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4\GOV DECREES\7 modulayin + Pshatavani mankapartez\"/>
    </mc:Choice>
  </mc:AlternateContent>
  <bookViews>
    <workbookView xWindow="-118" yWindow="-118" windowWidth="21836" windowHeight="13143" tabRatio="845" firstSheet="1" activeTab="5"/>
  </bookViews>
  <sheets>
    <sheet name="Հավելված N 1" sheetId="65" r:id="rId1"/>
    <sheet name="Հավելված N 2" sheetId="32" r:id="rId2"/>
    <sheet name="Հավելված N 3" sheetId="69" r:id="rId3"/>
    <sheet name="Հավելված N 4" sheetId="56" r:id="rId4"/>
    <sheet name="Հավելված N 5" sheetId="29" r:id="rId5"/>
    <sheet name="Հավելված N 6" sheetId="71" r:id="rId6"/>
    <sheet name="Հավելված N 7" sheetId="70" r:id="rId7"/>
    <sheet name="Հավելված N 8" sheetId="54" r:id="rId8"/>
  </sheets>
  <externalReferences>
    <externalReference r:id="rId9"/>
  </externalReferences>
  <definedNames>
    <definedName name="a" localSheetId="0">#REF!</definedName>
    <definedName name="a" localSheetId="2">#REF!</definedName>
    <definedName name="a" localSheetId="5">#REF!</definedName>
    <definedName name="a" localSheetId="6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 localSheetId="7">#REF!</definedName>
    <definedName name="AgencyCode">#REF!</definedName>
    <definedName name="AgencyName" localSheetId="1">#REF!</definedName>
    <definedName name="AgencyName" localSheetId="2">#REF!</definedName>
    <definedName name="AgencyName" localSheetId="5">#REF!</definedName>
    <definedName name="AgencyName" localSheetId="6">#REF!</definedName>
    <definedName name="AgencyName">#REF!</definedName>
    <definedName name="davit" localSheetId="2">#REF!</definedName>
    <definedName name="davit" localSheetId="5">#REF!</definedName>
    <definedName name="davit" localSheetId="6">#REF!</definedName>
    <definedName name="davit">#REF!</definedName>
    <definedName name="Functional1" localSheetId="1">#REF!</definedName>
    <definedName name="Functional1" localSheetId="2">#REF!</definedName>
    <definedName name="Functional1" localSheetId="5">#REF!</definedName>
    <definedName name="Functional1" localSheetId="6">#REF!</definedName>
    <definedName name="Functional1">#REF!</definedName>
    <definedName name="ggg" localSheetId="2">#REF!</definedName>
    <definedName name="ggg" localSheetId="5">#REF!</definedName>
    <definedName name="ggg" localSheetId="6">#REF!</definedName>
    <definedName name="ggg">#REF!</definedName>
    <definedName name="PANature" localSheetId="1">#REF!</definedName>
    <definedName name="PANature" localSheetId="2">#REF!</definedName>
    <definedName name="PANature" localSheetId="5">#REF!</definedName>
    <definedName name="PANature" localSheetId="6">#REF!</definedName>
    <definedName name="PANature">#REF!</definedName>
    <definedName name="PAType" localSheetId="1">#REF!</definedName>
    <definedName name="PAType" localSheetId="2">#REF!</definedName>
    <definedName name="PAType" localSheetId="5">#REF!</definedName>
    <definedName name="PAType" localSheetId="6">#REF!</definedName>
    <definedName name="PAType">#REF!</definedName>
    <definedName name="Performance2" localSheetId="1">#REF!</definedName>
    <definedName name="Performance2" localSheetId="2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5">#REF!</definedName>
    <definedName name="PerformanceType" localSheetId="6">#REF!</definedName>
    <definedName name="PerformanceType">#REF!</definedName>
    <definedName name="_xlnm.Print_Titles" localSheetId="5">'Հավելված N 6'!$9:$10</definedName>
    <definedName name="Հավելված" localSheetId="2">#REF!</definedName>
    <definedName name="Հավելված" localSheetId="5">#REF!</definedName>
    <definedName name="Հավելված" localSheetId="6">#REF!</definedName>
    <definedName name="Հավելված">#REF!</definedName>
    <definedName name="Հավելված10" localSheetId="6">#REF!</definedName>
    <definedName name="Հավելված10">#REF!</definedName>
    <definedName name="Հավելված11" localSheetId="6">#REF!</definedName>
    <definedName name="Հավելված11">#REF!</definedName>
    <definedName name="Հավելված20" localSheetId="6">#REF!</definedName>
    <definedName name="Հավելված20">#REF!</definedName>
    <definedName name="Հավելված9" localSheetId="6">#REF!</definedName>
    <definedName name="Հավելված9">#REF!</definedName>
    <definedName name="Մաս" localSheetId="2">#REF!</definedName>
    <definedName name="Մաս" localSheetId="5">#REF!</definedName>
    <definedName name="Մաս" localSheetId="6">#REF!</definedName>
    <definedName name="Մաս">#REF!</definedName>
    <definedName name="շախմատիստ" localSheetId="2">#REF!</definedName>
    <definedName name="շախմատիստ" localSheetId="5">#REF!</definedName>
    <definedName name="շախմատիստ" localSheetId="6">#REF!</definedName>
    <definedName name="շախմատիստ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71" l="1"/>
  <c r="F20" i="69" l="1"/>
  <c r="E25" i="70" l="1"/>
  <c r="F25" i="70"/>
  <c r="D25" i="70"/>
  <c r="E114" i="70"/>
  <c r="F114" i="70"/>
  <c r="D114" i="70"/>
  <c r="E104" i="70"/>
  <c r="F104" i="70"/>
  <c r="D104" i="70"/>
  <c r="E94" i="70"/>
  <c r="F94" i="70"/>
  <c r="D94" i="70"/>
  <c r="E81" i="70"/>
  <c r="F81" i="70"/>
  <c r="D81" i="70"/>
  <c r="E70" i="70"/>
  <c r="F70" i="70"/>
  <c r="D70" i="70"/>
  <c r="D47" i="70"/>
  <c r="E79" i="29"/>
  <c r="F79" i="29"/>
  <c r="D79" i="29"/>
  <c r="E69" i="29"/>
  <c r="F69" i="29"/>
  <c r="D69" i="29"/>
  <c r="E59" i="29" l="1"/>
  <c r="F59" i="29"/>
  <c r="D59" i="29"/>
  <c r="E49" i="29"/>
  <c r="F49" i="29"/>
  <c r="D49" i="29"/>
  <c r="E36" i="29"/>
  <c r="F36" i="29"/>
  <c r="D36" i="29"/>
  <c r="D25" i="29"/>
  <c r="D14" i="65"/>
  <c r="E29" i="65"/>
  <c r="F29" i="65"/>
  <c r="D29" i="65"/>
  <c r="E35" i="65"/>
  <c r="F35" i="65"/>
  <c r="D35" i="65"/>
  <c r="E60" i="65"/>
  <c r="F60" i="65"/>
  <c r="D60" i="65"/>
  <c r="E54" i="65"/>
  <c r="F54" i="65"/>
  <c r="D54" i="65"/>
  <c r="E48" i="65"/>
  <c r="F48" i="65"/>
  <c r="D48" i="65"/>
  <c r="E42" i="65"/>
  <c r="F42" i="65"/>
  <c r="D42" i="65"/>
  <c r="D23" i="65"/>
  <c r="D16" i="65" s="1"/>
  <c r="G16" i="32"/>
  <c r="G76" i="32"/>
  <c r="H94" i="32"/>
  <c r="I94" i="32"/>
  <c r="G96" i="32"/>
  <c r="G94" i="32"/>
  <c r="H102" i="32"/>
  <c r="I102" i="32"/>
  <c r="G102" i="32"/>
  <c r="I101" i="32"/>
  <c r="I100" i="32" s="1"/>
  <c r="I99" i="32" s="1"/>
  <c r="I98" i="32" s="1"/>
  <c r="I96" i="32" s="1"/>
  <c r="H101" i="32"/>
  <c r="H100" i="32" s="1"/>
  <c r="H99" i="32" s="1"/>
  <c r="H98" i="32" s="1"/>
  <c r="H96" i="32" s="1"/>
  <c r="G101" i="32"/>
  <c r="G100" i="32" s="1"/>
  <c r="G99" i="32" s="1"/>
  <c r="G98" i="32" s="1"/>
  <c r="G78" i="32"/>
  <c r="H93" i="32"/>
  <c r="I93" i="32"/>
  <c r="G93" i="32"/>
  <c r="G92" i="32" s="1"/>
  <c r="G91" i="32" s="1"/>
  <c r="G90" i="32" s="1"/>
  <c r="G89" i="32" s="1"/>
  <c r="G87" i="32" s="1"/>
  <c r="I92" i="32"/>
  <c r="I91" i="32" s="1"/>
  <c r="I90" i="32" s="1"/>
  <c r="I89" i="32" s="1"/>
  <c r="I87" i="32" s="1"/>
  <c r="H92" i="32"/>
  <c r="H91" i="32" s="1"/>
  <c r="H90" i="32" s="1"/>
  <c r="H89" i="32" s="1"/>
  <c r="H87" i="32" s="1"/>
  <c r="G86" i="32"/>
  <c r="G50" i="32"/>
  <c r="H69" i="32"/>
  <c r="I69" i="32"/>
  <c r="G69" i="32"/>
  <c r="H52" i="32"/>
  <c r="H60" i="32"/>
  <c r="I60" i="32"/>
  <c r="I59" i="32" s="1"/>
  <c r="I58" i="32" s="1"/>
  <c r="I57" i="32" s="1"/>
  <c r="I56" i="32" s="1"/>
  <c r="I54" i="32" s="1"/>
  <c r="I52" i="32" s="1"/>
  <c r="G60" i="32"/>
  <c r="G59" i="32" s="1"/>
  <c r="G58" i="32" s="1"/>
  <c r="G57" i="32" s="1"/>
  <c r="G56" i="32" s="1"/>
  <c r="G54" i="32" s="1"/>
  <c r="G52" i="32" s="1"/>
  <c r="H59" i="32"/>
  <c r="H58" i="32" s="1"/>
  <c r="H57" i="32" s="1"/>
  <c r="H56" i="32" s="1"/>
  <c r="H54" i="32" s="1"/>
  <c r="H43" i="32"/>
  <c r="H42" i="32" s="1"/>
  <c r="H41" i="32" s="1"/>
  <c r="H40" i="32" s="1"/>
  <c r="H39" i="32" s="1"/>
  <c r="H37" i="32" s="1"/>
  <c r="H35" i="32" s="1"/>
  <c r="I43" i="32"/>
  <c r="G43" i="32"/>
  <c r="H34" i="32"/>
  <c r="H33" i="32" s="1"/>
  <c r="H32" i="32" s="1"/>
  <c r="H31" i="32" s="1"/>
  <c r="H30" i="32" s="1"/>
  <c r="H28" i="32" s="1"/>
  <c r="H26" i="32" s="1"/>
  <c r="I34" i="32"/>
  <c r="I33" i="32" s="1"/>
  <c r="I32" i="32" s="1"/>
  <c r="I31" i="32" s="1"/>
  <c r="I30" i="32" s="1"/>
  <c r="I28" i="32" s="1"/>
  <c r="I26" i="32" s="1"/>
  <c r="G34" i="32"/>
  <c r="G33" i="32" s="1"/>
  <c r="G32" i="32" s="1"/>
  <c r="G31" i="32" s="1"/>
  <c r="G30" i="32" s="1"/>
  <c r="G28" i="32" s="1"/>
  <c r="G26" i="32" s="1"/>
  <c r="E11" i="56"/>
  <c r="E35" i="56"/>
  <c r="E37" i="56"/>
  <c r="F37" i="56"/>
  <c r="G37" i="56"/>
  <c r="G35" i="56" s="1"/>
  <c r="H13" i="69"/>
  <c r="E13" i="69"/>
  <c r="F29" i="69"/>
  <c r="G29" i="69"/>
  <c r="H29" i="69"/>
  <c r="E29" i="69"/>
  <c r="F31" i="69"/>
  <c r="F35" i="56"/>
  <c r="E13" i="56"/>
  <c r="D22" i="56"/>
  <c r="E21" i="56"/>
  <c r="E19" i="56" s="1"/>
  <c r="H15" i="69"/>
  <c r="E15" i="69"/>
  <c r="I13" i="54"/>
  <c r="I14" i="54"/>
  <c r="I15" i="54"/>
  <c r="I16" i="54"/>
  <c r="H24" i="32" l="1"/>
  <c r="H22" i="32" s="1"/>
  <c r="H20" i="32" s="1"/>
  <c r="H18" i="32" s="1"/>
  <c r="I42" i="32"/>
  <c r="I41" i="32" s="1"/>
  <c r="I40" i="32" s="1"/>
  <c r="I39" i="32" s="1"/>
  <c r="I37" i="32" s="1"/>
  <c r="I35" i="32" s="1"/>
  <c r="I24" i="32" s="1"/>
  <c r="G42" i="32"/>
  <c r="G41" i="32" s="1"/>
  <c r="G40" i="32" s="1"/>
  <c r="G39" i="32" s="1"/>
  <c r="G37" i="32" s="1"/>
  <c r="G35" i="32" s="1"/>
  <c r="G24" i="32" s="1"/>
  <c r="G22" i="32" s="1"/>
  <c r="G20" i="32" l="1"/>
  <c r="G18" i="32" s="1"/>
  <c r="I22" i="32"/>
  <c r="I20" i="32" s="1"/>
  <c r="I18" i="32" s="1"/>
  <c r="D20" i="69"/>
  <c r="G22" i="56" s="1"/>
  <c r="H19" i="69"/>
  <c r="F19" i="69"/>
  <c r="F15" i="69" s="1"/>
  <c r="F13" i="69" s="1"/>
  <c r="E19" i="69"/>
  <c r="G21" i="56" l="1"/>
  <c r="G19" i="56" s="1"/>
  <c r="I86" i="32" s="1"/>
  <c r="F22" i="56"/>
  <c r="F21" i="56" s="1"/>
  <c r="F19" i="56" s="1"/>
  <c r="G19" i="69"/>
  <c r="D19" i="69" s="1"/>
  <c r="F13" i="56" l="1"/>
  <c r="F11" i="56" s="1"/>
  <c r="H86" i="32"/>
  <c r="D59" i="56"/>
  <c r="D57" i="56"/>
  <c r="D55" i="56"/>
  <c r="D53" i="56"/>
  <c r="D47" i="56"/>
  <c r="D45" i="56"/>
  <c r="D43" i="56"/>
  <c r="E33" i="56"/>
  <c r="E31" i="56" s="1"/>
  <c r="E29" i="56" s="1"/>
  <c r="F34" i="56"/>
  <c r="F33" i="56" s="1"/>
  <c r="F31" i="56" s="1"/>
  <c r="F29" i="56" s="1"/>
  <c r="D34" i="56"/>
  <c r="E17" i="56"/>
  <c r="E15" i="56" s="1"/>
  <c r="E27" i="56"/>
  <c r="E25" i="56" s="1"/>
  <c r="E23" i="56" s="1"/>
  <c r="D28" i="56"/>
  <c r="F27" i="56"/>
  <c r="F25" i="56" s="1"/>
  <c r="F23" i="56" s="1"/>
  <c r="D18" i="56"/>
  <c r="E23" i="69"/>
  <c r="E21" i="69"/>
  <c r="G24" i="69"/>
  <c r="I39" i="54"/>
  <c r="I47" i="54"/>
  <c r="I46" i="54"/>
  <c r="H23" i="69"/>
  <c r="H21" i="69" s="1"/>
  <c r="F23" i="69"/>
  <c r="F21" i="69"/>
  <c r="G18" i="69"/>
  <c r="I40" i="54"/>
  <c r="I41" i="54"/>
  <c r="I43" i="54"/>
  <c r="I42" i="54"/>
  <c r="I45" i="54" l="1"/>
  <c r="I44" i="54" s="1"/>
  <c r="G23" i="69" l="1"/>
  <c r="D24" i="69"/>
  <c r="G28" i="56" s="1"/>
  <c r="G27" i="56" s="1"/>
  <c r="G25" i="56" s="1"/>
  <c r="G23" i="56" s="1"/>
  <c r="G21" i="69" l="1"/>
  <c r="D21" i="69" s="1"/>
  <c r="D23" i="69"/>
  <c r="D18" i="69" l="1"/>
  <c r="G18" i="56" s="1"/>
  <c r="H17" i="69"/>
  <c r="G17" i="69"/>
  <c r="G15" i="69" s="1"/>
  <c r="G13" i="69" s="1"/>
  <c r="F17" i="69"/>
  <c r="E17" i="69" l="1"/>
  <c r="D15" i="69" l="1"/>
  <c r="D17" i="69"/>
  <c r="F25" i="69" l="1"/>
  <c r="G25" i="69"/>
  <c r="H25" i="69"/>
  <c r="F27" i="69"/>
  <c r="G27" i="69"/>
  <c r="H27" i="69"/>
  <c r="F32" i="69"/>
  <c r="H32" i="69"/>
  <c r="E32" i="69"/>
  <c r="F40" i="69"/>
  <c r="H40" i="69"/>
  <c r="E40" i="69"/>
  <c r="G49" i="69"/>
  <c r="G48" i="69" s="1"/>
  <c r="D48" i="69" s="1"/>
  <c r="G47" i="69"/>
  <c r="G46" i="69" s="1"/>
  <c r="D46" i="69" s="1"/>
  <c r="G45" i="69"/>
  <c r="D45" i="69" s="1"/>
  <c r="G55" i="56" s="1"/>
  <c r="H48" i="69"/>
  <c r="F48" i="69"/>
  <c r="E48" i="69"/>
  <c r="H46" i="69"/>
  <c r="F46" i="69"/>
  <c r="E46" i="69"/>
  <c r="H44" i="69"/>
  <c r="F44" i="69"/>
  <c r="E44" i="69"/>
  <c r="G43" i="69"/>
  <c r="G42" i="69" s="1"/>
  <c r="I28" i="54"/>
  <c r="I33" i="54"/>
  <c r="I34" i="54"/>
  <c r="D43" i="69"/>
  <c r="G53" i="56" s="1"/>
  <c r="F53" i="56" s="1"/>
  <c r="E53" i="56" s="1"/>
  <c r="H42" i="69"/>
  <c r="F42" i="69"/>
  <c r="E42" i="69"/>
  <c r="H34" i="69"/>
  <c r="F34" i="69"/>
  <c r="E34" i="69"/>
  <c r="H36" i="69"/>
  <c r="F36" i="69"/>
  <c r="E36" i="69"/>
  <c r="F38" i="69"/>
  <c r="H38" i="69"/>
  <c r="E38" i="69"/>
  <c r="G39" i="69"/>
  <c r="D39" i="69" s="1"/>
  <c r="G47" i="56" s="1"/>
  <c r="G37" i="69"/>
  <c r="D37" i="69" s="1"/>
  <c r="G45" i="56" s="1"/>
  <c r="G35" i="69"/>
  <c r="D35" i="69" s="1"/>
  <c r="G43" i="56" s="1"/>
  <c r="I29" i="54"/>
  <c r="G38" i="69" l="1"/>
  <c r="D38" i="69" s="1"/>
  <c r="G44" i="69"/>
  <c r="D44" i="69" s="1"/>
  <c r="D49" i="69"/>
  <c r="G59" i="56" s="1"/>
  <c r="F59" i="56" s="1"/>
  <c r="F45" i="56"/>
  <c r="F44" i="56" s="1"/>
  <c r="E45" i="56"/>
  <c r="E44" i="56" s="1"/>
  <c r="G44" i="56"/>
  <c r="F47" i="56"/>
  <c r="F46" i="56" s="1"/>
  <c r="E47" i="56"/>
  <c r="E46" i="56" s="1"/>
  <c r="G46" i="56"/>
  <c r="G58" i="56"/>
  <c r="E43" i="56"/>
  <c r="E42" i="56" s="1"/>
  <c r="F43" i="56"/>
  <c r="F42" i="56" s="1"/>
  <c r="G42" i="56"/>
  <c r="F55" i="56"/>
  <c r="G54" i="56"/>
  <c r="G34" i="69"/>
  <c r="D47" i="69"/>
  <c r="G57" i="56" s="1"/>
  <c r="I27" i="54"/>
  <c r="G36" i="69"/>
  <c r="D42" i="69"/>
  <c r="G40" i="69" l="1"/>
  <c r="D40" i="69" s="1"/>
  <c r="E40" i="56"/>
  <c r="E38" i="56" s="1"/>
  <c r="G40" i="56"/>
  <c r="G38" i="56" s="1"/>
  <c r="F58" i="56"/>
  <c r="E59" i="56"/>
  <c r="E58" i="56" s="1"/>
  <c r="F57" i="56"/>
  <c r="G56" i="56"/>
  <c r="F54" i="56"/>
  <c r="E55" i="56"/>
  <c r="E54" i="56" s="1"/>
  <c r="F40" i="56"/>
  <c r="F38" i="56" s="1"/>
  <c r="D34" i="69"/>
  <c r="G32" i="69"/>
  <c r="D31" i="69" s="1"/>
  <c r="D36" i="69"/>
  <c r="D29" i="69" l="1"/>
  <c r="E57" i="56"/>
  <c r="E56" i="56" s="1"/>
  <c r="F56" i="56"/>
  <c r="E28" i="69" l="1"/>
  <c r="E27" i="69" s="1"/>
  <c r="E25" i="69" s="1"/>
  <c r="D28" i="69" l="1"/>
  <c r="G34" i="56" s="1"/>
  <c r="G33" i="56" s="1"/>
  <c r="G31" i="56" s="1"/>
  <c r="G29" i="56" s="1"/>
  <c r="F17" i="56" l="1"/>
  <c r="F15" i="56" s="1"/>
  <c r="G17" i="56"/>
  <c r="G15" i="56" s="1"/>
  <c r="G13" i="56" s="1"/>
  <c r="G11" i="56" s="1"/>
  <c r="E11" i="69" l="1"/>
  <c r="F11" i="69"/>
  <c r="G11" i="69"/>
  <c r="D25" i="69" l="1"/>
  <c r="D27" i="69"/>
  <c r="D32" i="69"/>
  <c r="H11" i="69" l="1"/>
  <c r="D11" i="69" s="1"/>
  <c r="D13" i="69"/>
  <c r="H85" i="32" l="1"/>
  <c r="H84" i="32" s="1"/>
  <c r="H83" i="32" s="1"/>
  <c r="H82" i="32" s="1"/>
  <c r="H80" i="32" s="1"/>
  <c r="E47" i="70" l="1"/>
  <c r="H78" i="32"/>
  <c r="I85" i="32"/>
  <c r="I84" i="32" s="1"/>
  <c r="I83" i="32" s="1"/>
  <c r="I82" i="32" s="1"/>
  <c r="I80" i="32" s="1"/>
  <c r="G85" i="32"/>
  <c r="G84" i="32" s="1"/>
  <c r="G83" i="32" s="1"/>
  <c r="G82" i="32" s="1"/>
  <c r="G80" i="32" s="1"/>
  <c r="F47" i="70" l="1"/>
  <c r="I78" i="32"/>
  <c r="H76" i="32"/>
  <c r="H74" i="32" s="1"/>
  <c r="H72" i="32" s="1"/>
  <c r="H70" i="32" s="1"/>
  <c r="H16" i="32" s="1"/>
  <c r="E23" i="65"/>
  <c r="G74" i="32"/>
  <c r="G72" i="32" s="1"/>
  <c r="G70" i="32" s="1"/>
  <c r="E25" i="29" l="1"/>
  <c r="E16" i="65"/>
  <c r="E14" i="65" s="1"/>
  <c r="I76" i="32"/>
  <c r="I74" i="32" s="1"/>
  <c r="I72" i="32" s="1"/>
  <c r="I70" i="32" s="1"/>
  <c r="I16" i="32" s="1"/>
  <c r="F23" i="65"/>
  <c r="I24" i="54"/>
  <c r="F16" i="65" l="1"/>
  <c r="F14" i="65" s="1"/>
  <c r="F25" i="29"/>
  <c r="E52" i="56"/>
  <c r="F52" i="56"/>
  <c r="F50" i="56" l="1"/>
  <c r="F48" i="56" s="1"/>
  <c r="E50" i="56"/>
  <c r="E48" i="56" s="1"/>
  <c r="I22" i="54"/>
  <c r="I21" i="54" s="1"/>
  <c r="I20" i="54" s="1"/>
  <c r="I19" i="54" s="1"/>
  <c r="G52" i="56"/>
  <c r="G68" i="32" l="1"/>
  <c r="G67" i="32" s="1"/>
  <c r="G66" i="32" s="1"/>
  <c r="G65" i="32" s="1"/>
  <c r="G63" i="32" s="1"/>
  <c r="G61" i="32" s="1"/>
  <c r="G48" i="32" s="1"/>
  <c r="G46" i="32" s="1"/>
  <c r="G44" i="32" s="1"/>
  <c r="H68" i="32"/>
  <c r="H67" i="32" s="1"/>
  <c r="H66" i="32" s="1"/>
  <c r="H65" i="32" s="1"/>
  <c r="H63" i="32" s="1"/>
  <c r="H61" i="32" s="1"/>
  <c r="H50" i="32" s="1"/>
  <c r="H48" i="32" s="1"/>
  <c r="H46" i="32" s="1"/>
  <c r="H44" i="32" s="1"/>
  <c r="G50" i="56"/>
  <c r="G48" i="56" s="1"/>
  <c r="I68" i="32" l="1"/>
  <c r="I67" i="32" s="1"/>
  <c r="I66" i="32" s="1"/>
  <c r="I65" i="32" s="1"/>
  <c r="I63" i="32" s="1"/>
  <c r="I61" i="32" s="1"/>
  <c r="I50" i="32" s="1"/>
  <c r="I48" i="32" s="1"/>
  <c r="I46" i="32" s="1"/>
  <c r="I44" i="32" s="1"/>
  <c r="G15" i="32" l="1"/>
  <c r="H15" i="32"/>
  <c r="D12" i="65"/>
  <c r="E12" i="65"/>
  <c r="G13" i="32" l="1"/>
  <c r="H13" i="32" l="1"/>
  <c r="I15" i="32" l="1"/>
  <c r="F12" i="65"/>
  <c r="I13" i="32" l="1"/>
</calcChain>
</file>

<file path=xl/sharedStrings.xml><?xml version="1.0" encoding="utf-8"?>
<sst xmlns="http://schemas.openxmlformats.org/spreadsheetml/2006/main" count="683" uniqueCount="214">
  <si>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</si>
  <si>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</si>
  <si>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</si>
  <si>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</si>
  <si>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</si>
  <si>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</si>
  <si>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</si>
  <si>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</si>
  <si>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</si>
  <si>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</si>
  <si>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</si>
  <si>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</si>
  <si>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</si>
  <si>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</si>
  <si>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</si>
  <si>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</si>
  <si>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</si>
  <si>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</si>
  <si>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</si>
  <si>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</si>
  <si>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</si>
  <si>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</si>
  <si>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</si>
  <si>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</si>
  <si>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</si>
  <si>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</si>
  <si>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</si>
  <si>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</si>
  <si>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</si>
  <si>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</si>
  <si>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</si>
  <si>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</si>
  <si>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</si>
  <si>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</si>
  <si>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</si>
  <si>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</si>
  <si>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Ծրագրի դասիչը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</si>
  <si>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</si>
  <si>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</si>
  <si>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</si>
  <si>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</si>
  <si>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</si>
  <si>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</si>
  <si>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</si>
  <si>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</si>
  <si>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</si>
  <si>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</si>
  <si>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 xml:space="preserve"> այդ թվում՝ ըստ ուղղությունների</t>
  </si>
  <si>
    <t>Առաջին կիսամյակ</t>
  </si>
  <si>
    <t xml:space="preserve"> - Շենքերի և շինությունների շինարարություն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</si>
  <si>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</si>
  <si>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</si>
  <si>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</si>
  <si>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</si>
  <si>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</si>
  <si>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</si>
  <si>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</si>
  <si>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</si>
  <si>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>Աղյուսակ 9․1.13</t>
  </si>
  <si>
    <t xml:space="preserve"> տեխնիկական հսկողության ծառայություններ</t>
  </si>
  <si>
    <t xml:space="preserve"> հեղինակային հսկողության ծառայություններ</t>
  </si>
  <si>
    <t>02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</si>
  <si>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</si>
  <si>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</si>
  <si>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</si>
  <si>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</si>
  <si>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Ցուցանիշների փոփոխությունը (ավելացումները նշված են դրական նշանով, իսկ նվազեցումները՝ փակագծերում)</t>
  </si>
  <si>
    <t>ՀՀ Գեղարքունիքի մարզ</t>
  </si>
  <si>
    <t>ՀՀ Արագածոտնի մարզ</t>
  </si>
  <si>
    <t xml:space="preserve">ՀՀ կառավարության  2024 թվականի </t>
  </si>
  <si>
    <t xml:space="preserve"> դրամ</t>
  </si>
  <si>
    <t>ՀՀ քաղաքաշինության կոմիտե</t>
  </si>
  <si>
    <t>Բաժին N 09</t>
  </si>
  <si>
    <t>Դաս N 01</t>
  </si>
  <si>
    <t xml:space="preserve"> ՄԱՍ II.  ԱՇԽԱՏԱՆՔՆԵՐ</t>
  </si>
  <si>
    <t xml:space="preserve">  ընդհանուր շինարարական աշխատանքներ</t>
  </si>
  <si>
    <t xml:space="preserve"> </t>
  </si>
  <si>
    <t>Կրթահամալիրների կառուցում</t>
  </si>
  <si>
    <t xml:space="preserve"> Կրթահամալիրների կառուցում</t>
  </si>
  <si>
    <t>ՀՀ կառավարության  2024 թվականի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</si>
  <si>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</si>
  <si>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09</t>
  </si>
  <si>
    <t>01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</si>
  <si>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</si>
  <si>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</si>
  <si>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</si>
  <si>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 Հանրակրթական և նախադպրոցական հաստատությունների հիմնում, կառուցում, բարելավում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</si>
  <si>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</si>
  <si>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</si>
  <si>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Կրթահամալիրների կառուցում </t>
  </si>
  <si>
    <t>Աղյուսակ 9․1.39</t>
  </si>
  <si>
    <t>Հավելված N 4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</si>
  <si>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</si>
  <si>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</si>
  <si>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</si>
  <si>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</si>
  <si>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</si>
  <si>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</si>
  <si>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</si>
  <si>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</si>
  <si>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</si>
  <si>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</si>
  <si>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</si>
  <si>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>Ծրագրի միջոցառումներ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</si>
  <si>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</si>
  <si>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</si>
  <si>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 xml:space="preserve"> Հիմնական ընդհանուր կրթություն</t>
  </si>
  <si>
    <t xml:space="preserve"> Միջնակարգ ընդհանուր կրթություն</t>
  </si>
  <si>
    <t>Ցուցանիշների փոփոխությունը (ավելացումները նշված են դրական նշանով)</t>
  </si>
  <si>
    <t>Ընդամենը</t>
  </si>
  <si>
    <t>Հավելված N 5</t>
  </si>
  <si>
    <t>Հավելված N 3</t>
  </si>
  <si>
    <t>06</t>
  </si>
  <si>
    <t xml:space="preserve"> Կրթությանը տրամադրվող օժանդակ ծառայություններ</t>
  </si>
  <si>
    <t xml:space="preserve"> Ակտիվն օգտագործող կազմակերպությունների անվանումները </t>
  </si>
  <si>
    <t>ՀՀ Արարատի մարզ</t>
  </si>
  <si>
    <t>ՀՀ Արմավիրի մարզ</t>
  </si>
  <si>
    <t>ՀՀ Կոտայքի մարզ</t>
  </si>
  <si>
    <t>ՀՀ Շիրակի մարզ</t>
  </si>
  <si>
    <t>ՀՀ Վայոց Ձորի մարզ</t>
  </si>
  <si>
    <t>ՀՀ Տավուշի մարզ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</si>
  <si>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</si>
  <si>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</si>
  <si>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</si>
  <si>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</si>
  <si>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</si>
  <si>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</si>
  <si>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</si>
  <si>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ՓՈՓՈԽՈՒԹՅՈՒՆՆԵՐԸ ԵՎ ԼՐԱՑՈՒՄՆԵՐԸ</t>
  </si>
  <si>
    <t>Հավելված N 6</t>
  </si>
  <si>
    <t>Մանկապարտեզների նոր շենքերի կառուցում</t>
  </si>
  <si>
    <t>ՀՀ Արմավիրի մարզի Փշատավան համայնքում «Մոդուլային» տիպի 144 տեղ հզորությամբ մսուր-մանկապարտեզ</t>
  </si>
  <si>
    <t>Խումբ N 01</t>
  </si>
  <si>
    <t xml:space="preserve"> Նախադպրոցական կրթություն</t>
  </si>
  <si>
    <t>1236-32001</t>
  </si>
  <si>
    <t xml:space="preserve"> Մանկապարտեզների նոր շենքերի կառուցում</t>
  </si>
  <si>
    <t xml:space="preserve"> 45221142-6</t>
  </si>
  <si>
    <t xml:space="preserve"> 71351540-6</t>
  </si>
  <si>
    <t xml:space="preserve"> 98111140-6</t>
  </si>
  <si>
    <t>Հանրակրթական դպրոցների նոր շենքերի կառուցում</t>
  </si>
  <si>
    <t>«Նիզամիի միջնակարգ դպրոց» ՊՈԱԿ</t>
  </si>
  <si>
    <t>«Հայկաշենի Գ. Կիրակոսյանի անվան միջնակարգ դպրոց» ՊՈԱԿ</t>
  </si>
  <si>
    <t>«Նավուրի միջնակարգ դպրոց» ՊՈԱԿ</t>
  </si>
  <si>
    <t>Խումբ N 02</t>
  </si>
  <si>
    <t>1236-32003</t>
  </si>
  <si>
    <t xml:space="preserve"> Հանրակրթական դպրոցների նոր շենքերի կառուցում</t>
  </si>
  <si>
    <t xml:space="preserve">  նախագծերի պատրաստում, ծախսերի գնահատում</t>
  </si>
  <si>
    <t xml:space="preserve"> փորձաքննության ծառայություններ</t>
  </si>
  <si>
    <t>71241200-76</t>
  </si>
  <si>
    <t>71241200-75</t>
  </si>
  <si>
    <t>71241200-77</t>
  </si>
  <si>
    <t>գ․ Հացաշենի մոդուլային կրթահամալիր</t>
  </si>
  <si>
    <t>գ․ Արփունքի մոդուլային կրթահամալիր</t>
  </si>
  <si>
    <t>գ․ Նուռնուսի մոդուլային կրթահամալիր</t>
  </si>
  <si>
    <t>գ․ Գողթանիկի մոդուլային կրթահամալիր</t>
  </si>
  <si>
    <t>1236-32005</t>
  </si>
  <si>
    <t>71241200-71</t>
  </si>
  <si>
    <t>71241200-72</t>
  </si>
  <si>
    <t>71241200-73</t>
  </si>
  <si>
    <t>71241200-74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</si>
  <si>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</si>
  <si>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>«Արմավիրի տարածաշրջանային պետական քոլեջ» ՊՈԱԿ</t>
  </si>
  <si>
    <t>Խումբ N 06</t>
  </si>
  <si>
    <t>1045-32001</t>
  </si>
  <si>
    <t>71241200-1</t>
  </si>
  <si>
    <t xml:space="preserve"> Նախնական մասնագիտական (արհեստագործական) և միջին մասնագիտական ուսումնական հաստատությունների շենքերի կառուցում</t>
  </si>
  <si>
    <t>50531140-1</t>
  </si>
  <si>
    <t>1045-32005</t>
  </si>
  <si>
    <t xml:space="preserve">«Արթիկի պետական քոլեջ» ՊՈԱԿ </t>
  </si>
  <si>
    <t xml:space="preserve"> 45231129-3</t>
  </si>
  <si>
    <t xml:space="preserve">  ջեռուցման հետ կապված աշխատանքներ</t>
  </si>
  <si>
    <t>ԲՄ</t>
  </si>
  <si>
    <t xml:space="preserve"> Մանկապարտեզների շենքերի վերակառուցում, հիմնանորոգում</t>
  </si>
  <si>
    <t>ՀՀ տարածքային կառավարման և ենթակառուցվածքների նախարարություն</t>
  </si>
  <si>
    <t xml:space="preserve">ՀԱՅԱՍՏԱՆԻ ՀԱՆՐԱՊԵՏՈՒԹՅԱՆ ԿԱՌԱՎԱՐՈՒԹՅԱՆ 2023 ԹՎԱԿԱՆԻ ԴԵԿՏԵՄԲԵՐԻ 28-Ի N 2323-Ն N 10 ՀԱՎԵԼՎԱԾՈՒՄ ԿԱՏԱՐՎՈՂ ՓՈՓՈԽՈՒԹՅՈՒՆԸ ԵՎ ԼՐԱՑՈՒՄՆԵՐԸ
</t>
  </si>
  <si>
    <t xml:space="preserve"> Նախադպրոցական և տարրական ընդհանուր կրթություն</t>
  </si>
  <si>
    <t>Մանկապարտեզների շենքերի վերակառուցում, հիմնանորոգում</t>
  </si>
  <si>
    <t xml:space="preserve"> - Շենքերի և շինությունների կապիտալ վերանորոգում</t>
  </si>
  <si>
    <t>ԱՅԼ ՀԻՄՆԱԿԱՆ ՄԻՋՈՑՆԵՐ</t>
  </si>
  <si>
    <t xml:space="preserve"> – Նախագծահետազոտական ծախսեր</t>
  </si>
  <si>
    <t xml:space="preserve"> 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</si>
  <si>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</si>
  <si>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</si>
  <si>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</si>
  <si>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ՆՄՄԿՈՒ հաստատությունների շենքերի (մասնաշենքերի) կառուցման և նախագծման աշխատանքների իրականացում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</si>
  <si>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</si>
  <si>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</si>
  <si>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</si>
  <si>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</si>
  <si>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>Նախնական (արհեստագործական) և միջին մասնագիտական կրթություն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</si>
  <si>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</si>
  <si>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</si>
  <si>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Միջին մասնագիտական ուսումնական հաստատություններ </t>
  </si>
  <si>
    <t xml:space="preserve"> Նախագծանախահաշվային փաստաթղթերի քանակ, հատ </t>
  </si>
  <si>
    <t xml:space="preserve"> Նախնական մասնագիտական (արհեստագործական) և միջին մասնագիտական ուսումնական հաստատությունների շենքերի կառուցում </t>
  </si>
  <si>
    <t xml:space="preserve"> ՆՄՄԿՈՒ հաստատությունների շենքերի (մասնաշենքերի) կառուցման և նախագծման աշխատանքների իրականացում </t>
  </si>
  <si>
    <t xml:space="preserve"> Նախնական մասնագիտական (արհեստագործական) և միջին մասնագիտական ուսումնական հաստատություններ </t>
  </si>
  <si>
    <t xml:space="preserve"> Մանկապարտեզների նոր շենքերի կառուցում 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</si>
  <si>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 </t>
  </si>
  <si>
    <t xml:space="preserve"> Նախադպրոցական կրթությույն իրականացնող ուսումնական հաստատություններ </t>
  </si>
  <si>
    <t xml:space="preserve"> 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</si>
  <si>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</si>
  <si>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Հանրակրթական դպրոցների նոր շենքերի կառուցում </t>
  </si>
  <si>
    <t xml:space="preserve">ՀԱՅԱՍՏԱՆԻ ՀԱՆՐԱՊԵՏՈՒԹՅԱՆ ԿԱՌԱՎԱՐՈՒԹՅԱՆ 2023 ԹՎԱԿԱՆԻ ԴԵԿՏԵՄԲԵՐԻ 28-Ի N 2323-Ն ՈՐՈՇՄԱՆ N 9 ՀԱՎԵԼՎԱԾԻ N 9.13 ԱՂՅՈՒՍԱԿՈՒՄ ԿԱՏԱՐՎՈՂ ՓՈՓՈԽՈՒԹՅՈՒՆՆԵՐԸ ԵՎ ԼՐԱՑՈՒՄՆԵՐԸ </t>
  </si>
  <si>
    <t>Աղյուսակ 9․1.7</t>
  </si>
  <si>
    <t xml:space="preserve">ՀԱՅԱՍՏԱՆԻ ՀԱՆՐԱՊԵՏՈՒԹՅԱՆ ԿԱՌԱՎԱՐՈՒԹՅԱՆ 2023 ԹՎԱԿԱՆԻ ԴԵԿՏԵՄԲԵՐԻ 28-Ի N 2323-Ն ՈՐՈՇՄԱՆ N 9․1 ՀԱՎԵԼՎԱԾԻ N 9․1․7, 9.1.13 ԵՎ 9.1.39 ԱՂՅՈՒՍԱԿՆԵՐՈՒՄ ԿԱՏԱՐՎՈՂ ՓՈՓՈԽՈՒԹՅՈՒՆՆԵՐԸ ԵՎ ԼՐԱՑՈՒՄՆԵՐԸ </t>
  </si>
  <si>
    <t>Հավելված N 7</t>
  </si>
  <si>
    <t>Հավելված N 8</t>
  </si>
  <si>
    <t>Ծրագրային դասիչը</t>
  </si>
  <si>
    <t>ՀԱՅԱՍՏԱՆԻ ՀԱՆՐԱՊԵՏՈՒԹՅԱՆ ԿԱՌԱՎԱՐՈՒԹՅԱՆ 2023 ԹՎԱԿԱՆԻ ԴԵԿՏԵՄԲԵՐԻ 28-Ի N 2323-Ն ՈՐՈՇՄԱՆ N 8 ՀԱՎԵԼՎԱԾԻ ՑԱՆԿՈՒՄ  ԿԱՏԱՐՎՈՂ  ՓՈՓՈԽՈՒԹՅՈՒՆԸ</t>
  </si>
  <si>
    <t xml:space="preserve">Բյուջետային հատակացումների գլխավոր կարգադրիչներ, ծրագրերի, միջոցառումների անվանումները </t>
  </si>
  <si>
    <t xml:space="preserve">Ցուցանիշների փոփոխությունը (նվազեցումները  նշված են փակագծերում)  </t>
  </si>
  <si>
    <t>ԸՆԴԱՄԵՆԸ</t>
  </si>
  <si>
    <t>այդ թվում՝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</si>
</sst>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_);\(0\)"/>
    <numFmt numFmtId="175" formatCode="_(* #,##0_);_(* \(#,##0\);_(* &quot;-&quot;??_);_(@_)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sz val="12"/>
      <name val="Calibri"/>
      <family val="2"/>
      <charset val="1"/>
      <scheme val="minor"/>
    </font>
    <font>
      <i/>
      <sz val="12"/>
      <name val="Calibri"/>
      <family val="2"/>
      <charset val="1"/>
      <scheme val="minor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03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8" fillId="0" borderId="11" applyNumberFormat="0" applyFill="0" applyAlignment="0" applyProtection="0"/>
    <xf numFmtId="0" fontId="29" fillId="8" borderId="12" applyNumberFormat="0" applyAlignment="0" applyProtection="0"/>
    <xf numFmtId="0" fontId="30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6" applyNumberFormat="0" applyFill="0" applyAlignment="0" applyProtection="0"/>
    <xf numFmtId="0" fontId="35" fillId="25" borderId="0" applyNumberFormat="0" applyBorder="0" applyAlignment="0" applyProtection="0"/>
    <xf numFmtId="0" fontId="43" fillId="0" borderId="8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1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9" applyNumberFormat="0" applyAlignment="0" applyProtection="0"/>
    <xf numFmtId="0" fontId="40" fillId="3" borderId="0" applyNumberFormat="0" applyBorder="0" applyAlignment="0" applyProtection="0"/>
    <xf numFmtId="0" fontId="47" fillId="7" borderId="10" applyNumberFormat="0" applyAlignment="0" applyProtection="0"/>
    <xf numFmtId="0" fontId="44" fillId="6" borderId="9" applyNumberFormat="0" applyAlignment="0" applyProtection="0"/>
    <xf numFmtId="0" fontId="42" fillId="0" borderId="7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2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4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5" applyNumberFormat="0" applyAlignment="0" applyProtection="0"/>
    <xf numFmtId="0" fontId="57" fillId="53" borderId="16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7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5" applyNumberFormat="0" applyAlignment="0" applyProtection="0"/>
    <xf numFmtId="0" fontId="64" fillId="0" borderId="20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3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8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29">
      <protection locked="0"/>
    </xf>
    <xf numFmtId="171" fontId="83" fillId="56" borderId="29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" fillId="0" borderId="0"/>
  </cellStyleXfs>
  <cellXfs count="364">
    <xf numFmtId="0" fontId="0" fillId="0" borderId="0" xfId="0"/>
    <xf numFmtId="0" fontId="74" fillId="2" borderId="0" xfId="0" applyFont="1" applyFill="1"/>
    <xf numFmtId="169" fontId="17" fillId="2" borderId="24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4" xfId="0" applyFont="1" applyFill="1" applyBorder="1" applyAlignment="1">
      <alignment horizontal="left" vertical="top" wrapText="1"/>
    </xf>
    <xf numFmtId="166" fontId="73" fillId="2" borderId="24" xfId="7" applyNumberFormat="1" applyFont="1" applyFill="1" applyBorder="1" applyAlignment="1">
      <alignment horizontal="center" vertical="center" wrapText="1"/>
    </xf>
    <xf numFmtId="169" fontId="73" fillId="2" borderId="24" xfId="7" applyNumberFormat="1" applyFont="1" applyFill="1" applyBorder="1" applyAlignment="1">
      <alignment horizontal="center" vertical="center" wrapText="1"/>
    </xf>
    <xf numFmtId="166" fontId="73" fillId="2" borderId="24" xfId="7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horizontal="center" vertical="top" wrapText="1"/>
    </xf>
    <xf numFmtId="0" fontId="86" fillId="2" borderId="3" xfId="0" applyFont="1" applyFill="1" applyBorder="1" applyAlignment="1">
      <alignment horizontal="right" vertical="top" wrapText="1"/>
    </xf>
    <xf numFmtId="0" fontId="73" fillId="2" borderId="1" xfId="0" applyFont="1" applyFill="1" applyBorder="1" applyAlignment="1">
      <alignment horizontal="left" vertical="center"/>
    </xf>
    <xf numFmtId="169" fontId="17" fillId="2" borderId="24" xfId="7" applyNumberFormat="1" applyFont="1" applyFill="1" applyBorder="1" applyAlignment="1">
      <alignment horizontal="center" vertical="top" wrapText="1"/>
    </xf>
    <xf numFmtId="0" fontId="73" fillId="2" borderId="24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169" fontId="17" fillId="2" borderId="24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4" xfId="0" applyFont="1" applyFill="1" applyBorder="1" applyAlignment="1">
      <alignment horizontal="center" vertical="top" wrapText="1"/>
    </xf>
    <xf numFmtId="0" fontId="74" fillId="2" borderId="0" xfId="0" applyFont="1" applyFill="1" applyBorder="1"/>
    <xf numFmtId="0" fontId="73" fillId="2" borderId="33" xfId="0" applyFont="1" applyFill="1" applyBorder="1" applyAlignment="1">
      <alignment vertical="top" wrapText="1"/>
    </xf>
    <xf numFmtId="0" fontId="17" fillId="2" borderId="33" xfId="0" applyFont="1" applyFill="1" applyBorder="1" applyAlignment="1">
      <alignment horizontal="center"/>
    </xf>
    <xf numFmtId="0" fontId="86" fillId="2" borderId="33" xfId="165" applyFont="1" applyFill="1" applyBorder="1" applyAlignment="1">
      <alignment horizontal="left" vertical="top" wrapText="1"/>
    </xf>
    <xf numFmtId="0" fontId="17" fillId="2" borderId="33" xfId="0" applyFont="1" applyFill="1" applyBorder="1" applyAlignment="1">
      <alignment horizontal="left" vertical="center" wrapText="1"/>
    </xf>
    <xf numFmtId="0" fontId="86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/>
    <xf numFmtId="0" fontId="17" fillId="2" borderId="33" xfId="0" applyFont="1" applyFill="1" applyBorder="1" applyAlignment="1">
      <alignment vertical="top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vertical="center" wrapText="1"/>
    </xf>
    <xf numFmtId="0" fontId="87" fillId="2" borderId="33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7" fontId="74" fillId="2" borderId="0" xfId="0" applyNumberFormat="1" applyFont="1" applyFill="1" applyBorder="1"/>
    <xf numFmtId="0" fontId="17" fillId="2" borderId="1" xfId="0" applyFont="1" applyFill="1" applyBorder="1" applyAlignment="1">
      <alignment vertical="top" wrapText="1"/>
    </xf>
    <xf numFmtId="0" fontId="73" fillId="2" borderId="0" xfId="0" applyFont="1" applyFill="1" applyAlignment="1">
      <alignment vertical="center"/>
    </xf>
    <xf numFmtId="168" fontId="73" fillId="2" borderId="0" xfId="0" applyNumberFormat="1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4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299" applyFont="1" applyFill="1"/>
    <xf numFmtId="49" fontId="17" fillId="2" borderId="33" xfId="96" applyNumberFormat="1" applyFont="1" applyFill="1" applyBorder="1" applyAlignment="1">
      <alignment horizontal="center" vertical="center" textRotation="90" wrapText="1"/>
    </xf>
    <xf numFmtId="169" fontId="17" fillId="2" borderId="33" xfId="96" applyNumberFormat="1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horizontal="center" vertical="center" wrapText="1"/>
    </xf>
    <xf numFmtId="0" fontId="74" fillId="2" borderId="33" xfId="299" applyFont="1" applyFill="1" applyBorder="1" applyAlignment="1">
      <alignment horizontal="center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17" fillId="2" borderId="0" xfId="299" applyFont="1" applyFill="1" applyAlignment="1">
      <alignment vertical="center" wrapText="1"/>
    </xf>
    <xf numFmtId="0" fontId="74" fillId="2" borderId="0" xfId="253" applyFont="1" applyFill="1" applyAlignment="1">
      <alignment horizontal="center"/>
    </xf>
    <xf numFmtId="0" fontId="90" fillId="2" borderId="33" xfId="253" applyFont="1" applyFill="1" applyBorder="1" applyAlignment="1">
      <alignment horizontal="center" vertical="center" wrapText="1"/>
    </xf>
    <xf numFmtId="168" fontId="92" fillId="2" borderId="33" xfId="96" applyNumberFormat="1" applyFont="1" applyFill="1" applyBorder="1" applyAlignment="1">
      <alignment horizontal="center" vertical="center" wrapText="1"/>
    </xf>
    <xf numFmtId="0" fontId="86" fillId="2" borderId="33" xfId="253" applyFont="1" applyFill="1" applyBorder="1" applyAlignment="1">
      <alignment horizontal="center" vertical="center" wrapText="1"/>
    </xf>
    <xf numFmtId="168" fontId="73" fillId="2" borderId="33" xfId="96" applyNumberFormat="1" applyFont="1" applyFill="1" applyBorder="1" applyAlignment="1">
      <alignment vertical="center" wrapText="1"/>
    </xf>
    <xf numFmtId="0" fontId="91" fillId="2" borderId="36" xfId="96" applyFont="1" applyFill="1" applyBorder="1" applyAlignment="1">
      <alignment horizontal="center" vertical="center" wrapText="1"/>
    </xf>
    <xf numFmtId="165" fontId="91" fillId="2" borderId="33" xfId="6" applyNumberFormat="1" applyFont="1" applyFill="1" applyBorder="1" applyAlignment="1">
      <alignment horizontal="center" vertical="center"/>
    </xf>
    <xf numFmtId="0" fontId="74" fillId="2" borderId="33" xfId="253" applyFont="1" applyFill="1" applyBorder="1"/>
    <xf numFmtId="43" fontId="74" fillId="2" borderId="33" xfId="7" applyFont="1" applyFill="1" applyBorder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4" xfId="0" applyFont="1" applyFill="1" applyBorder="1" applyAlignment="1">
      <alignment horizontal="center" vertical="center" wrapText="1"/>
    </xf>
    <xf numFmtId="0" fontId="14" fillId="2" borderId="33" xfId="165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horizontal="left" vertical="center" wrapText="1"/>
    </xf>
    <xf numFmtId="0" fontId="73" fillId="2" borderId="25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166" fontId="73" fillId="2" borderId="33" xfId="7" applyNumberFormat="1" applyFont="1" applyFill="1" applyBorder="1" applyAlignment="1">
      <alignment horizontal="right" vertical="center" wrapText="1"/>
    </xf>
    <xf numFmtId="0" fontId="73" fillId="2" borderId="33" xfId="0" applyFont="1" applyFill="1" applyBorder="1" applyAlignment="1">
      <alignment wrapText="1"/>
    </xf>
    <xf numFmtId="0" fontId="74" fillId="2" borderId="33" xfId="0" applyFont="1" applyFill="1" applyBorder="1" applyAlignment="1">
      <alignment horizontal="center"/>
    </xf>
    <xf numFmtId="0" fontId="86" fillId="2" borderId="33" xfId="0" applyFont="1" applyFill="1" applyBorder="1" applyAlignment="1">
      <alignment vertical="center" wrapText="1"/>
    </xf>
    <xf numFmtId="174" fontId="73" fillId="0" borderId="33" xfId="0" applyNumberFormat="1" applyFont="1" applyFill="1" applyBorder="1" applyAlignment="1">
      <alignment horizontal="center" vertical="center"/>
    </xf>
    <xf numFmtId="169" fontId="73" fillId="0" borderId="33" xfId="0" applyNumberFormat="1" applyFont="1" applyFill="1" applyBorder="1" applyAlignment="1">
      <alignment horizontal="right" vertical="center" wrapText="1"/>
    </xf>
    <xf numFmtId="169" fontId="73" fillId="2" borderId="33" xfId="0" applyNumberFormat="1" applyFont="1" applyFill="1" applyBorder="1" applyAlignment="1">
      <alignment horizontal="right" vertical="center" wrapText="1"/>
    </xf>
    <xf numFmtId="0" fontId="91" fillId="2" borderId="36" xfId="96" applyFont="1" applyFill="1" applyBorder="1" applyAlignment="1">
      <alignment horizontal="left" vertical="center" wrapText="1"/>
    </xf>
    <xf numFmtId="43" fontId="14" fillId="2" borderId="33" xfId="253" applyNumberFormat="1" applyFont="1" applyFill="1" applyBorder="1" applyAlignment="1">
      <alignment vertical="center"/>
    </xf>
    <xf numFmtId="0" fontId="17" fillId="2" borderId="25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3" fillId="2" borderId="3" xfId="0" applyFont="1" applyFill="1" applyBorder="1" applyAlignment="1">
      <alignment vertical="top" wrapText="1"/>
    </xf>
    <xf numFmtId="168" fontId="74" fillId="2" borderId="0" xfId="253" applyNumberFormat="1" applyFont="1" applyFill="1"/>
    <xf numFmtId="169" fontId="86" fillId="2" borderId="24" xfId="7" applyNumberFormat="1" applyFont="1" applyFill="1" applyBorder="1" applyAlignment="1">
      <alignment horizontal="right" vertical="center" wrapText="1"/>
    </xf>
    <xf numFmtId="169" fontId="73" fillId="2" borderId="24" xfId="7" applyNumberFormat="1" applyFont="1" applyFill="1" applyBorder="1" applyAlignment="1">
      <alignment horizontal="right" vertical="center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17" fillId="2" borderId="0" xfId="1734" applyFont="1" applyFill="1" applyBorder="1" applyAlignment="1">
      <alignment horizontal="center" vertical="center" wrapText="1"/>
    </xf>
    <xf numFmtId="0" fontId="73" fillId="2" borderId="33" xfId="1736" applyFont="1" applyFill="1" applyBorder="1" applyAlignment="1">
      <alignment horizontal="center" vertical="center"/>
    </xf>
    <xf numFmtId="0" fontId="73" fillId="2" borderId="33" xfId="1735" applyFont="1" applyFill="1" applyBorder="1" applyAlignment="1">
      <alignment horizontal="center"/>
    </xf>
    <xf numFmtId="172" fontId="73" fillId="2" borderId="0" xfId="299" applyNumberFormat="1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0" applyFont="1" applyFill="1" applyBorder="1" applyAlignment="1">
      <alignment horizontal="center" wrapText="1"/>
    </xf>
    <xf numFmtId="0" fontId="17" fillId="2" borderId="33" xfId="0" applyFont="1" applyFill="1" applyBorder="1" applyAlignment="1">
      <alignment horizontal="left" vertical="top" wrapText="1"/>
    </xf>
    <xf numFmtId="0" fontId="17" fillId="2" borderId="33" xfId="0" applyFont="1" applyFill="1" applyBorder="1" applyAlignment="1">
      <alignment horizontal="center" vertical="center" wrapText="1"/>
    </xf>
    <xf numFmtId="0" fontId="73" fillId="2" borderId="34" xfId="0" applyFont="1" applyFill="1" applyBorder="1" applyAlignment="1">
      <alignment vertical="center"/>
    </xf>
    <xf numFmtId="0" fontId="73" fillId="2" borderId="35" xfId="0" applyFont="1" applyFill="1" applyBorder="1" applyAlignment="1">
      <alignment vertical="center"/>
    </xf>
    <xf numFmtId="0" fontId="73" fillId="2" borderId="36" xfId="0" applyFont="1" applyFill="1" applyBorder="1" applyAlignment="1">
      <alignment vertical="center"/>
    </xf>
    <xf numFmtId="166" fontId="73" fillId="2" borderId="0" xfId="0" applyNumberFormat="1" applyFont="1" applyFill="1"/>
    <xf numFmtId="0" fontId="73" fillId="2" borderId="33" xfId="0" applyFont="1" applyFill="1" applyBorder="1" applyAlignment="1">
      <alignment horizontal="left" vertical="top" wrapText="1"/>
    </xf>
    <xf numFmtId="169" fontId="73" fillId="2" borderId="36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0" fontId="73" fillId="2" borderId="33" xfId="0" applyFont="1" applyFill="1" applyBorder="1" applyAlignment="1">
      <alignment horizontal="center" vertical="center" wrapText="1"/>
    </xf>
    <xf numFmtId="165" fontId="73" fillId="2" borderId="33" xfId="6" applyFont="1" applyFill="1" applyBorder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73" fillId="2" borderId="36" xfId="0" applyFont="1" applyFill="1" applyBorder="1" applyAlignment="1">
      <alignment horizontal="center" vertical="center"/>
    </xf>
    <xf numFmtId="0" fontId="94" fillId="2" borderId="2" xfId="0" applyFont="1" applyFill="1" applyBorder="1" applyAlignment="1"/>
    <xf numFmtId="0" fontId="94" fillId="2" borderId="33" xfId="0" applyFont="1" applyFill="1" applyBorder="1" applyAlignment="1">
      <alignment horizontal="center"/>
    </xf>
    <xf numFmtId="0" fontId="94" fillId="2" borderId="33" xfId="0" applyFont="1" applyFill="1" applyBorder="1" applyAlignment="1"/>
    <xf numFmtId="0" fontId="73" fillId="0" borderId="36" xfId="0" applyFont="1" applyBorder="1" applyAlignment="1">
      <alignment horizontal="left" vertical="top" wrapText="1"/>
    </xf>
    <xf numFmtId="43" fontId="73" fillId="2" borderId="1" xfId="7" applyFont="1" applyFill="1" applyBorder="1" applyAlignment="1">
      <alignment horizontal="right" vertical="center"/>
    </xf>
    <xf numFmtId="175" fontId="86" fillId="2" borderId="3" xfId="7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horizontal="right"/>
    </xf>
    <xf numFmtId="0" fontId="73" fillId="2" borderId="24" xfId="0" applyFont="1" applyFill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left" vertical="top" wrapText="1"/>
    </xf>
    <xf numFmtId="169" fontId="17" fillId="2" borderId="40" xfId="7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wrapText="1"/>
    </xf>
    <xf numFmtId="0" fontId="73" fillId="2" borderId="41" xfId="0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vertical="top" wrapText="1"/>
    </xf>
    <xf numFmtId="0" fontId="73" fillId="2" borderId="42" xfId="0" applyFont="1" applyFill="1" applyBorder="1" applyAlignment="1">
      <alignment horizontal="center" vertical="top" wrapText="1"/>
    </xf>
    <xf numFmtId="0" fontId="17" fillId="2" borderId="40" xfId="0" applyFont="1" applyFill="1" applyBorder="1" applyAlignment="1">
      <alignment horizontal="left" vertical="top" wrapText="1"/>
    </xf>
    <xf numFmtId="169" fontId="17" fillId="2" borderId="40" xfId="7" applyNumberFormat="1" applyFont="1" applyFill="1" applyBorder="1" applyAlignment="1">
      <alignment horizontal="center" vertical="top" wrapText="1"/>
    </xf>
    <xf numFmtId="167" fontId="73" fillId="2" borderId="40" xfId="0" applyNumberFormat="1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vertical="top" wrapText="1"/>
    </xf>
    <xf numFmtId="0" fontId="17" fillId="2" borderId="42" xfId="0" applyFont="1" applyFill="1" applyBorder="1" applyAlignment="1">
      <alignment vertical="top" wrapText="1"/>
    </xf>
    <xf numFmtId="0" fontId="86" fillId="2" borderId="40" xfId="0" applyFont="1" applyFill="1" applyBorder="1" applyAlignment="1">
      <alignment horizontal="left" vertical="top" wrapText="1"/>
    </xf>
    <xf numFmtId="0" fontId="17" fillId="2" borderId="40" xfId="0" applyFont="1" applyFill="1" applyBorder="1" applyAlignment="1">
      <alignment horizontal="left" vertical="center" wrapText="1"/>
    </xf>
    <xf numFmtId="169" fontId="17" fillId="2" borderId="40" xfId="7" applyNumberFormat="1" applyFont="1" applyFill="1" applyBorder="1" applyAlignment="1">
      <alignment horizontal="right" vertical="center" wrapText="1"/>
    </xf>
    <xf numFmtId="0" fontId="73" fillId="2" borderId="40" xfId="0" applyFont="1" applyFill="1" applyBorder="1"/>
    <xf numFmtId="0" fontId="86" fillId="0" borderId="40" xfId="0" applyFont="1" applyBorder="1" applyAlignment="1">
      <alignment horizontal="left" vertical="top" wrapText="1"/>
    </xf>
    <xf numFmtId="0" fontId="73" fillId="0" borderId="40" xfId="8" applyFont="1" applyBorder="1">
      <alignment horizontal="left" vertical="top" wrapText="1"/>
    </xf>
    <xf numFmtId="0" fontId="73" fillId="2" borderId="40" xfId="8" applyFont="1" applyFill="1" applyBorder="1">
      <alignment horizontal="left" vertical="top" wrapText="1"/>
    </xf>
    <xf numFmtId="165" fontId="73" fillId="2" borderId="40" xfId="0" applyNumberFormat="1" applyFont="1" applyFill="1" applyBorder="1"/>
    <xf numFmtId="165" fontId="73" fillId="2" borderId="0" xfId="0" applyNumberFormat="1" applyFont="1" applyFill="1"/>
    <xf numFmtId="0" fontId="17" fillId="2" borderId="40" xfId="0" applyFont="1" applyFill="1" applyBorder="1"/>
    <xf numFmtId="0" fontId="73" fillId="2" borderId="40" xfId="0" applyFont="1" applyFill="1" applyBorder="1" applyAlignment="1">
      <alignment horizontal="center" vertical="top"/>
    </xf>
    <xf numFmtId="165" fontId="73" fillId="2" borderId="40" xfId="6" applyFont="1" applyFill="1" applyBorder="1">
      <alignment horizontal="right" vertical="top"/>
    </xf>
    <xf numFmtId="0" fontId="17" fillId="0" borderId="40" xfId="0" applyFont="1" applyBorder="1" applyAlignment="1">
      <alignment horizontal="left" vertical="top" wrapText="1"/>
    </xf>
    <xf numFmtId="0" fontId="73" fillId="2" borderId="40" xfId="0" applyFont="1" applyFill="1" applyBorder="1" applyAlignment="1">
      <alignment horizontal="left" vertical="center" wrapText="1"/>
    </xf>
    <xf numFmtId="0" fontId="73" fillId="57" borderId="40" xfId="0" applyFont="1" applyFill="1" applyBorder="1" applyAlignment="1">
      <alignment wrapText="1"/>
    </xf>
    <xf numFmtId="169" fontId="73" fillId="2" borderId="40" xfId="7" applyNumberFormat="1" applyFont="1" applyFill="1" applyBorder="1" applyAlignment="1">
      <alignment horizontal="center" vertical="center" wrapText="1"/>
    </xf>
    <xf numFmtId="0" fontId="17" fillId="2" borderId="40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vertical="top" wrapText="1"/>
    </xf>
    <xf numFmtId="49" fontId="17" fillId="2" borderId="2" xfId="0" applyNumberFormat="1" applyFont="1" applyFill="1" applyBorder="1" applyAlignment="1">
      <alignment vertical="top" wrapText="1"/>
    </xf>
    <xf numFmtId="0" fontId="73" fillId="2" borderId="40" xfId="0" applyFont="1" applyFill="1" applyBorder="1" applyAlignment="1">
      <alignment horizontal="center" vertical="top" wrapText="1"/>
    </xf>
    <xf numFmtId="0" fontId="73" fillId="2" borderId="33" xfId="0" applyFont="1" applyFill="1" applyBorder="1" applyAlignment="1">
      <alignment horizontal="center" vertical="top" wrapText="1"/>
    </xf>
    <xf numFmtId="0" fontId="73" fillId="2" borderId="33" xfId="0" applyFont="1" applyFill="1" applyBorder="1" applyAlignment="1">
      <alignment horizontal="left" vertical="center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0" xfId="1734" applyFont="1" applyFill="1" applyAlignment="1">
      <alignment horizontal="right" vertical="center"/>
    </xf>
    <xf numFmtId="0" fontId="73" fillId="2" borderId="33" xfId="1735" applyFont="1" applyFill="1" applyBorder="1" applyAlignment="1">
      <alignment horizontal="center" vertical="center" wrapText="1"/>
    </xf>
    <xf numFmtId="43" fontId="74" fillId="0" borderId="33" xfId="7" applyFont="1" applyFill="1" applyBorder="1" applyAlignment="1">
      <alignment vertical="center"/>
    </xf>
    <xf numFmtId="0" fontId="17" fillId="2" borderId="40" xfId="0" applyFont="1" applyFill="1" applyBorder="1" applyAlignment="1">
      <alignment horizontal="center"/>
    </xf>
    <xf numFmtId="0" fontId="86" fillId="2" borderId="40" xfId="165" applyFont="1" applyFill="1" applyBorder="1" applyAlignment="1">
      <alignment horizontal="left" vertical="top" wrapText="1"/>
    </xf>
    <xf numFmtId="0" fontId="87" fillId="2" borderId="40" xfId="0" applyFont="1" applyFill="1" applyBorder="1" applyAlignment="1">
      <alignment horizontal="left" vertical="top" wrapText="1"/>
    </xf>
    <xf numFmtId="0" fontId="86" fillId="2" borderId="26" xfId="0" applyFont="1" applyFill="1" applyBorder="1" applyAlignment="1">
      <alignment horizontal="left" vertical="top" wrapText="1"/>
    </xf>
    <xf numFmtId="0" fontId="74" fillId="2" borderId="0" xfId="253" applyFont="1" applyFill="1" applyAlignment="1">
      <alignment horizontal="right" vertical="top" wrapText="1"/>
    </xf>
    <xf numFmtId="0" fontId="74" fillId="2" borderId="0" xfId="253" applyFont="1" applyFill="1" applyAlignment="1">
      <alignment horizontal="right" wrapText="1"/>
    </xf>
    <xf numFmtId="0" fontId="17" fillId="2" borderId="40" xfId="96" applyFont="1" applyFill="1" applyBorder="1" applyAlignment="1">
      <alignment horizontal="left" vertical="center" wrapText="1"/>
    </xf>
    <xf numFmtId="0" fontId="73" fillId="2" borderId="40" xfId="96" applyFont="1" applyFill="1" applyBorder="1" applyAlignment="1">
      <alignment horizontal="center" vertical="center" wrapText="1"/>
    </xf>
    <xf numFmtId="0" fontId="74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74" fillId="2" borderId="0" xfId="299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173" fontId="74" fillId="2" borderId="0" xfId="2027" applyFont="1" applyFill="1"/>
    <xf numFmtId="49" fontId="17" fillId="2" borderId="40" xfId="96" applyNumberFormat="1" applyFont="1" applyFill="1" applyBorder="1" applyAlignment="1">
      <alignment horizontal="center" vertical="center" textRotation="90" wrapText="1"/>
    </xf>
    <xf numFmtId="168" fontId="17" fillId="2" borderId="40" xfId="96" applyNumberFormat="1" applyFont="1" applyFill="1" applyBorder="1" applyAlignment="1">
      <alignment horizontal="center" vertical="center" wrapText="1"/>
    </xf>
    <xf numFmtId="0" fontId="17" fillId="2" borderId="40" xfId="96" applyFont="1" applyFill="1" applyBorder="1" applyAlignment="1">
      <alignment horizontal="center" vertical="center" wrapText="1"/>
    </xf>
    <xf numFmtId="169" fontId="17" fillId="2" borderId="40" xfId="96" applyNumberFormat="1" applyFont="1" applyFill="1" applyBorder="1" applyAlignment="1">
      <alignment horizontal="center" vertical="center" wrapText="1"/>
    </xf>
    <xf numFmtId="172" fontId="74" fillId="2" borderId="0" xfId="299" applyNumberFormat="1" applyFont="1" applyFill="1"/>
    <xf numFmtId="43" fontId="74" fillId="2" borderId="0" xfId="299" applyNumberFormat="1" applyFont="1" applyFill="1"/>
    <xf numFmtId="0" fontId="90" fillId="2" borderId="40" xfId="96" applyFont="1" applyFill="1" applyBorder="1" applyAlignment="1">
      <alignment horizontal="center" vertical="center" wrapText="1"/>
    </xf>
    <xf numFmtId="168" fontId="73" fillId="2" borderId="40" xfId="96" applyNumberFormat="1" applyFont="1" applyFill="1" applyBorder="1" applyAlignment="1">
      <alignment horizontal="center" vertical="center" wrapText="1"/>
    </xf>
    <xf numFmtId="0" fontId="17" fillId="0" borderId="40" xfId="96" applyFont="1" applyBorder="1" applyAlignment="1">
      <alignment horizontal="left" vertical="center" wrapText="1"/>
    </xf>
    <xf numFmtId="169" fontId="73" fillId="0" borderId="40" xfId="2031" applyNumberFormat="1" applyFont="1" applyBorder="1"/>
    <xf numFmtId="169" fontId="91" fillId="2" borderId="40" xfId="2030" applyNumberFormat="1" applyFont="1" applyFill="1" applyBorder="1" applyAlignment="1">
      <alignment vertical="center"/>
    </xf>
    <xf numFmtId="0" fontId="96" fillId="2" borderId="0" xfId="2031" applyFont="1" applyFill="1"/>
    <xf numFmtId="169" fontId="86" fillId="2" borderId="40" xfId="2030" applyNumberFormat="1" applyFont="1" applyFill="1" applyBorder="1" applyAlignment="1">
      <alignment vertical="center"/>
    </xf>
    <xf numFmtId="166" fontId="86" fillId="2" borderId="40" xfId="2030" applyNumberFormat="1" applyFont="1" applyFill="1" applyBorder="1" applyAlignment="1">
      <alignment vertical="center"/>
    </xf>
    <xf numFmtId="0" fontId="86" fillId="2" borderId="40" xfId="2031" applyFont="1" applyFill="1" applyBorder="1" applyAlignment="1">
      <alignment vertical="center"/>
    </xf>
    <xf numFmtId="0" fontId="96" fillId="2" borderId="0" xfId="2031" applyFont="1" applyFill="1" applyAlignment="1">
      <alignment vertical="center"/>
    </xf>
    <xf numFmtId="0" fontId="17" fillId="0" borderId="40" xfId="96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169" fontId="17" fillId="0" borderId="40" xfId="96" applyNumberFormat="1" applyFont="1" applyBorder="1" applyAlignment="1">
      <alignment horizontal="center" vertical="center" wrapText="1"/>
    </xf>
    <xf numFmtId="165" fontId="17" fillId="0" borderId="40" xfId="6" applyFont="1" applyFill="1" applyBorder="1" applyAlignment="1">
      <alignment horizontal="center" vertical="center"/>
    </xf>
    <xf numFmtId="0" fontId="73" fillId="0" borderId="0" xfId="299" applyFont="1"/>
    <xf numFmtId="0" fontId="73" fillId="0" borderId="40" xfId="2031" applyFont="1" applyBorder="1" applyAlignment="1">
      <alignment horizontal="center"/>
    </xf>
    <xf numFmtId="0" fontId="73" fillId="0" borderId="40" xfId="2031" applyFont="1" applyBorder="1" applyAlignment="1">
      <alignment horizontal="left"/>
    </xf>
    <xf numFmtId="43" fontId="73" fillId="0" borderId="40" xfId="217" applyFont="1" applyFill="1" applyBorder="1"/>
    <xf numFmtId="0" fontId="73" fillId="0" borderId="40" xfId="2031" applyFont="1" applyBorder="1"/>
    <xf numFmtId="0" fontId="95" fillId="0" borderId="0" xfId="2031" applyFont="1"/>
    <xf numFmtId="0" fontId="91" fillId="2" borderId="40" xfId="96" applyFont="1" applyFill="1" applyBorder="1" applyAlignment="1">
      <alignment horizontal="left" vertical="center" wrapText="1"/>
    </xf>
    <xf numFmtId="0" fontId="86" fillId="2" borderId="40" xfId="0" applyFont="1" applyFill="1" applyBorder="1" applyAlignment="1">
      <alignment vertical="center" wrapText="1"/>
    </xf>
    <xf numFmtId="43" fontId="88" fillId="2" borderId="33" xfId="253" applyNumberFormat="1" applyFont="1" applyFill="1" applyBorder="1" applyAlignment="1">
      <alignment vertical="center"/>
    </xf>
    <xf numFmtId="0" fontId="86" fillId="2" borderId="40" xfId="2031" applyFont="1" applyFill="1" applyBorder="1"/>
    <xf numFmtId="166" fontId="17" fillId="58" borderId="33" xfId="7" applyNumberFormat="1" applyFont="1" applyFill="1" applyBorder="1" applyAlignment="1">
      <alignment vertical="top" wrapText="1"/>
    </xf>
    <xf numFmtId="166" fontId="73" fillId="57" borderId="26" xfId="0" applyNumberFormat="1" applyFont="1" applyFill="1" applyBorder="1" applyAlignment="1">
      <alignment horizontal="right" vertical="center" wrapText="1"/>
    </xf>
    <xf numFmtId="0" fontId="73" fillId="2" borderId="40" xfId="0" applyFont="1" applyFill="1" applyBorder="1" applyAlignment="1">
      <alignment vertical="top" wrapText="1"/>
    </xf>
    <xf numFmtId="0" fontId="17" fillId="2" borderId="40" xfId="0" applyFont="1" applyFill="1" applyBorder="1" applyAlignment="1">
      <alignment horizontal="left" vertical="top" wrapText="1"/>
    </xf>
    <xf numFmtId="0" fontId="94" fillId="2" borderId="25" xfId="0" applyFont="1" applyFill="1" applyBorder="1" applyAlignment="1">
      <alignment horizontal="center"/>
    </xf>
    <xf numFmtId="0" fontId="86" fillId="2" borderId="26" xfId="0" applyFont="1" applyFill="1" applyBorder="1" applyAlignment="1">
      <alignment horizontal="left" vertical="top" wrapText="1"/>
    </xf>
    <xf numFmtId="0" fontId="73" fillId="2" borderId="40" xfId="0" applyFont="1" applyFill="1" applyBorder="1" applyAlignment="1">
      <alignment horizontal="left" vertical="top" wrapText="1"/>
    </xf>
    <xf numFmtId="0" fontId="17" fillId="0" borderId="40" xfId="0" applyFont="1" applyFill="1" applyBorder="1" applyAlignment="1">
      <alignment horizontal="center" vertical="center" wrapText="1"/>
    </xf>
    <xf numFmtId="0" fontId="17" fillId="0" borderId="40" xfId="0" applyFont="1" applyFill="1" applyBorder="1" applyAlignment="1">
      <alignment horizontal="left" vertical="center" wrapText="1"/>
    </xf>
    <xf numFmtId="0" fontId="73" fillId="0" borderId="40" xfId="208" applyFont="1" applyBorder="1" applyAlignment="1">
      <alignment horizontal="center"/>
    </xf>
    <xf numFmtId="0" fontId="73" fillId="0" borderId="40" xfId="208" applyFont="1" applyBorder="1" applyAlignment="1">
      <alignment horizontal="left"/>
    </xf>
    <xf numFmtId="0" fontId="91" fillId="2" borderId="26" xfId="96" applyFont="1" applyFill="1" applyBorder="1" applyAlignment="1">
      <alignment horizontal="left" vertical="center" wrapText="1"/>
    </xf>
    <xf numFmtId="0" fontId="86" fillId="2" borderId="26" xfId="208" applyFont="1" applyFill="1" applyBorder="1" applyAlignment="1">
      <alignment vertical="center" wrapText="1"/>
    </xf>
    <xf numFmtId="0" fontId="74" fillId="2" borderId="40" xfId="299" applyFont="1" applyFill="1" applyBorder="1"/>
    <xf numFmtId="0" fontId="86" fillId="2" borderId="40" xfId="208" applyFont="1" applyFill="1" applyBorder="1" applyAlignment="1">
      <alignment vertical="center" wrapText="1"/>
    </xf>
    <xf numFmtId="39" fontId="73" fillId="57" borderId="26" xfId="0" applyNumberFormat="1" applyFont="1" applyFill="1" applyBorder="1" applyAlignment="1">
      <alignment horizontal="right" vertical="center" wrapText="1"/>
    </xf>
    <xf numFmtId="169" fontId="73" fillId="2" borderId="26" xfId="0" applyNumberFormat="1" applyFont="1" applyFill="1" applyBorder="1" applyAlignment="1">
      <alignment horizontal="right" vertical="top" wrapText="1"/>
    </xf>
    <xf numFmtId="169" fontId="73" fillId="2" borderId="0" xfId="0" applyNumberFormat="1" applyFont="1" applyFill="1" applyAlignment="1">
      <alignment vertical="top"/>
    </xf>
    <xf numFmtId="0" fontId="73" fillId="2" borderId="42" xfId="0" applyFont="1" applyFill="1" applyBorder="1" applyAlignment="1">
      <alignment vertical="center"/>
    </xf>
    <xf numFmtId="0" fontId="73" fillId="2" borderId="26" xfId="0" applyFont="1" applyFill="1" applyBorder="1" applyAlignment="1">
      <alignment horizontal="center" vertical="center"/>
    </xf>
    <xf numFmtId="169" fontId="73" fillId="2" borderId="40" xfId="0" applyNumberFormat="1" applyFont="1" applyFill="1" applyBorder="1" applyAlignment="1">
      <alignment horizontal="right" vertical="center" wrapText="1"/>
    </xf>
    <xf numFmtId="165" fontId="73" fillId="2" borderId="40" xfId="6" applyFont="1" applyFill="1" applyBorder="1" applyAlignment="1">
      <alignment horizontal="center" vertical="center"/>
    </xf>
    <xf numFmtId="174" fontId="73" fillId="0" borderId="40" xfId="0" applyNumberFormat="1" applyFont="1" applyBorder="1" applyAlignment="1">
      <alignment horizontal="center" vertical="center"/>
    </xf>
    <xf numFmtId="169" fontId="73" fillId="2" borderId="40" xfId="299" applyNumberFormat="1" applyFont="1" applyFill="1" applyBorder="1" applyAlignment="1">
      <alignment horizontal="right" vertical="center" wrapText="1"/>
    </xf>
    <xf numFmtId="166" fontId="86" fillId="0" borderId="40" xfId="2030" applyNumberFormat="1" applyFont="1" applyFill="1" applyBorder="1" applyAlignment="1">
      <alignment vertical="center"/>
    </xf>
    <xf numFmtId="0" fontId="94" fillId="2" borderId="40" xfId="0" applyFont="1" applyFill="1" applyBorder="1" applyAlignment="1"/>
    <xf numFmtId="0" fontId="94" fillId="2" borderId="40" xfId="0" applyFont="1" applyFill="1" applyBorder="1" applyAlignment="1">
      <alignment horizontal="center"/>
    </xf>
    <xf numFmtId="169" fontId="73" fillId="0" borderId="40" xfId="0" applyNumberFormat="1" applyFont="1" applyFill="1" applyBorder="1" applyAlignment="1">
      <alignment horizontal="right" vertical="center" wrapText="1"/>
    </xf>
    <xf numFmtId="0" fontId="73" fillId="2" borderId="0" xfId="0" applyFont="1" applyFill="1" applyBorder="1" applyAlignment="1">
      <alignment vertical="center"/>
    </xf>
    <xf numFmtId="169" fontId="73" fillId="2" borderId="0" xfId="0" applyNumberFormat="1" applyFont="1" applyFill="1" applyBorder="1" applyAlignment="1">
      <alignment horizontal="right" vertical="center" wrapText="1"/>
    </xf>
    <xf numFmtId="0" fontId="73" fillId="2" borderId="40" xfId="0" applyFont="1" applyFill="1" applyBorder="1" applyAlignment="1">
      <alignment vertical="center"/>
    </xf>
    <xf numFmtId="174" fontId="73" fillId="0" borderId="40" xfId="0" applyNumberFormat="1" applyFont="1" applyFill="1" applyBorder="1" applyAlignment="1">
      <alignment horizontal="center" vertical="center"/>
    </xf>
    <xf numFmtId="166" fontId="17" fillId="58" borderId="40" xfId="7" applyNumberFormat="1" applyFont="1" applyFill="1" applyBorder="1" applyAlignment="1">
      <alignment vertical="top" wrapText="1"/>
    </xf>
    <xf numFmtId="0" fontId="73" fillId="0" borderId="40" xfId="0" applyFont="1" applyBorder="1" applyAlignment="1">
      <alignment horizontal="left" vertical="top" wrapText="1"/>
    </xf>
    <xf numFmtId="0" fontId="73" fillId="2" borderId="40" xfId="0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2" borderId="40" xfId="0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41" xfId="0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center" vertical="center" wrapText="1"/>
    </xf>
    <xf numFmtId="0" fontId="73" fillId="2" borderId="25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73" fillId="2" borderId="40" xfId="0" applyFont="1" applyFill="1" applyBorder="1" applyAlignment="1">
      <alignment horizontal="center"/>
    </xf>
    <xf numFmtId="0" fontId="17" fillId="2" borderId="26" xfId="0" applyFont="1" applyFill="1" applyBorder="1" applyAlignment="1">
      <alignment horizontal="center" vertical="top"/>
    </xf>
    <xf numFmtId="49" fontId="17" fillId="2" borderId="40" xfId="0" applyNumberFormat="1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49" fontId="17" fillId="2" borderId="39" xfId="0" applyNumberFormat="1" applyFont="1" applyFill="1" applyBorder="1" applyAlignment="1">
      <alignment horizontal="center" vertical="top" wrapText="1"/>
    </xf>
    <xf numFmtId="49" fontId="17" fillId="2" borderId="38" xfId="0" applyNumberFormat="1" applyFont="1" applyFill="1" applyBorder="1" applyAlignment="1">
      <alignment horizontal="center" vertical="top" wrapText="1"/>
    </xf>
    <xf numFmtId="0" fontId="17" fillId="2" borderId="25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0" fontId="17" fillId="2" borderId="33" xfId="0" applyFont="1" applyFill="1" applyBorder="1" applyAlignment="1">
      <alignment horizontal="left" vertical="top" wrapText="1"/>
    </xf>
    <xf numFmtId="49" fontId="17" fillId="2" borderId="25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17" fillId="2" borderId="25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7" fillId="2" borderId="0" xfId="0" applyFont="1" applyFill="1" applyBorder="1" applyAlignment="1">
      <alignment horizontal="center" wrapText="1"/>
    </xf>
    <xf numFmtId="0" fontId="73" fillId="2" borderId="24" xfId="0" applyFont="1" applyFill="1" applyBorder="1" applyAlignment="1">
      <alignment horizontal="center" vertical="center" wrapText="1"/>
    </xf>
    <xf numFmtId="0" fontId="17" fillId="2" borderId="40" xfId="0" applyFont="1" applyFill="1" applyBorder="1" applyAlignment="1">
      <alignment horizontal="left" vertical="top" wrapText="1"/>
    </xf>
    <xf numFmtId="0" fontId="73" fillId="2" borderId="33" xfId="0" applyNumberFormat="1" applyFont="1" applyFill="1" applyBorder="1" applyAlignment="1">
      <alignment horizontal="center" vertical="top" wrapText="1"/>
    </xf>
    <xf numFmtId="49" fontId="17" fillId="2" borderId="41" xfId="96" applyNumberFormat="1" applyFont="1" applyFill="1" applyBorder="1" applyAlignment="1">
      <alignment horizontal="center" vertical="center" wrapText="1"/>
    </xf>
    <xf numFmtId="49" fontId="17" fillId="2" borderId="26" xfId="96" applyNumberFormat="1" applyFont="1" applyFill="1" applyBorder="1" applyAlignment="1">
      <alignment horizontal="center" vertical="center" wrapText="1"/>
    </xf>
    <xf numFmtId="0" fontId="17" fillId="2" borderId="25" xfId="96" applyFont="1" applyFill="1" applyBorder="1" applyAlignment="1">
      <alignment horizontal="center" vertical="center" wrapText="1"/>
    </xf>
    <xf numFmtId="0" fontId="17" fillId="2" borderId="3" xfId="96" applyFont="1" applyFill="1" applyBorder="1" applyAlignment="1">
      <alignment horizontal="center" vertical="center" wrapText="1"/>
    </xf>
    <xf numFmtId="168" fontId="17" fillId="2" borderId="25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41" xfId="96" applyNumberFormat="1" applyFont="1" applyFill="1" applyBorder="1" applyAlignment="1">
      <alignment horizontal="center" vertical="center" wrapText="1"/>
    </xf>
    <xf numFmtId="168" fontId="73" fillId="2" borderId="42" xfId="96" applyNumberFormat="1" applyFont="1" applyFill="1" applyBorder="1" applyAlignment="1">
      <alignment horizontal="center" vertical="center" wrapText="1"/>
    </xf>
    <xf numFmtId="168" fontId="73" fillId="2" borderId="26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37" xfId="2028" applyFont="1" applyFill="1" applyBorder="1" applyAlignment="1">
      <alignment horizontal="right"/>
    </xf>
    <xf numFmtId="0" fontId="74" fillId="2" borderId="0" xfId="253" applyFont="1" applyFill="1" applyAlignment="1">
      <alignment horizontal="right" vertical="top" wrapText="1"/>
    </xf>
    <xf numFmtId="0" fontId="74" fillId="2" borderId="0" xfId="253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49" fontId="17" fillId="2" borderId="34" xfId="96" applyNumberFormat="1" applyFont="1" applyFill="1" applyBorder="1" applyAlignment="1">
      <alignment horizontal="center" vertical="center" wrapText="1"/>
    </xf>
    <xf numFmtId="49" fontId="17" fillId="2" borderId="36" xfId="96" applyNumberFormat="1" applyFont="1" applyFill="1" applyBorder="1" applyAlignment="1">
      <alignment horizontal="center" vertical="center" wrapText="1"/>
    </xf>
    <xf numFmtId="0" fontId="17" fillId="2" borderId="25" xfId="96" applyNumberFormat="1" applyFont="1" applyFill="1" applyBorder="1" applyAlignment="1">
      <alignment horizontal="center" vertical="center" wrapText="1"/>
    </xf>
    <xf numFmtId="0" fontId="17" fillId="2" borderId="3" xfId="96" applyNumberFormat="1" applyFont="1" applyFill="1" applyBorder="1" applyAlignment="1">
      <alignment horizontal="center" vertical="center" wrapText="1"/>
    </xf>
    <xf numFmtId="168" fontId="93" fillId="2" borderId="41" xfId="96" applyNumberFormat="1" applyFont="1" applyFill="1" applyBorder="1" applyAlignment="1">
      <alignment horizontal="center" vertical="center" wrapText="1"/>
    </xf>
    <xf numFmtId="168" fontId="93" fillId="2" borderId="42" xfId="96" applyNumberFormat="1" applyFont="1" applyFill="1" applyBorder="1" applyAlignment="1">
      <alignment horizontal="center" vertical="center" wrapText="1"/>
    </xf>
    <xf numFmtId="168" fontId="93" fillId="2" borderId="26" xfId="96" applyNumberFormat="1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0" fontId="73" fillId="2" borderId="27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86" fillId="2" borderId="41" xfId="0" applyFont="1" applyFill="1" applyBorder="1" applyAlignment="1">
      <alignment horizontal="left" vertical="top" wrapText="1"/>
    </xf>
    <xf numFmtId="0" fontId="86" fillId="2" borderId="26" xfId="0" applyFont="1" applyFill="1" applyBorder="1" applyAlignment="1">
      <alignment horizontal="left" vertical="top" wrapText="1"/>
    </xf>
    <xf numFmtId="0" fontId="17" fillId="2" borderId="32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5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4" fillId="0" borderId="0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top" wrapText="1"/>
    </xf>
    <xf numFmtId="0" fontId="73" fillId="2" borderId="41" xfId="0" applyFont="1" applyFill="1" applyBorder="1" applyAlignment="1">
      <alignment horizontal="left" vertical="center" wrapText="1"/>
    </xf>
    <xf numFmtId="0" fontId="73" fillId="2" borderId="42" xfId="0" applyFont="1" applyFill="1" applyBorder="1" applyAlignment="1">
      <alignment horizontal="left" vertical="center" wrapText="1"/>
    </xf>
    <xf numFmtId="0" fontId="73" fillId="2" borderId="26" xfId="0" applyFont="1" applyFill="1" applyBorder="1" applyAlignment="1">
      <alignment horizontal="left" vertical="center" wrapText="1"/>
    </xf>
    <xf numFmtId="0" fontId="17" fillId="58" borderId="34" xfId="0" applyFont="1" applyFill="1" applyBorder="1" applyAlignment="1">
      <alignment vertical="top" wrapText="1"/>
    </xf>
    <xf numFmtId="0" fontId="17" fillId="58" borderId="35" xfId="0" applyFont="1" applyFill="1" applyBorder="1" applyAlignment="1">
      <alignment vertical="top" wrapText="1"/>
    </xf>
    <xf numFmtId="0" fontId="17" fillId="58" borderId="36" xfId="0" applyFont="1" applyFill="1" applyBorder="1" applyAlignment="1">
      <alignment vertical="top" wrapText="1"/>
    </xf>
    <xf numFmtId="0" fontId="73" fillId="57" borderId="41" xfId="0" applyFont="1" applyFill="1" applyBorder="1" applyAlignment="1">
      <alignment horizontal="left" vertical="center" wrapText="1"/>
    </xf>
    <xf numFmtId="0" fontId="73" fillId="57" borderId="42" xfId="0" applyFont="1" applyFill="1" applyBorder="1" applyAlignment="1">
      <alignment horizontal="left" vertical="center" wrapText="1"/>
    </xf>
    <xf numFmtId="0" fontId="73" fillId="57" borderId="26" xfId="0" applyFont="1" applyFill="1" applyBorder="1" applyAlignment="1">
      <alignment horizontal="left" vertical="center" wrapText="1"/>
    </xf>
    <xf numFmtId="0" fontId="73" fillId="2" borderId="40" xfId="0" applyFont="1" applyFill="1" applyBorder="1" applyAlignment="1">
      <alignment horizontal="left" vertical="top" wrapText="1"/>
    </xf>
    <xf numFmtId="0" fontId="73" fillId="2" borderId="40" xfId="0" applyFont="1" applyFill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left" vertical="center" wrapText="1"/>
    </xf>
    <xf numFmtId="0" fontId="73" fillId="2" borderId="0" xfId="0" applyFont="1" applyFill="1" applyBorder="1" applyAlignment="1">
      <alignment horizontal="center" vertical="center" wrapText="1"/>
    </xf>
    <xf numFmtId="0" fontId="73" fillId="2" borderId="34" xfId="1735" applyFont="1" applyFill="1" applyBorder="1" applyAlignment="1">
      <alignment horizontal="center" wrapText="1"/>
    </xf>
    <xf numFmtId="0" fontId="73" fillId="2" borderId="35" xfId="1735" applyFont="1" applyFill="1" applyBorder="1" applyAlignment="1">
      <alignment horizontal="center" wrapText="1"/>
    </xf>
    <xf numFmtId="0" fontId="73" fillId="2" borderId="36" xfId="1735" applyFont="1" applyFill="1" applyBorder="1" applyAlignment="1">
      <alignment horizontal="center" wrapText="1"/>
    </xf>
    <xf numFmtId="0" fontId="73" fillId="2" borderId="34" xfId="0" applyFont="1" applyFill="1" applyBorder="1" applyAlignment="1">
      <alignment horizontal="center" vertical="center" wrapText="1"/>
    </xf>
    <xf numFmtId="0" fontId="73" fillId="2" borderId="35" xfId="0" applyFont="1" applyFill="1" applyBorder="1" applyAlignment="1">
      <alignment horizontal="center" vertical="center" wrapText="1"/>
    </xf>
    <xf numFmtId="0" fontId="73" fillId="2" borderId="36" xfId="0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horizontal="left" vertical="center" wrapText="1"/>
    </xf>
    <xf numFmtId="0" fontId="17" fillId="58" borderId="40" xfId="0" applyFont="1" applyFill="1" applyBorder="1" applyAlignment="1">
      <alignment vertical="top" wrapText="1"/>
    </xf>
    <xf numFmtId="0" fontId="73" fillId="2" borderId="41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top" wrapText="1"/>
    </xf>
    <xf numFmtId="0" fontId="73" fillId="2" borderId="26" xfId="0" applyFont="1" applyFill="1" applyBorder="1" applyAlignment="1">
      <alignment horizontal="left"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0" borderId="33" xfId="1734" applyFont="1" applyFill="1" applyBorder="1" applyAlignment="1">
      <alignment horizontal="center" vertical="center" wrapText="1"/>
    </xf>
    <xf numFmtId="0" fontId="73" fillId="2" borderId="33" xfId="1735" applyFont="1" applyFill="1" applyBorder="1" applyAlignment="1">
      <alignment horizontal="center" vertical="center" wrapText="1"/>
    </xf>
    <xf numFmtId="0" fontId="73" fillId="0" borderId="33" xfId="8" applyFont="1" applyFill="1" applyBorder="1" applyAlignment="1">
      <alignment horizontal="center" vertical="center" wrapText="1"/>
    </xf>
    <xf numFmtId="0" fontId="74" fillId="2" borderId="0" xfId="0" applyFont="1" applyFill="1" applyAlignment="1">
      <alignment vertical="top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/>
    <xf numFmtId="0" fontId="74" fillId="2" borderId="0" xfId="0" applyFont="1" applyFill="1" applyAlignment="1">
      <alignment horizontal="right"/>
    </xf>
    <xf numFmtId="0" fontId="74" fillId="2" borderId="0" xfId="0" applyFont="1" applyFill="1" applyAlignment="1">
      <alignment horizontal="right"/>
    </xf>
    <xf numFmtId="0" fontId="17" fillId="2" borderId="0" xfId="162" applyNumberFormat="1" applyFont="1" applyFill="1" applyBorder="1" applyAlignment="1">
      <alignment horizontal="center" vertical="center" wrapText="1"/>
    </xf>
    <xf numFmtId="0" fontId="73" fillId="2" borderId="0" xfId="162" applyNumberFormat="1" applyFont="1" applyFill="1" applyBorder="1" applyAlignment="1">
      <alignment vertical="center" wrapText="1"/>
    </xf>
    <xf numFmtId="0" fontId="73" fillId="2" borderId="0" xfId="162" applyFont="1" applyFill="1" applyAlignment="1">
      <alignment vertical="center" wrapText="1"/>
    </xf>
    <xf numFmtId="0" fontId="73" fillId="2" borderId="0" xfId="162" applyFont="1" applyFill="1" applyAlignment="1">
      <alignment horizontal="right" vertical="center" wrapText="1"/>
    </xf>
    <xf numFmtId="0" fontId="73" fillId="2" borderId="0" xfId="295" applyFont="1" applyFill="1">
      <alignment horizontal="left" vertical="top" wrapText="1"/>
    </xf>
    <xf numFmtId="0" fontId="73" fillId="2" borderId="0" xfId="162" applyNumberFormat="1" applyFont="1" applyFill="1" applyBorder="1" applyAlignment="1">
      <alignment horizontal="center" vertical="center" wrapText="1"/>
    </xf>
    <xf numFmtId="0" fontId="74" fillId="2" borderId="40" xfId="295" applyFont="1" applyFill="1" applyBorder="1" applyAlignment="1">
      <alignment horizontal="center" vertical="center"/>
    </xf>
    <xf numFmtId="0" fontId="73" fillId="2" borderId="40" xfId="107" applyFont="1" applyFill="1" applyBorder="1" applyAlignment="1">
      <alignment horizontal="center" vertical="center" wrapText="1"/>
    </xf>
    <xf numFmtId="0" fontId="74" fillId="2" borderId="40" xfId="295" applyFont="1" applyFill="1" applyBorder="1" applyAlignment="1">
      <alignment horizontal="center" vertical="center" wrapText="1"/>
    </xf>
    <xf numFmtId="0" fontId="17" fillId="2" borderId="40" xfId="295" applyNumberFormat="1" applyFont="1" applyFill="1" applyBorder="1" applyAlignment="1">
      <alignment horizontal="center" vertical="top"/>
    </xf>
    <xf numFmtId="0" fontId="17" fillId="2" borderId="40" xfId="295" applyNumberFormat="1" applyFont="1" applyFill="1" applyBorder="1" applyAlignment="1">
      <alignment horizontal="left" vertical="center" wrapText="1"/>
    </xf>
    <xf numFmtId="0" fontId="73" fillId="2" borderId="0" xfId="295" applyFont="1" applyFill="1" applyAlignment="1"/>
    <xf numFmtId="0" fontId="73" fillId="2" borderId="40" xfId="295" applyFont="1" applyFill="1" applyBorder="1" applyAlignment="1">
      <alignment horizontal="center" vertical="center" wrapText="1"/>
    </xf>
    <xf numFmtId="0" fontId="73" fillId="2" borderId="40" xfId="295" applyFont="1" applyFill="1" applyBorder="1" applyAlignment="1">
      <alignment horizontal="left" vertical="center" wrapText="1"/>
    </xf>
    <xf numFmtId="0" fontId="73" fillId="2" borderId="0" xfId="295" applyFont="1" applyFill="1" applyAlignment="1">
      <alignment horizontal="center" vertical="center" wrapText="1"/>
    </xf>
    <xf numFmtId="0" fontId="73" fillId="2" borderId="0" xfId="295" applyFont="1" applyFill="1" applyAlignment="1">
      <alignment horizontal="left" vertical="top" wrapText="1"/>
    </xf>
    <xf numFmtId="0" fontId="73" fillId="2" borderId="40" xfId="295" applyFont="1" applyFill="1" applyBorder="1" applyAlignment="1"/>
    <xf numFmtId="0" fontId="73" fillId="2" borderId="40" xfId="295" applyFont="1" applyFill="1" applyBorder="1">
      <alignment horizontal="left" vertical="top" wrapText="1"/>
    </xf>
    <xf numFmtId="0" fontId="73" fillId="2" borderId="25" xfId="162" applyNumberFormat="1" applyFont="1" applyFill="1" applyBorder="1" applyAlignment="1">
      <alignment horizontal="center" vertical="center" wrapText="1"/>
    </xf>
    <xf numFmtId="0" fontId="73" fillId="2" borderId="3" xfId="162" applyNumberFormat="1" applyFont="1" applyFill="1" applyBorder="1" applyAlignment="1">
      <alignment horizontal="center" vertical="center" wrapText="1"/>
    </xf>
    <xf numFmtId="0" fontId="73" fillId="2" borderId="40" xfId="295" applyNumberFormat="1" applyFont="1" applyFill="1" applyBorder="1" applyAlignment="1">
      <alignment horizontal="left" vertical="center" wrapText="1"/>
    </xf>
    <xf numFmtId="43" fontId="73" fillId="2" borderId="40" xfId="7" applyFont="1" applyFill="1" applyBorder="1" applyAlignment="1">
      <alignment horizontal="left" vertical="center" wrapText="1"/>
    </xf>
    <xf numFmtId="0" fontId="17" fillId="2" borderId="0" xfId="162" applyNumberFormat="1" applyFont="1" applyFill="1" applyBorder="1" applyAlignment="1">
      <alignment vertical="center" wrapText="1"/>
    </xf>
  </cellXfs>
  <cellStyles count="203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0 3 2" xfId="2031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CAPITAL/2022/GOV%20DECREES/1447-&#1350;,%2016.09.22&#1385;/havelvatsner+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N 1"/>
      <sheetName val="Հավելված N 2"/>
      <sheetName val="Հավելված N 3"/>
      <sheetName val="Հավելված N 4"/>
      <sheetName val="Հավելված N 5"/>
      <sheetName val="Հավելված N 6"/>
      <sheetName val="Հավելված N 7"/>
      <sheetName val="Հավելված N 8"/>
      <sheetName val="Հավելված N 9"/>
      <sheetName val="Հավելված N 10"/>
      <sheetName val="Հավելված N 11"/>
      <sheetName val="Հավելված N 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topLeftCell="A55" zoomScale="85" zoomScaleNormal="85" zoomScaleSheetLayoutView="100" workbookViewId="0">
      <selection activeCell="C10" sqref="C10:C11"/>
    </sheetView>
  </sheetViews>
  <sheetFormatPr defaultColWidth="9.09765625" defaultRowHeight="17.75"/>
  <cols>
    <col min="1" max="1" width="9.59765625" style="3" customWidth="1"/>
    <col min="2" max="2" width="24.59765625" style="3" customWidth="1"/>
    <col min="3" max="3" width="64.5" style="3" customWidth="1"/>
    <col min="4" max="6" width="20.8984375" style="3" customWidth="1"/>
    <col min="7" max="7" width="15.8984375" style="3" customWidth="1"/>
    <col min="8" max="8" width="15.59765625" style="3" customWidth="1"/>
    <col min="9" max="9" width="13.8984375" style="3" customWidth="1"/>
    <col min="10" max="11" width="12.19921875" style="3" customWidth="1"/>
    <col min="12" max="16384" width="9.09765625" style="3"/>
  </cols>
  <sheetData>
    <row r="1" spans="1:7" ht="37.35" customHeight="1">
      <c r="C1" s="238" t="s">
        <v>25</v>
      </c>
      <c r="D1" s="238"/>
      <c r="E1" s="238"/>
      <c r="F1" s="238"/>
    </row>
    <row r="2" spans="1:7" ht="17.600000000000001" customHeight="1">
      <c r="C2" s="239" t="s">
        <v>69</v>
      </c>
      <c r="D2" s="239"/>
      <c r="E2" s="239"/>
      <c r="F2" s="239"/>
    </row>
    <row r="3" spans="1:7" ht="17.600000000000001" customHeight="1">
      <c r="C3" s="239" t="s">
        <v>6</v>
      </c>
      <c r="D3" s="239"/>
      <c r="E3" s="239"/>
      <c r="F3" s="239"/>
    </row>
    <row r="6" spans="1:7" ht="75.900000000000006" customHeight="1">
      <c r="A6" s="240" t="s">
        <v>188</v>
      </c>
      <c r="B6" s="240"/>
      <c r="C6" s="240"/>
      <c r="D6" s="240"/>
      <c r="E6" s="240"/>
      <c r="F6" s="240"/>
    </row>
    <row r="7" spans="1:7">
      <c r="A7" s="113"/>
      <c r="B7" s="113"/>
      <c r="C7" s="113"/>
      <c r="D7" s="113"/>
      <c r="E7" s="113"/>
      <c r="F7" s="113"/>
    </row>
    <row r="9" spans="1:7">
      <c r="D9" s="108"/>
      <c r="E9" s="108"/>
      <c r="F9" s="108" t="s">
        <v>16</v>
      </c>
    </row>
    <row r="10" spans="1:7" s="14" customFormat="1" ht="42.75" customHeight="1">
      <c r="A10" s="241" t="s">
        <v>8</v>
      </c>
      <c r="B10" s="242"/>
      <c r="C10" s="243" t="s">
        <v>92</v>
      </c>
      <c r="D10" s="241" t="s">
        <v>108</v>
      </c>
      <c r="E10" s="242"/>
      <c r="F10" s="245"/>
    </row>
    <row r="11" spans="1:7" s="14" customFormat="1">
      <c r="A11" s="110" t="s">
        <v>21</v>
      </c>
      <c r="B11" s="114" t="s">
        <v>93</v>
      </c>
      <c r="C11" s="244"/>
      <c r="D11" s="109" t="s">
        <v>48</v>
      </c>
      <c r="E11" s="109" t="s">
        <v>9</v>
      </c>
      <c r="F11" s="109" t="s">
        <v>10</v>
      </c>
    </row>
    <row r="12" spans="1:7" s="14" customFormat="1" ht="34.950000000000003" customHeight="1">
      <c r="A12" s="115" t="s">
        <v>94</v>
      </c>
      <c r="B12" s="116"/>
      <c r="C12" s="117" t="s">
        <v>15</v>
      </c>
      <c r="D12" s="118">
        <f t="shared" ref="D12:F12" si="0">+D14</f>
        <v>0</v>
      </c>
      <c r="E12" s="118">
        <f t="shared" si="0"/>
        <v>0</v>
      </c>
      <c r="F12" s="118">
        <f t="shared" si="0"/>
        <v>0</v>
      </c>
    </row>
    <row r="13" spans="1:7" s="14" customFormat="1" ht="18" customHeight="1">
      <c r="A13" s="115"/>
      <c r="B13" s="116"/>
      <c r="C13" s="111" t="s">
        <v>95</v>
      </c>
      <c r="D13" s="119"/>
      <c r="E13" s="119"/>
      <c r="F13" s="119"/>
    </row>
    <row r="14" spans="1:7" s="14" customFormat="1" ht="33.35">
      <c r="A14" s="120"/>
      <c r="B14" s="121"/>
      <c r="C14" s="117" t="s">
        <v>24</v>
      </c>
      <c r="D14" s="112">
        <f>+D16+D35</f>
        <v>0</v>
      </c>
      <c r="E14" s="112">
        <f t="shared" ref="E14:F14" si="1">+E16+E35</f>
        <v>0</v>
      </c>
      <c r="F14" s="112">
        <f t="shared" si="1"/>
        <v>0</v>
      </c>
    </row>
    <row r="15" spans="1:7" ht="17.899999999999999" customHeight="1">
      <c r="A15" s="246">
        <v>1045</v>
      </c>
      <c r="B15" s="235"/>
      <c r="C15" s="122" t="s">
        <v>96</v>
      </c>
      <c r="D15" s="129"/>
      <c r="E15" s="129"/>
      <c r="F15" s="129"/>
    </row>
    <row r="16" spans="1:7" ht="33.35">
      <c r="A16" s="247"/>
      <c r="B16" s="236"/>
      <c r="C16" s="123" t="s">
        <v>180</v>
      </c>
      <c r="D16" s="112">
        <f>+D23+D29</f>
        <v>-11793</v>
      </c>
      <c r="E16" s="112">
        <f t="shared" ref="E16:F16" si="2">+E23+E29</f>
        <v>-17500</v>
      </c>
      <c r="F16" s="112">
        <f t="shared" si="2"/>
        <v>-17500</v>
      </c>
      <c r="G16" s="130"/>
    </row>
    <row r="17" spans="1:7" ht="17.899999999999999" customHeight="1">
      <c r="A17" s="247"/>
      <c r="B17" s="236"/>
      <c r="C17" s="122" t="s">
        <v>97</v>
      </c>
      <c r="D17" s="131"/>
      <c r="E17" s="131"/>
      <c r="F17" s="131"/>
    </row>
    <row r="18" spans="1:7" ht="88.7">
      <c r="A18" s="247"/>
      <c r="B18" s="236"/>
      <c r="C18" s="128" t="s">
        <v>181</v>
      </c>
      <c r="D18" s="131"/>
      <c r="E18" s="131"/>
      <c r="F18" s="131"/>
    </row>
    <row r="19" spans="1:7" ht="17.899999999999999" customHeight="1">
      <c r="A19" s="247"/>
      <c r="B19" s="236"/>
      <c r="C19" s="122" t="s">
        <v>98</v>
      </c>
      <c r="D19" s="131"/>
      <c r="E19" s="131"/>
      <c r="F19" s="131"/>
    </row>
    <row r="20" spans="1:7" ht="70.95">
      <c r="A20" s="247"/>
      <c r="B20" s="237"/>
      <c r="C20" s="128" t="s">
        <v>182</v>
      </c>
      <c r="D20" s="131"/>
      <c r="E20" s="131"/>
      <c r="F20" s="131"/>
    </row>
    <row r="21" spans="1:7" ht="24.05" customHeight="1">
      <c r="A21" s="247"/>
      <c r="B21" s="141"/>
      <c r="C21" s="132" t="s">
        <v>103</v>
      </c>
      <c r="D21" s="125"/>
      <c r="E21" s="125"/>
      <c r="F21" s="125"/>
    </row>
    <row r="22" spans="1:7" ht="17.899999999999999" customHeight="1">
      <c r="A22" s="247"/>
      <c r="B22" s="231">
        <v>32001</v>
      </c>
      <c r="C22" s="122" t="s">
        <v>99</v>
      </c>
      <c r="D22" s="133"/>
      <c r="E22" s="133"/>
      <c r="F22" s="133"/>
    </row>
    <row r="23" spans="1:7" ht="50" customHeight="1">
      <c r="A23" s="247"/>
      <c r="B23" s="232"/>
      <c r="C23" s="117" t="s">
        <v>160</v>
      </c>
      <c r="D23" s="124">
        <f>+'Հավելված N 2'!G78</f>
        <v>-11793</v>
      </c>
      <c r="E23" s="124">
        <f>+'Հավելված N 2'!H78</f>
        <v>-17500</v>
      </c>
      <c r="F23" s="124">
        <f>+'Հավելված N 2'!I78</f>
        <v>-62844.1</v>
      </c>
      <c r="G23" s="130"/>
    </row>
    <row r="24" spans="1:7" ht="17.600000000000001" customHeight="1">
      <c r="A24" s="247"/>
      <c r="B24" s="232"/>
      <c r="C24" s="122" t="s">
        <v>100</v>
      </c>
      <c r="D24" s="111"/>
      <c r="E24" s="111"/>
      <c r="F24" s="111"/>
    </row>
    <row r="25" spans="1:7" ht="70.95">
      <c r="A25" s="247"/>
      <c r="B25" s="232"/>
      <c r="C25" s="128" t="s">
        <v>183</v>
      </c>
      <c r="D25" s="111"/>
      <c r="E25" s="111"/>
      <c r="F25" s="111"/>
    </row>
    <row r="26" spans="1:7" ht="17.600000000000001" customHeight="1">
      <c r="A26" s="247"/>
      <c r="B26" s="232"/>
      <c r="C26" s="122" t="s">
        <v>101</v>
      </c>
      <c r="D26" s="111"/>
      <c r="E26" s="111"/>
      <c r="F26" s="111"/>
    </row>
    <row r="27" spans="1:7" ht="53.2">
      <c r="A27" s="247"/>
      <c r="B27" s="233"/>
      <c r="C27" s="128" t="s">
        <v>102</v>
      </c>
      <c r="D27" s="111"/>
      <c r="E27" s="111"/>
      <c r="F27" s="111"/>
    </row>
    <row r="28" spans="1:7" ht="17.899999999999999" customHeight="1">
      <c r="A28" s="247"/>
      <c r="B28" s="231">
        <v>32005</v>
      </c>
      <c r="C28" s="122" t="s">
        <v>99</v>
      </c>
      <c r="D28" s="133"/>
      <c r="E28" s="133"/>
      <c r="F28" s="133"/>
    </row>
    <row r="29" spans="1:7" ht="50">
      <c r="A29" s="247"/>
      <c r="B29" s="232"/>
      <c r="C29" s="199" t="s">
        <v>165</v>
      </c>
      <c r="D29" s="124">
        <f>+'Հավելված N 2'!G94</f>
        <v>0</v>
      </c>
      <c r="E29" s="124">
        <f>+'Հավելված N 2'!H94</f>
        <v>0</v>
      </c>
      <c r="F29" s="124">
        <f>+'Հավելված N 2'!I94</f>
        <v>45344.1</v>
      </c>
      <c r="G29" s="130"/>
    </row>
    <row r="30" spans="1:7" ht="17.600000000000001" customHeight="1">
      <c r="A30" s="247"/>
      <c r="B30" s="232"/>
      <c r="C30" s="122" t="s">
        <v>100</v>
      </c>
      <c r="D30" s="202"/>
      <c r="E30" s="202"/>
      <c r="F30" s="202"/>
    </row>
    <row r="31" spans="1:7" ht="35.5">
      <c r="A31" s="247"/>
      <c r="B31" s="232"/>
      <c r="C31" s="128" t="s">
        <v>184</v>
      </c>
      <c r="D31" s="202"/>
      <c r="E31" s="202"/>
      <c r="F31" s="202"/>
    </row>
    <row r="32" spans="1:7" ht="17.600000000000001" customHeight="1">
      <c r="A32" s="247"/>
      <c r="B32" s="232"/>
      <c r="C32" s="122" t="s">
        <v>101</v>
      </c>
      <c r="D32" s="202"/>
      <c r="E32" s="202"/>
      <c r="F32" s="202"/>
    </row>
    <row r="33" spans="1:7" ht="53.2">
      <c r="A33" s="248"/>
      <c r="B33" s="233"/>
      <c r="C33" s="128" t="s">
        <v>102</v>
      </c>
      <c r="D33" s="202"/>
      <c r="E33" s="202"/>
      <c r="F33" s="202"/>
    </row>
    <row r="34" spans="1:7" ht="17.899999999999999" customHeight="1">
      <c r="A34" s="234">
        <v>1236</v>
      </c>
      <c r="B34" s="235"/>
      <c r="C34" s="122" t="s">
        <v>96</v>
      </c>
      <c r="D34" s="129"/>
      <c r="E34" s="129"/>
      <c r="F34" s="129"/>
    </row>
    <row r="35" spans="1:7" ht="33.35">
      <c r="A35" s="234"/>
      <c r="B35" s="236"/>
      <c r="C35" s="123" t="s">
        <v>84</v>
      </c>
      <c r="D35" s="112">
        <f>+D42+D48+D54+D60</f>
        <v>11793</v>
      </c>
      <c r="E35" s="112">
        <f t="shared" ref="E35:F35" si="3">+E42+E48+E54+E60</f>
        <v>17500</v>
      </c>
      <c r="F35" s="112">
        <f t="shared" si="3"/>
        <v>17500</v>
      </c>
      <c r="G35" s="130"/>
    </row>
    <row r="36" spans="1:7" ht="17.899999999999999" customHeight="1">
      <c r="A36" s="234"/>
      <c r="B36" s="236"/>
      <c r="C36" s="122" t="s">
        <v>97</v>
      </c>
      <c r="D36" s="131"/>
      <c r="E36" s="131"/>
      <c r="F36" s="131"/>
    </row>
    <row r="37" spans="1:7" ht="53.2">
      <c r="A37" s="234"/>
      <c r="B37" s="236"/>
      <c r="C37" s="128" t="s">
        <v>104</v>
      </c>
      <c r="D37" s="131"/>
      <c r="E37" s="131"/>
      <c r="F37" s="131"/>
    </row>
    <row r="38" spans="1:7" ht="17.899999999999999" customHeight="1">
      <c r="A38" s="234"/>
      <c r="B38" s="236"/>
      <c r="C38" s="122" t="s">
        <v>98</v>
      </c>
      <c r="D38" s="131"/>
      <c r="E38" s="131"/>
      <c r="F38" s="131"/>
    </row>
    <row r="39" spans="1:7">
      <c r="A39" s="234"/>
      <c r="B39" s="237"/>
      <c r="C39" s="128" t="s">
        <v>105</v>
      </c>
      <c r="D39" s="131"/>
      <c r="E39" s="131"/>
      <c r="F39" s="131"/>
    </row>
    <row r="40" spans="1:7" ht="24.05" customHeight="1">
      <c r="A40" s="234"/>
      <c r="B40" s="141"/>
      <c r="C40" s="132" t="s">
        <v>103</v>
      </c>
      <c r="D40" s="125"/>
      <c r="E40" s="125"/>
      <c r="F40" s="125"/>
    </row>
    <row r="41" spans="1:7" ht="17.899999999999999" customHeight="1">
      <c r="A41" s="234"/>
      <c r="B41" s="231">
        <v>32001</v>
      </c>
      <c r="C41" s="126" t="s">
        <v>99</v>
      </c>
      <c r="D41" s="133"/>
      <c r="E41" s="133"/>
      <c r="F41" s="133"/>
    </row>
    <row r="42" spans="1:7">
      <c r="A42" s="234"/>
      <c r="B42" s="232"/>
      <c r="C42" s="134" t="s">
        <v>135</v>
      </c>
      <c r="D42" s="124">
        <f>+'Հավելված N 2'!G26</f>
        <v>0</v>
      </c>
      <c r="E42" s="124">
        <f>+'Հավելված N 2'!H26</f>
        <v>136268.80000000002</v>
      </c>
      <c r="F42" s="124">
        <f>+'Հավելված N 2'!I26</f>
        <v>188679.80000000002</v>
      </c>
      <c r="G42" s="130"/>
    </row>
    <row r="43" spans="1:7" ht="17.600000000000001" customHeight="1">
      <c r="A43" s="234"/>
      <c r="B43" s="232"/>
      <c r="C43" s="126" t="s">
        <v>100</v>
      </c>
      <c r="D43" s="202"/>
      <c r="E43" s="202"/>
      <c r="F43" s="202"/>
    </row>
    <row r="44" spans="1:7" ht="70.95">
      <c r="A44" s="234"/>
      <c r="B44" s="232"/>
      <c r="C44" s="127" t="s">
        <v>185</v>
      </c>
      <c r="D44" s="202"/>
      <c r="E44" s="202"/>
      <c r="F44" s="202"/>
    </row>
    <row r="45" spans="1:7" ht="17.600000000000001" customHeight="1">
      <c r="A45" s="234"/>
      <c r="B45" s="232"/>
      <c r="C45" s="126" t="s">
        <v>101</v>
      </c>
      <c r="D45" s="202"/>
      <c r="E45" s="202"/>
      <c r="F45" s="202"/>
    </row>
    <row r="46" spans="1:7" ht="53.2">
      <c r="A46" s="234"/>
      <c r="B46" s="233"/>
      <c r="C46" s="127" t="s">
        <v>102</v>
      </c>
      <c r="D46" s="202"/>
      <c r="E46" s="202"/>
      <c r="F46" s="202"/>
    </row>
    <row r="47" spans="1:7" ht="17.899999999999999" customHeight="1">
      <c r="A47" s="234"/>
      <c r="B47" s="231">
        <v>32002</v>
      </c>
      <c r="C47" s="126" t="s">
        <v>99</v>
      </c>
      <c r="D47" s="133"/>
      <c r="E47" s="133"/>
      <c r="F47" s="133"/>
    </row>
    <row r="48" spans="1:7" ht="33.35">
      <c r="A48" s="234"/>
      <c r="B48" s="232"/>
      <c r="C48" s="134" t="s">
        <v>172</v>
      </c>
      <c r="D48" s="124">
        <f>+'Հավելված N 2'!G35</f>
        <v>-5707</v>
      </c>
      <c r="E48" s="124">
        <f>+'Հավելված N 2'!H35</f>
        <v>-136268.80000000002</v>
      </c>
      <c r="F48" s="124">
        <f>+'Հավելված N 2'!I35</f>
        <v>-188679.80000000002</v>
      </c>
      <c r="G48" s="130"/>
    </row>
    <row r="49" spans="1:7" ht="17.600000000000001" customHeight="1">
      <c r="A49" s="234"/>
      <c r="B49" s="232"/>
      <c r="C49" s="126" t="s">
        <v>100</v>
      </c>
      <c r="D49" s="202"/>
      <c r="E49" s="202"/>
      <c r="F49" s="202"/>
    </row>
    <row r="50" spans="1:7" ht="70.95">
      <c r="A50" s="234"/>
      <c r="B50" s="232"/>
      <c r="C50" s="127" t="s">
        <v>186</v>
      </c>
      <c r="D50" s="202"/>
      <c r="E50" s="202"/>
      <c r="F50" s="202"/>
    </row>
    <row r="51" spans="1:7" ht="17.600000000000001" customHeight="1">
      <c r="A51" s="234"/>
      <c r="B51" s="232"/>
      <c r="C51" s="126" t="s">
        <v>101</v>
      </c>
      <c r="D51" s="202"/>
      <c r="E51" s="202"/>
      <c r="F51" s="202"/>
    </row>
    <row r="52" spans="1:7" ht="53.2">
      <c r="A52" s="234"/>
      <c r="B52" s="233"/>
      <c r="C52" s="127" t="s">
        <v>102</v>
      </c>
      <c r="D52" s="202"/>
      <c r="E52" s="202"/>
      <c r="F52" s="202"/>
    </row>
    <row r="53" spans="1:7" ht="17.899999999999999" customHeight="1">
      <c r="A53" s="234"/>
      <c r="B53" s="231">
        <v>32003</v>
      </c>
      <c r="C53" s="126" t="s">
        <v>99</v>
      </c>
      <c r="D53" s="133"/>
      <c r="E53" s="133"/>
      <c r="F53" s="133"/>
    </row>
    <row r="54" spans="1:7">
      <c r="A54" s="234"/>
      <c r="B54" s="232"/>
      <c r="C54" s="134" t="s">
        <v>145</v>
      </c>
      <c r="D54" s="124">
        <f>+'Հավելված N 2'!G52</f>
        <v>7500</v>
      </c>
      <c r="E54" s="124">
        <f>+'Հավելված N 2'!H52</f>
        <v>7500</v>
      </c>
      <c r="F54" s="124">
        <f>+'Հավելված N 2'!I52</f>
        <v>7500</v>
      </c>
      <c r="G54" s="130"/>
    </row>
    <row r="55" spans="1:7" ht="17.600000000000001" customHeight="1">
      <c r="A55" s="234"/>
      <c r="B55" s="232"/>
      <c r="C55" s="126" t="s">
        <v>100</v>
      </c>
      <c r="D55" s="111"/>
      <c r="E55" s="111"/>
      <c r="F55" s="111"/>
    </row>
    <row r="56" spans="1:7" ht="88.7">
      <c r="A56" s="234"/>
      <c r="B56" s="232"/>
      <c r="C56" s="127" t="s">
        <v>187</v>
      </c>
      <c r="D56" s="111"/>
      <c r="E56" s="111"/>
      <c r="F56" s="111"/>
    </row>
    <row r="57" spans="1:7" ht="17.600000000000001" customHeight="1">
      <c r="A57" s="234"/>
      <c r="B57" s="232"/>
      <c r="C57" s="126" t="s">
        <v>101</v>
      </c>
      <c r="D57" s="111"/>
      <c r="E57" s="111"/>
      <c r="F57" s="111"/>
    </row>
    <row r="58" spans="1:7" ht="53.2">
      <c r="A58" s="234"/>
      <c r="B58" s="233"/>
      <c r="C58" s="127" t="s">
        <v>102</v>
      </c>
      <c r="D58" s="111"/>
      <c r="E58" s="111"/>
      <c r="F58" s="111"/>
    </row>
    <row r="59" spans="1:7" ht="17.899999999999999" customHeight="1">
      <c r="A59" s="234"/>
      <c r="B59" s="231">
        <v>32005</v>
      </c>
      <c r="C59" s="126" t="s">
        <v>99</v>
      </c>
      <c r="D59" s="133"/>
      <c r="E59" s="133"/>
      <c r="F59" s="133"/>
    </row>
    <row r="60" spans="1:7">
      <c r="A60" s="234"/>
      <c r="B60" s="232"/>
      <c r="C60" s="134" t="s">
        <v>78</v>
      </c>
      <c r="D60" s="124">
        <f>+'Հավելված N 2'!G61</f>
        <v>10000</v>
      </c>
      <c r="E60" s="124">
        <f>+'Հավելված N 2'!H61</f>
        <v>10000</v>
      </c>
      <c r="F60" s="124">
        <f>+'Հավելված N 2'!I61</f>
        <v>10000</v>
      </c>
      <c r="G60" s="130"/>
    </row>
    <row r="61" spans="1:7" ht="17.600000000000001" customHeight="1">
      <c r="A61" s="234"/>
      <c r="B61" s="232"/>
      <c r="C61" s="126" t="s">
        <v>100</v>
      </c>
      <c r="D61" s="202"/>
      <c r="E61" s="202"/>
      <c r="F61" s="202"/>
    </row>
    <row r="62" spans="1:7" ht="88.7">
      <c r="A62" s="234"/>
      <c r="B62" s="232"/>
      <c r="C62" s="127" t="s">
        <v>187</v>
      </c>
      <c r="D62" s="202"/>
      <c r="E62" s="202"/>
      <c r="F62" s="202"/>
    </row>
    <row r="63" spans="1:7" ht="17.600000000000001" customHeight="1">
      <c r="A63" s="234"/>
      <c r="B63" s="232"/>
      <c r="C63" s="126" t="s">
        <v>101</v>
      </c>
      <c r="D63" s="202"/>
      <c r="E63" s="202"/>
      <c r="F63" s="202"/>
    </row>
    <row r="64" spans="1:7" ht="53.2">
      <c r="A64" s="234"/>
      <c r="B64" s="233"/>
      <c r="C64" s="127" t="s">
        <v>102</v>
      </c>
      <c r="D64" s="202"/>
      <c r="E64" s="202"/>
      <c r="F64" s="202"/>
    </row>
  </sheetData>
  <mergeCells count="17">
    <mergeCell ref="B15:B20"/>
    <mergeCell ref="B22:B27"/>
    <mergeCell ref="B28:B33"/>
    <mergeCell ref="A15:A33"/>
    <mergeCell ref="B41:B46"/>
    <mergeCell ref="C1:F1"/>
    <mergeCell ref="C2:F2"/>
    <mergeCell ref="C3:F3"/>
    <mergeCell ref="A6:F6"/>
    <mergeCell ref="A10:B10"/>
    <mergeCell ref="C10:C11"/>
    <mergeCell ref="D10:F10"/>
    <mergeCell ref="B47:B52"/>
    <mergeCell ref="B59:B64"/>
    <mergeCell ref="A34:A64"/>
    <mergeCell ref="B34:B39"/>
    <mergeCell ref="B53:B58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2"/>
  <sheetViews>
    <sheetView topLeftCell="A73" zoomScale="74" zoomScaleNormal="74" zoomScaleSheetLayoutView="100" workbookViewId="0">
      <selection activeCell="F1" sqref="F1:I1"/>
    </sheetView>
  </sheetViews>
  <sheetFormatPr defaultColWidth="9.09765625" defaultRowHeight="17.75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9" width="19.69921875" style="3" customWidth="1"/>
    <col min="10" max="12" width="15" style="3" customWidth="1"/>
    <col min="13" max="16384" width="9.09765625" style="3"/>
  </cols>
  <sheetData>
    <row r="1" spans="1:9" s="39" customFormat="1" ht="37.5" customHeight="1">
      <c r="F1" s="238" t="s">
        <v>26</v>
      </c>
      <c r="G1" s="238"/>
      <c r="H1" s="238"/>
      <c r="I1" s="238"/>
    </row>
    <row r="2" spans="1:9" s="37" customFormat="1" ht="17.5" customHeight="1">
      <c r="F2" s="239" t="s">
        <v>69</v>
      </c>
      <c r="G2" s="239"/>
      <c r="H2" s="239"/>
      <c r="I2" s="239"/>
    </row>
    <row r="3" spans="1:9" s="37" customFormat="1" ht="17.5" customHeight="1">
      <c r="F3" s="239" t="s">
        <v>6</v>
      </c>
      <c r="G3" s="239"/>
      <c r="H3" s="239"/>
      <c r="I3" s="239"/>
    </row>
    <row r="4" spans="1:9" ht="13.7" customHeight="1"/>
    <row r="5" spans="1:9" ht="13.7" customHeight="1"/>
    <row r="6" spans="1:9" ht="13.7" customHeight="1"/>
    <row r="7" spans="1:9" ht="52.55" customHeight="1">
      <c r="A7" s="266" t="s">
        <v>85</v>
      </c>
      <c r="B7" s="266"/>
      <c r="C7" s="266"/>
      <c r="D7" s="266"/>
      <c r="E7" s="266"/>
      <c r="F7" s="266"/>
      <c r="G7" s="266"/>
      <c r="H7" s="266"/>
      <c r="I7" s="266"/>
    </row>
    <row r="8" spans="1:9">
      <c r="A8" s="88"/>
      <c r="B8" s="88"/>
      <c r="C8" s="88"/>
      <c r="D8" s="88"/>
      <c r="E8" s="88"/>
      <c r="F8" s="88"/>
      <c r="G8" s="88"/>
      <c r="H8" s="88"/>
      <c r="I8" s="88"/>
    </row>
    <row r="10" spans="1:9">
      <c r="G10" s="58"/>
      <c r="I10" s="37" t="s">
        <v>16</v>
      </c>
    </row>
    <row r="11" spans="1:9" s="14" customFormat="1" ht="52.7" customHeight="1">
      <c r="A11" s="267" t="s">
        <v>17</v>
      </c>
      <c r="B11" s="267"/>
      <c r="C11" s="267"/>
      <c r="D11" s="267" t="s">
        <v>8</v>
      </c>
      <c r="E11" s="267"/>
      <c r="F11" s="267" t="s">
        <v>12</v>
      </c>
      <c r="G11" s="241" t="s">
        <v>32</v>
      </c>
      <c r="H11" s="242"/>
      <c r="I11" s="245"/>
    </row>
    <row r="12" spans="1:9" s="14" customFormat="1" ht="35.5">
      <c r="A12" s="38" t="s">
        <v>30</v>
      </c>
      <c r="B12" s="38" t="s">
        <v>31</v>
      </c>
      <c r="C12" s="38" t="s">
        <v>18</v>
      </c>
      <c r="D12" s="38" t="s">
        <v>11</v>
      </c>
      <c r="E12" s="38" t="s">
        <v>22</v>
      </c>
      <c r="F12" s="267"/>
      <c r="G12" s="59" t="s">
        <v>48</v>
      </c>
      <c r="H12" s="38" t="s">
        <v>9</v>
      </c>
      <c r="I12" s="38" t="s">
        <v>10</v>
      </c>
    </row>
    <row r="13" spans="1:9" s="14" customFormat="1" ht="34.950000000000003" customHeight="1">
      <c r="A13" s="13"/>
      <c r="B13" s="13"/>
      <c r="C13" s="13"/>
      <c r="D13" s="38"/>
      <c r="E13" s="38"/>
      <c r="F13" s="19" t="s">
        <v>15</v>
      </c>
      <c r="G13" s="12">
        <f t="shared" ref="G13:I13" si="0">+G15</f>
        <v>0</v>
      </c>
      <c r="H13" s="12">
        <f t="shared" si="0"/>
        <v>0</v>
      </c>
      <c r="I13" s="12">
        <f t="shared" si="0"/>
        <v>0</v>
      </c>
    </row>
    <row r="14" spans="1:9" s="14" customFormat="1">
      <c r="A14" s="13"/>
      <c r="B14" s="13"/>
      <c r="C14" s="13"/>
      <c r="D14" s="38"/>
      <c r="E14" s="38"/>
      <c r="F14" s="13" t="s">
        <v>62</v>
      </c>
      <c r="G14" s="2"/>
      <c r="H14" s="2"/>
      <c r="I14" s="2"/>
    </row>
    <row r="15" spans="1:9" s="14" customFormat="1" ht="33.35">
      <c r="A15" s="13"/>
      <c r="B15" s="13"/>
      <c r="C15" s="13"/>
      <c r="D15" s="38"/>
      <c r="E15" s="38"/>
      <c r="F15" s="4" t="s">
        <v>24</v>
      </c>
      <c r="G15" s="2">
        <f t="shared" ref="G15:I15" si="1">+G16</f>
        <v>0</v>
      </c>
      <c r="H15" s="2">
        <f t="shared" si="1"/>
        <v>0</v>
      </c>
      <c r="I15" s="2">
        <f t="shared" si="1"/>
        <v>0</v>
      </c>
    </row>
    <row r="16" spans="1:9" s="14" customFormat="1" ht="17.5" customHeight="1">
      <c r="A16" s="251" t="s">
        <v>81</v>
      </c>
      <c r="B16" s="269"/>
      <c r="C16" s="235"/>
      <c r="D16" s="73"/>
      <c r="E16" s="62"/>
      <c r="F16" s="89" t="s">
        <v>83</v>
      </c>
      <c r="G16" s="2">
        <f>+G18+G44+G70</f>
        <v>0</v>
      </c>
      <c r="H16" s="2">
        <f t="shared" ref="H16:I16" si="2">+H18+H44+H70</f>
        <v>0</v>
      </c>
      <c r="I16" s="2">
        <f t="shared" si="2"/>
        <v>0</v>
      </c>
    </row>
    <row r="17" spans="1:17" s="14" customFormat="1" ht="16.95" customHeight="1">
      <c r="A17" s="251"/>
      <c r="B17" s="269"/>
      <c r="C17" s="236"/>
      <c r="D17" s="74"/>
      <c r="E17" s="63"/>
      <c r="F17" s="95" t="s">
        <v>13</v>
      </c>
      <c r="G17" s="5"/>
      <c r="H17" s="6"/>
      <c r="I17" s="5"/>
    </row>
    <row r="18" spans="1:17" s="14" customFormat="1" ht="33.35">
      <c r="A18" s="251"/>
      <c r="B18" s="260" t="s">
        <v>82</v>
      </c>
      <c r="C18" s="140"/>
      <c r="D18" s="139"/>
      <c r="E18" s="63"/>
      <c r="F18" s="199" t="s">
        <v>175</v>
      </c>
      <c r="G18" s="137">
        <f>+G20</f>
        <v>-5707</v>
      </c>
      <c r="H18" s="137">
        <f t="shared" ref="H18:I18" si="3">+H20</f>
        <v>0</v>
      </c>
      <c r="I18" s="137">
        <f t="shared" si="3"/>
        <v>0</v>
      </c>
    </row>
    <row r="19" spans="1:17" s="14" customFormat="1" ht="16.95" customHeight="1">
      <c r="A19" s="251"/>
      <c r="B19" s="261"/>
      <c r="C19" s="140"/>
      <c r="D19" s="139"/>
      <c r="E19" s="63"/>
      <c r="F19" s="202" t="s">
        <v>13</v>
      </c>
      <c r="G19" s="137"/>
      <c r="H19" s="137"/>
      <c r="I19" s="137"/>
    </row>
    <row r="20" spans="1:17" s="14" customFormat="1">
      <c r="A20" s="251"/>
      <c r="B20" s="261"/>
      <c r="C20" s="260" t="s">
        <v>82</v>
      </c>
      <c r="D20" s="139"/>
      <c r="E20" s="63"/>
      <c r="F20" s="199" t="s">
        <v>133</v>
      </c>
      <c r="G20" s="137">
        <f t="shared" ref="G20:I20" si="4">+G22</f>
        <v>-5707</v>
      </c>
      <c r="H20" s="137">
        <f t="shared" si="4"/>
        <v>0</v>
      </c>
      <c r="I20" s="137">
        <f t="shared" si="4"/>
        <v>0</v>
      </c>
    </row>
    <row r="21" spans="1:17" s="14" customFormat="1" ht="16.95" customHeight="1">
      <c r="A21" s="251"/>
      <c r="B21" s="261"/>
      <c r="C21" s="261"/>
      <c r="D21" s="139"/>
      <c r="E21" s="63"/>
      <c r="F21" s="202" t="s">
        <v>13</v>
      </c>
      <c r="G21" s="137"/>
      <c r="H21" s="137"/>
      <c r="I21" s="137"/>
    </row>
    <row r="22" spans="1:17" s="14" customFormat="1" ht="35.5">
      <c r="A22" s="251"/>
      <c r="B22" s="261"/>
      <c r="C22" s="261"/>
      <c r="D22" s="139"/>
      <c r="E22" s="63"/>
      <c r="F22" s="135" t="s">
        <v>19</v>
      </c>
      <c r="G22" s="137">
        <f>+G24</f>
        <v>-5707</v>
      </c>
      <c r="H22" s="137">
        <f t="shared" ref="H22:I22" si="5">+H24</f>
        <v>0</v>
      </c>
      <c r="I22" s="137">
        <f t="shared" si="5"/>
        <v>0</v>
      </c>
    </row>
    <row r="23" spans="1:17" s="14" customFormat="1" ht="16.95" customHeight="1">
      <c r="A23" s="251"/>
      <c r="B23" s="261"/>
      <c r="C23" s="261"/>
      <c r="D23" s="139"/>
      <c r="E23" s="75"/>
      <c r="F23" s="202" t="s">
        <v>13</v>
      </c>
      <c r="G23" s="137"/>
      <c r="H23" s="137"/>
      <c r="I23" s="137"/>
    </row>
    <row r="24" spans="1:17" s="14" customFormat="1" ht="39.25" customHeight="1">
      <c r="A24" s="251"/>
      <c r="B24" s="261"/>
      <c r="C24" s="261"/>
      <c r="D24" s="246">
        <v>1236</v>
      </c>
      <c r="E24" s="259" t="s">
        <v>84</v>
      </c>
      <c r="F24" s="259"/>
      <c r="G24" s="2">
        <f>+G26+G35</f>
        <v>-5707</v>
      </c>
      <c r="H24" s="2">
        <f t="shared" ref="H24:I24" si="6">+H26+H35</f>
        <v>0</v>
      </c>
      <c r="I24" s="2">
        <f t="shared" si="6"/>
        <v>0</v>
      </c>
      <c r="J24" s="15"/>
      <c r="K24" s="15"/>
      <c r="L24" s="15"/>
      <c r="M24" s="15"/>
      <c r="N24" s="15"/>
      <c r="O24" s="15"/>
      <c r="P24" s="15"/>
      <c r="Q24" s="15"/>
    </row>
    <row r="25" spans="1:17" s="14" customFormat="1" ht="16.95" customHeight="1">
      <c r="A25" s="251"/>
      <c r="B25" s="261"/>
      <c r="C25" s="261"/>
      <c r="D25" s="247"/>
      <c r="E25" s="22"/>
      <c r="F25" s="144" t="s">
        <v>13</v>
      </c>
      <c r="G25" s="2"/>
      <c r="H25" s="2"/>
      <c r="I25" s="2"/>
      <c r="J25" s="15"/>
      <c r="K25" s="15"/>
      <c r="L25" s="15"/>
      <c r="M25" s="15"/>
      <c r="N25" s="15"/>
      <c r="O25" s="15"/>
      <c r="P25" s="15"/>
      <c r="Q25" s="15"/>
    </row>
    <row r="26" spans="1:17" s="14" customFormat="1">
      <c r="A26" s="251"/>
      <c r="B26" s="261"/>
      <c r="C26" s="261"/>
      <c r="D26" s="247"/>
      <c r="E26" s="90">
        <v>32001</v>
      </c>
      <c r="F26" s="123" t="s">
        <v>135</v>
      </c>
      <c r="G26" s="16">
        <f>+G28</f>
        <v>0</v>
      </c>
      <c r="H26" s="16">
        <f t="shared" ref="H26:I26" si="7">+H28</f>
        <v>136268.80000000002</v>
      </c>
      <c r="I26" s="16">
        <f t="shared" si="7"/>
        <v>188679.80000000002</v>
      </c>
      <c r="J26" s="15"/>
      <c r="K26" s="15"/>
      <c r="L26" s="15"/>
      <c r="M26" s="15"/>
      <c r="N26" s="15"/>
      <c r="O26" s="15"/>
      <c r="P26" s="15"/>
      <c r="Q26" s="15"/>
    </row>
    <row r="27" spans="1:17" s="14" customFormat="1">
      <c r="A27" s="251"/>
      <c r="B27" s="261"/>
      <c r="C27" s="261"/>
      <c r="D27" s="247"/>
      <c r="E27" s="256"/>
      <c r="F27" s="144" t="s">
        <v>23</v>
      </c>
      <c r="G27" s="5"/>
      <c r="H27" s="6"/>
      <c r="I27" s="5"/>
    </row>
    <row r="28" spans="1:17" s="17" customFormat="1" ht="36.549999999999997" customHeight="1">
      <c r="A28" s="251"/>
      <c r="B28" s="261"/>
      <c r="C28" s="261"/>
      <c r="D28" s="247"/>
      <c r="E28" s="257"/>
      <c r="F28" s="23" t="s">
        <v>71</v>
      </c>
      <c r="G28" s="77">
        <f t="shared" ref="G28:I28" si="8">+G30</f>
        <v>0</v>
      </c>
      <c r="H28" s="77">
        <f t="shared" si="8"/>
        <v>136268.80000000002</v>
      </c>
      <c r="I28" s="77">
        <f t="shared" si="8"/>
        <v>188679.80000000002</v>
      </c>
    </row>
    <row r="29" spans="1:17" s="14" customFormat="1" ht="53.2">
      <c r="A29" s="251"/>
      <c r="B29" s="261"/>
      <c r="C29" s="261"/>
      <c r="D29" s="247"/>
      <c r="E29" s="257"/>
      <c r="F29" s="144" t="s">
        <v>20</v>
      </c>
      <c r="G29" s="5"/>
      <c r="H29" s="78"/>
      <c r="I29" s="5"/>
    </row>
    <row r="30" spans="1:17" s="14" customFormat="1" ht="16.95" customHeight="1">
      <c r="A30" s="251"/>
      <c r="B30" s="261"/>
      <c r="C30" s="261"/>
      <c r="D30" s="247"/>
      <c r="E30" s="257"/>
      <c r="F30" s="142" t="s">
        <v>14</v>
      </c>
      <c r="G30" s="6">
        <f t="shared" ref="G30:I30" si="9">G31</f>
        <v>0</v>
      </c>
      <c r="H30" s="6">
        <f t="shared" si="9"/>
        <v>136268.80000000002</v>
      </c>
      <c r="I30" s="6">
        <f t="shared" si="9"/>
        <v>188679.80000000002</v>
      </c>
    </row>
    <row r="31" spans="1:17" s="14" customFormat="1" ht="16.95" customHeight="1">
      <c r="A31" s="251"/>
      <c r="B31" s="261"/>
      <c r="C31" s="261"/>
      <c r="D31" s="247"/>
      <c r="E31" s="257"/>
      <c r="F31" s="144" t="s">
        <v>55</v>
      </c>
      <c r="G31" s="7">
        <f t="shared" ref="G31:I33" si="10">+G32</f>
        <v>0</v>
      </c>
      <c r="H31" s="78">
        <f t="shared" si="10"/>
        <v>136268.80000000002</v>
      </c>
      <c r="I31" s="7">
        <f t="shared" si="10"/>
        <v>188679.80000000002</v>
      </c>
    </row>
    <row r="32" spans="1:17" s="14" customFormat="1">
      <c r="A32" s="251"/>
      <c r="B32" s="261"/>
      <c r="C32" s="261"/>
      <c r="D32" s="247"/>
      <c r="E32" s="257"/>
      <c r="F32" s="144" t="s">
        <v>56</v>
      </c>
      <c r="G32" s="7">
        <f t="shared" si="10"/>
        <v>0</v>
      </c>
      <c r="H32" s="7">
        <f t="shared" si="10"/>
        <v>136268.80000000002</v>
      </c>
      <c r="I32" s="7">
        <f t="shared" si="10"/>
        <v>188679.80000000002</v>
      </c>
    </row>
    <row r="33" spans="1:17" s="14" customFormat="1">
      <c r="A33" s="251"/>
      <c r="B33" s="261"/>
      <c r="C33" s="261"/>
      <c r="D33" s="247"/>
      <c r="E33" s="257"/>
      <c r="F33" s="105" t="s">
        <v>57</v>
      </c>
      <c r="G33" s="64">
        <f t="shared" si="10"/>
        <v>0</v>
      </c>
      <c r="H33" s="64">
        <f t="shared" si="10"/>
        <v>136268.80000000002</v>
      </c>
      <c r="I33" s="64">
        <f t="shared" si="10"/>
        <v>188679.80000000002</v>
      </c>
      <c r="J33" s="18"/>
    </row>
    <row r="34" spans="1:17" s="14" customFormat="1">
      <c r="A34" s="251"/>
      <c r="B34" s="261"/>
      <c r="C34" s="261"/>
      <c r="D34" s="247"/>
      <c r="E34" s="257"/>
      <c r="F34" s="105" t="s">
        <v>49</v>
      </c>
      <c r="G34" s="64">
        <f>+'Հավելված N 4'!E31</f>
        <v>0</v>
      </c>
      <c r="H34" s="64">
        <f>+'Հավելված N 4'!F31</f>
        <v>136268.80000000002</v>
      </c>
      <c r="I34" s="64">
        <f>+'Հավելված N 4'!G31</f>
        <v>188679.80000000002</v>
      </c>
      <c r="J34" s="18"/>
    </row>
    <row r="35" spans="1:17" s="14" customFormat="1" ht="33.35">
      <c r="A35" s="251"/>
      <c r="B35" s="261"/>
      <c r="C35" s="261"/>
      <c r="D35" s="247"/>
      <c r="E35" s="138">
        <v>32002</v>
      </c>
      <c r="F35" s="123" t="s">
        <v>176</v>
      </c>
      <c r="G35" s="16">
        <f t="shared" ref="G35:I35" si="11">+G37</f>
        <v>-5707</v>
      </c>
      <c r="H35" s="16">
        <f t="shared" si="11"/>
        <v>-136268.80000000002</v>
      </c>
      <c r="I35" s="16">
        <f t="shared" si="11"/>
        <v>-188679.80000000002</v>
      </c>
      <c r="J35" s="15"/>
      <c r="K35" s="15"/>
      <c r="L35" s="15"/>
      <c r="M35" s="15"/>
      <c r="N35" s="15"/>
      <c r="O35" s="15"/>
      <c r="P35" s="15"/>
      <c r="Q35" s="15"/>
    </row>
    <row r="36" spans="1:17" s="14" customFormat="1">
      <c r="A36" s="251"/>
      <c r="B36" s="261"/>
      <c r="C36" s="261"/>
      <c r="D36" s="247"/>
      <c r="E36" s="256"/>
      <c r="F36" s="144" t="s">
        <v>23</v>
      </c>
      <c r="G36" s="5"/>
      <c r="H36" s="6"/>
      <c r="I36" s="5"/>
    </row>
    <row r="37" spans="1:17" s="17" customFormat="1" ht="36.549999999999997" customHeight="1">
      <c r="A37" s="251"/>
      <c r="B37" s="261"/>
      <c r="C37" s="261"/>
      <c r="D37" s="247"/>
      <c r="E37" s="257"/>
      <c r="F37" s="23" t="s">
        <v>173</v>
      </c>
      <c r="G37" s="77">
        <f t="shared" ref="G37:I37" si="12">+G39</f>
        <v>-5707</v>
      </c>
      <c r="H37" s="77">
        <f t="shared" si="12"/>
        <v>-136268.80000000002</v>
      </c>
      <c r="I37" s="77">
        <f t="shared" si="12"/>
        <v>-188679.80000000002</v>
      </c>
    </row>
    <row r="38" spans="1:17" s="14" customFormat="1" ht="53.2">
      <c r="A38" s="251"/>
      <c r="B38" s="261"/>
      <c r="C38" s="261"/>
      <c r="D38" s="247"/>
      <c r="E38" s="257"/>
      <c r="F38" s="144" t="s">
        <v>20</v>
      </c>
      <c r="G38" s="5"/>
      <c r="H38" s="78"/>
      <c r="I38" s="5"/>
    </row>
    <row r="39" spans="1:17" s="14" customFormat="1" ht="16.95" customHeight="1">
      <c r="A39" s="251"/>
      <c r="B39" s="261"/>
      <c r="C39" s="261"/>
      <c r="D39" s="247"/>
      <c r="E39" s="257"/>
      <c r="F39" s="142" t="s">
        <v>14</v>
      </c>
      <c r="G39" s="6">
        <f>G40</f>
        <v>-5707</v>
      </c>
      <c r="H39" s="6">
        <f t="shared" ref="H39:I39" si="13">H40</f>
        <v>-136268.80000000002</v>
      </c>
      <c r="I39" s="6">
        <f t="shared" si="13"/>
        <v>-188679.80000000002</v>
      </c>
    </row>
    <row r="40" spans="1:17" s="14" customFormat="1" ht="16.95" customHeight="1">
      <c r="A40" s="251"/>
      <c r="B40" s="261"/>
      <c r="C40" s="261"/>
      <c r="D40" s="247"/>
      <c r="E40" s="257"/>
      <c r="F40" s="144" t="s">
        <v>55</v>
      </c>
      <c r="G40" s="7">
        <f>+G41</f>
        <v>-5707</v>
      </c>
      <c r="H40" s="78">
        <f t="shared" ref="G40:I42" si="14">+H41</f>
        <v>-136268.80000000002</v>
      </c>
      <c r="I40" s="7">
        <f t="shared" si="14"/>
        <v>-188679.80000000002</v>
      </c>
    </row>
    <row r="41" spans="1:17" s="14" customFormat="1">
      <c r="A41" s="251"/>
      <c r="B41" s="261"/>
      <c r="C41" s="261"/>
      <c r="D41" s="247"/>
      <c r="E41" s="257"/>
      <c r="F41" s="144" t="s">
        <v>56</v>
      </c>
      <c r="G41" s="7">
        <f t="shared" si="14"/>
        <v>-5707</v>
      </c>
      <c r="H41" s="7">
        <f t="shared" si="14"/>
        <v>-136268.80000000002</v>
      </c>
      <c r="I41" s="7">
        <f t="shared" si="14"/>
        <v>-188679.80000000002</v>
      </c>
    </row>
    <row r="42" spans="1:17" s="14" customFormat="1">
      <c r="A42" s="251"/>
      <c r="B42" s="261"/>
      <c r="C42" s="261"/>
      <c r="D42" s="247"/>
      <c r="E42" s="257"/>
      <c r="F42" s="105" t="s">
        <v>57</v>
      </c>
      <c r="G42" s="64">
        <f t="shared" si="14"/>
        <v>-5707</v>
      </c>
      <c r="H42" s="64">
        <f t="shared" si="14"/>
        <v>-136268.80000000002</v>
      </c>
      <c r="I42" s="64">
        <f t="shared" si="14"/>
        <v>-188679.80000000002</v>
      </c>
      <c r="J42" s="18"/>
    </row>
    <row r="43" spans="1:17" s="14" customFormat="1">
      <c r="A43" s="251"/>
      <c r="B43" s="262"/>
      <c r="C43" s="262"/>
      <c r="D43" s="248"/>
      <c r="E43" s="258"/>
      <c r="F43" s="105" t="s">
        <v>177</v>
      </c>
      <c r="G43" s="64">
        <f>+'Հավելված N 4'!E37</f>
        <v>-5707</v>
      </c>
      <c r="H43" s="64">
        <f>+'Հավելված N 4'!F37</f>
        <v>-136268.80000000002</v>
      </c>
      <c r="I43" s="64">
        <f>+'Հավելված N 4'!G37</f>
        <v>-188679.80000000002</v>
      </c>
      <c r="J43" s="18"/>
    </row>
    <row r="44" spans="1:17" s="14" customFormat="1">
      <c r="A44" s="251"/>
      <c r="B44" s="260" t="s">
        <v>61</v>
      </c>
      <c r="C44" s="140"/>
      <c r="D44" s="139"/>
      <c r="E44" s="63"/>
      <c r="F44" s="117" t="s">
        <v>107</v>
      </c>
      <c r="G44" s="137">
        <f>+G46</f>
        <v>17500</v>
      </c>
      <c r="H44" s="137">
        <f t="shared" ref="H44:I44" si="15">+H46</f>
        <v>17500</v>
      </c>
      <c r="I44" s="137">
        <f t="shared" si="15"/>
        <v>17500</v>
      </c>
    </row>
    <row r="45" spans="1:17" s="14" customFormat="1" ht="16.95" customHeight="1">
      <c r="A45" s="251"/>
      <c r="B45" s="261"/>
      <c r="C45" s="140"/>
      <c r="D45" s="139"/>
      <c r="E45" s="63"/>
      <c r="F45" s="111" t="s">
        <v>13</v>
      </c>
      <c r="G45" s="137"/>
      <c r="H45" s="137"/>
      <c r="I45" s="137"/>
    </row>
    <row r="46" spans="1:17" s="14" customFormat="1">
      <c r="A46" s="251"/>
      <c r="B46" s="261"/>
      <c r="C46" s="260" t="s">
        <v>82</v>
      </c>
      <c r="D46" s="139"/>
      <c r="E46" s="63"/>
      <c r="F46" s="117" t="s">
        <v>106</v>
      </c>
      <c r="G46" s="137">
        <f>+G48</f>
        <v>17500</v>
      </c>
      <c r="H46" s="137">
        <f t="shared" ref="H46:I46" si="16">+H48</f>
        <v>17500</v>
      </c>
      <c r="I46" s="137">
        <f t="shared" si="16"/>
        <v>17500</v>
      </c>
    </row>
    <row r="47" spans="1:17" s="14" customFormat="1" ht="16.95" customHeight="1">
      <c r="A47" s="251"/>
      <c r="B47" s="261"/>
      <c r="C47" s="261"/>
      <c r="D47" s="139"/>
      <c r="E47" s="63"/>
      <c r="F47" s="111" t="s">
        <v>13</v>
      </c>
      <c r="G47" s="137"/>
      <c r="H47" s="137"/>
      <c r="I47" s="137"/>
    </row>
    <row r="48" spans="1:17" s="14" customFormat="1" ht="35.5">
      <c r="A48" s="251"/>
      <c r="B48" s="261"/>
      <c r="C48" s="261"/>
      <c r="D48" s="139"/>
      <c r="E48" s="63"/>
      <c r="F48" s="135" t="s">
        <v>19</v>
      </c>
      <c r="G48" s="137">
        <f>+G50</f>
        <v>17500</v>
      </c>
      <c r="H48" s="137">
        <f t="shared" ref="H48:I48" si="17">+H50</f>
        <v>17500</v>
      </c>
      <c r="I48" s="137">
        <f t="shared" si="17"/>
        <v>17500</v>
      </c>
    </row>
    <row r="49" spans="1:17" s="14" customFormat="1" ht="16.95" customHeight="1">
      <c r="A49" s="251"/>
      <c r="B49" s="261"/>
      <c r="C49" s="261"/>
      <c r="D49" s="139"/>
      <c r="E49" s="75"/>
      <c r="F49" s="111" t="s">
        <v>13</v>
      </c>
      <c r="G49" s="137"/>
      <c r="H49" s="137"/>
      <c r="I49" s="137"/>
    </row>
    <row r="50" spans="1:17" s="14" customFormat="1" ht="39.25" customHeight="1">
      <c r="A50" s="251"/>
      <c r="B50" s="261"/>
      <c r="C50" s="261"/>
      <c r="D50" s="246">
        <v>1236</v>
      </c>
      <c r="E50" s="259" t="s">
        <v>84</v>
      </c>
      <c r="F50" s="259"/>
      <c r="G50" s="2">
        <f>+G52+G61</f>
        <v>17500</v>
      </c>
      <c r="H50" s="2">
        <f t="shared" ref="H50:I50" si="18">+H52+H61</f>
        <v>17500</v>
      </c>
      <c r="I50" s="2">
        <f t="shared" si="18"/>
        <v>17500</v>
      </c>
      <c r="J50" s="15"/>
      <c r="K50" s="15"/>
      <c r="L50" s="15"/>
      <c r="M50" s="15"/>
      <c r="N50" s="15"/>
      <c r="O50" s="15"/>
      <c r="P50" s="15"/>
      <c r="Q50" s="15"/>
    </row>
    <row r="51" spans="1:17" s="14" customFormat="1" ht="16.95" customHeight="1">
      <c r="A51" s="251"/>
      <c r="B51" s="261"/>
      <c r="C51" s="261"/>
      <c r="D51" s="247"/>
      <c r="E51" s="22"/>
      <c r="F51" s="95" t="s">
        <v>13</v>
      </c>
      <c r="G51" s="2"/>
      <c r="H51" s="2"/>
      <c r="I51" s="2"/>
      <c r="J51" s="15"/>
      <c r="K51" s="15"/>
      <c r="L51" s="15"/>
      <c r="M51" s="15"/>
      <c r="N51" s="15"/>
      <c r="O51" s="15"/>
      <c r="P51" s="15"/>
      <c r="Q51" s="15"/>
    </row>
    <row r="52" spans="1:17" s="14" customFormat="1">
      <c r="A52" s="251"/>
      <c r="B52" s="261"/>
      <c r="C52" s="261"/>
      <c r="D52" s="247"/>
      <c r="E52" s="90">
        <v>32003</v>
      </c>
      <c r="F52" s="123" t="s">
        <v>145</v>
      </c>
      <c r="G52" s="16">
        <f>+G54</f>
        <v>7500</v>
      </c>
      <c r="H52" s="16">
        <f t="shared" ref="H52:I52" si="19">+H54</f>
        <v>7500</v>
      </c>
      <c r="I52" s="16">
        <f t="shared" si="19"/>
        <v>7500</v>
      </c>
      <c r="J52" s="15"/>
      <c r="K52" s="15"/>
      <c r="L52" s="15"/>
      <c r="M52" s="15"/>
      <c r="N52" s="15"/>
      <c r="O52" s="15"/>
      <c r="P52" s="15"/>
      <c r="Q52" s="15"/>
    </row>
    <row r="53" spans="1:17" s="14" customFormat="1">
      <c r="A53" s="251"/>
      <c r="B53" s="261"/>
      <c r="C53" s="261"/>
      <c r="D53" s="247"/>
      <c r="E53" s="263"/>
      <c r="F53" s="202" t="s">
        <v>23</v>
      </c>
      <c r="G53" s="5"/>
      <c r="H53" s="6"/>
      <c r="I53" s="5"/>
    </row>
    <row r="54" spans="1:17" s="17" customFormat="1" ht="36.549999999999997" customHeight="1">
      <c r="A54" s="251"/>
      <c r="B54" s="261"/>
      <c r="C54" s="261"/>
      <c r="D54" s="247"/>
      <c r="E54" s="264"/>
      <c r="F54" s="149" t="s">
        <v>71</v>
      </c>
      <c r="G54" s="77">
        <f t="shared" ref="G54:I54" si="20">+G56</f>
        <v>7500</v>
      </c>
      <c r="H54" s="77">
        <f t="shared" si="20"/>
        <v>7500</v>
      </c>
      <c r="I54" s="77">
        <f t="shared" si="20"/>
        <v>7500</v>
      </c>
    </row>
    <row r="55" spans="1:17" s="14" customFormat="1" ht="53.2">
      <c r="A55" s="251"/>
      <c r="B55" s="261"/>
      <c r="C55" s="261"/>
      <c r="D55" s="247"/>
      <c r="E55" s="264"/>
      <c r="F55" s="144" t="s">
        <v>20</v>
      </c>
      <c r="G55" s="5"/>
      <c r="H55" s="78"/>
      <c r="I55" s="5"/>
    </row>
    <row r="56" spans="1:17" s="14" customFormat="1" ht="16.95" customHeight="1">
      <c r="A56" s="251"/>
      <c r="B56" s="261"/>
      <c r="C56" s="261"/>
      <c r="D56" s="247"/>
      <c r="E56" s="264"/>
      <c r="F56" s="142" t="s">
        <v>14</v>
      </c>
      <c r="G56" s="6">
        <f t="shared" ref="G56:I56" si="21">G57</f>
        <v>7500</v>
      </c>
      <c r="H56" s="6">
        <f t="shared" si="21"/>
        <v>7500</v>
      </c>
      <c r="I56" s="6">
        <f t="shared" si="21"/>
        <v>7500</v>
      </c>
    </row>
    <row r="57" spans="1:17" s="14" customFormat="1" ht="16.95" customHeight="1">
      <c r="A57" s="251"/>
      <c r="B57" s="261"/>
      <c r="C57" s="261"/>
      <c r="D57" s="247"/>
      <c r="E57" s="264"/>
      <c r="F57" s="144" t="s">
        <v>55</v>
      </c>
      <c r="G57" s="7">
        <f t="shared" ref="G57:I59" si="22">+G58</f>
        <v>7500</v>
      </c>
      <c r="H57" s="78">
        <f t="shared" si="22"/>
        <v>7500</v>
      </c>
      <c r="I57" s="7">
        <f t="shared" si="22"/>
        <v>7500</v>
      </c>
    </row>
    <row r="58" spans="1:17" s="14" customFormat="1">
      <c r="A58" s="251"/>
      <c r="B58" s="261"/>
      <c r="C58" s="261"/>
      <c r="D58" s="247"/>
      <c r="E58" s="264"/>
      <c r="F58" s="144" t="s">
        <v>56</v>
      </c>
      <c r="G58" s="7">
        <f t="shared" si="22"/>
        <v>7500</v>
      </c>
      <c r="H58" s="7">
        <f t="shared" si="22"/>
        <v>7500</v>
      </c>
      <c r="I58" s="7">
        <f t="shared" si="22"/>
        <v>7500</v>
      </c>
    </row>
    <row r="59" spans="1:17" s="14" customFormat="1">
      <c r="A59" s="251"/>
      <c r="B59" s="261"/>
      <c r="C59" s="261"/>
      <c r="D59" s="247"/>
      <c r="E59" s="264"/>
      <c r="F59" s="105" t="s">
        <v>178</v>
      </c>
      <c r="G59" s="64">
        <f t="shared" si="22"/>
        <v>7500</v>
      </c>
      <c r="H59" s="64">
        <f t="shared" si="22"/>
        <v>7500</v>
      </c>
      <c r="I59" s="64">
        <f t="shared" si="22"/>
        <v>7500</v>
      </c>
      <c r="J59" s="18"/>
    </row>
    <row r="60" spans="1:17" s="14" customFormat="1">
      <c r="A60" s="251"/>
      <c r="B60" s="261"/>
      <c r="C60" s="261"/>
      <c r="D60" s="247"/>
      <c r="E60" s="265"/>
      <c r="F60" s="105" t="s">
        <v>179</v>
      </c>
      <c r="G60" s="64">
        <f>+'Հավելված N 4'!E40</f>
        <v>7500</v>
      </c>
      <c r="H60" s="64">
        <f>+'Հավելված N 4'!F40</f>
        <v>7500</v>
      </c>
      <c r="I60" s="64">
        <f>+'Հավելված N 4'!G40</f>
        <v>7500</v>
      </c>
      <c r="J60" s="18"/>
    </row>
    <row r="61" spans="1:17" s="14" customFormat="1">
      <c r="A61" s="251"/>
      <c r="B61" s="261"/>
      <c r="C61" s="261"/>
      <c r="D61" s="247"/>
      <c r="E61" s="90">
        <v>32005</v>
      </c>
      <c r="F61" s="24" t="s">
        <v>78</v>
      </c>
      <c r="G61" s="16">
        <f>+G63</f>
        <v>10000</v>
      </c>
      <c r="H61" s="16">
        <f t="shared" ref="H61:I61" si="23">+H63</f>
        <v>10000</v>
      </c>
      <c r="I61" s="16">
        <f t="shared" si="23"/>
        <v>10000</v>
      </c>
      <c r="J61" s="15"/>
      <c r="K61" s="15"/>
      <c r="L61" s="15"/>
      <c r="M61" s="15"/>
      <c r="N61" s="15"/>
      <c r="O61" s="15"/>
      <c r="P61" s="15"/>
      <c r="Q61" s="15"/>
    </row>
    <row r="62" spans="1:17" s="14" customFormat="1">
      <c r="A62" s="251"/>
      <c r="B62" s="261"/>
      <c r="C62" s="261"/>
      <c r="D62" s="247"/>
      <c r="E62" s="256"/>
      <c r="F62" s="95" t="s">
        <v>23</v>
      </c>
      <c r="G62" s="5"/>
      <c r="H62" s="6"/>
      <c r="I62" s="5"/>
    </row>
    <row r="63" spans="1:17" s="17" customFormat="1" ht="36.549999999999997" customHeight="1">
      <c r="A63" s="251"/>
      <c r="B63" s="261"/>
      <c r="C63" s="261"/>
      <c r="D63" s="247"/>
      <c r="E63" s="257"/>
      <c r="F63" s="149" t="s">
        <v>71</v>
      </c>
      <c r="G63" s="77">
        <f t="shared" ref="G63:I63" si="24">+G65</f>
        <v>10000</v>
      </c>
      <c r="H63" s="77">
        <f t="shared" si="24"/>
        <v>10000</v>
      </c>
      <c r="I63" s="77">
        <f t="shared" si="24"/>
        <v>10000</v>
      </c>
    </row>
    <row r="64" spans="1:17" s="14" customFormat="1" ht="53.2">
      <c r="A64" s="251"/>
      <c r="B64" s="261"/>
      <c r="C64" s="261"/>
      <c r="D64" s="247"/>
      <c r="E64" s="257"/>
      <c r="F64" s="144" t="s">
        <v>20</v>
      </c>
      <c r="G64" s="5"/>
      <c r="H64" s="78"/>
      <c r="I64" s="5"/>
    </row>
    <row r="65" spans="1:17" s="14" customFormat="1" ht="16.95" customHeight="1">
      <c r="A65" s="251"/>
      <c r="B65" s="261"/>
      <c r="C65" s="261"/>
      <c r="D65" s="247"/>
      <c r="E65" s="257"/>
      <c r="F65" s="142" t="s">
        <v>14</v>
      </c>
      <c r="G65" s="6">
        <f t="shared" ref="G65" si="25">G66</f>
        <v>10000</v>
      </c>
      <c r="H65" s="6">
        <f t="shared" ref="H65" si="26">H66</f>
        <v>10000</v>
      </c>
      <c r="I65" s="6">
        <f t="shared" ref="I65" si="27">I66</f>
        <v>10000</v>
      </c>
    </row>
    <row r="66" spans="1:17" s="14" customFormat="1" ht="16.95" customHeight="1">
      <c r="A66" s="251"/>
      <c r="B66" s="261"/>
      <c r="C66" s="261"/>
      <c r="D66" s="247"/>
      <c r="E66" s="257"/>
      <c r="F66" s="144" t="s">
        <v>55</v>
      </c>
      <c r="G66" s="7">
        <f t="shared" ref="G66:I68" si="28">+G67</f>
        <v>10000</v>
      </c>
      <c r="H66" s="78">
        <f t="shared" si="28"/>
        <v>10000</v>
      </c>
      <c r="I66" s="7">
        <f t="shared" si="28"/>
        <v>10000</v>
      </c>
    </row>
    <row r="67" spans="1:17" s="14" customFormat="1">
      <c r="A67" s="251"/>
      <c r="B67" s="261"/>
      <c r="C67" s="261"/>
      <c r="D67" s="247"/>
      <c r="E67" s="257"/>
      <c r="F67" s="144" t="s">
        <v>56</v>
      </c>
      <c r="G67" s="7">
        <f t="shared" si="28"/>
        <v>10000</v>
      </c>
      <c r="H67" s="7">
        <f t="shared" si="28"/>
        <v>10000</v>
      </c>
      <c r="I67" s="7">
        <f t="shared" si="28"/>
        <v>10000</v>
      </c>
    </row>
    <row r="68" spans="1:17" s="14" customFormat="1">
      <c r="A68" s="251"/>
      <c r="B68" s="261"/>
      <c r="C68" s="261"/>
      <c r="D68" s="247"/>
      <c r="E68" s="257"/>
      <c r="F68" s="105" t="s">
        <v>178</v>
      </c>
      <c r="G68" s="64">
        <f t="shared" si="28"/>
        <v>10000</v>
      </c>
      <c r="H68" s="64">
        <f t="shared" si="28"/>
        <v>10000</v>
      </c>
      <c r="I68" s="64">
        <f t="shared" si="28"/>
        <v>10000</v>
      </c>
      <c r="J68" s="18"/>
    </row>
    <row r="69" spans="1:17" s="14" customFormat="1">
      <c r="A69" s="251"/>
      <c r="B69" s="261"/>
      <c r="C69" s="261"/>
      <c r="D69" s="247"/>
      <c r="E69" s="258"/>
      <c r="F69" s="105" t="s">
        <v>179</v>
      </c>
      <c r="G69" s="64">
        <f>+'Հավելված N 4'!E50</f>
        <v>10000</v>
      </c>
      <c r="H69" s="64">
        <f>+'Հավելված N 4'!F50</f>
        <v>10000</v>
      </c>
      <c r="I69" s="64">
        <f>+'Հավելված N 4'!G50</f>
        <v>10000</v>
      </c>
      <c r="J69" s="18"/>
    </row>
    <row r="70" spans="1:17" s="14" customFormat="1" ht="33.35">
      <c r="A70" s="251"/>
      <c r="B70" s="251" t="s">
        <v>112</v>
      </c>
      <c r="C70" s="254"/>
      <c r="D70" s="246"/>
      <c r="E70" s="235"/>
      <c r="F70" s="117" t="s">
        <v>113</v>
      </c>
      <c r="G70" s="137">
        <f t="shared" ref="G70:I70" si="29">+G72</f>
        <v>-11793</v>
      </c>
      <c r="H70" s="137">
        <f t="shared" si="29"/>
        <v>-17500</v>
      </c>
      <c r="I70" s="137">
        <f t="shared" si="29"/>
        <v>-17500</v>
      </c>
    </row>
    <row r="71" spans="1:17" s="14" customFormat="1" ht="16.95" customHeight="1">
      <c r="A71" s="251"/>
      <c r="B71" s="251"/>
      <c r="C71" s="255"/>
      <c r="D71" s="247"/>
      <c r="E71" s="236"/>
      <c r="F71" s="111" t="s">
        <v>13</v>
      </c>
      <c r="G71" s="137"/>
      <c r="H71" s="137"/>
      <c r="I71" s="137"/>
    </row>
    <row r="72" spans="1:17" s="14" customFormat="1" ht="33.35">
      <c r="A72" s="251"/>
      <c r="B72" s="251"/>
      <c r="C72" s="251" t="s">
        <v>82</v>
      </c>
      <c r="D72" s="252"/>
      <c r="E72" s="236"/>
      <c r="F72" s="117" t="s">
        <v>113</v>
      </c>
      <c r="G72" s="137">
        <f t="shared" ref="G72:I72" si="30">+G74</f>
        <v>-11793</v>
      </c>
      <c r="H72" s="137">
        <f t="shared" si="30"/>
        <v>-17500</v>
      </c>
      <c r="I72" s="137">
        <f t="shared" si="30"/>
        <v>-17500</v>
      </c>
    </row>
    <row r="73" spans="1:17" s="14" customFormat="1" ht="16.95" customHeight="1">
      <c r="A73" s="251"/>
      <c r="B73" s="251"/>
      <c r="C73" s="251"/>
      <c r="D73" s="252"/>
      <c r="E73" s="236"/>
      <c r="F73" s="111" t="s">
        <v>13</v>
      </c>
      <c r="G73" s="137"/>
      <c r="H73" s="137"/>
      <c r="I73" s="137"/>
    </row>
    <row r="74" spans="1:17" s="14" customFormat="1" ht="35.5">
      <c r="A74" s="251"/>
      <c r="B74" s="251"/>
      <c r="C74" s="251"/>
      <c r="D74" s="252"/>
      <c r="E74" s="236"/>
      <c r="F74" s="135" t="s">
        <v>19</v>
      </c>
      <c r="G74" s="137">
        <f t="shared" ref="G74:I74" si="31">+G76</f>
        <v>-11793</v>
      </c>
      <c r="H74" s="137">
        <f t="shared" si="31"/>
        <v>-17500</v>
      </c>
      <c r="I74" s="137">
        <f t="shared" si="31"/>
        <v>-17500</v>
      </c>
    </row>
    <row r="75" spans="1:17" s="14" customFormat="1" ht="16.95" customHeight="1">
      <c r="A75" s="251"/>
      <c r="B75" s="251"/>
      <c r="C75" s="251"/>
      <c r="D75" s="253"/>
      <c r="E75" s="237"/>
      <c r="F75" s="111" t="s">
        <v>13</v>
      </c>
      <c r="G75" s="137"/>
      <c r="H75" s="137"/>
      <c r="I75" s="137"/>
    </row>
    <row r="76" spans="1:17" s="14" customFormat="1" ht="36" customHeight="1">
      <c r="A76" s="251"/>
      <c r="B76" s="251"/>
      <c r="C76" s="251"/>
      <c r="D76" s="250">
        <v>1045</v>
      </c>
      <c r="E76" s="268" t="s">
        <v>180</v>
      </c>
      <c r="F76" s="268"/>
      <c r="G76" s="2">
        <f>+G78+G94</f>
        <v>-11793</v>
      </c>
      <c r="H76" s="2">
        <f t="shared" ref="H76:I76" si="32">+H78+H94</f>
        <v>-17500</v>
      </c>
      <c r="I76" s="2">
        <f t="shared" si="32"/>
        <v>-17500</v>
      </c>
      <c r="J76" s="15"/>
      <c r="K76" s="15"/>
      <c r="L76" s="15"/>
      <c r="M76" s="15"/>
      <c r="N76" s="15"/>
      <c r="O76" s="15"/>
      <c r="P76" s="15"/>
      <c r="Q76" s="15"/>
    </row>
    <row r="77" spans="1:17" s="14" customFormat="1" ht="16.95" customHeight="1">
      <c r="A77" s="251"/>
      <c r="B77" s="251"/>
      <c r="C77" s="251"/>
      <c r="D77" s="250"/>
      <c r="E77" s="148"/>
      <c r="F77" s="111" t="s">
        <v>13</v>
      </c>
      <c r="G77" s="2"/>
      <c r="H77" s="2"/>
      <c r="I77" s="2"/>
      <c r="J77" s="15"/>
      <c r="K77" s="15"/>
      <c r="L77" s="15"/>
      <c r="M77" s="15"/>
      <c r="N77" s="15"/>
      <c r="O77" s="15"/>
      <c r="P77" s="15"/>
      <c r="Q77" s="15"/>
    </row>
    <row r="78" spans="1:17" s="14" customFormat="1" ht="66.650000000000006">
      <c r="A78" s="251"/>
      <c r="B78" s="251"/>
      <c r="C78" s="251"/>
      <c r="D78" s="250"/>
      <c r="E78" s="138">
        <v>32001</v>
      </c>
      <c r="F78" s="123" t="s">
        <v>160</v>
      </c>
      <c r="G78" s="16">
        <f>+G80+G87</f>
        <v>-11793</v>
      </c>
      <c r="H78" s="16">
        <f t="shared" ref="H78:I78" si="33">+H80+H87</f>
        <v>-17500</v>
      </c>
      <c r="I78" s="16">
        <f t="shared" si="33"/>
        <v>-62844.1</v>
      </c>
      <c r="J78" s="15"/>
      <c r="K78" s="15"/>
      <c r="L78" s="15"/>
      <c r="M78" s="15"/>
      <c r="N78" s="15"/>
      <c r="O78" s="15"/>
      <c r="P78" s="15"/>
      <c r="Q78" s="15"/>
    </row>
    <row r="79" spans="1:17" s="14" customFormat="1">
      <c r="A79" s="251"/>
      <c r="B79" s="251"/>
      <c r="C79" s="251"/>
      <c r="D79" s="250"/>
      <c r="E79" s="256"/>
      <c r="F79" s="111" t="s">
        <v>23</v>
      </c>
      <c r="G79" s="5"/>
      <c r="H79" s="6"/>
      <c r="I79" s="5"/>
    </row>
    <row r="80" spans="1:17" s="17" customFormat="1" ht="36.549999999999997" customHeight="1">
      <c r="A80" s="251"/>
      <c r="B80" s="251"/>
      <c r="C80" s="251"/>
      <c r="D80" s="250"/>
      <c r="E80" s="257"/>
      <c r="F80" s="149" t="s">
        <v>19</v>
      </c>
      <c r="G80" s="77">
        <f t="shared" ref="G80:I80" si="34">+G82</f>
        <v>-11793</v>
      </c>
      <c r="H80" s="77">
        <f t="shared" si="34"/>
        <v>-17500</v>
      </c>
      <c r="I80" s="77">
        <f t="shared" si="34"/>
        <v>-17500</v>
      </c>
    </row>
    <row r="81" spans="1:17" s="14" customFormat="1" ht="53.2">
      <c r="A81" s="251"/>
      <c r="B81" s="251"/>
      <c r="C81" s="251"/>
      <c r="D81" s="250"/>
      <c r="E81" s="257"/>
      <c r="F81" s="111" t="s">
        <v>20</v>
      </c>
      <c r="G81" s="5"/>
      <c r="H81" s="78"/>
      <c r="I81" s="5"/>
    </row>
    <row r="82" spans="1:17" s="14" customFormat="1" ht="16.95" customHeight="1">
      <c r="A82" s="251"/>
      <c r="B82" s="251"/>
      <c r="C82" s="251"/>
      <c r="D82" s="250"/>
      <c r="E82" s="257"/>
      <c r="F82" s="141" t="s">
        <v>14</v>
      </c>
      <c r="G82" s="6">
        <f t="shared" ref="G82:I82" si="35">G83</f>
        <v>-11793</v>
      </c>
      <c r="H82" s="6">
        <f t="shared" si="35"/>
        <v>-17500</v>
      </c>
      <c r="I82" s="6">
        <f t="shared" si="35"/>
        <v>-17500</v>
      </c>
    </row>
    <row r="83" spans="1:17" s="14" customFormat="1" ht="16.95" customHeight="1">
      <c r="A83" s="251"/>
      <c r="B83" s="251"/>
      <c r="C83" s="251"/>
      <c r="D83" s="250"/>
      <c r="E83" s="257"/>
      <c r="F83" s="144" t="s">
        <v>55</v>
      </c>
      <c r="G83" s="7">
        <f t="shared" ref="G83:I85" si="36">+G84</f>
        <v>-11793</v>
      </c>
      <c r="H83" s="78">
        <f t="shared" si="36"/>
        <v>-17500</v>
      </c>
      <c r="I83" s="7">
        <f t="shared" si="36"/>
        <v>-17500</v>
      </c>
    </row>
    <row r="84" spans="1:17" s="14" customFormat="1">
      <c r="A84" s="251"/>
      <c r="B84" s="251"/>
      <c r="C84" s="251"/>
      <c r="D84" s="250"/>
      <c r="E84" s="257"/>
      <c r="F84" s="144" t="s">
        <v>56</v>
      </c>
      <c r="G84" s="7">
        <f t="shared" si="36"/>
        <v>-11793</v>
      </c>
      <c r="H84" s="7">
        <f t="shared" si="36"/>
        <v>-17500</v>
      </c>
      <c r="I84" s="7">
        <f t="shared" si="36"/>
        <v>-17500</v>
      </c>
    </row>
    <row r="85" spans="1:17" s="14" customFormat="1">
      <c r="A85" s="251"/>
      <c r="B85" s="251"/>
      <c r="C85" s="251"/>
      <c r="D85" s="250"/>
      <c r="E85" s="257"/>
      <c r="F85" s="105" t="s">
        <v>57</v>
      </c>
      <c r="G85" s="64">
        <f t="shared" si="36"/>
        <v>-11793</v>
      </c>
      <c r="H85" s="64">
        <f t="shared" si="36"/>
        <v>-17500</v>
      </c>
      <c r="I85" s="64">
        <f t="shared" si="36"/>
        <v>-17500</v>
      </c>
      <c r="J85" s="18"/>
    </row>
    <row r="86" spans="1:17" s="14" customFormat="1">
      <c r="A86" s="251"/>
      <c r="B86" s="251"/>
      <c r="C86" s="251"/>
      <c r="D86" s="250"/>
      <c r="E86" s="257"/>
      <c r="F86" s="105" t="s">
        <v>177</v>
      </c>
      <c r="G86" s="64">
        <f>+'Հավելված N 4'!E19</f>
        <v>-11793</v>
      </c>
      <c r="H86" s="64">
        <f>+'Հավելված N 4'!F19</f>
        <v>-17500</v>
      </c>
      <c r="I86" s="64">
        <f>+'Հավելված N 4'!G19</f>
        <v>-17500</v>
      </c>
      <c r="J86" s="18"/>
    </row>
    <row r="87" spans="1:17" s="17" customFormat="1" ht="36.549999999999997" customHeight="1">
      <c r="A87" s="251"/>
      <c r="B87" s="251"/>
      <c r="C87" s="251"/>
      <c r="D87" s="250"/>
      <c r="E87" s="257"/>
      <c r="F87" s="149" t="s">
        <v>71</v>
      </c>
      <c r="G87" s="77">
        <f t="shared" ref="G87:I87" si="37">+G89</f>
        <v>0</v>
      </c>
      <c r="H87" s="77">
        <f t="shared" si="37"/>
        <v>0</v>
      </c>
      <c r="I87" s="77">
        <f t="shared" si="37"/>
        <v>-45344.1</v>
      </c>
    </row>
    <row r="88" spans="1:17" s="14" customFormat="1" ht="53.2">
      <c r="A88" s="251"/>
      <c r="B88" s="251"/>
      <c r="C88" s="251"/>
      <c r="D88" s="250"/>
      <c r="E88" s="257"/>
      <c r="F88" s="202" t="s">
        <v>20</v>
      </c>
      <c r="G88" s="5"/>
      <c r="H88" s="78"/>
      <c r="I88" s="5"/>
    </row>
    <row r="89" spans="1:17" s="14" customFormat="1" ht="16.95" customHeight="1">
      <c r="A89" s="251"/>
      <c r="B89" s="251"/>
      <c r="C89" s="251"/>
      <c r="D89" s="250"/>
      <c r="E89" s="257"/>
      <c r="F89" s="141" t="s">
        <v>14</v>
      </c>
      <c r="G89" s="6">
        <f t="shared" ref="G89:I89" si="38">G90</f>
        <v>0</v>
      </c>
      <c r="H89" s="6">
        <f t="shared" si="38"/>
        <v>0</v>
      </c>
      <c r="I89" s="6">
        <f t="shared" si="38"/>
        <v>-45344.1</v>
      </c>
    </row>
    <row r="90" spans="1:17" s="14" customFormat="1" ht="16.95" customHeight="1">
      <c r="A90" s="251"/>
      <c r="B90" s="251"/>
      <c r="C90" s="251"/>
      <c r="D90" s="250"/>
      <c r="E90" s="257"/>
      <c r="F90" s="202" t="s">
        <v>55</v>
      </c>
      <c r="G90" s="7">
        <f t="shared" ref="G90:I92" si="39">+G91</f>
        <v>0</v>
      </c>
      <c r="H90" s="78">
        <f t="shared" si="39"/>
        <v>0</v>
      </c>
      <c r="I90" s="7">
        <f t="shared" si="39"/>
        <v>-45344.1</v>
      </c>
    </row>
    <row r="91" spans="1:17" s="14" customFormat="1">
      <c r="A91" s="251"/>
      <c r="B91" s="251"/>
      <c r="C91" s="251"/>
      <c r="D91" s="250"/>
      <c r="E91" s="257"/>
      <c r="F91" s="202" t="s">
        <v>56</v>
      </c>
      <c r="G91" s="7">
        <f t="shared" si="39"/>
        <v>0</v>
      </c>
      <c r="H91" s="7">
        <f t="shared" si="39"/>
        <v>0</v>
      </c>
      <c r="I91" s="7">
        <f t="shared" si="39"/>
        <v>-45344.1</v>
      </c>
    </row>
    <row r="92" spans="1:17" s="14" customFormat="1">
      <c r="A92" s="251"/>
      <c r="B92" s="251"/>
      <c r="C92" s="251"/>
      <c r="D92" s="250"/>
      <c r="E92" s="257"/>
      <c r="F92" s="229" t="s">
        <v>178</v>
      </c>
      <c r="G92" s="64">
        <f t="shared" si="39"/>
        <v>0</v>
      </c>
      <c r="H92" s="64">
        <f t="shared" si="39"/>
        <v>0</v>
      </c>
      <c r="I92" s="64">
        <f t="shared" si="39"/>
        <v>-45344.1</v>
      </c>
      <c r="J92" s="18"/>
    </row>
    <row r="93" spans="1:17" s="14" customFormat="1">
      <c r="A93" s="251"/>
      <c r="B93" s="251"/>
      <c r="C93" s="251"/>
      <c r="D93" s="250"/>
      <c r="E93" s="258"/>
      <c r="F93" s="229" t="s">
        <v>179</v>
      </c>
      <c r="G93" s="64">
        <f>+'Հավելված N 4'!E15</f>
        <v>0</v>
      </c>
      <c r="H93" s="64">
        <f>+'Հավելված N 4'!F15</f>
        <v>0</v>
      </c>
      <c r="I93" s="64">
        <f>+'Հավելված N 4'!G15</f>
        <v>-45344.1</v>
      </c>
      <c r="J93" s="18"/>
    </row>
    <row r="94" spans="1:17" s="14" customFormat="1" ht="50">
      <c r="A94" s="251"/>
      <c r="B94" s="251"/>
      <c r="C94" s="251"/>
      <c r="D94" s="250"/>
      <c r="E94" s="138">
        <v>32005</v>
      </c>
      <c r="F94" s="123" t="s">
        <v>165</v>
      </c>
      <c r="G94" s="16">
        <f>+G96</f>
        <v>0</v>
      </c>
      <c r="H94" s="16">
        <f t="shared" ref="H94:I94" si="40">+H96</f>
        <v>0</v>
      </c>
      <c r="I94" s="16">
        <f t="shared" si="40"/>
        <v>45344.1</v>
      </c>
      <c r="J94" s="15"/>
      <c r="K94" s="15"/>
      <c r="L94" s="15"/>
      <c r="M94" s="15"/>
      <c r="N94" s="15"/>
      <c r="O94" s="15"/>
      <c r="P94" s="15"/>
      <c r="Q94" s="15"/>
    </row>
    <row r="95" spans="1:17" s="14" customFormat="1">
      <c r="A95" s="251"/>
      <c r="B95" s="251"/>
      <c r="C95" s="251"/>
      <c r="D95" s="250"/>
      <c r="E95" s="249"/>
      <c r="F95" s="202" t="s">
        <v>23</v>
      </c>
      <c r="G95" s="5"/>
      <c r="H95" s="6"/>
      <c r="I95" s="5"/>
    </row>
    <row r="96" spans="1:17" s="17" customFormat="1" ht="36.549999999999997" customHeight="1">
      <c r="A96" s="251"/>
      <c r="B96" s="251"/>
      <c r="C96" s="251"/>
      <c r="D96" s="250"/>
      <c r="E96" s="249"/>
      <c r="F96" s="149" t="s">
        <v>71</v>
      </c>
      <c r="G96" s="77">
        <f>+G98</f>
        <v>0</v>
      </c>
      <c r="H96" s="77">
        <f t="shared" ref="H96:I96" si="41">+H98</f>
        <v>0</v>
      </c>
      <c r="I96" s="77">
        <f t="shared" si="41"/>
        <v>45344.1</v>
      </c>
    </row>
    <row r="97" spans="1:10" s="14" customFormat="1" ht="53.2">
      <c r="A97" s="251"/>
      <c r="B97" s="251"/>
      <c r="C97" s="251"/>
      <c r="D97" s="250"/>
      <c r="E97" s="249"/>
      <c r="F97" s="202" t="s">
        <v>20</v>
      </c>
      <c r="G97" s="5"/>
      <c r="H97" s="78"/>
      <c r="I97" s="5"/>
    </row>
    <row r="98" spans="1:10" s="14" customFormat="1" ht="16.95" customHeight="1">
      <c r="A98" s="251"/>
      <c r="B98" s="251"/>
      <c r="C98" s="251"/>
      <c r="D98" s="250"/>
      <c r="E98" s="249"/>
      <c r="F98" s="141" t="s">
        <v>14</v>
      </c>
      <c r="G98" s="6">
        <f t="shared" ref="G98:I98" si="42">G99</f>
        <v>0</v>
      </c>
      <c r="H98" s="6">
        <f t="shared" si="42"/>
        <v>0</v>
      </c>
      <c r="I98" s="6">
        <f t="shared" si="42"/>
        <v>45344.1</v>
      </c>
    </row>
    <row r="99" spans="1:10" s="14" customFormat="1" ht="16.95" customHeight="1">
      <c r="A99" s="251"/>
      <c r="B99" s="251"/>
      <c r="C99" s="251"/>
      <c r="D99" s="250"/>
      <c r="E99" s="249"/>
      <c r="F99" s="144" t="s">
        <v>55</v>
      </c>
      <c r="G99" s="7">
        <f t="shared" ref="G99:I101" si="43">+G100</f>
        <v>0</v>
      </c>
      <c r="H99" s="78">
        <f t="shared" si="43"/>
        <v>0</v>
      </c>
      <c r="I99" s="7">
        <f t="shared" si="43"/>
        <v>45344.1</v>
      </c>
    </row>
    <row r="100" spans="1:10" s="14" customFormat="1">
      <c r="A100" s="251"/>
      <c r="B100" s="251"/>
      <c r="C100" s="251"/>
      <c r="D100" s="250"/>
      <c r="E100" s="249"/>
      <c r="F100" s="144" t="s">
        <v>56</v>
      </c>
      <c r="G100" s="7">
        <f t="shared" si="43"/>
        <v>0</v>
      </c>
      <c r="H100" s="7">
        <f t="shared" si="43"/>
        <v>0</v>
      </c>
      <c r="I100" s="7">
        <f t="shared" si="43"/>
        <v>45344.1</v>
      </c>
    </row>
    <row r="101" spans="1:10" s="14" customFormat="1">
      <c r="A101" s="251"/>
      <c r="B101" s="251"/>
      <c r="C101" s="251"/>
      <c r="D101" s="250"/>
      <c r="E101" s="249"/>
      <c r="F101" s="229" t="s">
        <v>178</v>
      </c>
      <c r="G101" s="64">
        <f t="shared" si="43"/>
        <v>0</v>
      </c>
      <c r="H101" s="64">
        <f t="shared" si="43"/>
        <v>0</v>
      </c>
      <c r="I101" s="64">
        <f t="shared" si="43"/>
        <v>45344.1</v>
      </c>
      <c r="J101" s="18"/>
    </row>
    <row r="102" spans="1:10" s="14" customFormat="1">
      <c r="A102" s="251"/>
      <c r="B102" s="251"/>
      <c r="C102" s="251"/>
      <c r="D102" s="250"/>
      <c r="E102" s="249"/>
      <c r="F102" s="229" t="s">
        <v>179</v>
      </c>
      <c r="G102" s="64">
        <f>+'Հավելված N 4'!E25</f>
        <v>0</v>
      </c>
      <c r="H102" s="64">
        <f>+'Հավելված N 4'!F25</f>
        <v>0</v>
      </c>
      <c r="I102" s="64">
        <f>+'Հավելված N 4'!G25</f>
        <v>45344.1</v>
      </c>
      <c r="J102" s="18"/>
    </row>
  </sheetData>
  <mergeCells count="32">
    <mergeCell ref="E36:E43"/>
    <mergeCell ref="E53:E60"/>
    <mergeCell ref="E79:E93"/>
    <mergeCell ref="F1:I1"/>
    <mergeCell ref="F3:I3"/>
    <mergeCell ref="A7:I7"/>
    <mergeCell ref="A11:C11"/>
    <mergeCell ref="D11:E11"/>
    <mergeCell ref="F2:I2"/>
    <mergeCell ref="F11:F12"/>
    <mergeCell ref="G11:I11"/>
    <mergeCell ref="E76:F76"/>
    <mergeCell ref="B16:B17"/>
    <mergeCell ref="B44:B69"/>
    <mergeCell ref="C46:C69"/>
    <mergeCell ref="D50:D69"/>
    <mergeCell ref="E95:E102"/>
    <mergeCell ref="D76:D102"/>
    <mergeCell ref="B70:B102"/>
    <mergeCell ref="C72:C102"/>
    <mergeCell ref="A16:A102"/>
    <mergeCell ref="E70:E75"/>
    <mergeCell ref="D70:D75"/>
    <mergeCell ref="C70:C71"/>
    <mergeCell ref="E62:E69"/>
    <mergeCell ref="E50:F50"/>
    <mergeCell ref="C16:C17"/>
    <mergeCell ref="B18:B43"/>
    <mergeCell ref="C20:C43"/>
    <mergeCell ref="D24:D43"/>
    <mergeCell ref="E24:F24"/>
    <mergeCell ref="E27:E34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8" zoomScale="85" zoomScaleNormal="85" workbookViewId="0">
      <selection activeCell="D13" sqref="D13"/>
    </sheetView>
  </sheetViews>
  <sheetFormatPr defaultColWidth="9.09765625" defaultRowHeight="17.75"/>
  <cols>
    <col min="1" max="1" width="9.09765625" style="161"/>
    <col min="2" max="2" width="9.09765625" style="161" customWidth="1"/>
    <col min="3" max="3" width="54.19921875" style="161" customWidth="1"/>
    <col min="4" max="4" width="16.3984375" style="161" customWidth="1"/>
    <col min="5" max="8" width="20.3984375" style="161" customWidth="1"/>
    <col min="9" max="9" width="15.3984375" style="161" bestFit="1" customWidth="1"/>
    <col min="10" max="10" width="13.69921875" style="161" bestFit="1" customWidth="1"/>
    <col min="11" max="16384" width="9.09765625" style="161"/>
  </cols>
  <sheetData>
    <row r="1" spans="1:10" s="158" customFormat="1" ht="26.6" customHeight="1">
      <c r="A1" s="156"/>
      <c r="B1" s="157"/>
      <c r="C1" s="157"/>
      <c r="D1" s="157"/>
      <c r="E1" s="156"/>
      <c r="F1" s="279" t="s">
        <v>111</v>
      </c>
      <c r="G1" s="279"/>
      <c r="H1" s="279"/>
    </row>
    <row r="2" spans="1:10">
      <c r="A2" s="159"/>
      <c r="B2" s="159"/>
      <c r="C2" s="159"/>
      <c r="D2" s="159"/>
      <c r="E2" s="160"/>
      <c r="F2" s="280" t="s">
        <v>79</v>
      </c>
      <c r="G2" s="280"/>
      <c r="H2" s="280"/>
    </row>
    <row r="3" spans="1:10">
      <c r="A3" s="159"/>
      <c r="B3" s="159"/>
      <c r="C3" s="159"/>
      <c r="D3" s="159"/>
      <c r="E3" s="160"/>
      <c r="F3" s="280" t="s">
        <v>27</v>
      </c>
      <c r="G3" s="280"/>
      <c r="H3" s="280"/>
    </row>
    <row r="4" spans="1:10">
      <c r="A4" s="162"/>
      <c r="B4" s="162"/>
      <c r="C4" s="163"/>
      <c r="D4" s="160"/>
      <c r="E4" s="160"/>
      <c r="F4" s="160"/>
      <c r="G4" s="160"/>
      <c r="H4" s="160"/>
    </row>
    <row r="5" spans="1:10" ht="37.5" customHeight="1">
      <c r="A5" s="281" t="s">
        <v>128</v>
      </c>
      <c r="B5" s="282"/>
      <c r="C5" s="282"/>
      <c r="D5" s="282"/>
      <c r="E5" s="282"/>
      <c r="F5" s="282"/>
      <c r="G5" s="282"/>
      <c r="H5" s="282"/>
    </row>
    <row r="6" spans="1:10" ht="37.5" customHeight="1">
      <c r="A6" s="282"/>
      <c r="B6" s="282"/>
      <c r="C6" s="282"/>
      <c r="D6" s="282"/>
      <c r="E6" s="282"/>
      <c r="F6" s="282"/>
      <c r="G6" s="282"/>
      <c r="H6" s="282"/>
    </row>
    <row r="7" spans="1:10">
      <c r="E7" s="160"/>
      <c r="F7" s="160"/>
      <c r="G7" s="160"/>
    </row>
    <row r="8" spans="1:10">
      <c r="A8" s="164"/>
      <c r="B8" s="164"/>
      <c r="C8" s="164"/>
      <c r="D8" s="165"/>
      <c r="E8" s="160"/>
      <c r="F8" s="160"/>
      <c r="G8" s="283" t="s">
        <v>16</v>
      </c>
      <c r="H8" s="283"/>
    </row>
    <row r="9" spans="1:10" ht="45" customHeight="1">
      <c r="A9" s="270" t="s">
        <v>44</v>
      </c>
      <c r="B9" s="271"/>
      <c r="C9" s="272" t="s">
        <v>45</v>
      </c>
      <c r="D9" s="274" t="s">
        <v>109</v>
      </c>
      <c r="E9" s="276" t="s">
        <v>54</v>
      </c>
      <c r="F9" s="277"/>
      <c r="G9" s="277"/>
      <c r="H9" s="278"/>
    </row>
    <row r="10" spans="1:10" ht="99.95">
      <c r="A10" s="166" t="s">
        <v>21</v>
      </c>
      <c r="B10" s="166" t="s">
        <v>22</v>
      </c>
      <c r="C10" s="273"/>
      <c r="D10" s="275"/>
      <c r="E10" s="167" t="s">
        <v>121</v>
      </c>
      <c r="F10" s="167" t="s">
        <v>122</v>
      </c>
      <c r="G10" s="167" t="s">
        <v>123</v>
      </c>
      <c r="H10" s="167" t="s">
        <v>124</v>
      </c>
    </row>
    <row r="11" spans="1:10">
      <c r="A11" s="166"/>
      <c r="B11" s="166"/>
      <c r="C11" s="168" t="s">
        <v>125</v>
      </c>
      <c r="D11" s="169">
        <f>SUM(E11:H11)</f>
        <v>0</v>
      </c>
      <c r="E11" s="169">
        <f>+E13</f>
        <v>188679.80000000002</v>
      </c>
      <c r="F11" s="169">
        <f>+F13</f>
        <v>-206179.80000000002</v>
      </c>
      <c r="G11" s="169">
        <f>+G13</f>
        <v>17500</v>
      </c>
      <c r="H11" s="169">
        <f>+H13</f>
        <v>0</v>
      </c>
      <c r="I11" s="170"/>
      <c r="J11" s="170"/>
    </row>
    <row r="12" spans="1:10">
      <c r="A12" s="166"/>
      <c r="B12" s="166"/>
      <c r="C12" s="168" t="s">
        <v>126</v>
      </c>
      <c r="D12" s="169"/>
      <c r="E12" s="169"/>
      <c r="F12" s="169"/>
      <c r="G12" s="169"/>
      <c r="H12" s="169"/>
      <c r="I12" s="170"/>
      <c r="J12" s="171"/>
    </row>
    <row r="13" spans="1:10" ht="33.35">
      <c r="A13" s="155"/>
      <c r="B13" s="172"/>
      <c r="C13" s="172" t="s">
        <v>24</v>
      </c>
      <c r="D13" s="169">
        <f>SUM(E13:H13)</f>
        <v>0</v>
      </c>
      <c r="E13" s="169">
        <f>+E15+E21+E25+E29+E32+E40</f>
        <v>188679.80000000002</v>
      </c>
      <c r="F13" s="169">
        <f t="shared" ref="F13:H13" si="0">+F15+F21+F25+F29+F32+F40</f>
        <v>-206179.80000000002</v>
      </c>
      <c r="G13" s="169">
        <f t="shared" si="0"/>
        <v>17500</v>
      </c>
      <c r="H13" s="169">
        <f t="shared" si="0"/>
        <v>0</v>
      </c>
      <c r="I13" s="170"/>
    </row>
    <row r="14" spans="1:10">
      <c r="A14" s="155"/>
      <c r="B14" s="155"/>
      <c r="C14" s="155" t="s">
        <v>127</v>
      </c>
      <c r="D14" s="173"/>
      <c r="E14" s="173"/>
      <c r="F14" s="173"/>
      <c r="G14" s="173"/>
      <c r="H14" s="173"/>
    </row>
    <row r="15" spans="1:10" s="186" customFormat="1" ht="73.099999999999994" customHeight="1">
      <c r="A15" s="182">
        <v>1045</v>
      </c>
      <c r="B15" s="183">
        <v>32001</v>
      </c>
      <c r="C15" s="174" t="s">
        <v>160</v>
      </c>
      <c r="D15" s="184">
        <f>SUM(E15:H15)</f>
        <v>-62844.1</v>
      </c>
      <c r="E15" s="185">
        <f>+E17+E19</f>
        <v>0</v>
      </c>
      <c r="F15" s="185">
        <f t="shared" ref="F15:H15" si="1">+F17+F19</f>
        <v>-17500</v>
      </c>
      <c r="G15" s="185">
        <f t="shared" si="1"/>
        <v>-45344.1</v>
      </c>
      <c r="H15" s="185">
        <f t="shared" si="1"/>
        <v>0</v>
      </c>
    </row>
    <row r="16" spans="1:10" s="191" customFormat="1">
      <c r="A16" s="187"/>
      <c r="B16" s="187"/>
      <c r="C16" s="188" t="s">
        <v>13</v>
      </c>
      <c r="D16" s="175"/>
      <c r="E16" s="189"/>
      <c r="F16" s="190"/>
      <c r="G16" s="190"/>
      <c r="H16" s="190"/>
    </row>
    <row r="17" spans="1:8" s="177" customFormat="1">
      <c r="A17" s="195"/>
      <c r="B17" s="195"/>
      <c r="C17" s="192" t="s">
        <v>116</v>
      </c>
      <c r="D17" s="176">
        <f>SUM(E17:H17)</f>
        <v>-45344.1</v>
      </c>
      <c r="E17" s="194">
        <f>+E18</f>
        <v>0</v>
      </c>
      <c r="F17" s="194">
        <f t="shared" ref="F17" si="2">+F18</f>
        <v>0</v>
      </c>
      <c r="G17" s="194">
        <f t="shared" ref="G17" si="3">+G18</f>
        <v>-45344.1</v>
      </c>
      <c r="H17" s="194">
        <f t="shared" ref="H17" si="4">+H18</f>
        <v>0</v>
      </c>
    </row>
    <row r="18" spans="1:8" s="181" customFormat="1" ht="35.5">
      <c r="A18" s="155"/>
      <c r="B18" s="155"/>
      <c r="C18" s="193" t="s">
        <v>161</v>
      </c>
      <c r="D18" s="178">
        <f t="shared" ref="D18" si="5">+E18+F18+G18+H18</f>
        <v>-45344.1</v>
      </c>
      <c r="E18" s="220"/>
      <c r="F18" s="179"/>
      <c r="G18" s="178">
        <f>+'Հավելված N 8'!I42+'Հավելված N 8'!I43</f>
        <v>-45344.1</v>
      </c>
      <c r="H18" s="147"/>
    </row>
    <row r="19" spans="1:8" s="177" customFormat="1">
      <c r="A19" s="195"/>
      <c r="B19" s="195"/>
      <c r="C19" s="192" t="s">
        <v>118</v>
      </c>
      <c r="D19" s="176">
        <f>SUM(E19:H19)</f>
        <v>-17500</v>
      </c>
      <c r="E19" s="194">
        <f>+E20</f>
        <v>0</v>
      </c>
      <c r="F19" s="194">
        <f t="shared" ref="F19" si="6">+F20</f>
        <v>-17500</v>
      </c>
      <c r="G19" s="194">
        <f t="shared" ref="G19" si="7">+G20</f>
        <v>0</v>
      </c>
      <c r="H19" s="194">
        <f t="shared" ref="H19" si="8">+H20</f>
        <v>0</v>
      </c>
    </row>
    <row r="20" spans="1:8" s="181" customFormat="1">
      <c r="A20" s="155"/>
      <c r="B20" s="155"/>
      <c r="C20" s="193" t="s">
        <v>168</v>
      </c>
      <c r="D20" s="178">
        <f t="shared" ref="D20" si="9">+E20+F20+G20+H20</f>
        <v>-17500</v>
      </c>
      <c r="E20" s="220"/>
      <c r="F20" s="179">
        <f>+'Հավելված N 8'!I17</f>
        <v>-17500</v>
      </c>
      <c r="G20" s="178"/>
      <c r="H20" s="147"/>
    </row>
    <row r="21" spans="1:8" s="186" customFormat="1" ht="73.099999999999994" customHeight="1">
      <c r="A21" s="182">
        <v>1045</v>
      </c>
      <c r="B21" s="183">
        <v>32005</v>
      </c>
      <c r="C21" s="174" t="s">
        <v>165</v>
      </c>
      <c r="D21" s="184">
        <f>SUM(E21:H21)</f>
        <v>45344.1</v>
      </c>
      <c r="E21" s="185">
        <f>+E23</f>
        <v>0</v>
      </c>
      <c r="F21" s="185">
        <f t="shared" ref="F21:H21" si="10">+F23</f>
        <v>0</v>
      </c>
      <c r="G21" s="185">
        <f t="shared" si="10"/>
        <v>45344.1</v>
      </c>
      <c r="H21" s="185">
        <f t="shared" si="10"/>
        <v>0</v>
      </c>
    </row>
    <row r="22" spans="1:8" s="191" customFormat="1">
      <c r="A22" s="187"/>
      <c r="B22" s="187"/>
      <c r="C22" s="188" t="s">
        <v>13</v>
      </c>
      <c r="D22" s="175"/>
      <c r="E22" s="189"/>
      <c r="F22" s="190"/>
      <c r="G22" s="190"/>
      <c r="H22" s="190"/>
    </row>
    <row r="23" spans="1:8" s="177" customFormat="1">
      <c r="A23" s="195"/>
      <c r="B23" s="195"/>
      <c r="C23" s="192" t="s">
        <v>116</v>
      </c>
      <c r="D23" s="176">
        <f>SUM(E23:H23)</f>
        <v>45344.1</v>
      </c>
      <c r="E23" s="194">
        <f>+E24</f>
        <v>0</v>
      </c>
      <c r="F23" s="194">
        <f t="shared" ref="F23" si="11">+F24</f>
        <v>0</v>
      </c>
      <c r="G23" s="194">
        <f t="shared" ref="G23" si="12">+G24</f>
        <v>45344.1</v>
      </c>
      <c r="H23" s="194">
        <f t="shared" ref="H23" si="13">+H24</f>
        <v>0</v>
      </c>
    </row>
    <row r="24" spans="1:8" s="181" customFormat="1" ht="35.5">
      <c r="A24" s="155"/>
      <c r="B24" s="155"/>
      <c r="C24" s="193" t="s">
        <v>161</v>
      </c>
      <c r="D24" s="178">
        <f t="shared" ref="D24" si="14">+E24+F24+G24+H24</f>
        <v>45344.1</v>
      </c>
      <c r="E24" s="220"/>
      <c r="F24" s="179"/>
      <c r="G24" s="178">
        <f>+'Հավելված N 8'!I46+'Հավելված N 8'!I47</f>
        <v>45344.1</v>
      </c>
      <c r="H24" s="147"/>
    </row>
    <row r="25" spans="1:8" s="186" customFormat="1">
      <c r="A25" s="182">
        <v>1236</v>
      </c>
      <c r="B25" s="183">
        <v>32001</v>
      </c>
      <c r="C25" s="174" t="s">
        <v>130</v>
      </c>
      <c r="D25" s="184">
        <f>SUM(E25:H25)</f>
        <v>188679.80000000002</v>
      </c>
      <c r="E25" s="185">
        <f>+E27</f>
        <v>188679.80000000002</v>
      </c>
      <c r="F25" s="185">
        <f t="shared" ref="F25:H25" si="15">+F27</f>
        <v>0</v>
      </c>
      <c r="G25" s="185">
        <f t="shared" si="15"/>
        <v>0</v>
      </c>
      <c r="H25" s="185">
        <f t="shared" si="15"/>
        <v>0</v>
      </c>
    </row>
    <row r="26" spans="1:8" s="191" customFormat="1">
      <c r="A26" s="187"/>
      <c r="B26" s="187"/>
      <c r="C26" s="188" t="s">
        <v>13</v>
      </c>
      <c r="D26" s="175"/>
      <c r="E26" s="189"/>
      <c r="F26" s="190"/>
      <c r="G26" s="190"/>
      <c r="H26" s="190"/>
    </row>
    <row r="27" spans="1:8" s="177" customFormat="1">
      <c r="A27" s="195"/>
      <c r="B27" s="195"/>
      <c r="C27" s="192" t="s">
        <v>116</v>
      </c>
      <c r="D27" s="176">
        <f>SUM(E27:H27)</f>
        <v>188679.80000000002</v>
      </c>
      <c r="E27" s="194">
        <f>+E28</f>
        <v>188679.80000000002</v>
      </c>
      <c r="F27" s="194">
        <f t="shared" ref="F27:H27" si="16">+F28</f>
        <v>0</v>
      </c>
      <c r="G27" s="194">
        <f t="shared" si="16"/>
        <v>0</v>
      </c>
      <c r="H27" s="194">
        <f t="shared" si="16"/>
        <v>0</v>
      </c>
    </row>
    <row r="28" spans="1:8" s="181" customFormat="1" ht="53.2">
      <c r="A28" s="155"/>
      <c r="B28" s="155"/>
      <c r="C28" s="193" t="s">
        <v>131</v>
      </c>
      <c r="D28" s="178">
        <f t="shared" ref="D28" si="17">+E28+F28+G28+H28</f>
        <v>188679.80000000002</v>
      </c>
      <c r="E28" s="220">
        <f>+'Հավելված N 8'!I23+'Հավելված N 8'!I25+'Հավելված N 8'!I26</f>
        <v>188679.80000000002</v>
      </c>
      <c r="F28" s="179"/>
      <c r="G28" s="180"/>
      <c r="H28" s="147"/>
    </row>
    <row r="29" spans="1:8" s="186" customFormat="1" ht="33.35">
      <c r="A29" s="182">
        <v>1236</v>
      </c>
      <c r="B29" s="183">
        <v>32002</v>
      </c>
      <c r="C29" s="154" t="s">
        <v>172</v>
      </c>
      <c r="D29" s="184">
        <f>SUM(E29:H29)</f>
        <v>-188679.80000000002</v>
      </c>
      <c r="E29" s="185">
        <f>+E31</f>
        <v>0</v>
      </c>
      <c r="F29" s="185">
        <f t="shared" ref="F29:H29" si="18">+F31</f>
        <v>-188679.80000000002</v>
      </c>
      <c r="G29" s="185">
        <f t="shared" si="18"/>
        <v>0</v>
      </c>
      <c r="H29" s="185">
        <f t="shared" si="18"/>
        <v>0</v>
      </c>
    </row>
    <row r="30" spans="1:8" s="191" customFormat="1">
      <c r="A30" s="187"/>
      <c r="B30" s="187"/>
      <c r="C30" s="188" t="s">
        <v>13</v>
      </c>
      <c r="D30" s="175"/>
      <c r="E30" s="189"/>
      <c r="F30" s="190"/>
      <c r="G30" s="190"/>
      <c r="H30" s="190"/>
    </row>
    <row r="31" spans="1:8" s="177" customFormat="1" ht="33.35">
      <c r="A31" s="195"/>
      <c r="B31" s="195"/>
      <c r="C31" s="154" t="s">
        <v>172</v>
      </c>
      <c r="D31" s="176">
        <f>SUM(E31:H31)</f>
        <v>-188679.80000000002</v>
      </c>
      <c r="E31" s="194">
        <v>0</v>
      </c>
      <c r="F31" s="194">
        <f>-D28</f>
        <v>-188679.80000000002</v>
      </c>
      <c r="G31" s="194">
        <v>0</v>
      </c>
      <c r="H31" s="194">
        <v>0</v>
      </c>
    </row>
    <row r="32" spans="1:8" s="186" customFormat="1" ht="33.35">
      <c r="A32" s="182">
        <v>1236</v>
      </c>
      <c r="B32" s="203">
        <v>32003</v>
      </c>
      <c r="C32" s="204" t="s">
        <v>139</v>
      </c>
      <c r="D32" s="184">
        <f>SUM(E32:H32)</f>
        <v>7500</v>
      </c>
      <c r="E32" s="185">
        <f>+E34+E36+E38</f>
        <v>0</v>
      </c>
      <c r="F32" s="185">
        <f t="shared" ref="F32:H32" si="19">+F34+F36+F38</f>
        <v>0</v>
      </c>
      <c r="G32" s="185">
        <f t="shared" si="19"/>
        <v>7500</v>
      </c>
      <c r="H32" s="185">
        <f t="shared" si="19"/>
        <v>0</v>
      </c>
    </row>
    <row r="33" spans="1:8" s="191" customFormat="1">
      <c r="A33" s="205"/>
      <c r="B33" s="205"/>
      <c r="C33" s="206" t="s">
        <v>13</v>
      </c>
      <c r="D33" s="175"/>
      <c r="E33" s="189"/>
      <c r="F33" s="190"/>
      <c r="G33" s="190"/>
      <c r="H33" s="190"/>
    </row>
    <row r="34" spans="1:8">
      <c r="A34" s="209"/>
      <c r="B34" s="209"/>
      <c r="C34" s="192" t="s">
        <v>115</v>
      </c>
      <c r="D34" s="176">
        <f>SUM(E34:H34)</f>
        <v>2500</v>
      </c>
      <c r="E34" s="176">
        <f>+E35</f>
        <v>0</v>
      </c>
      <c r="F34" s="176">
        <f t="shared" ref="F34" si="20">+F35</f>
        <v>0</v>
      </c>
      <c r="G34" s="176">
        <f t="shared" ref="G34" si="21">+G35</f>
        <v>2500</v>
      </c>
      <c r="H34" s="176">
        <f t="shared" ref="H34" si="22">+H35</f>
        <v>0</v>
      </c>
    </row>
    <row r="35" spans="1:8">
      <c r="A35" s="209"/>
      <c r="B35" s="209"/>
      <c r="C35" s="210" t="s">
        <v>140</v>
      </c>
      <c r="D35" s="178">
        <f t="shared" ref="D35" si="23">+E35+F35+G35+H35</f>
        <v>2500</v>
      </c>
      <c r="E35" s="178"/>
      <c r="F35" s="178"/>
      <c r="G35" s="178">
        <f>+'Հավելված N 8'!I30</f>
        <v>2500</v>
      </c>
      <c r="H35" s="178"/>
    </row>
    <row r="36" spans="1:8">
      <c r="A36" s="209"/>
      <c r="B36" s="209"/>
      <c r="C36" s="192" t="s">
        <v>116</v>
      </c>
      <c r="D36" s="176">
        <f>SUM(E36:H36)</f>
        <v>2500</v>
      </c>
      <c r="E36" s="176">
        <f>+E37</f>
        <v>0</v>
      </c>
      <c r="F36" s="176">
        <f t="shared" ref="F36" si="24">+F37</f>
        <v>0</v>
      </c>
      <c r="G36" s="176">
        <f t="shared" ref="G36" si="25">+G37</f>
        <v>2500</v>
      </c>
      <c r="H36" s="176">
        <f t="shared" ref="H36" si="26">+H37</f>
        <v>0</v>
      </c>
    </row>
    <row r="37" spans="1:8" ht="35.5">
      <c r="A37" s="209"/>
      <c r="B37" s="209"/>
      <c r="C37" s="210" t="s">
        <v>141</v>
      </c>
      <c r="D37" s="178">
        <f t="shared" ref="D37" si="27">+E37+F37+G37+H37</f>
        <v>2500</v>
      </c>
      <c r="E37" s="178"/>
      <c r="F37" s="178"/>
      <c r="G37" s="178">
        <f>+'Հավելված N 8'!I31</f>
        <v>2500</v>
      </c>
      <c r="H37" s="178"/>
    </row>
    <row r="38" spans="1:8">
      <c r="A38" s="209"/>
      <c r="B38" s="209"/>
      <c r="C38" s="192" t="s">
        <v>120</v>
      </c>
      <c r="D38" s="176">
        <f>SUM(E38:H38)</f>
        <v>2500</v>
      </c>
      <c r="E38" s="176">
        <f>+E39</f>
        <v>0</v>
      </c>
      <c r="F38" s="176">
        <f t="shared" ref="F38:H38" si="28">+F39</f>
        <v>0</v>
      </c>
      <c r="G38" s="176">
        <f t="shared" si="28"/>
        <v>2500</v>
      </c>
      <c r="H38" s="176">
        <f t="shared" si="28"/>
        <v>0</v>
      </c>
    </row>
    <row r="39" spans="1:8">
      <c r="A39" s="209"/>
      <c r="B39" s="209"/>
      <c r="C39" s="210" t="s">
        <v>142</v>
      </c>
      <c r="D39" s="178">
        <f t="shared" ref="D39" si="29">+E39+F39+G39+H39</f>
        <v>2500</v>
      </c>
      <c r="E39" s="178"/>
      <c r="F39" s="178"/>
      <c r="G39" s="178">
        <f>+'Հավելված N 8'!I32</f>
        <v>2500</v>
      </c>
      <c r="H39" s="178"/>
    </row>
    <row r="40" spans="1:8" s="186" customFormat="1">
      <c r="A40" s="168">
        <v>1236</v>
      </c>
      <c r="B40" s="168">
        <v>32005</v>
      </c>
      <c r="C40" s="204" t="s">
        <v>77</v>
      </c>
      <c r="D40" s="184">
        <f>SUM(E40:H40)</f>
        <v>10000</v>
      </c>
      <c r="E40" s="185">
        <f>+E42+E44+E46+E48</f>
        <v>0</v>
      </c>
      <c r="F40" s="185">
        <f t="shared" ref="F40:H40" si="30">+F42+F44+F46+F48</f>
        <v>0</v>
      </c>
      <c r="G40" s="185">
        <f t="shared" si="30"/>
        <v>10000</v>
      </c>
      <c r="H40" s="185">
        <f t="shared" si="30"/>
        <v>0</v>
      </c>
    </row>
    <row r="41" spans="1:8" s="191" customFormat="1">
      <c r="A41" s="205"/>
      <c r="B41" s="205"/>
      <c r="C41" s="206" t="s">
        <v>13</v>
      </c>
      <c r="D41" s="175"/>
      <c r="E41" s="189"/>
      <c r="F41" s="190"/>
      <c r="G41" s="190"/>
      <c r="H41" s="190"/>
    </row>
    <row r="42" spans="1:8">
      <c r="A42" s="209"/>
      <c r="B42" s="209"/>
      <c r="C42" s="207" t="s">
        <v>68</v>
      </c>
      <c r="D42" s="176">
        <f>SUM(E42:H42)</f>
        <v>2500</v>
      </c>
      <c r="E42" s="176">
        <f>+E43</f>
        <v>0</v>
      </c>
      <c r="F42" s="176">
        <f t="shared" ref="F42" si="31">+F43</f>
        <v>0</v>
      </c>
      <c r="G42" s="176">
        <f t="shared" ref="G42" si="32">+G43</f>
        <v>2500</v>
      </c>
      <c r="H42" s="176">
        <f t="shared" ref="H42" si="33">+H43</f>
        <v>0</v>
      </c>
    </row>
    <row r="43" spans="1:8">
      <c r="A43" s="209"/>
      <c r="B43" s="209"/>
      <c r="C43" s="208" t="s">
        <v>151</v>
      </c>
      <c r="D43" s="178">
        <f t="shared" ref="D43" si="34">+E43+F43+G43+H43</f>
        <v>2500</v>
      </c>
      <c r="E43" s="178"/>
      <c r="F43" s="178"/>
      <c r="G43" s="178">
        <f>+'Հավելված N 8'!I35</f>
        <v>2500</v>
      </c>
      <c r="H43" s="178"/>
    </row>
    <row r="44" spans="1:8">
      <c r="A44" s="209"/>
      <c r="B44" s="209"/>
      <c r="C44" s="207" t="s">
        <v>67</v>
      </c>
      <c r="D44" s="176">
        <f>SUM(E44:H44)</f>
        <v>2500</v>
      </c>
      <c r="E44" s="176">
        <f>+E45</f>
        <v>0</v>
      </c>
      <c r="F44" s="176">
        <f t="shared" ref="F44" si="35">+F45</f>
        <v>0</v>
      </c>
      <c r="G44" s="176">
        <f t="shared" ref="G44" si="36">+G45</f>
        <v>2500</v>
      </c>
      <c r="H44" s="176">
        <f t="shared" ref="H44" si="37">+H45</f>
        <v>0</v>
      </c>
    </row>
    <row r="45" spans="1:8">
      <c r="A45" s="209"/>
      <c r="B45" s="209"/>
      <c r="C45" s="208" t="s">
        <v>152</v>
      </c>
      <c r="D45" s="178">
        <f t="shared" ref="D45" si="38">+E45+F45+G45+H45</f>
        <v>2500</v>
      </c>
      <c r="E45" s="178"/>
      <c r="F45" s="178"/>
      <c r="G45" s="178">
        <f>+'Հավելված N 8'!I36</f>
        <v>2500</v>
      </c>
      <c r="H45" s="178"/>
    </row>
    <row r="46" spans="1:8">
      <c r="A46" s="209"/>
      <c r="B46" s="209"/>
      <c r="C46" s="207" t="s">
        <v>117</v>
      </c>
      <c r="D46" s="176">
        <f>SUM(E46:H46)</f>
        <v>2500</v>
      </c>
      <c r="E46" s="176">
        <f>+E47</f>
        <v>0</v>
      </c>
      <c r="F46" s="176">
        <f t="shared" ref="F46" si="39">+F47</f>
        <v>0</v>
      </c>
      <c r="G46" s="176">
        <f t="shared" ref="G46" si="40">+G47</f>
        <v>2500</v>
      </c>
      <c r="H46" s="176">
        <f t="shared" ref="H46" si="41">+H47</f>
        <v>0</v>
      </c>
    </row>
    <row r="47" spans="1:8">
      <c r="A47" s="209"/>
      <c r="B47" s="209"/>
      <c r="C47" s="208" t="s">
        <v>153</v>
      </c>
      <c r="D47" s="178">
        <f t="shared" ref="D47" si="42">+E47+F47+G47+H47</f>
        <v>2500</v>
      </c>
      <c r="E47" s="178"/>
      <c r="F47" s="178"/>
      <c r="G47" s="178">
        <f>+'Հավելված N 8'!I37</f>
        <v>2500</v>
      </c>
      <c r="H47" s="178"/>
    </row>
    <row r="48" spans="1:8">
      <c r="A48" s="209"/>
      <c r="B48" s="209"/>
      <c r="C48" s="207" t="s">
        <v>119</v>
      </c>
      <c r="D48" s="176">
        <f>SUM(E48:H48)</f>
        <v>2500</v>
      </c>
      <c r="E48" s="176">
        <f>+E49</f>
        <v>0</v>
      </c>
      <c r="F48" s="176">
        <f t="shared" ref="F48" si="43">+F49</f>
        <v>0</v>
      </c>
      <c r="G48" s="176">
        <f t="shared" ref="G48" si="44">+G49</f>
        <v>2500</v>
      </c>
      <c r="H48" s="176">
        <f t="shared" ref="H48" si="45">+H49</f>
        <v>0</v>
      </c>
    </row>
    <row r="49" spans="1:8">
      <c r="A49" s="209"/>
      <c r="B49" s="209"/>
      <c r="C49" s="208" t="s">
        <v>154</v>
      </c>
      <c r="D49" s="178">
        <f t="shared" ref="D49" si="46">+E49+F49+G49+H49</f>
        <v>2500</v>
      </c>
      <c r="E49" s="178"/>
      <c r="F49" s="178"/>
      <c r="G49" s="178">
        <f>+'Հավելված N 8'!I38</f>
        <v>2500</v>
      </c>
      <c r="H49" s="178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9"/>
  <sheetViews>
    <sheetView topLeftCell="A28" zoomScale="85" zoomScaleNormal="85" workbookViewId="0">
      <selection activeCell="E9" sqref="E9:G9"/>
    </sheetView>
  </sheetViews>
  <sheetFormatPr defaultColWidth="9.09765625" defaultRowHeight="17.75"/>
  <cols>
    <col min="1" max="3" width="9.09765625" style="46"/>
    <col min="4" max="4" width="54.19921875" style="46" customWidth="1"/>
    <col min="5" max="6" width="19.59765625" style="46" customWidth="1"/>
    <col min="7" max="7" width="19.5" style="46" bestFit="1" customWidth="1"/>
    <col min="8" max="8" width="33.69921875" style="46" customWidth="1"/>
    <col min="9" max="10" width="9.09765625" style="46"/>
    <col min="11" max="11" width="12.19921875" style="46" customWidth="1"/>
    <col min="12" max="16384" width="9.09765625" style="46"/>
  </cols>
  <sheetData>
    <row r="1" spans="2:8" s="45" customFormat="1" ht="25.55" customHeight="1">
      <c r="E1" s="152"/>
      <c r="F1" s="284" t="s">
        <v>91</v>
      </c>
      <c r="G1" s="284"/>
    </row>
    <row r="2" spans="2:8" ht="17.899999999999999" customHeight="1">
      <c r="D2" s="47"/>
      <c r="E2" s="280" t="s">
        <v>79</v>
      </c>
      <c r="F2" s="280"/>
      <c r="G2" s="280"/>
    </row>
    <row r="3" spans="2:8">
      <c r="D3" s="47"/>
      <c r="E3" s="153"/>
      <c r="F3" s="285" t="s">
        <v>27</v>
      </c>
      <c r="G3" s="285"/>
    </row>
    <row r="4" spans="2:8" ht="13.7" customHeight="1">
      <c r="D4" s="47"/>
      <c r="E4" s="47"/>
      <c r="F4" s="47"/>
      <c r="G4" s="47"/>
    </row>
    <row r="5" spans="2:8" ht="13.7" customHeight="1">
      <c r="D5" s="47"/>
      <c r="E5" s="47"/>
      <c r="F5" s="47"/>
      <c r="G5" s="47"/>
    </row>
    <row r="6" spans="2:8" ht="85.7" customHeight="1">
      <c r="B6" s="286" t="s">
        <v>80</v>
      </c>
      <c r="C6" s="286"/>
      <c r="D6" s="286"/>
      <c r="E6" s="286"/>
      <c r="F6" s="286"/>
      <c r="G6" s="286"/>
      <c r="H6" s="48"/>
    </row>
    <row r="8" spans="2:8">
      <c r="E8" s="49"/>
      <c r="F8" s="49"/>
      <c r="G8" s="49" t="s">
        <v>16</v>
      </c>
    </row>
    <row r="9" spans="2:8" ht="58.05" customHeight="1">
      <c r="B9" s="287" t="s">
        <v>44</v>
      </c>
      <c r="C9" s="288"/>
      <c r="D9" s="289" t="s">
        <v>45</v>
      </c>
      <c r="E9" s="291" t="s">
        <v>54</v>
      </c>
      <c r="F9" s="292"/>
      <c r="G9" s="293"/>
    </row>
    <row r="10" spans="2:8" ht="88.55" customHeight="1">
      <c r="B10" s="41" t="s">
        <v>21</v>
      </c>
      <c r="C10" s="41" t="s">
        <v>22</v>
      </c>
      <c r="D10" s="290"/>
      <c r="E10" s="60" t="s">
        <v>48</v>
      </c>
      <c r="F10" s="60" t="s">
        <v>9</v>
      </c>
      <c r="G10" s="60" t="s">
        <v>10</v>
      </c>
    </row>
    <row r="11" spans="2:8" ht="33.35">
      <c r="B11" s="41"/>
      <c r="C11" s="41"/>
      <c r="D11" s="50" t="s">
        <v>24</v>
      </c>
      <c r="E11" s="42">
        <f>+E13+E23+E29+E35+E38+E48</f>
        <v>0</v>
      </c>
      <c r="F11" s="42">
        <f t="shared" ref="F11:G11" si="0">+F13+F23+F29+F35+F38+F48</f>
        <v>0</v>
      </c>
      <c r="G11" s="42">
        <f t="shared" si="0"/>
        <v>0</v>
      </c>
      <c r="H11" s="76"/>
    </row>
    <row r="12" spans="2:8">
      <c r="B12" s="41"/>
      <c r="C12" s="41"/>
      <c r="D12" s="52" t="s">
        <v>46</v>
      </c>
      <c r="E12" s="51"/>
      <c r="F12" s="51"/>
      <c r="G12" s="51"/>
    </row>
    <row r="13" spans="2:8" ht="73.650000000000006" customHeight="1">
      <c r="B13" s="43">
        <v>1045</v>
      </c>
      <c r="C13" s="43">
        <v>32001</v>
      </c>
      <c r="D13" s="174" t="s">
        <v>160</v>
      </c>
      <c r="E13" s="42">
        <f>+E15+E19</f>
        <v>-11793</v>
      </c>
      <c r="F13" s="42">
        <f t="shared" ref="F13:G13" si="1">+F15+F19</f>
        <v>-17500</v>
      </c>
      <c r="G13" s="42">
        <f t="shared" si="1"/>
        <v>-62844.1</v>
      </c>
    </row>
    <row r="14" spans="2:8">
      <c r="B14" s="102"/>
      <c r="C14" s="102"/>
      <c r="D14" s="44" t="s">
        <v>23</v>
      </c>
      <c r="E14" s="53"/>
      <c r="F14" s="53"/>
      <c r="G14" s="53"/>
    </row>
    <row r="15" spans="2:8">
      <c r="B15" s="104"/>
      <c r="C15" s="104"/>
      <c r="D15" s="54" t="s">
        <v>71</v>
      </c>
      <c r="E15" s="55">
        <f>+E17</f>
        <v>0</v>
      </c>
      <c r="F15" s="55">
        <f t="shared" ref="F15:G15" si="2">+F17</f>
        <v>0</v>
      </c>
      <c r="G15" s="55">
        <f t="shared" si="2"/>
        <v>-45344.1</v>
      </c>
    </row>
    <row r="16" spans="2:8">
      <c r="B16" s="104"/>
      <c r="C16" s="104"/>
      <c r="D16" s="66" t="s">
        <v>47</v>
      </c>
      <c r="E16" s="56"/>
      <c r="F16" s="56"/>
      <c r="G16" s="56"/>
    </row>
    <row r="17" spans="2:7">
      <c r="B17" s="104"/>
      <c r="C17" s="104"/>
      <c r="D17" s="71" t="s">
        <v>116</v>
      </c>
      <c r="E17" s="72">
        <f>SUM(E18:E18)</f>
        <v>0</v>
      </c>
      <c r="F17" s="72">
        <f>SUM(F18:F18)</f>
        <v>0</v>
      </c>
      <c r="G17" s="72">
        <f>SUM(G18:G18)</f>
        <v>-45344.1</v>
      </c>
    </row>
    <row r="18" spans="2:7" ht="35.5">
      <c r="B18" s="200"/>
      <c r="C18" s="200"/>
      <c r="D18" s="67" t="str">
        <f>+'Հավելված N 3'!C18</f>
        <v>«Արմավիրի տարածաշրջանային պետական քոլեջ» ՊՈԱԿ</v>
      </c>
      <c r="E18" s="57">
        <v>0</v>
      </c>
      <c r="F18" s="57">
        <v>0</v>
      </c>
      <c r="G18" s="57">
        <f>+'Հավելված N 3'!D18</f>
        <v>-45344.1</v>
      </c>
    </row>
    <row r="19" spans="2:7" ht="33.35">
      <c r="B19" s="104"/>
      <c r="C19" s="104"/>
      <c r="D19" s="54" t="s">
        <v>19</v>
      </c>
      <c r="E19" s="55">
        <f>+E21</f>
        <v>-11793</v>
      </c>
      <c r="F19" s="55">
        <f t="shared" ref="F19:G19" si="3">+F21</f>
        <v>-17500</v>
      </c>
      <c r="G19" s="55">
        <f t="shared" si="3"/>
        <v>-17500</v>
      </c>
    </row>
    <row r="20" spans="2:7">
      <c r="B20" s="104"/>
      <c r="C20" s="104"/>
      <c r="D20" s="66" t="s">
        <v>47</v>
      </c>
      <c r="E20" s="56"/>
      <c r="F20" s="56"/>
      <c r="G20" s="56"/>
    </row>
    <row r="21" spans="2:7">
      <c r="B21" s="104"/>
      <c r="C21" s="104"/>
      <c r="D21" s="71" t="s">
        <v>118</v>
      </c>
      <c r="E21" s="72">
        <f>SUM(E22:E22)</f>
        <v>-11793</v>
      </c>
      <c r="F21" s="72">
        <f>SUM(F22:F22)</f>
        <v>-17500</v>
      </c>
      <c r="G21" s="72">
        <f>SUM(G22:G22)</f>
        <v>-17500</v>
      </c>
    </row>
    <row r="22" spans="2:7">
      <c r="B22" s="200"/>
      <c r="C22" s="200"/>
      <c r="D22" s="67" t="str">
        <f>+'Հավելված N 3'!C20</f>
        <v xml:space="preserve">«Արթիկի պետական քոլեջ» ՊՈԱԿ </v>
      </c>
      <c r="E22" s="57">
        <v>-11793</v>
      </c>
      <c r="F22" s="57">
        <f>+G22</f>
        <v>-17500</v>
      </c>
      <c r="G22" s="57">
        <f>+'Հավելված N 3'!D20</f>
        <v>-17500</v>
      </c>
    </row>
    <row r="23" spans="2:7" ht="73.650000000000006" customHeight="1">
      <c r="B23" s="43">
        <v>1045</v>
      </c>
      <c r="C23" s="43">
        <v>32005</v>
      </c>
      <c r="D23" s="174" t="s">
        <v>165</v>
      </c>
      <c r="E23" s="42">
        <f>+E25</f>
        <v>0</v>
      </c>
      <c r="F23" s="42">
        <f t="shared" ref="F23:G23" si="4">+F25</f>
        <v>0</v>
      </c>
      <c r="G23" s="42">
        <f t="shared" si="4"/>
        <v>45344.1</v>
      </c>
    </row>
    <row r="24" spans="2:7">
      <c r="B24" s="102"/>
      <c r="C24" s="102"/>
      <c r="D24" s="44" t="s">
        <v>23</v>
      </c>
      <c r="E24" s="53"/>
      <c r="F24" s="53"/>
      <c r="G24" s="53"/>
    </row>
    <row r="25" spans="2:7">
      <c r="B25" s="104"/>
      <c r="C25" s="104"/>
      <c r="D25" s="54" t="s">
        <v>71</v>
      </c>
      <c r="E25" s="55">
        <f>+E27</f>
        <v>0</v>
      </c>
      <c r="F25" s="55">
        <f t="shared" ref="F25:G25" si="5">+F27</f>
        <v>0</v>
      </c>
      <c r="G25" s="55">
        <f t="shared" si="5"/>
        <v>45344.1</v>
      </c>
    </row>
    <row r="26" spans="2:7">
      <c r="B26" s="104"/>
      <c r="C26" s="104"/>
      <c r="D26" s="66" t="s">
        <v>47</v>
      </c>
      <c r="E26" s="56"/>
      <c r="F26" s="56"/>
      <c r="G26" s="56"/>
    </row>
    <row r="27" spans="2:7">
      <c r="B27" s="104"/>
      <c r="C27" s="104"/>
      <c r="D27" s="71" t="s">
        <v>116</v>
      </c>
      <c r="E27" s="72">
        <f>SUM(E28:E28)</f>
        <v>0</v>
      </c>
      <c r="F27" s="72">
        <f>SUM(F28:F28)</f>
        <v>0</v>
      </c>
      <c r="G27" s="72">
        <f>SUM(G28:G28)</f>
        <v>45344.1</v>
      </c>
    </row>
    <row r="28" spans="2:7" ht="35.5">
      <c r="B28" s="200"/>
      <c r="C28" s="200"/>
      <c r="D28" s="67" t="str">
        <f>+'Հավելված N 3'!C24</f>
        <v>«Արմավիրի տարածաշրջանային պետական քոլեջ» ՊՈԱԿ</v>
      </c>
      <c r="E28" s="57">
        <v>0</v>
      </c>
      <c r="F28" s="57">
        <v>0</v>
      </c>
      <c r="G28" s="57">
        <f>+'Հավելված N 3'!D24</f>
        <v>45344.1</v>
      </c>
    </row>
    <row r="29" spans="2:7">
      <c r="B29" s="43">
        <v>1236</v>
      </c>
      <c r="C29" s="183">
        <v>32001</v>
      </c>
      <c r="D29" s="174" t="s">
        <v>130</v>
      </c>
      <c r="E29" s="42">
        <f>+E31</f>
        <v>0</v>
      </c>
      <c r="F29" s="42">
        <f t="shared" ref="F29:G29" si="6">+F31</f>
        <v>136268.80000000002</v>
      </c>
      <c r="G29" s="42">
        <f t="shared" si="6"/>
        <v>188679.80000000002</v>
      </c>
    </row>
    <row r="30" spans="2:7">
      <c r="B30" s="102"/>
      <c r="C30" s="102"/>
      <c r="D30" s="44" t="s">
        <v>23</v>
      </c>
      <c r="E30" s="53"/>
      <c r="F30" s="53"/>
      <c r="G30" s="53"/>
    </row>
    <row r="31" spans="2:7">
      <c r="B31" s="104"/>
      <c r="C31" s="104"/>
      <c r="D31" s="54" t="s">
        <v>71</v>
      </c>
      <c r="E31" s="55">
        <f>+E33</f>
        <v>0</v>
      </c>
      <c r="F31" s="55">
        <f t="shared" ref="F31:G31" si="7">+F33</f>
        <v>136268.80000000002</v>
      </c>
      <c r="G31" s="55">
        <f t="shared" si="7"/>
        <v>188679.80000000002</v>
      </c>
    </row>
    <row r="32" spans="2:7">
      <c r="B32" s="104"/>
      <c r="C32" s="104"/>
      <c r="D32" s="66" t="s">
        <v>47</v>
      </c>
      <c r="E32" s="56"/>
      <c r="F32" s="56"/>
      <c r="G32" s="56"/>
    </row>
    <row r="33" spans="2:7">
      <c r="B33" s="104"/>
      <c r="C33" s="104"/>
      <c r="D33" s="71" t="s">
        <v>116</v>
      </c>
      <c r="E33" s="72">
        <f>+E34</f>
        <v>0</v>
      </c>
      <c r="F33" s="72">
        <f t="shared" ref="F33:G33" si="8">+F34</f>
        <v>136268.80000000002</v>
      </c>
      <c r="G33" s="72">
        <f t="shared" si="8"/>
        <v>188679.80000000002</v>
      </c>
    </row>
    <row r="34" spans="2:7" ht="53.2">
      <c r="B34" s="200"/>
      <c r="C34" s="200"/>
      <c r="D34" s="67" t="str">
        <f>+'Հավելված N 3'!C28</f>
        <v>ՀՀ Արմավիրի մարզի Փշատավան համայնքում «Մոդուլային» տիպի 144 տեղ հզորությամբ մսուր-մանկապարտեզ</v>
      </c>
      <c r="E34" s="57">
        <v>0</v>
      </c>
      <c r="F34" s="57">
        <f>130000+5595.6+673.2</f>
        <v>136268.80000000002</v>
      </c>
      <c r="G34" s="57">
        <f>+'Հավելված N 3'!D28</f>
        <v>188679.80000000002</v>
      </c>
    </row>
    <row r="35" spans="2:7" ht="33.35">
      <c r="B35" s="43">
        <v>1236</v>
      </c>
      <c r="C35" s="183">
        <v>32002</v>
      </c>
      <c r="D35" s="154" t="s">
        <v>172</v>
      </c>
      <c r="E35" s="42">
        <f>+E37</f>
        <v>-5707</v>
      </c>
      <c r="F35" s="42">
        <f t="shared" ref="F35:G35" si="9">+F37</f>
        <v>-136268.80000000002</v>
      </c>
      <c r="G35" s="42">
        <f t="shared" si="9"/>
        <v>-188679.80000000002</v>
      </c>
    </row>
    <row r="36" spans="2:7">
      <c r="B36" s="102"/>
      <c r="C36" s="102"/>
      <c r="D36" s="44" t="s">
        <v>23</v>
      </c>
      <c r="E36" s="53"/>
      <c r="F36" s="53"/>
      <c r="G36" s="53"/>
    </row>
    <row r="37" spans="2:7" ht="33.35">
      <c r="B37" s="104"/>
      <c r="C37" s="104"/>
      <c r="D37" s="54" t="s">
        <v>173</v>
      </c>
      <c r="E37" s="55">
        <f>-17500-E22</f>
        <v>-5707</v>
      </c>
      <c r="F37" s="55">
        <f>-F34</f>
        <v>-136268.80000000002</v>
      </c>
      <c r="G37" s="55">
        <f>+'Հավելված N 3'!D31</f>
        <v>-188679.80000000002</v>
      </c>
    </row>
    <row r="38" spans="2:7" ht="33.35">
      <c r="B38" s="43">
        <v>1236</v>
      </c>
      <c r="C38" s="183">
        <v>32003</v>
      </c>
      <c r="D38" s="204" t="s">
        <v>139</v>
      </c>
      <c r="E38" s="42">
        <f>+E40</f>
        <v>7500</v>
      </c>
      <c r="F38" s="42">
        <f t="shared" ref="F38:G38" si="10">+F40</f>
        <v>7500</v>
      </c>
      <c r="G38" s="42">
        <f t="shared" si="10"/>
        <v>7500</v>
      </c>
    </row>
    <row r="39" spans="2:7">
      <c r="B39" s="102"/>
      <c r="C39" s="102"/>
      <c r="D39" s="44" t="s">
        <v>23</v>
      </c>
      <c r="E39" s="53"/>
      <c r="F39" s="53"/>
      <c r="G39" s="53"/>
    </row>
    <row r="40" spans="2:7">
      <c r="B40" s="104"/>
      <c r="C40" s="104"/>
      <c r="D40" s="54" t="s">
        <v>71</v>
      </c>
      <c r="E40" s="55">
        <f>+E42+E44+E46</f>
        <v>7500</v>
      </c>
      <c r="F40" s="55">
        <f t="shared" ref="F40:G40" si="11">+F42+F44+F46</f>
        <v>7500</v>
      </c>
      <c r="G40" s="55">
        <f t="shared" si="11"/>
        <v>7500</v>
      </c>
    </row>
    <row r="41" spans="2:7">
      <c r="B41" s="104"/>
      <c r="C41" s="104"/>
      <c r="D41" s="66" t="s">
        <v>47</v>
      </c>
      <c r="E41" s="56"/>
      <c r="F41" s="56"/>
      <c r="G41" s="56"/>
    </row>
    <row r="42" spans="2:7">
      <c r="B42" s="104"/>
      <c r="C42" s="104"/>
      <c r="D42" s="71" t="s">
        <v>115</v>
      </c>
      <c r="E42" s="72">
        <f>+E43</f>
        <v>2500</v>
      </c>
      <c r="F42" s="72">
        <f t="shared" ref="F42" si="12">+F43</f>
        <v>2500</v>
      </c>
      <c r="G42" s="72">
        <f t="shared" ref="G42" si="13">+G43</f>
        <v>2500</v>
      </c>
    </row>
    <row r="43" spans="2:7">
      <c r="B43" s="200"/>
      <c r="C43" s="200"/>
      <c r="D43" s="67" t="str">
        <f>+'Հավելված N 3'!C35</f>
        <v>«Նիզամիի միջնակարգ դպրոց» ՊՈԱԿ</v>
      </c>
      <c r="E43" s="57">
        <f>+G43</f>
        <v>2500</v>
      </c>
      <c r="F43" s="57">
        <f>+G43</f>
        <v>2500</v>
      </c>
      <c r="G43" s="57">
        <f>+'Հավելված N 3'!D35</f>
        <v>2500</v>
      </c>
    </row>
    <row r="44" spans="2:7">
      <c r="B44" s="104"/>
      <c r="C44" s="104"/>
      <c r="D44" s="71" t="s">
        <v>116</v>
      </c>
      <c r="E44" s="72">
        <f>+E45</f>
        <v>2500</v>
      </c>
      <c r="F44" s="72">
        <f t="shared" ref="F44" si="14">+F45</f>
        <v>2500</v>
      </c>
      <c r="G44" s="72">
        <f t="shared" ref="G44" si="15">+G45</f>
        <v>2500</v>
      </c>
    </row>
    <row r="45" spans="2:7" ht="35.5">
      <c r="B45" s="200"/>
      <c r="C45" s="200"/>
      <c r="D45" s="67" t="str">
        <f>+'Հավելված N 3'!C37</f>
        <v>«Հայկաշենի Գ. Կիրակոսյանի անվան միջնակարգ դպրոց» ՊՈԱԿ</v>
      </c>
      <c r="E45" s="57">
        <f>+G45</f>
        <v>2500</v>
      </c>
      <c r="F45" s="57">
        <f>+G45</f>
        <v>2500</v>
      </c>
      <c r="G45" s="57">
        <f>+'Հավելված N 3'!D37</f>
        <v>2500</v>
      </c>
    </row>
    <row r="46" spans="2:7">
      <c r="B46" s="104"/>
      <c r="C46" s="104"/>
      <c r="D46" s="71" t="s">
        <v>120</v>
      </c>
      <c r="E46" s="72">
        <f>+E47</f>
        <v>2500</v>
      </c>
      <c r="F46" s="72">
        <f t="shared" ref="F46" si="16">+F47</f>
        <v>2500</v>
      </c>
      <c r="G46" s="72">
        <f t="shared" ref="G46" si="17">+G47</f>
        <v>2500</v>
      </c>
    </row>
    <row r="47" spans="2:7">
      <c r="B47" s="200"/>
      <c r="C47" s="200"/>
      <c r="D47" s="67" t="str">
        <f>+'Հավելված N 3'!C39</f>
        <v>«Նավուրի միջնակարգ դպրոց» ՊՈԱԿ</v>
      </c>
      <c r="E47" s="57">
        <f>+G47</f>
        <v>2500</v>
      </c>
      <c r="F47" s="57">
        <f>+G47</f>
        <v>2500</v>
      </c>
      <c r="G47" s="57">
        <f>+'Հավելված N 3'!D39</f>
        <v>2500</v>
      </c>
    </row>
    <row r="48" spans="2:7">
      <c r="B48" s="43">
        <v>1236</v>
      </c>
      <c r="C48" s="43">
        <v>32005</v>
      </c>
      <c r="D48" s="61" t="s">
        <v>77</v>
      </c>
      <c r="E48" s="42">
        <f>+E50</f>
        <v>10000</v>
      </c>
      <c r="F48" s="42">
        <f t="shared" ref="F48:G48" si="18">+F50</f>
        <v>10000</v>
      </c>
      <c r="G48" s="42">
        <f t="shared" si="18"/>
        <v>10000</v>
      </c>
    </row>
    <row r="49" spans="2:7">
      <c r="B49" s="102"/>
      <c r="C49" s="102"/>
      <c r="D49" s="44" t="s">
        <v>23</v>
      </c>
      <c r="E49" s="53"/>
      <c r="F49" s="53"/>
      <c r="G49" s="53"/>
    </row>
    <row r="50" spans="2:7">
      <c r="B50" s="104"/>
      <c r="C50" s="104"/>
      <c r="D50" s="54" t="s">
        <v>71</v>
      </c>
      <c r="E50" s="55">
        <f>+E52+E54+E56+E58</f>
        <v>10000</v>
      </c>
      <c r="F50" s="55">
        <f t="shared" ref="F50:G50" si="19">+F52+F54+F56+F58</f>
        <v>10000</v>
      </c>
      <c r="G50" s="55">
        <f t="shared" si="19"/>
        <v>10000</v>
      </c>
    </row>
    <row r="51" spans="2:7">
      <c r="B51" s="104"/>
      <c r="C51" s="104"/>
      <c r="D51" s="66" t="s">
        <v>47</v>
      </c>
      <c r="E51" s="56"/>
      <c r="F51" s="56"/>
      <c r="G51" s="56"/>
    </row>
    <row r="52" spans="2:7">
      <c r="B52" s="104"/>
      <c r="C52" s="104"/>
      <c r="D52" s="71" t="s">
        <v>68</v>
      </c>
      <c r="E52" s="72">
        <f t="shared" ref="E52:G52" si="20">+E53</f>
        <v>2500</v>
      </c>
      <c r="F52" s="72">
        <f t="shared" si="20"/>
        <v>2500</v>
      </c>
      <c r="G52" s="72">
        <f t="shared" si="20"/>
        <v>2500</v>
      </c>
    </row>
    <row r="53" spans="2:7">
      <c r="B53" s="103"/>
      <c r="C53" s="103"/>
      <c r="D53" s="67" t="str">
        <f>+'Հավելված N 3'!C43</f>
        <v>գ․ Հացաշենի մոդուլային կրթահամալիր</v>
      </c>
      <c r="E53" s="57">
        <f>+F53</f>
        <v>2500</v>
      </c>
      <c r="F53" s="57">
        <f>+G53</f>
        <v>2500</v>
      </c>
      <c r="G53" s="57">
        <f>+'Հավելված N 3'!D43</f>
        <v>2500</v>
      </c>
    </row>
    <row r="54" spans="2:7">
      <c r="B54" s="104"/>
      <c r="C54" s="104"/>
      <c r="D54" s="71" t="s">
        <v>67</v>
      </c>
      <c r="E54" s="72">
        <f>+E55</f>
        <v>2500</v>
      </c>
      <c r="F54" s="72">
        <f t="shared" ref="F54:G54" si="21">+F55</f>
        <v>2500</v>
      </c>
      <c r="G54" s="72">
        <f t="shared" si="21"/>
        <v>2500</v>
      </c>
    </row>
    <row r="55" spans="2:7">
      <c r="B55" s="222"/>
      <c r="C55" s="222"/>
      <c r="D55" s="193" t="str">
        <f>+'Հավելված N 3'!C45</f>
        <v>գ․ Արփունքի մոդուլային կրթահամալիր</v>
      </c>
      <c r="E55" s="57">
        <f>+F55</f>
        <v>2500</v>
      </c>
      <c r="F55" s="57">
        <f>+G55</f>
        <v>2500</v>
      </c>
      <c r="G55" s="57">
        <f>+'Հավելված N 3'!D45</f>
        <v>2500</v>
      </c>
    </row>
    <row r="56" spans="2:7">
      <c r="B56" s="221"/>
      <c r="C56" s="221"/>
      <c r="D56" s="192" t="s">
        <v>117</v>
      </c>
      <c r="E56" s="72">
        <f>+E57</f>
        <v>2500</v>
      </c>
      <c r="F56" s="72">
        <f t="shared" ref="F56" si="22">+F57</f>
        <v>2500</v>
      </c>
      <c r="G56" s="72">
        <f t="shared" ref="G56" si="23">+G57</f>
        <v>2500</v>
      </c>
    </row>
    <row r="57" spans="2:7">
      <c r="B57" s="221"/>
      <c r="C57" s="221"/>
      <c r="D57" s="193" t="str">
        <f>+'Հավելված N 3'!C47</f>
        <v>գ․ Նուռնուսի մոդուլային կրթահամալիր</v>
      </c>
      <c r="E57" s="57">
        <f>+F57</f>
        <v>2500</v>
      </c>
      <c r="F57" s="57">
        <f>+G57</f>
        <v>2500</v>
      </c>
      <c r="G57" s="57">
        <f>+'Հավելված N 3'!D47</f>
        <v>2500</v>
      </c>
    </row>
    <row r="58" spans="2:7">
      <c r="B58" s="221"/>
      <c r="C58" s="221"/>
      <c r="D58" s="192" t="s">
        <v>119</v>
      </c>
      <c r="E58" s="72">
        <f>+E59</f>
        <v>2500</v>
      </c>
      <c r="F58" s="72">
        <f t="shared" ref="F58" si="24">+F59</f>
        <v>2500</v>
      </c>
      <c r="G58" s="72">
        <f t="shared" ref="G58" si="25">+G59</f>
        <v>2500</v>
      </c>
    </row>
    <row r="59" spans="2:7">
      <c r="B59" s="221"/>
      <c r="C59" s="221"/>
      <c r="D59" s="193" t="str">
        <f>+'Հավելված N 3'!C49</f>
        <v>գ․ Գողթանիկի մոդուլային կրթահամալիր</v>
      </c>
      <c r="E59" s="57">
        <f>+F59</f>
        <v>2500</v>
      </c>
      <c r="F59" s="57">
        <f>+G59</f>
        <v>2500</v>
      </c>
      <c r="G59" s="57">
        <f>+'Հավելված N 3'!D49</f>
        <v>2500</v>
      </c>
    </row>
  </sheetData>
  <mergeCells count="7">
    <mergeCell ref="F1:G1"/>
    <mergeCell ref="F3:G3"/>
    <mergeCell ref="B6:G6"/>
    <mergeCell ref="B9:C9"/>
    <mergeCell ref="D9:D10"/>
    <mergeCell ref="E2:G2"/>
    <mergeCell ref="E9:G9"/>
  </mergeCells>
  <pageMargins left="0.25" right="0.25" top="0.75" bottom="0.75" header="0.3" footer="0.3"/>
  <pageSetup paperSize="9" scale="5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zoomScale="85" zoomScaleNormal="85" zoomScaleSheetLayoutView="100" workbookViewId="0">
      <selection activeCell="C7" sqref="C7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6" width="19" style="1" customWidth="1"/>
    <col min="7" max="7" width="10" style="1" customWidth="1"/>
    <col min="8" max="8" width="49.8984375" style="1" customWidth="1"/>
    <col min="9" max="16384" width="9.09765625" style="1"/>
  </cols>
  <sheetData>
    <row r="1" spans="1:6" ht="37.5" customHeight="1">
      <c r="C1" s="279" t="s">
        <v>110</v>
      </c>
      <c r="D1" s="279"/>
      <c r="E1" s="279"/>
      <c r="F1" s="279"/>
    </row>
    <row r="2" spans="1:6" ht="17.5" customHeight="1">
      <c r="C2" s="280" t="s">
        <v>79</v>
      </c>
      <c r="D2" s="280"/>
      <c r="E2" s="280"/>
      <c r="F2" s="280"/>
    </row>
    <row r="3" spans="1:6" ht="17.5" customHeight="1">
      <c r="C3" s="280" t="s">
        <v>27</v>
      </c>
      <c r="D3" s="280"/>
      <c r="E3" s="280"/>
      <c r="F3" s="280"/>
    </row>
    <row r="6" spans="1:6" ht="59.55" customHeight="1">
      <c r="A6" s="31"/>
      <c r="B6" s="305" t="s">
        <v>203</v>
      </c>
      <c r="C6" s="305"/>
      <c r="D6" s="305"/>
      <c r="E6" s="305"/>
      <c r="F6" s="305"/>
    </row>
    <row r="7" spans="1:6" ht="23.55" customHeight="1"/>
    <row r="8" spans="1:6" ht="21.9" customHeight="1">
      <c r="A8" s="304" t="s">
        <v>35</v>
      </c>
      <c r="B8" s="304"/>
      <c r="C8" s="304"/>
      <c r="D8" s="304"/>
      <c r="E8" s="304"/>
      <c r="F8" s="304"/>
    </row>
    <row r="9" spans="1:6" ht="38.700000000000003" customHeight="1">
      <c r="C9" s="306" t="s">
        <v>29</v>
      </c>
      <c r="D9" s="306"/>
      <c r="E9" s="306"/>
      <c r="F9" s="8"/>
    </row>
    <row r="10" spans="1:6">
      <c r="B10" s="300" t="s">
        <v>7</v>
      </c>
      <c r="C10" s="301"/>
      <c r="D10" s="302"/>
      <c r="E10" s="301"/>
      <c r="F10" s="303"/>
    </row>
    <row r="11" spans="1:6" s="20" customFormat="1">
      <c r="B11" s="32"/>
      <c r="C11" s="32"/>
      <c r="D11" s="33"/>
      <c r="E11" s="33"/>
      <c r="F11" s="33"/>
    </row>
    <row r="12" spans="1:6" s="20" customFormat="1">
      <c r="B12" s="32"/>
      <c r="C12" s="32"/>
    </row>
    <row r="13" spans="1:6" s="3" customFormat="1">
      <c r="B13" s="27" t="s">
        <v>36</v>
      </c>
      <c r="C13" s="27" t="s">
        <v>1</v>
      </c>
      <c r="D13" s="26"/>
      <c r="E13" s="26"/>
      <c r="F13" s="26"/>
    </row>
    <row r="14" spans="1:6" s="3" customFormat="1" ht="35.5">
      <c r="B14" s="28">
        <v>1045</v>
      </c>
      <c r="C14" s="21" t="s">
        <v>189</v>
      </c>
      <c r="D14" s="27"/>
      <c r="E14" s="27"/>
      <c r="F14" s="27"/>
    </row>
    <row r="15" spans="1:6" s="3" customFormat="1"/>
    <row r="16" spans="1:6" s="3" customFormat="1">
      <c r="B16" s="294" t="s">
        <v>2</v>
      </c>
      <c r="C16" s="295"/>
      <c r="D16" s="34"/>
      <c r="E16" s="34"/>
      <c r="F16" s="34"/>
    </row>
    <row r="17" spans="2:7" s="3" customFormat="1" ht="37.25" customHeight="1">
      <c r="B17" s="21" t="s">
        <v>3</v>
      </c>
      <c r="C17" s="25">
        <v>1045</v>
      </c>
      <c r="D17" s="241" t="s">
        <v>33</v>
      </c>
      <c r="E17" s="242"/>
      <c r="F17" s="245"/>
    </row>
    <row r="18" spans="2:7" s="3" customFormat="1" ht="35.5">
      <c r="B18" s="21" t="s">
        <v>4</v>
      </c>
      <c r="C18" s="25">
        <v>32001</v>
      </c>
      <c r="D18" s="9" t="s">
        <v>48</v>
      </c>
      <c r="E18" s="9" t="s">
        <v>9</v>
      </c>
      <c r="F18" s="9" t="s">
        <v>10</v>
      </c>
    </row>
    <row r="19" spans="2:7" s="3" customFormat="1" ht="53.2">
      <c r="B19" s="111" t="s">
        <v>63</v>
      </c>
      <c r="C19" s="150" t="s">
        <v>190</v>
      </c>
      <c r="D19" s="235"/>
      <c r="E19" s="235"/>
      <c r="F19" s="235"/>
    </row>
    <row r="20" spans="2:7" s="3" customFormat="1" ht="70.95">
      <c r="B20" s="111" t="s">
        <v>64</v>
      </c>
      <c r="C20" s="150" t="s">
        <v>191</v>
      </c>
      <c r="D20" s="236"/>
      <c r="E20" s="236"/>
      <c r="F20" s="236"/>
    </row>
    <row r="21" spans="2:7" s="3" customFormat="1" ht="35.5">
      <c r="B21" s="111" t="s">
        <v>65</v>
      </c>
      <c r="C21" s="151" t="s">
        <v>88</v>
      </c>
      <c r="D21" s="236"/>
      <c r="E21" s="236"/>
      <c r="F21" s="236"/>
    </row>
    <row r="22" spans="2:7" s="3" customFormat="1" ht="53.2">
      <c r="B22" s="111" t="s">
        <v>114</v>
      </c>
      <c r="C22" s="151" t="s">
        <v>192</v>
      </c>
      <c r="D22" s="236"/>
      <c r="E22" s="236"/>
      <c r="F22" s="236"/>
    </row>
    <row r="23" spans="2:7" s="3" customFormat="1">
      <c r="B23" s="296" t="s">
        <v>0</v>
      </c>
      <c r="C23" s="297"/>
      <c r="D23" s="237"/>
      <c r="E23" s="237"/>
      <c r="F23" s="237"/>
    </row>
    <row r="24" spans="2:7" s="3" customFormat="1" ht="17.75" customHeight="1">
      <c r="B24" s="298" t="s">
        <v>193</v>
      </c>
      <c r="C24" s="299"/>
      <c r="D24" s="10"/>
      <c r="E24" s="10"/>
      <c r="F24" s="107">
        <v>-1</v>
      </c>
    </row>
    <row r="25" spans="2:7" s="35" customFormat="1">
      <c r="B25" s="11" t="s">
        <v>5</v>
      </c>
      <c r="C25" s="11"/>
      <c r="D25" s="106">
        <f>+'Հավելված N 1'!D23</f>
        <v>-11793</v>
      </c>
      <c r="E25" s="106">
        <f>+'Հավելված N 1'!E23</f>
        <v>-17500</v>
      </c>
      <c r="F25" s="106">
        <f>+'Հավելված N 1'!F23</f>
        <v>-62844.1</v>
      </c>
      <c r="G25" s="36"/>
    </row>
    <row r="26" spans="2:7" s="3" customFormat="1" ht="8.6" customHeight="1"/>
    <row r="27" spans="2:7" s="3" customFormat="1">
      <c r="B27" s="294" t="s">
        <v>2</v>
      </c>
      <c r="C27" s="295"/>
      <c r="D27" s="34"/>
      <c r="E27" s="34"/>
      <c r="F27" s="34"/>
    </row>
    <row r="28" spans="2:7" s="3" customFormat="1" ht="37.25" customHeight="1">
      <c r="B28" s="21" t="s">
        <v>3</v>
      </c>
      <c r="C28" s="25">
        <v>1045</v>
      </c>
      <c r="D28" s="241" t="s">
        <v>28</v>
      </c>
      <c r="E28" s="242"/>
      <c r="F28" s="245"/>
    </row>
    <row r="29" spans="2:7" s="3" customFormat="1" ht="35.5">
      <c r="B29" s="21" t="s">
        <v>4</v>
      </c>
      <c r="C29" s="25">
        <v>32005</v>
      </c>
      <c r="D29" s="9" t="s">
        <v>48</v>
      </c>
      <c r="E29" s="9" t="s">
        <v>9</v>
      </c>
      <c r="F29" s="9" t="s">
        <v>10</v>
      </c>
    </row>
    <row r="30" spans="2:7" s="3" customFormat="1" ht="53.2">
      <c r="B30" s="202" t="s">
        <v>63</v>
      </c>
      <c r="C30" s="150" t="s">
        <v>194</v>
      </c>
      <c r="D30" s="235"/>
      <c r="E30" s="235"/>
      <c r="F30" s="235"/>
    </row>
    <row r="31" spans="2:7" s="3" customFormat="1" ht="35.5">
      <c r="B31" s="202" t="s">
        <v>64</v>
      </c>
      <c r="C31" s="150" t="s">
        <v>195</v>
      </c>
      <c r="D31" s="236"/>
      <c r="E31" s="236"/>
      <c r="F31" s="236"/>
    </row>
    <row r="32" spans="2:7" s="3" customFormat="1" ht="35.5">
      <c r="B32" s="202" t="s">
        <v>65</v>
      </c>
      <c r="C32" s="201" t="s">
        <v>88</v>
      </c>
      <c r="D32" s="236"/>
      <c r="E32" s="236"/>
      <c r="F32" s="236"/>
    </row>
    <row r="33" spans="2:7" s="3" customFormat="1" ht="53.2">
      <c r="B33" s="202" t="s">
        <v>114</v>
      </c>
      <c r="C33" s="201" t="s">
        <v>196</v>
      </c>
      <c r="D33" s="236"/>
      <c r="E33" s="236"/>
      <c r="F33" s="236"/>
    </row>
    <row r="34" spans="2:7" s="3" customFormat="1">
      <c r="B34" s="296" t="s">
        <v>0</v>
      </c>
      <c r="C34" s="297"/>
      <c r="D34" s="237"/>
      <c r="E34" s="237"/>
      <c r="F34" s="237"/>
    </row>
    <row r="35" spans="2:7" s="3" customFormat="1" ht="17.75" customHeight="1">
      <c r="B35" s="298" t="s">
        <v>193</v>
      </c>
      <c r="C35" s="299"/>
      <c r="D35" s="10"/>
      <c r="E35" s="10"/>
      <c r="F35" s="107">
        <v>1</v>
      </c>
    </row>
    <row r="36" spans="2:7" s="35" customFormat="1">
      <c r="B36" s="11" t="s">
        <v>5</v>
      </c>
      <c r="C36" s="11"/>
      <c r="D36" s="106">
        <f>+'Հավելված N 1'!D29</f>
        <v>0</v>
      </c>
      <c r="E36" s="106">
        <f>+'Հավելված N 1'!E29</f>
        <v>0</v>
      </c>
      <c r="F36" s="106">
        <f>+'Հավելված N 1'!F29</f>
        <v>45344.1</v>
      </c>
      <c r="G36" s="36"/>
    </row>
    <row r="38" spans="2:7" s="3" customFormat="1">
      <c r="B38" s="27" t="s">
        <v>36</v>
      </c>
      <c r="C38" s="27" t="s">
        <v>1</v>
      </c>
      <c r="D38" s="26"/>
      <c r="E38" s="26"/>
      <c r="F38" s="26"/>
    </row>
    <row r="39" spans="2:7" s="3" customFormat="1" ht="35.5">
      <c r="B39" s="28">
        <v>1236</v>
      </c>
      <c r="C39" s="21" t="s">
        <v>86</v>
      </c>
      <c r="D39" s="27"/>
      <c r="E39" s="27"/>
      <c r="F39" s="27"/>
    </row>
    <row r="40" spans="2:7" s="3" customFormat="1"/>
    <row r="41" spans="2:7" s="3" customFormat="1">
      <c r="B41" s="294" t="s">
        <v>2</v>
      </c>
      <c r="C41" s="295"/>
      <c r="D41" s="34"/>
      <c r="E41" s="34"/>
      <c r="F41" s="34"/>
    </row>
    <row r="42" spans="2:7" s="3" customFormat="1" ht="37.25" customHeight="1">
      <c r="B42" s="21" t="s">
        <v>3</v>
      </c>
      <c r="C42" s="25">
        <v>1236</v>
      </c>
      <c r="D42" s="241" t="s">
        <v>28</v>
      </c>
      <c r="E42" s="242"/>
      <c r="F42" s="245"/>
    </row>
    <row r="43" spans="2:7" s="3" customFormat="1" ht="35.5">
      <c r="B43" s="21" t="s">
        <v>4</v>
      </c>
      <c r="C43" s="25">
        <v>32001</v>
      </c>
      <c r="D43" s="9" t="s">
        <v>48</v>
      </c>
      <c r="E43" s="9" t="s">
        <v>9</v>
      </c>
      <c r="F43" s="9" t="s">
        <v>10</v>
      </c>
    </row>
    <row r="44" spans="2:7" s="3" customFormat="1" ht="35.5">
      <c r="B44" s="65" t="s">
        <v>63</v>
      </c>
      <c r="C44" s="30" t="s">
        <v>197</v>
      </c>
      <c r="D44" s="235"/>
      <c r="E44" s="235"/>
      <c r="F44" s="235"/>
    </row>
    <row r="45" spans="2:7" s="3" customFormat="1" ht="70.95">
      <c r="B45" s="21" t="s">
        <v>64</v>
      </c>
      <c r="C45" s="30" t="s">
        <v>198</v>
      </c>
      <c r="D45" s="236"/>
      <c r="E45" s="236"/>
      <c r="F45" s="236"/>
    </row>
    <row r="46" spans="2:7" s="3" customFormat="1" ht="35.5">
      <c r="B46" s="29" t="s">
        <v>65</v>
      </c>
      <c r="C46" s="30" t="s">
        <v>88</v>
      </c>
      <c r="D46" s="236"/>
      <c r="E46" s="236"/>
      <c r="F46" s="236"/>
    </row>
    <row r="47" spans="2:7" s="3" customFormat="1" ht="53.2">
      <c r="B47" s="202" t="s">
        <v>114</v>
      </c>
      <c r="C47" s="30" t="s">
        <v>199</v>
      </c>
      <c r="D47" s="236"/>
      <c r="E47" s="236"/>
      <c r="F47" s="236"/>
    </row>
    <row r="48" spans="2:7" s="3" customFormat="1">
      <c r="B48" s="296" t="s">
        <v>0</v>
      </c>
      <c r="C48" s="297"/>
      <c r="D48" s="237"/>
      <c r="E48" s="237"/>
      <c r="F48" s="237"/>
    </row>
    <row r="49" spans="2:7" s="35" customFormat="1">
      <c r="B49" s="11" t="s">
        <v>5</v>
      </c>
      <c r="C49" s="11"/>
      <c r="D49" s="106">
        <f>+'Հավելված N 1'!D42</f>
        <v>0</v>
      </c>
      <c r="E49" s="106">
        <f>+'Հավելված N 1'!E42</f>
        <v>136268.80000000002</v>
      </c>
      <c r="F49" s="106">
        <f>+'Հավելված N 1'!F42</f>
        <v>188679.80000000002</v>
      </c>
      <c r="G49" s="36"/>
    </row>
    <row r="50" spans="2:7" ht="8.1" customHeight="1"/>
    <row r="51" spans="2:7" s="3" customFormat="1">
      <c r="B51" s="294" t="s">
        <v>2</v>
      </c>
      <c r="C51" s="295"/>
      <c r="D51" s="34"/>
      <c r="E51" s="34"/>
      <c r="F51" s="34"/>
    </row>
    <row r="52" spans="2:7" s="3" customFormat="1" ht="37.25" customHeight="1">
      <c r="B52" s="21" t="s">
        <v>3</v>
      </c>
      <c r="C52" s="25">
        <v>1236</v>
      </c>
      <c r="D52" s="241" t="s">
        <v>33</v>
      </c>
      <c r="E52" s="242"/>
      <c r="F52" s="245"/>
    </row>
    <row r="53" spans="2:7" s="3" customFormat="1" ht="35.5">
      <c r="B53" s="21" t="s">
        <v>4</v>
      </c>
      <c r="C53" s="25">
        <v>32002</v>
      </c>
      <c r="D53" s="9" t="s">
        <v>48</v>
      </c>
      <c r="E53" s="9" t="s">
        <v>9</v>
      </c>
      <c r="F53" s="9" t="s">
        <v>10</v>
      </c>
    </row>
    <row r="54" spans="2:7" s="3" customFormat="1" ht="35.5">
      <c r="B54" s="65" t="s">
        <v>63</v>
      </c>
      <c r="C54" s="30" t="s">
        <v>200</v>
      </c>
      <c r="D54" s="235"/>
      <c r="E54" s="235"/>
      <c r="F54" s="235"/>
    </row>
    <row r="55" spans="2:7" s="3" customFormat="1" ht="53.2">
      <c r="B55" s="21" t="s">
        <v>64</v>
      </c>
      <c r="C55" s="30" t="s">
        <v>201</v>
      </c>
      <c r="D55" s="236"/>
      <c r="E55" s="236"/>
      <c r="F55" s="236"/>
    </row>
    <row r="56" spans="2:7" s="3" customFormat="1" ht="35.5">
      <c r="B56" s="29" t="s">
        <v>65</v>
      </c>
      <c r="C56" s="30" t="s">
        <v>88</v>
      </c>
      <c r="D56" s="236"/>
      <c r="E56" s="236"/>
      <c r="F56" s="236"/>
    </row>
    <row r="57" spans="2:7" s="3" customFormat="1" ht="53.2">
      <c r="B57" s="202" t="s">
        <v>114</v>
      </c>
      <c r="C57" s="30" t="s">
        <v>199</v>
      </c>
      <c r="D57" s="236"/>
      <c r="E57" s="236"/>
      <c r="F57" s="236"/>
    </row>
    <row r="58" spans="2:7" s="3" customFormat="1">
      <c r="B58" s="296" t="s">
        <v>0</v>
      </c>
      <c r="C58" s="297"/>
      <c r="D58" s="237"/>
      <c r="E58" s="237"/>
      <c r="F58" s="237"/>
    </row>
    <row r="59" spans="2:7" s="35" customFormat="1">
      <c r="B59" s="11" t="s">
        <v>5</v>
      </c>
      <c r="C59" s="11"/>
      <c r="D59" s="106">
        <f>+'Հավելված N 1'!D48</f>
        <v>-5707</v>
      </c>
      <c r="E59" s="106">
        <f>+'Հավելված N 1'!E48</f>
        <v>-136268.80000000002</v>
      </c>
      <c r="F59" s="106">
        <f>+'Հավելված N 1'!F48</f>
        <v>-188679.80000000002</v>
      </c>
      <c r="G59" s="36"/>
    </row>
    <row r="60" spans="2:7" ht="8.1" customHeight="1"/>
    <row r="61" spans="2:7" s="3" customFormat="1">
      <c r="B61" s="294" t="s">
        <v>2</v>
      </c>
      <c r="C61" s="295"/>
      <c r="D61" s="34"/>
      <c r="E61" s="34"/>
      <c r="F61" s="34"/>
    </row>
    <row r="62" spans="2:7" s="3" customFormat="1" ht="37.25" customHeight="1">
      <c r="B62" s="21" t="s">
        <v>3</v>
      </c>
      <c r="C62" s="25">
        <v>1236</v>
      </c>
      <c r="D62" s="241" t="s">
        <v>28</v>
      </c>
      <c r="E62" s="242"/>
      <c r="F62" s="245"/>
    </row>
    <row r="63" spans="2:7" s="3" customFormat="1" ht="35.5">
      <c r="B63" s="21" t="s">
        <v>4</v>
      </c>
      <c r="C63" s="25">
        <v>32003</v>
      </c>
      <c r="D63" s="9" t="s">
        <v>48</v>
      </c>
      <c r="E63" s="9" t="s">
        <v>9</v>
      </c>
      <c r="F63" s="9" t="s">
        <v>10</v>
      </c>
    </row>
    <row r="64" spans="2:7" s="3" customFormat="1" ht="35.5">
      <c r="B64" s="65" t="s">
        <v>63</v>
      </c>
      <c r="C64" s="30" t="s">
        <v>202</v>
      </c>
      <c r="D64" s="235"/>
      <c r="E64" s="235"/>
      <c r="F64" s="235"/>
    </row>
    <row r="65" spans="2:7" s="3" customFormat="1" ht="88.7">
      <c r="B65" s="21" t="s">
        <v>64</v>
      </c>
      <c r="C65" s="30" t="s">
        <v>87</v>
      </c>
      <c r="D65" s="236"/>
      <c r="E65" s="236"/>
      <c r="F65" s="236"/>
    </row>
    <row r="66" spans="2:7" s="3" customFormat="1" ht="35.5">
      <c r="B66" s="29" t="s">
        <v>65</v>
      </c>
      <c r="C66" s="30" t="s">
        <v>88</v>
      </c>
      <c r="D66" s="236"/>
      <c r="E66" s="236"/>
      <c r="F66" s="236"/>
    </row>
    <row r="67" spans="2:7" s="3" customFormat="1" ht="53.2">
      <c r="B67" s="202" t="s">
        <v>114</v>
      </c>
      <c r="C67" s="30" t="s">
        <v>199</v>
      </c>
      <c r="D67" s="236"/>
      <c r="E67" s="236"/>
      <c r="F67" s="236"/>
    </row>
    <row r="68" spans="2:7" s="3" customFormat="1">
      <c r="B68" s="296" t="s">
        <v>0</v>
      </c>
      <c r="C68" s="297"/>
      <c r="D68" s="237"/>
      <c r="E68" s="237"/>
      <c r="F68" s="237"/>
    </row>
    <row r="69" spans="2:7" s="35" customFormat="1">
      <c r="B69" s="11" t="s">
        <v>5</v>
      </c>
      <c r="C69" s="11"/>
      <c r="D69" s="106">
        <f>+'Հավելված N 1'!D54</f>
        <v>7500</v>
      </c>
      <c r="E69" s="106">
        <f>+'Հավելված N 1'!E54</f>
        <v>7500</v>
      </c>
      <c r="F69" s="106">
        <f>+'Հավելված N 1'!F54</f>
        <v>7500</v>
      </c>
      <c r="G69" s="36"/>
    </row>
    <row r="70" spans="2:7" ht="8.1" customHeight="1"/>
    <row r="71" spans="2:7" s="3" customFormat="1">
      <c r="B71" s="294" t="s">
        <v>2</v>
      </c>
      <c r="C71" s="295"/>
      <c r="D71" s="34"/>
      <c r="E71" s="34"/>
      <c r="F71" s="34"/>
    </row>
    <row r="72" spans="2:7" s="3" customFormat="1" ht="37.25" customHeight="1">
      <c r="B72" s="21" t="s">
        <v>3</v>
      </c>
      <c r="C72" s="25">
        <v>1236</v>
      </c>
      <c r="D72" s="241" t="s">
        <v>28</v>
      </c>
      <c r="E72" s="242"/>
      <c r="F72" s="245"/>
    </row>
    <row r="73" spans="2:7" s="3" customFormat="1" ht="35.5">
      <c r="B73" s="21" t="s">
        <v>4</v>
      </c>
      <c r="C73" s="25">
        <v>32005</v>
      </c>
      <c r="D73" s="9" t="s">
        <v>48</v>
      </c>
      <c r="E73" s="9" t="s">
        <v>9</v>
      </c>
      <c r="F73" s="9" t="s">
        <v>10</v>
      </c>
    </row>
    <row r="74" spans="2:7" s="3" customFormat="1" ht="35.5">
      <c r="B74" s="65" t="s">
        <v>63</v>
      </c>
      <c r="C74" s="30" t="s">
        <v>89</v>
      </c>
      <c r="D74" s="235"/>
      <c r="E74" s="235"/>
      <c r="F74" s="235"/>
    </row>
    <row r="75" spans="2:7" s="3" customFormat="1" ht="88.7">
      <c r="B75" s="21" t="s">
        <v>64</v>
      </c>
      <c r="C75" s="30" t="s">
        <v>87</v>
      </c>
      <c r="D75" s="236"/>
      <c r="E75" s="236"/>
      <c r="F75" s="236"/>
    </row>
    <row r="76" spans="2:7" s="3" customFormat="1" ht="35.5">
      <c r="B76" s="29" t="s">
        <v>65</v>
      </c>
      <c r="C76" s="30" t="s">
        <v>88</v>
      </c>
      <c r="D76" s="236"/>
      <c r="E76" s="236"/>
      <c r="F76" s="236"/>
    </row>
    <row r="77" spans="2:7" s="3" customFormat="1" ht="53.2">
      <c r="B77" s="202" t="s">
        <v>114</v>
      </c>
      <c r="C77" s="30" t="s">
        <v>199</v>
      </c>
      <c r="D77" s="236"/>
      <c r="E77" s="236"/>
      <c r="F77" s="236"/>
    </row>
    <row r="78" spans="2:7" s="3" customFormat="1">
      <c r="B78" s="296" t="s">
        <v>0</v>
      </c>
      <c r="C78" s="297"/>
      <c r="D78" s="237"/>
      <c r="E78" s="237"/>
      <c r="F78" s="237"/>
    </row>
    <row r="79" spans="2:7" s="35" customFormat="1">
      <c r="B79" s="11" t="s">
        <v>5</v>
      </c>
      <c r="C79" s="11"/>
      <c r="D79" s="106">
        <f>+'Հավելված N 1'!D60</f>
        <v>10000</v>
      </c>
      <c r="E79" s="106">
        <f>+'Հավելված N 1'!E60</f>
        <v>10000</v>
      </c>
      <c r="F79" s="106">
        <f>+'Հավելված N 1'!F60</f>
        <v>10000</v>
      </c>
      <c r="G79" s="36"/>
    </row>
  </sheetData>
  <mergeCells count="45">
    <mergeCell ref="B35:C35"/>
    <mergeCell ref="B51:C51"/>
    <mergeCell ref="C1:F1"/>
    <mergeCell ref="C2:F2"/>
    <mergeCell ref="C3:F3"/>
    <mergeCell ref="B10:F10"/>
    <mergeCell ref="A8:F8"/>
    <mergeCell ref="B6:F6"/>
    <mergeCell ref="C9:E9"/>
    <mergeCell ref="D42:F42"/>
    <mergeCell ref="B41:C41"/>
    <mergeCell ref="D44:D48"/>
    <mergeCell ref="E44:E48"/>
    <mergeCell ref="F44:F48"/>
    <mergeCell ref="B48:C48"/>
    <mergeCell ref="B24:C24"/>
    <mergeCell ref="B27:C27"/>
    <mergeCell ref="D28:F28"/>
    <mergeCell ref="D30:D34"/>
    <mergeCell ref="E30:E34"/>
    <mergeCell ref="F30:F34"/>
    <mergeCell ref="B34:C34"/>
    <mergeCell ref="B16:C16"/>
    <mergeCell ref="D17:F17"/>
    <mergeCell ref="D19:D23"/>
    <mergeCell ref="E19:E23"/>
    <mergeCell ref="F19:F23"/>
    <mergeCell ref="B23:C23"/>
    <mergeCell ref="D52:F52"/>
    <mergeCell ref="D54:D58"/>
    <mergeCell ref="E54:E58"/>
    <mergeCell ref="F54:F58"/>
    <mergeCell ref="B58:C58"/>
    <mergeCell ref="B61:C61"/>
    <mergeCell ref="D62:F62"/>
    <mergeCell ref="D64:D68"/>
    <mergeCell ref="E64:E68"/>
    <mergeCell ref="F64:F68"/>
    <mergeCell ref="B68:C68"/>
    <mergeCell ref="B71:C71"/>
    <mergeCell ref="D72:F72"/>
    <mergeCell ref="D74:D78"/>
    <mergeCell ref="E74:E78"/>
    <mergeCell ref="F74:F78"/>
    <mergeCell ref="B78:C7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"/>
  <sheetViews>
    <sheetView tabSelected="1" zoomScaleNormal="100" zoomScaleSheetLayoutView="100" workbookViewId="0">
      <selection activeCell="C2" sqref="C2:D2"/>
    </sheetView>
  </sheetViews>
  <sheetFormatPr defaultColWidth="9.09765625" defaultRowHeight="17.75"/>
  <cols>
    <col min="1" max="1" width="11.296875" style="345" customWidth="1"/>
    <col min="2" max="2" width="16.8984375" style="345" customWidth="1"/>
    <col min="3" max="3" width="58.296875" style="345" customWidth="1"/>
    <col min="4" max="4" width="24" style="355" customWidth="1"/>
    <col min="5" max="5" width="14" style="355" customWidth="1"/>
    <col min="6" max="6" width="88.69921875" style="356" customWidth="1"/>
    <col min="7" max="7" width="12.69921875" style="345" customWidth="1"/>
    <col min="8" max="16384" width="9.09765625" style="345"/>
  </cols>
  <sheetData>
    <row r="1" spans="1:43" s="336" customFormat="1" ht="36.549999999999997" customHeight="1">
      <c r="C1" s="337" t="s">
        <v>129</v>
      </c>
      <c r="D1" s="337"/>
      <c r="AB1" s="337"/>
      <c r="AC1" s="337"/>
      <c r="AD1" s="337"/>
    </row>
    <row r="2" spans="1:43" s="1" customFormat="1" ht="17.100000000000001" customHeight="1">
      <c r="A2" s="338"/>
      <c r="B2" s="338"/>
      <c r="C2" s="340" t="s">
        <v>79</v>
      </c>
      <c r="D2" s="340"/>
      <c r="E2" s="338"/>
      <c r="G2" s="338"/>
      <c r="Y2" s="338"/>
      <c r="Z2" s="338"/>
      <c r="AA2" s="340"/>
      <c r="AB2" s="340"/>
      <c r="AC2" s="340"/>
      <c r="AD2" s="34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</row>
    <row r="3" spans="1:43" s="1" customFormat="1" ht="17.100000000000001" customHeight="1">
      <c r="A3" s="338"/>
      <c r="B3" s="338"/>
      <c r="C3" s="340" t="s">
        <v>6</v>
      </c>
      <c r="D3" s="340"/>
      <c r="E3" s="338"/>
      <c r="G3" s="338"/>
      <c r="Y3" s="340"/>
      <c r="Z3" s="340"/>
      <c r="AA3" s="340"/>
      <c r="AB3" s="340"/>
      <c r="AC3" s="340"/>
      <c r="AD3" s="34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</row>
    <row r="4" spans="1:43" s="1" customFormat="1">
      <c r="F4" s="339"/>
      <c r="G4" s="339"/>
      <c r="H4" s="339"/>
    </row>
    <row r="5" spans="1:43" s="1" customFormat="1" ht="15.85" customHeight="1">
      <c r="F5" s="339"/>
      <c r="G5" s="339"/>
      <c r="H5" s="339"/>
    </row>
    <row r="6" spans="1:43" ht="65.55" customHeight="1">
      <c r="A6" s="341" t="s">
        <v>209</v>
      </c>
      <c r="B6" s="341"/>
      <c r="C6" s="341"/>
      <c r="D6" s="341"/>
      <c r="E6" s="363"/>
      <c r="F6" s="363"/>
      <c r="G6" s="342"/>
      <c r="H6" s="342"/>
      <c r="I6" s="342"/>
      <c r="J6" s="343"/>
      <c r="K6" s="343"/>
      <c r="L6" s="343"/>
      <c r="M6" s="343"/>
      <c r="N6" s="344"/>
    </row>
    <row r="7" spans="1:43">
      <c r="A7" s="346"/>
      <c r="B7" s="346"/>
      <c r="C7" s="346"/>
      <c r="D7" s="346"/>
      <c r="E7" s="346"/>
      <c r="F7" s="346"/>
      <c r="G7" s="342"/>
      <c r="H7" s="342"/>
      <c r="I7" s="342"/>
      <c r="J7" s="343"/>
      <c r="K7" s="343"/>
      <c r="L7" s="343"/>
      <c r="M7" s="343"/>
      <c r="N7" s="344"/>
    </row>
    <row r="8" spans="1:43">
      <c r="A8" s="346"/>
      <c r="B8" s="346"/>
      <c r="C8" s="346"/>
      <c r="D8" s="346"/>
      <c r="E8" s="346"/>
      <c r="F8" s="346"/>
      <c r="G8" s="342"/>
      <c r="H8" s="342"/>
      <c r="I8" s="342"/>
      <c r="J8" s="343"/>
      <c r="K8" s="343"/>
      <c r="L8" s="343"/>
      <c r="M8" s="343"/>
      <c r="N8" s="344"/>
    </row>
    <row r="9" spans="1:43" ht="47.3" customHeight="1">
      <c r="A9" s="347" t="s">
        <v>208</v>
      </c>
      <c r="B9" s="347"/>
      <c r="C9" s="348" t="s">
        <v>210</v>
      </c>
      <c r="D9" s="359" t="s">
        <v>211</v>
      </c>
      <c r="E9" s="342"/>
      <c r="F9" s="342"/>
      <c r="G9" s="343"/>
      <c r="H9" s="343"/>
      <c r="I9" s="343"/>
      <c r="J9" s="343"/>
      <c r="K9" s="344"/>
    </row>
    <row r="10" spans="1:43" ht="47.3" customHeight="1">
      <c r="A10" s="349" t="s">
        <v>21</v>
      </c>
      <c r="B10" s="349" t="s">
        <v>22</v>
      </c>
      <c r="C10" s="348"/>
      <c r="D10" s="360"/>
      <c r="E10" s="342"/>
      <c r="F10" s="342"/>
      <c r="G10" s="343"/>
      <c r="H10" s="343"/>
      <c r="I10" s="343"/>
      <c r="J10" s="343"/>
      <c r="K10" s="344"/>
    </row>
    <row r="11" spans="1:43" s="352" customFormat="1" ht="25.55" customHeight="1">
      <c r="A11" s="350"/>
      <c r="B11" s="350"/>
      <c r="C11" s="351" t="s">
        <v>212</v>
      </c>
      <c r="D11" s="357"/>
    </row>
    <row r="12" spans="1:43" s="352" customFormat="1">
      <c r="A12" s="350"/>
      <c r="B12" s="350"/>
      <c r="C12" s="361" t="s">
        <v>213</v>
      </c>
      <c r="D12" s="357"/>
    </row>
    <row r="13" spans="1:43" ht="36.799999999999997" customHeight="1">
      <c r="A13" s="353">
        <v>1236</v>
      </c>
      <c r="B13" s="353"/>
      <c r="C13" s="354" t="s">
        <v>84</v>
      </c>
      <c r="D13" s="358"/>
      <c r="E13" s="345"/>
      <c r="F13" s="345"/>
    </row>
    <row r="14" spans="1:43" ht="45" customHeight="1">
      <c r="A14" s="353"/>
      <c r="B14" s="353">
        <v>32002</v>
      </c>
      <c r="C14" s="354" t="s">
        <v>172</v>
      </c>
      <c r="D14" s="362">
        <f>+'Հավելված N 4'!G37</f>
        <v>-188679.80000000002</v>
      </c>
      <c r="E14" s="345"/>
      <c r="F14" s="345"/>
    </row>
  </sheetData>
  <mergeCells count="10">
    <mergeCell ref="C3:D3"/>
    <mergeCell ref="C2:D2"/>
    <mergeCell ref="C1:D1"/>
    <mergeCell ref="AB1:AD1"/>
    <mergeCell ref="AA2:AD2"/>
    <mergeCell ref="Y3:AD3"/>
    <mergeCell ref="A9:B9"/>
    <mergeCell ref="C9:C10"/>
    <mergeCell ref="D9:D10"/>
    <mergeCell ref="A6:D6"/>
  </mergeCells>
  <pageMargins left="0.51181102362204722" right="0.23622047244094491" top="0.39370078740157483" bottom="0.55118110236220474" header="0.19685039370078741" footer="0.27559055118110237"/>
  <pageSetup scale="78" firstPageNumber="1215" orientation="portrait" useFirstPageNumber="1" horizontalDpi="4294967294" verticalDpi="4294967294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zoomScale="85" zoomScaleNormal="85" zoomScaleSheetLayoutView="100" workbookViewId="0">
      <selection activeCell="C1" sqref="C1:F1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6" width="19" style="1" customWidth="1"/>
    <col min="7" max="7" width="10" style="1" customWidth="1"/>
    <col min="8" max="8" width="49.8984375" style="1" customWidth="1"/>
    <col min="9" max="16384" width="9.09765625" style="1"/>
  </cols>
  <sheetData>
    <row r="1" spans="1:6" ht="37.5" customHeight="1">
      <c r="C1" s="279" t="s">
        <v>206</v>
      </c>
      <c r="D1" s="279"/>
      <c r="E1" s="279"/>
      <c r="F1" s="279"/>
    </row>
    <row r="2" spans="1:6" ht="17.5" customHeight="1">
      <c r="C2" s="280" t="s">
        <v>79</v>
      </c>
      <c r="D2" s="280"/>
      <c r="E2" s="280"/>
      <c r="F2" s="280"/>
    </row>
    <row r="3" spans="1:6" ht="17.5" customHeight="1">
      <c r="C3" s="280" t="s">
        <v>27</v>
      </c>
      <c r="D3" s="280"/>
      <c r="E3" s="280"/>
      <c r="F3" s="280"/>
    </row>
    <row r="6" spans="1:6" ht="59.55" customHeight="1">
      <c r="A6" s="31"/>
      <c r="B6" s="305" t="s">
        <v>205</v>
      </c>
      <c r="C6" s="305"/>
      <c r="D6" s="305"/>
      <c r="E6" s="305"/>
      <c r="F6" s="305"/>
    </row>
    <row r="7" spans="1:6" ht="23.55" customHeight="1"/>
    <row r="8" spans="1:6" ht="8.1" customHeight="1"/>
    <row r="9" spans="1:6" ht="21.9" customHeight="1">
      <c r="A9" s="304" t="s">
        <v>204</v>
      </c>
      <c r="B9" s="304"/>
      <c r="C9" s="304"/>
      <c r="D9" s="304"/>
      <c r="E9" s="304"/>
      <c r="F9" s="304"/>
    </row>
    <row r="10" spans="1:6" ht="38.700000000000003" customHeight="1">
      <c r="C10" s="306" t="s">
        <v>173</v>
      </c>
      <c r="D10" s="306"/>
      <c r="E10" s="306"/>
      <c r="F10" s="8"/>
    </row>
    <row r="11" spans="1:6">
      <c r="B11" s="300" t="s">
        <v>34</v>
      </c>
      <c r="C11" s="301"/>
      <c r="D11" s="302"/>
      <c r="E11" s="301"/>
      <c r="F11" s="303"/>
    </row>
    <row r="12" spans="1:6" s="20" customFormat="1">
      <c r="B12" s="32"/>
      <c r="C12" s="32"/>
      <c r="D12" s="33"/>
      <c r="E12" s="33"/>
      <c r="F12" s="33"/>
    </row>
    <row r="13" spans="1:6" s="20" customFormat="1">
      <c r="B13" s="32"/>
      <c r="C13" s="32"/>
    </row>
    <row r="14" spans="1:6" s="3" customFormat="1">
      <c r="B14" s="27" t="s">
        <v>36</v>
      </c>
      <c r="C14" s="27" t="s">
        <v>1</v>
      </c>
      <c r="D14" s="26"/>
      <c r="E14" s="26"/>
      <c r="F14" s="26"/>
    </row>
    <row r="15" spans="1:6" s="3" customFormat="1" ht="35.5">
      <c r="B15" s="28">
        <v>1236</v>
      </c>
      <c r="C15" s="21" t="s">
        <v>86</v>
      </c>
      <c r="D15" s="27"/>
      <c r="E15" s="27"/>
      <c r="F15" s="27"/>
    </row>
    <row r="16" spans="1:6" s="3" customFormat="1"/>
    <row r="17" spans="1:7" s="3" customFormat="1">
      <c r="B17" s="294" t="s">
        <v>2</v>
      </c>
      <c r="C17" s="295"/>
      <c r="D17" s="34"/>
      <c r="E17" s="34"/>
      <c r="F17" s="34"/>
    </row>
    <row r="18" spans="1:7" s="3" customFormat="1" ht="37.25" customHeight="1">
      <c r="B18" s="21" t="s">
        <v>3</v>
      </c>
      <c r="C18" s="25">
        <v>1236</v>
      </c>
      <c r="D18" s="241" t="s">
        <v>33</v>
      </c>
      <c r="E18" s="242"/>
      <c r="F18" s="245"/>
    </row>
    <row r="19" spans="1:7" s="3" customFormat="1" ht="35.5">
      <c r="B19" s="21" t="s">
        <v>4</v>
      </c>
      <c r="C19" s="25">
        <v>32002</v>
      </c>
      <c r="D19" s="9" t="s">
        <v>48</v>
      </c>
      <c r="E19" s="9" t="s">
        <v>9</v>
      </c>
      <c r="F19" s="9" t="s">
        <v>10</v>
      </c>
    </row>
    <row r="20" spans="1:7" s="3" customFormat="1" ht="35.5">
      <c r="B20" s="65" t="s">
        <v>63</v>
      </c>
      <c r="C20" s="30" t="s">
        <v>200</v>
      </c>
      <c r="D20" s="235"/>
      <c r="E20" s="235"/>
      <c r="F20" s="235"/>
    </row>
    <row r="21" spans="1:7" s="3" customFormat="1" ht="53.2">
      <c r="B21" s="21" t="s">
        <v>64</v>
      </c>
      <c r="C21" s="30" t="s">
        <v>201</v>
      </c>
      <c r="D21" s="236"/>
      <c r="E21" s="236"/>
      <c r="F21" s="236"/>
    </row>
    <row r="22" spans="1:7" s="3" customFormat="1" ht="35.5">
      <c r="B22" s="29" t="s">
        <v>65</v>
      </c>
      <c r="C22" s="30" t="s">
        <v>88</v>
      </c>
      <c r="D22" s="236"/>
      <c r="E22" s="236"/>
      <c r="F22" s="236"/>
    </row>
    <row r="23" spans="1:7" s="3" customFormat="1" ht="53.2">
      <c r="B23" s="202" t="s">
        <v>114</v>
      </c>
      <c r="C23" s="30" t="s">
        <v>199</v>
      </c>
      <c r="D23" s="236"/>
      <c r="E23" s="236"/>
      <c r="F23" s="236"/>
    </row>
    <row r="24" spans="1:7" s="3" customFormat="1">
      <c r="B24" s="296" t="s">
        <v>0</v>
      </c>
      <c r="C24" s="297"/>
      <c r="D24" s="237"/>
      <c r="E24" s="237"/>
      <c r="F24" s="237"/>
    </row>
    <row r="25" spans="1:7" s="35" customFormat="1">
      <c r="B25" s="11" t="s">
        <v>5</v>
      </c>
      <c r="C25" s="11"/>
      <c r="D25" s="106">
        <f>+'Հավելված N 2'!G37</f>
        <v>-5707</v>
      </c>
      <c r="E25" s="106">
        <f>+'Հավելված N 2'!H37</f>
        <v>-136268.80000000002</v>
      </c>
      <c r="F25" s="106">
        <f>+'Հավելված N 2'!I37</f>
        <v>-188679.80000000002</v>
      </c>
      <c r="G25" s="36"/>
    </row>
    <row r="26" spans="1:7" s="20" customFormat="1">
      <c r="B26" s="32"/>
      <c r="C26" s="32"/>
      <c r="D26" s="33"/>
      <c r="E26" s="33"/>
      <c r="F26" s="33"/>
    </row>
    <row r="27" spans="1:7" s="20" customFormat="1">
      <c r="B27" s="32"/>
      <c r="C27" s="32"/>
      <c r="D27" s="33"/>
      <c r="E27" s="33"/>
      <c r="F27" s="33"/>
    </row>
    <row r="28" spans="1:7" s="20" customFormat="1">
      <c r="B28" s="32"/>
      <c r="C28" s="32"/>
      <c r="D28" s="33"/>
      <c r="E28" s="33"/>
      <c r="F28" s="33"/>
    </row>
    <row r="29" spans="1:7" s="20" customFormat="1">
      <c r="B29" s="32"/>
      <c r="C29" s="32"/>
    </row>
    <row r="30" spans="1:7" ht="23.55" customHeight="1"/>
    <row r="31" spans="1:7" ht="21.9" customHeight="1">
      <c r="A31" s="304" t="s">
        <v>58</v>
      </c>
      <c r="B31" s="304"/>
      <c r="C31" s="304"/>
      <c r="D31" s="304"/>
      <c r="E31" s="304"/>
      <c r="F31" s="304"/>
    </row>
    <row r="32" spans="1:7" ht="38.700000000000003" customHeight="1">
      <c r="C32" s="306" t="s">
        <v>29</v>
      </c>
      <c r="D32" s="306"/>
      <c r="E32" s="306"/>
      <c r="F32" s="8"/>
    </row>
    <row r="33" spans="2:7">
      <c r="B33" s="300" t="s">
        <v>34</v>
      </c>
      <c r="C33" s="301"/>
      <c r="D33" s="302"/>
      <c r="E33" s="301"/>
      <c r="F33" s="303"/>
    </row>
    <row r="34" spans="2:7" s="20" customFormat="1">
      <c r="B34" s="32"/>
      <c r="C34" s="32"/>
      <c r="D34" s="33"/>
      <c r="E34" s="33"/>
      <c r="F34" s="33"/>
    </row>
    <row r="35" spans="2:7" s="20" customFormat="1">
      <c r="B35" s="32"/>
      <c r="C35" s="32"/>
    </row>
    <row r="36" spans="2:7" s="3" customFormat="1">
      <c r="B36" s="27" t="s">
        <v>36</v>
      </c>
      <c r="C36" s="27" t="s">
        <v>1</v>
      </c>
      <c r="D36" s="26"/>
      <c r="E36" s="26"/>
      <c r="F36" s="26"/>
    </row>
    <row r="37" spans="2:7" s="3" customFormat="1" ht="35.5">
      <c r="B37" s="28">
        <v>1045</v>
      </c>
      <c r="C37" s="21" t="s">
        <v>189</v>
      </c>
      <c r="D37" s="27"/>
      <c r="E37" s="27"/>
      <c r="F37" s="27"/>
    </row>
    <row r="38" spans="2:7" s="3" customFormat="1"/>
    <row r="39" spans="2:7" s="3" customFormat="1">
      <c r="B39" s="294" t="s">
        <v>2</v>
      </c>
      <c r="C39" s="295"/>
      <c r="D39" s="34"/>
      <c r="E39" s="34"/>
      <c r="F39" s="34"/>
    </row>
    <row r="40" spans="2:7" s="3" customFormat="1" ht="37.25" customHeight="1">
      <c r="B40" s="21" t="s">
        <v>3</v>
      </c>
      <c r="C40" s="25">
        <v>1045</v>
      </c>
      <c r="D40" s="241" t="s">
        <v>33</v>
      </c>
      <c r="E40" s="242"/>
      <c r="F40" s="245"/>
    </row>
    <row r="41" spans="2:7" s="3" customFormat="1" ht="35.5">
      <c r="B41" s="21" t="s">
        <v>4</v>
      </c>
      <c r="C41" s="25">
        <v>32001</v>
      </c>
      <c r="D41" s="9" t="s">
        <v>48</v>
      </c>
      <c r="E41" s="9" t="s">
        <v>9</v>
      </c>
      <c r="F41" s="9" t="s">
        <v>10</v>
      </c>
    </row>
    <row r="42" spans="2:7" s="3" customFormat="1" ht="53.2">
      <c r="B42" s="202" t="s">
        <v>63</v>
      </c>
      <c r="C42" s="150" t="s">
        <v>190</v>
      </c>
      <c r="D42" s="235"/>
      <c r="E42" s="235"/>
      <c r="F42" s="235"/>
    </row>
    <row r="43" spans="2:7" s="3" customFormat="1" ht="70.95">
      <c r="B43" s="202" t="s">
        <v>64</v>
      </c>
      <c r="C43" s="150" t="s">
        <v>191</v>
      </c>
      <c r="D43" s="236"/>
      <c r="E43" s="236"/>
      <c r="F43" s="236"/>
    </row>
    <row r="44" spans="2:7" s="3" customFormat="1" ht="35.5">
      <c r="B44" s="202" t="s">
        <v>65</v>
      </c>
      <c r="C44" s="201" t="s">
        <v>88</v>
      </c>
      <c r="D44" s="236"/>
      <c r="E44" s="236"/>
      <c r="F44" s="236"/>
    </row>
    <row r="45" spans="2:7" s="3" customFormat="1" ht="53.2">
      <c r="B45" s="202" t="s">
        <v>114</v>
      </c>
      <c r="C45" s="201" t="s">
        <v>192</v>
      </c>
      <c r="D45" s="236"/>
      <c r="E45" s="236"/>
      <c r="F45" s="236"/>
    </row>
    <row r="46" spans="2:7" s="3" customFormat="1">
      <c r="B46" s="296" t="s">
        <v>0</v>
      </c>
      <c r="C46" s="297"/>
      <c r="D46" s="237"/>
      <c r="E46" s="237"/>
      <c r="F46" s="237"/>
    </row>
    <row r="47" spans="2:7" s="35" customFormat="1">
      <c r="B47" s="11" t="s">
        <v>5</v>
      </c>
      <c r="C47" s="11"/>
      <c r="D47" s="106">
        <f>+'Հավելված N 2'!G80</f>
        <v>-11793</v>
      </c>
      <c r="E47" s="106">
        <f>+'Հավելված N 2'!H80</f>
        <v>-17500</v>
      </c>
      <c r="F47" s="106">
        <f>+'Հավելված N 2'!I80</f>
        <v>-17500</v>
      </c>
      <c r="G47" s="36"/>
    </row>
    <row r="48" spans="2:7" s="20" customFormat="1">
      <c r="B48" s="32"/>
      <c r="C48" s="32"/>
      <c r="D48" s="33"/>
      <c r="E48" s="33"/>
      <c r="F48" s="33"/>
    </row>
    <row r="49" spans="1:6" s="20" customFormat="1">
      <c r="B49" s="32"/>
      <c r="C49" s="32"/>
      <c r="D49" s="33"/>
      <c r="E49" s="33"/>
      <c r="F49" s="33"/>
    </row>
    <row r="50" spans="1:6" s="20" customFormat="1">
      <c r="B50" s="32"/>
      <c r="C50" s="32"/>
      <c r="D50" s="33"/>
      <c r="E50" s="33"/>
      <c r="F50" s="33"/>
    </row>
    <row r="51" spans="1:6" s="20" customFormat="1">
      <c r="B51" s="32"/>
      <c r="C51" s="32"/>
    </row>
    <row r="52" spans="1:6" ht="23.55" customHeight="1"/>
    <row r="53" spans="1:6" ht="21.9" customHeight="1">
      <c r="A53" s="304" t="s">
        <v>90</v>
      </c>
      <c r="B53" s="304"/>
      <c r="C53" s="304"/>
      <c r="D53" s="304"/>
      <c r="E53" s="304"/>
      <c r="F53" s="304"/>
    </row>
    <row r="54" spans="1:6" ht="38.700000000000003" customHeight="1">
      <c r="C54" s="306" t="s">
        <v>71</v>
      </c>
      <c r="D54" s="306"/>
      <c r="E54" s="306"/>
      <c r="F54" s="8"/>
    </row>
    <row r="55" spans="1:6">
      <c r="B55" s="300" t="s">
        <v>34</v>
      </c>
      <c r="C55" s="301"/>
      <c r="D55" s="302"/>
      <c r="E55" s="301"/>
      <c r="F55" s="303"/>
    </row>
    <row r="56" spans="1:6" s="20" customFormat="1">
      <c r="B56" s="32"/>
      <c r="C56" s="32"/>
      <c r="D56" s="33"/>
      <c r="E56" s="33"/>
      <c r="F56" s="33"/>
    </row>
    <row r="57" spans="1:6" s="20" customFormat="1">
      <c r="B57" s="32"/>
      <c r="C57" s="32"/>
    </row>
    <row r="58" spans="1:6" s="3" customFormat="1">
      <c r="B58" s="27" t="s">
        <v>36</v>
      </c>
      <c r="C58" s="27" t="s">
        <v>1</v>
      </c>
      <c r="D58" s="26"/>
      <c r="E58" s="26"/>
      <c r="F58" s="26"/>
    </row>
    <row r="59" spans="1:6" s="3" customFormat="1" ht="35.5">
      <c r="B59" s="28">
        <v>1045</v>
      </c>
      <c r="C59" s="21" t="s">
        <v>189</v>
      </c>
      <c r="D59" s="27"/>
      <c r="E59" s="27"/>
      <c r="F59" s="27"/>
    </row>
    <row r="60" spans="1:6" s="3" customFormat="1"/>
    <row r="61" spans="1:6" s="3" customFormat="1">
      <c r="B61" s="294" t="s">
        <v>2</v>
      </c>
      <c r="C61" s="295"/>
      <c r="D61" s="34"/>
      <c r="E61" s="34"/>
      <c r="F61" s="34"/>
    </row>
    <row r="62" spans="1:6" s="3" customFormat="1" ht="37.25" customHeight="1">
      <c r="B62" s="21" t="s">
        <v>3</v>
      </c>
      <c r="C62" s="25">
        <v>1045</v>
      </c>
      <c r="D62" s="241" t="s">
        <v>33</v>
      </c>
      <c r="E62" s="242"/>
      <c r="F62" s="245"/>
    </row>
    <row r="63" spans="1:6" s="3" customFormat="1" ht="35.5">
      <c r="B63" s="21" t="s">
        <v>4</v>
      </c>
      <c r="C63" s="25">
        <v>32001</v>
      </c>
      <c r="D63" s="9" t="s">
        <v>48</v>
      </c>
      <c r="E63" s="9" t="s">
        <v>9</v>
      </c>
      <c r="F63" s="9" t="s">
        <v>10</v>
      </c>
    </row>
    <row r="64" spans="1:6" s="3" customFormat="1" ht="53.2">
      <c r="B64" s="202" t="s">
        <v>63</v>
      </c>
      <c r="C64" s="150" t="s">
        <v>190</v>
      </c>
      <c r="D64" s="235"/>
      <c r="E64" s="235"/>
      <c r="F64" s="235"/>
    </row>
    <row r="65" spans="2:7" s="3" customFormat="1" ht="70.95">
      <c r="B65" s="202" t="s">
        <v>64</v>
      </c>
      <c r="C65" s="150" t="s">
        <v>191</v>
      </c>
      <c r="D65" s="236"/>
      <c r="E65" s="236"/>
      <c r="F65" s="236"/>
    </row>
    <row r="66" spans="2:7" s="3" customFormat="1" ht="35.5">
      <c r="B66" s="202" t="s">
        <v>65</v>
      </c>
      <c r="C66" s="201" t="s">
        <v>88</v>
      </c>
      <c r="D66" s="236"/>
      <c r="E66" s="236"/>
      <c r="F66" s="236"/>
    </row>
    <row r="67" spans="2:7" s="3" customFormat="1" ht="53.2">
      <c r="B67" s="202" t="s">
        <v>114</v>
      </c>
      <c r="C67" s="201" t="s">
        <v>192</v>
      </c>
      <c r="D67" s="236"/>
      <c r="E67" s="236"/>
      <c r="F67" s="236"/>
    </row>
    <row r="68" spans="2:7" s="3" customFormat="1">
      <c r="B68" s="296" t="s">
        <v>0</v>
      </c>
      <c r="C68" s="297"/>
      <c r="D68" s="237"/>
      <c r="E68" s="237"/>
      <c r="F68" s="237"/>
    </row>
    <row r="69" spans="2:7" s="3" customFormat="1" ht="17.75" customHeight="1">
      <c r="B69" s="298" t="s">
        <v>193</v>
      </c>
      <c r="C69" s="299"/>
      <c r="D69" s="10"/>
      <c r="E69" s="10"/>
      <c r="F69" s="107">
        <v>-1</v>
      </c>
    </row>
    <row r="70" spans="2:7" s="35" customFormat="1">
      <c r="B70" s="11" t="s">
        <v>5</v>
      </c>
      <c r="C70" s="11"/>
      <c r="D70" s="106">
        <f>+'Հավելված N 2'!G87</f>
        <v>0</v>
      </c>
      <c r="E70" s="106">
        <f>+'Հավելված N 2'!H87</f>
        <v>0</v>
      </c>
      <c r="F70" s="106">
        <f>+'Հավելված N 2'!I87</f>
        <v>-45344.1</v>
      </c>
      <c r="G70" s="36"/>
    </row>
    <row r="71" spans="2:7" s="3" customFormat="1" ht="8.6" customHeight="1"/>
    <row r="72" spans="2:7" s="3" customFormat="1">
      <c r="B72" s="294" t="s">
        <v>2</v>
      </c>
      <c r="C72" s="295"/>
      <c r="D72" s="34"/>
      <c r="E72" s="34"/>
      <c r="F72" s="34"/>
    </row>
    <row r="73" spans="2:7" s="3" customFormat="1" ht="37.25" customHeight="1">
      <c r="B73" s="21" t="s">
        <v>3</v>
      </c>
      <c r="C73" s="25">
        <v>1045</v>
      </c>
      <c r="D73" s="241" t="s">
        <v>28</v>
      </c>
      <c r="E73" s="242"/>
      <c r="F73" s="245"/>
    </row>
    <row r="74" spans="2:7" s="3" customFormat="1" ht="35.5">
      <c r="B74" s="21" t="s">
        <v>4</v>
      </c>
      <c r="C74" s="25">
        <v>32005</v>
      </c>
      <c r="D74" s="9" t="s">
        <v>48</v>
      </c>
      <c r="E74" s="9" t="s">
        <v>9</v>
      </c>
      <c r="F74" s="9" t="s">
        <v>10</v>
      </c>
    </row>
    <row r="75" spans="2:7" s="3" customFormat="1" ht="53.2">
      <c r="B75" s="202" t="s">
        <v>63</v>
      </c>
      <c r="C75" s="150" t="s">
        <v>194</v>
      </c>
      <c r="D75" s="235"/>
      <c r="E75" s="235"/>
      <c r="F75" s="235"/>
    </row>
    <row r="76" spans="2:7" s="3" customFormat="1" ht="35.5">
      <c r="B76" s="202" t="s">
        <v>64</v>
      </c>
      <c r="C76" s="150" t="s">
        <v>195</v>
      </c>
      <c r="D76" s="236"/>
      <c r="E76" s="236"/>
      <c r="F76" s="236"/>
    </row>
    <row r="77" spans="2:7" s="3" customFormat="1" ht="35.5">
      <c r="B77" s="202" t="s">
        <v>65</v>
      </c>
      <c r="C77" s="201" t="s">
        <v>88</v>
      </c>
      <c r="D77" s="236"/>
      <c r="E77" s="236"/>
      <c r="F77" s="236"/>
    </row>
    <row r="78" spans="2:7" s="3" customFormat="1" ht="53.2">
      <c r="B78" s="202" t="s">
        <v>114</v>
      </c>
      <c r="C78" s="201" t="s">
        <v>196</v>
      </c>
      <c r="D78" s="236"/>
      <c r="E78" s="236"/>
      <c r="F78" s="236"/>
    </row>
    <row r="79" spans="2:7" s="3" customFormat="1">
      <c r="B79" s="296" t="s">
        <v>0</v>
      </c>
      <c r="C79" s="297"/>
      <c r="D79" s="237"/>
      <c r="E79" s="237"/>
      <c r="F79" s="237"/>
    </row>
    <row r="80" spans="2:7" s="3" customFormat="1" ht="17.75" customHeight="1">
      <c r="B80" s="298" t="s">
        <v>193</v>
      </c>
      <c r="C80" s="299"/>
      <c r="D80" s="10"/>
      <c r="E80" s="10"/>
      <c r="F80" s="107">
        <v>1</v>
      </c>
    </row>
    <row r="81" spans="2:7" s="35" customFormat="1">
      <c r="B81" s="11" t="s">
        <v>5</v>
      </c>
      <c r="C81" s="11"/>
      <c r="D81" s="106">
        <f>+'Հավելված N 2'!G96</f>
        <v>0</v>
      </c>
      <c r="E81" s="106">
        <f>+'Հավելված N 2'!H96</f>
        <v>0</v>
      </c>
      <c r="F81" s="106">
        <f>+'Հավելված N 2'!I96</f>
        <v>45344.1</v>
      </c>
      <c r="G81" s="36"/>
    </row>
    <row r="83" spans="2:7" s="3" customFormat="1">
      <c r="B83" s="27" t="s">
        <v>36</v>
      </c>
      <c r="C83" s="27" t="s">
        <v>1</v>
      </c>
      <c r="D83" s="26"/>
      <c r="E83" s="26"/>
      <c r="F83" s="26"/>
    </row>
    <row r="84" spans="2:7" s="3" customFormat="1" ht="35.5">
      <c r="B84" s="28">
        <v>1236</v>
      </c>
      <c r="C84" s="21" t="s">
        <v>86</v>
      </c>
      <c r="D84" s="27"/>
      <c r="E84" s="27"/>
      <c r="F84" s="27"/>
    </row>
    <row r="85" spans="2:7" s="3" customFormat="1"/>
    <row r="86" spans="2:7" s="3" customFormat="1">
      <c r="B86" s="294" t="s">
        <v>2</v>
      </c>
      <c r="C86" s="295"/>
      <c r="D86" s="34"/>
      <c r="E86" s="34"/>
      <c r="F86" s="34"/>
    </row>
    <row r="87" spans="2:7" s="3" customFormat="1" ht="37.25" customHeight="1">
      <c r="B87" s="21" t="s">
        <v>3</v>
      </c>
      <c r="C87" s="25">
        <v>1236</v>
      </c>
      <c r="D87" s="241" t="s">
        <v>28</v>
      </c>
      <c r="E87" s="242"/>
      <c r="F87" s="245"/>
    </row>
    <row r="88" spans="2:7" s="3" customFormat="1" ht="35.5">
      <c r="B88" s="21" t="s">
        <v>4</v>
      </c>
      <c r="C88" s="25">
        <v>32001</v>
      </c>
      <c r="D88" s="9" t="s">
        <v>48</v>
      </c>
      <c r="E88" s="9" t="s">
        <v>9</v>
      </c>
      <c r="F88" s="9" t="s">
        <v>10</v>
      </c>
    </row>
    <row r="89" spans="2:7" s="3" customFormat="1" ht="35.5">
      <c r="B89" s="65" t="s">
        <v>63</v>
      </c>
      <c r="C89" s="30" t="s">
        <v>197</v>
      </c>
      <c r="D89" s="235"/>
      <c r="E89" s="235"/>
      <c r="F89" s="235"/>
    </row>
    <row r="90" spans="2:7" s="3" customFormat="1" ht="70.95">
      <c r="B90" s="21" t="s">
        <v>64</v>
      </c>
      <c r="C90" s="30" t="s">
        <v>198</v>
      </c>
      <c r="D90" s="236"/>
      <c r="E90" s="236"/>
      <c r="F90" s="236"/>
    </row>
    <row r="91" spans="2:7" s="3" customFormat="1" ht="35.5">
      <c r="B91" s="29" t="s">
        <v>65</v>
      </c>
      <c r="C91" s="30" t="s">
        <v>88</v>
      </c>
      <c r="D91" s="236"/>
      <c r="E91" s="236"/>
      <c r="F91" s="236"/>
    </row>
    <row r="92" spans="2:7" s="3" customFormat="1" ht="53.2">
      <c r="B92" s="202" t="s">
        <v>114</v>
      </c>
      <c r="C92" s="30" t="s">
        <v>199</v>
      </c>
      <c r="D92" s="236"/>
      <c r="E92" s="236"/>
      <c r="F92" s="236"/>
    </row>
    <row r="93" spans="2:7" s="3" customFormat="1">
      <c r="B93" s="296" t="s">
        <v>0</v>
      </c>
      <c r="C93" s="297"/>
      <c r="D93" s="237"/>
      <c r="E93" s="237"/>
      <c r="F93" s="237"/>
    </row>
    <row r="94" spans="2:7" s="35" customFormat="1">
      <c r="B94" s="11" t="s">
        <v>5</v>
      </c>
      <c r="C94" s="11"/>
      <c r="D94" s="106">
        <f>+'Հավելված N 2'!G28</f>
        <v>0</v>
      </c>
      <c r="E94" s="106">
        <f>+'Հավելված N 2'!H28</f>
        <v>136268.80000000002</v>
      </c>
      <c r="F94" s="106">
        <f>+'Հավելված N 2'!I28</f>
        <v>188679.80000000002</v>
      </c>
      <c r="G94" s="36"/>
    </row>
    <row r="95" spans="2:7" ht="8.1" customHeight="1"/>
    <row r="96" spans="2:7" s="3" customFormat="1">
      <c r="B96" s="294" t="s">
        <v>2</v>
      </c>
      <c r="C96" s="295"/>
      <c r="D96" s="34"/>
      <c r="E96" s="34"/>
      <c r="F96" s="34"/>
    </row>
    <row r="97" spans="2:7" s="3" customFormat="1" ht="37.25" customHeight="1">
      <c r="B97" s="21" t="s">
        <v>3</v>
      </c>
      <c r="C97" s="25">
        <v>1236</v>
      </c>
      <c r="D97" s="241" t="s">
        <v>28</v>
      </c>
      <c r="E97" s="242"/>
      <c r="F97" s="245"/>
    </row>
    <row r="98" spans="2:7" s="3" customFormat="1" ht="35.5">
      <c r="B98" s="21" t="s">
        <v>4</v>
      </c>
      <c r="C98" s="25">
        <v>32003</v>
      </c>
      <c r="D98" s="9" t="s">
        <v>48</v>
      </c>
      <c r="E98" s="9" t="s">
        <v>9</v>
      </c>
      <c r="F98" s="9" t="s">
        <v>10</v>
      </c>
    </row>
    <row r="99" spans="2:7" s="3" customFormat="1" ht="35.5">
      <c r="B99" s="65" t="s">
        <v>63</v>
      </c>
      <c r="C99" s="30" t="s">
        <v>202</v>
      </c>
      <c r="D99" s="235"/>
      <c r="E99" s="235"/>
      <c r="F99" s="235"/>
    </row>
    <row r="100" spans="2:7" s="3" customFormat="1" ht="88.7">
      <c r="B100" s="21" t="s">
        <v>64</v>
      </c>
      <c r="C100" s="30" t="s">
        <v>87</v>
      </c>
      <c r="D100" s="236"/>
      <c r="E100" s="236"/>
      <c r="F100" s="236"/>
    </row>
    <row r="101" spans="2:7" s="3" customFormat="1" ht="35.5">
      <c r="B101" s="29" t="s">
        <v>65</v>
      </c>
      <c r="C101" s="30" t="s">
        <v>88</v>
      </c>
      <c r="D101" s="236"/>
      <c r="E101" s="236"/>
      <c r="F101" s="236"/>
    </row>
    <row r="102" spans="2:7" s="3" customFormat="1" ht="53.2">
      <c r="B102" s="202" t="s">
        <v>114</v>
      </c>
      <c r="C102" s="30" t="s">
        <v>199</v>
      </c>
      <c r="D102" s="236"/>
      <c r="E102" s="236"/>
      <c r="F102" s="236"/>
    </row>
    <row r="103" spans="2:7" s="3" customFormat="1">
      <c r="B103" s="296" t="s">
        <v>0</v>
      </c>
      <c r="C103" s="297"/>
      <c r="D103" s="237"/>
      <c r="E103" s="237"/>
      <c r="F103" s="237"/>
    </row>
    <row r="104" spans="2:7" s="35" customFormat="1">
      <c r="B104" s="11" t="s">
        <v>5</v>
      </c>
      <c r="C104" s="11"/>
      <c r="D104" s="106">
        <f>+'Հավելված N 2'!G54</f>
        <v>7500</v>
      </c>
      <c r="E104" s="106">
        <f>+'Հավելված N 2'!H54</f>
        <v>7500</v>
      </c>
      <c r="F104" s="106">
        <f>+'Հավելված N 2'!I54</f>
        <v>7500</v>
      </c>
      <c r="G104" s="36"/>
    </row>
    <row r="105" spans="2:7" ht="8.1" customHeight="1"/>
    <row r="106" spans="2:7" s="3" customFormat="1">
      <c r="B106" s="294" t="s">
        <v>2</v>
      </c>
      <c r="C106" s="295"/>
      <c r="D106" s="34"/>
      <c r="E106" s="34"/>
      <c r="F106" s="34"/>
    </row>
    <row r="107" spans="2:7" s="3" customFormat="1" ht="37.25" customHeight="1">
      <c r="B107" s="21" t="s">
        <v>3</v>
      </c>
      <c r="C107" s="25">
        <v>1236</v>
      </c>
      <c r="D107" s="241" t="s">
        <v>28</v>
      </c>
      <c r="E107" s="242"/>
      <c r="F107" s="245"/>
    </row>
    <row r="108" spans="2:7" s="3" customFormat="1" ht="35.5">
      <c r="B108" s="21" t="s">
        <v>4</v>
      </c>
      <c r="C108" s="25">
        <v>32005</v>
      </c>
      <c r="D108" s="9" t="s">
        <v>48</v>
      </c>
      <c r="E108" s="9" t="s">
        <v>9</v>
      </c>
      <c r="F108" s="9" t="s">
        <v>10</v>
      </c>
    </row>
    <row r="109" spans="2:7" s="3" customFormat="1" ht="35.5">
      <c r="B109" s="65" t="s">
        <v>63</v>
      </c>
      <c r="C109" s="30" t="s">
        <v>89</v>
      </c>
      <c r="D109" s="235"/>
      <c r="E109" s="235"/>
      <c r="F109" s="235"/>
    </row>
    <row r="110" spans="2:7" s="3" customFormat="1" ht="88.7">
      <c r="B110" s="21" t="s">
        <v>64</v>
      </c>
      <c r="C110" s="30" t="s">
        <v>87</v>
      </c>
      <c r="D110" s="236"/>
      <c r="E110" s="236"/>
      <c r="F110" s="236"/>
    </row>
    <row r="111" spans="2:7" s="3" customFormat="1" ht="35.5">
      <c r="B111" s="29" t="s">
        <v>65</v>
      </c>
      <c r="C111" s="30" t="s">
        <v>88</v>
      </c>
      <c r="D111" s="236"/>
      <c r="E111" s="236"/>
      <c r="F111" s="236"/>
    </row>
    <row r="112" spans="2:7" s="3" customFormat="1" ht="53.2">
      <c r="B112" s="202" t="s">
        <v>114</v>
      </c>
      <c r="C112" s="30" t="s">
        <v>199</v>
      </c>
      <c r="D112" s="236"/>
      <c r="E112" s="236"/>
      <c r="F112" s="236"/>
    </row>
    <row r="113" spans="2:7" s="3" customFormat="1">
      <c r="B113" s="296" t="s">
        <v>0</v>
      </c>
      <c r="C113" s="297"/>
      <c r="D113" s="237"/>
      <c r="E113" s="237"/>
      <c r="F113" s="237"/>
    </row>
    <row r="114" spans="2:7" s="35" customFormat="1">
      <c r="B114" s="11" t="s">
        <v>5</v>
      </c>
      <c r="C114" s="11"/>
      <c r="D114" s="106">
        <f>+'Հավելված N 2'!G63</f>
        <v>10000</v>
      </c>
      <c r="E114" s="106">
        <f>+'Հավելված N 2'!H63</f>
        <v>10000</v>
      </c>
      <c r="F114" s="106">
        <f>+'Հավելված N 2'!I63</f>
        <v>10000</v>
      </c>
      <c r="G114" s="36"/>
    </row>
  </sheetData>
  <mergeCells count="57">
    <mergeCell ref="C1:F1"/>
    <mergeCell ref="C2:F2"/>
    <mergeCell ref="C3:F3"/>
    <mergeCell ref="B6:F6"/>
    <mergeCell ref="A31:F31"/>
    <mergeCell ref="F20:F24"/>
    <mergeCell ref="B24:C24"/>
    <mergeCell ref="A9:F9"/>
    <mergeCell ref="C10:E10"/>
    <mergeCell ref="B11:F11"/>
    <mergeCell ref="B17:C17"/>
    <mergeCell ref="D18:F18"/>
    <mergeCell ref="D20:D24"/>
    <mergeCell ref="E20:E24"/>
    <mergeCell ref="D89:D93"/>
    <mergeCell ref="E89:E93"/>
    <mergeCell ref="F89:F93"/>
    <mergeCell ref="B93:C93"/>
    <mergeCell ref="B69:C69"/>
    <mergeCell ref="B72:C72"/>
    <mergeCell ref="D73:F73"/>
    <mergeCell ref="D75:D79"/>
    <mergeCell ref="E75:E79"/>
    <mergeCell ref="F75:F79"/>
    <mergeCell ref="B79:C79"/>
    <mergeCell ref="B80:C80"/>
    <mergeCell ref="B86:C86"/>
    <mergeCell ref="D87:F87"/>
    <mergeCell ref="B33:F33"/>
    <mergeCell ref="B61:C61"/>
    <mergeCell ref="D62:F62"/>
    <mergeCell ref="D64:D68"/>
    <mergeCell ref="E64:E68"/>
    <mergeCell ref="F64:F68"/>
    <mergeCell ref="B68:C68"/>
    <mergeCell ref="C32:E32"/>
    <mergeCell ref="B96:C96"/>
    <mergeCell ref="D97:F97"/>
    <mergeCell ref="D99:D103"/>
    <mergeCell ref="E99:E103"/>
    <mergeCell ref="F99:F103"/>
    <mergeCell ref="B103:C103"/>
    <mergeCell ref="A53:F53"/>
    <mergeCell ref="C54:E54"/>
    <mergeCell ref="B55:F55"/>
    <mergeCell ref="B39:C39"/>
    <mergeCell ref="D40:F40"/>
    <mergeCell ref="D42:D46"/>
    <mergeCell ref="E42:E46"/>
    <mergeCell ref="F42:F46"/>
    <mergeCell ref="B46:C46"/>
    <mergeCell ref="B106:C106"/>
    <mergeCell ref="D107:F107"/>
    <mergeCell ref="D109:D113"/>
    <mergeCell ref="E109:E113"/>
    <mergeCell ref="F109:F113"/>
    <mergeCell ref="B113:C11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zoomScale="85" zoomScaleNormal="85" workbookViewId="0">
      <selection activeCell="J6" sqref="J6"/>
    </sheetView>
  </sheetViews>
  <sheetFormatPr defaultColWidth="9.09765625" defaultRowHeight="17.75"/>
  <cols>
    <col min="1" max="4" width="18.19921875" style="40" customWidth="1"/>
    <col min="5" max="6" width="14.3984375" style="86" customWidth="1"/>
    <col min="7" max="7" width="17.69921875" style="87" customWidth="1"/>
    <col min="8" max="8" width="14.3984375" style="87" customWidth="1"/>
    <col min="9" max="9" width="30.19921875" style="86" customWidth="1"/>
    <col min="10" max="10" width="18" style="40" customWidth="1"/>
    <col min="11" max="11" width="37.09765625" style="40" customWidth="1"/>
    <col min="12" max="12" width="20.19921875" style="40" customWidth="1"/>
    <col min="13" max="13" width="14" style="40" bestFit="1" customWidth="1"/>
    <col min="14" max="16384" width="9.09765625" style="40"/>
  </cols>
  <sheetData>
    <row r="1" spans="1:10" ht="33.450000000000003" customHeight="1">
      <c r="A1" s="79"/>
      <c r="B1" s="79"/>
      <c r="C1" s="79"/>
      <c r="D1" s="79"/>
      <c r="E1" s="80"/>
      <c r="F1" s="80"/>
      <c r="G1" s="81"/>
      <c r="H1" s="331" t="s">
        <v>207</v>
      </c>
      <c r="I1" s="331"/>
    </row>
    <row r="2" spans="1:10">
      <c r="A2" s="79"/>
      <c r="B2" s="79"/>
      <c r="C2" s="79"/>
      <c r="D2" s="79"/>
      <c r="E2" s="80"/>
      <c r="F2" s="80"/>
      <c r="G2" s="81"/>
      <c r="H2" s="332" t="s">
        <v>69</v>
      </c>
      <c r="I2" s="332"/>
    </row>
    <row r="3" spans="1:10">
      <c r="A3" s="79"/>
      <c r="B3" s="79"/>
      <c r="C3" s="79"/>
      <c r="D3" s="79"/>
      <c r="E3" s="80"/>
      <c r="F3" s="80"/>
      <c r="G3" s="81"/>
      <c r="H3" s="332" t="s">
        <v>6</v>
      </c>
      <c r="I3" s="332"/>
    </row>
    <row r="4" spans="1:10">
      <c r="A4" s="79"/>
      <c r="B4" s="79"/>
      <c r="C4" s="79"/>
      <c r="D4" s="79"/>
      <c r="E4" s="80"/>
      <c r="F4" s="80"/>
      <c r="G4" s="81"/>
      <c r="H4" s="81"/>
      <c r="I4" s="145"/>
    </row>
    <row r="5" spans="1:10">
      <c r="A5" s="79"/>
      <c r="B5" s="79"/>
      <c r="C5" s="79"/>
      <c r="D5" s="79"/>
      <c r="E5" s="80"/>
      <c r="F5" s="80"/>
      <c r="G5" s="81"/>
      <c r="H5" s="81"/>
      <c r="I5" s="145"/>
    </row>
    <row r="6" spans="1:10" ht="32.25" customHeight="1">
      <c r="A6" s="333" t="s">
        <v>174</v>
      </c>
      <c r="B6" s="333"/>
      <c r="C6" s="333"/>
      <c r="D6" s="333"/>
      <c r="E6" s="333"/>
      <c r="F6" s="333"/>
      <c r="G6" s="333"/>
      <c r="H6" s="333"/>
      <c r="I6" s="333"/>
    </row>
    <row r="7" spans="1:10" ht="20.95" customHeight="1">
      <c r="A7" s="333"/>
      <c r="B7" s="333"/>
      <c r="C7" s="333"/>
      <c r="D7" s="333"/>
      <c r="E7" s="333"/>
      <c r="F7" s="333"/>
      <c r="G7" s="333"/>
      <c r="H7" s="333"/>
      <c r="I7" s="333"/>
    </row>
    <row r="8" spans="1:10" ht="20.95" customHeight="1">
      <c r="A8" s="82"/>
      <c r="B8" s="82"/>
      <c r="C8" s="82"/>
      <c r="D8" s="82"/>
      <c r="E8" s="82"/>
      <c r="F8" s="82"/>
      <c r="G8" s="82"/>
      <c r="H8" s="82"/>
      <c r="I8" s="82"/>
    </row>
    <row r="9" spans="1:10" ht="20.95" customHeight="1">
      <c r="A9" s="82"/>
      <c r="B9" s="82"/>
      <c r="C9" s="82"/>
      <c r="D9" s="82"/>
      <c r="E9" s="82"/>
      <c r="F9" s="82"/>
      <c r="G9" s="82"/>
      <c r="H9" s="82"/>
      <c r="I9" s="82"/>
    </row>
    <row r="10" spans="1:10" ht="73.75" customHeight="1">
      <c r="A10" s="334" t="s">
        <v>37</v>
      </c>
      <c r="B10" s="334" t="s">
        <v>38</v>
      </c>
      <c r="C10" s="334"/>
      <c r="D10" s="334"/>
      <c r="E10" s="334" t="s">
        <v>39</v>
      </c>
      <c r="F10" s="334" t="s">
        <v>40</v>
      </c>
      <c r="G10" s="334" t="s">
        <v>41</v>
      </c>
      <c r="H10" s="335" t="s">
        <v>66</v>
      </c>
      <c r="I10" s="335"/>
    </row>
    <row r="11" spans="1:10" ht="20.95" customHeight="1">
      <c r="A11" s="334"/>
      <c r="B11" s="334"/>
      <c r="C11" s="334"/>
      <c r="D11" s="334"/>
      <c r="E11" s="334"/>
      <c r="F11" s="334"/>
      <c r="G11" s="334"/>
      <c r="H11" s="146" t="s">
        <v>42</v>
      </c>
      <c r="I11" s="83" t="s">
        <v>43</v>
      </c>
    </row>
    <row r="12" spans="1:10">
      <c r="A12" s="84">
        <v>1</v>
      </c>
      <c r="B12" s="320">
        <v>2</v>
      </c>
      <c r="C12" s="321"/>
      <c r="D12" s="322"/>
      <c r="E12" s="146">
        <v>3</v>
      </c>
      <c r="F12" s="146">
        <v>4</v>
      </c>
      <c r="G12" s="146">
        <v>5</v>
      </c>
      <c r="H12" s="146">
        <v>6</v>
      </c>
      <c r="I12" s="146">
        <v>7</v>
      </c>
      <c r="J12" s="85"/>
    </row>
    <row r="13" spans="1:10" s="3" customFormat="1" ht="45" customHeight="1">
      <c r="A13" s="310" t="s">
        <v>19</v>
      </c>
      <c r="B13" s="311"/>
      <c r="C13" s="311"/>
      <c r="D13" s="311"/>
      <c r="E13" s="311"/>
      <c r="F13" s="311"/>
      <c r="G13" s="311"/>
      <c r="H13" s="312"/>
      <c r="I13" s="196">
        <f>+I14</f>
        <v>-17500</v>
      </c>
      <c r="J13" s="94"/>
    </row>
    <row r="14" spans="1:10" s="3" customFormat="1" ht="17.75" customHeight="1">
      <c r="A14" s="136" t="s">
        <v>72</v>
      </c>
      <c r="B14" s="136" t="s">
        <v>162</v>
      </c>
      <c r="C14" s="136" t="s">
        <v>73</v>
      </c>
      <c r="D14" s="313" t="s">
        <v>113</v>
      </c>
      <c r="E14" s="314"/>
      <c r="F14" s="314"/>
      <c r="G14" s="314"/>
      <c r="H14" s="315"/>
      <c r="I14" s="197">
        <f>+I15</f>
        <v>-17500</v>
      </c>
    </row>
    <row r="15" spans="1:10" s="97" customFormat="1" ht="54.95" customHeight="1">
      <c r="A15" s="198" t="s">
        <v>163</v>
      </c>
      <c r="B15" s="316" t="s">
        <v>160</v>
      </c>
      <c r="C15" s="316"/>
      <c r="D15" s="316"/>
      <c r="E15" s="316"/>
      <c r="F15" s="316"/>
      <c r="G15" s="316"/>
      <c r="H15" s="316"/>
      <c r="I15" s="96">
        <f>+I16</f>
        <v>-17500</v>
      </c>
    </row>
    <row r="16" spans="1:10" s="35" customFormat="1" ht="20.95" customHeight="1">
      <c r="A16" s="226"/>
      <c r="B16" s="317" t="s">
        <v>74</v>
      </c>
      <c r="C16" s="317"/>
      <c r="D16" s="317"/>
      <c r="E16" s="226"/>
      <c r="F16" s="226"/>
      <c r="G16" s="226"/>
      <c r="H16" s="226"/>
      <c r="I16" s="216">
        <f>+I17</f>
        <v>-17500</v>
      </c>
    </row>
    <row r="17" spans="1:10" s="100" customFormat="1" ht="18" customHeight="1">
      <c r="A17" s="135" t="s">
        <v>169</v>
      </c>
      <c r="B17" s="318" t="s">
        <v>170</v>
      </c>
      <c r="C17" s="318"/>
      <c r="D17" s="318"/>
      <c r="E17" s="110" t="s">
        <v>52</v>
      </c>
      <c r="F17" s="110" t="s">
        <v>70</v>
      </c>
      <c r="G17" s="217"/>
      <c r="H17" s="227"/>
      <c r="I17" s="223">
        <v>-17500</v>
      </c>
    </row>
    <row r="18" spans="1:10" s="224" customFormat="1" ht="20.95" customHeight="1">
      <c r="B18" s="319"/>
      <c r="C18" s="319"/>
      <c r="D18" s="319"/>
      <c r="I18" s="225"/>
    </row>
    <row r="19" spans="1:10" s="3" customFormat="1" ht="45" customHeight="1">
      <c r="A19" s="327" t="s">
        <v>71</v>
      </c>
      <c r="B19" s="327"/>
      <c r="C19" s="327"/>
      <c r="D19" s="327"/>
      <c r="E19" s="327"/>
      <c r="F19" s="327"/>
      <c r="G19" s="327"/>
      <c r="H19" s="327"/>
      <c r="I19" s="228">
        <f>+I20</f>
        <v>188679.8</v>
      </c>
      <c r="J19" s="94"/>
    </row>
    <row r="20" spans="1:10" s="3" customFormat="1" ht="17.75" customHeight="1">
      <c r="A20" s="136" t="s">
        <v>72</v>
      </c>
      <c r="B20" s="136" t="s">
        <v>132</v>
      </c>
      <c r="C20" s="136" t="s">
        <v>73</v>
      </c>
      <c r="D20" s="313" t="s">
        <v>133</v>
      </c>
      <c r="E20" s="314"/>
      <c r="F20" s="314"/>
      <c r="G20" s="314"/>
      <c r="H20" s="315"/>
      <c r="I20" s="197">
        <f>+I21</f>
        <v>188679.8</v>
      </c>
    </row>
    <row r="21" spans="1:10" s="97" customFormat="1" ht="54.95" customHeight="1">
      <c r="A21" s="198" t="s">
        <v>134</v>
      </c>
      <c r="B21" s="328" t="s">
        <v>135</v>
      </c>
      <c r="C21" s="329"/>
      <c r="D21" s="329"/>
      <c r="E21" s="329"/>
      <c r="F21" s="329"/>
      <c r="G21" s="329"/>
      <c r="H21" s="330"/>
      <c r="I21" s="96">
        <f>+I22+I24</f>
        <v>188679.8</v>
      </c>
    </row>
    <row r="22" spans="1:10" s="35" customFormat="1" ht="20.95" customHeight="1">
      <c r="A22" s="91"/>
      <c r="B22" s="323" t="s">
        <v>74</v>
      </c>
      <c r="C22" s="324"/>
      <c r="D22" s="325"/>
      <c r="E22" s="92"/>
      <c r="F22" s="92"/>
      <c r="G22" s="92"/>
      <c r="H22" s="93"/>
      <c r="I22" s="70">
        <f>SUM(I23:I23)</f>
        <v>180000</v>
      </c>
    </row>
    <row r="23" spans="1:10" s="100" customFormat="1" ht="18" customHeight="1">
      <c r="A23" s="143" t="s">
        <v>136</v>
      </c>
      <c r="B23" s="326" t="s">
        <v>75</v>
      </c>
      <c r="C23" s="326"/>
      <c r="D23" s="326"/>
      <c r="E23" s="98" t="s">
        <v>171</v>
      </c>
      <c r="F23" s="98" t="s">
        <v>70</v>
      </c>
      <c r="G23" s="99"/>
      <c r="H23" s="68"/>
      <c r="I23" s="69">
        <v>180000</v>
      </c>
    </row>
    <row r="24" spans="1:10" s="100" customFormat="1" ht="20.95" customHeight="1">
      <c r="A24" s="143"/>
      <c r="B24" s="323" t="s">
        <v>51</v>
      </c>
      <c r="C24" s="324"/>
      <c r="D24" s="325"/>
      <c r="E24" s="92" t="s">
        <v>76</v>
      </c>
      <c r="F24" s="92" t="s">
        <v>76</v>
      </c>
      <c r="G24" s="92"/>
      <c r="H24" s="101"/>
      <c r="I24" s="70">
        <f>SUM(I25:I26)</f>
        <v>8679.7999999999993</v>
      </c>
    </row>
    <row r="25" spans="1:10" s="100" customFormat="1">
      <c r="A25" s="143" t="s">
        <v>137</v>
      </c>
      <c r="B25" s="326" t="s">
        <v>59</v>
      </c>
      <c r="C25" s="326"/>
      <c r="D25" s="326"/>
      <c r="E25" s="98" t="s">
        <v>52</v>
      </c>
      <c r="F25" s="98" t="s">
        <v>50</v>
      </c>
      <c r="G25" s="99"/>
      <c r="H25" s="68"/>
      <c r="I25" s="69">
        <v>7747.7</v>
      </c>
    </row>
    <row r="26" spans="1:10" s="100" customFormat="1" ht="17.899999999999999" customHeight="1">
      <c r="A26" s="143" t="s">
        <v>138</v>
      </c>
      <c r="B26" s="326" t="s">
        <v>60</v>
      </c>
      <c r="C26" s="326"/>
      <c r="D26" s="326"/>
      <c r="E26" s="98" t="s">
        <v>53</v>
      </c>
      <c r="F26" s="98" t="s">
        <v>50</v>
      </c>
      <c r="G26" s="99"/>
      <c r="H26" s="68"/>
      <c r="I26" s="69">
        <v>932.1</v>
      </c>
    </row>
    <row r="27" spans="1:10" s="3" customFormat="1" ht="17.75" customHeight="1">
      <c r="A27" s="136" t="s">
        <v>72</v>
      </c>
      <c r="B27" s="136" t="s">
        <v>143</v>
      </c>
      <c r="C27" s="136" t="s">
        <v>73</v>
      </c>
      <c r="D27" s="313" t="s">
        <v>106</v>
      </c>
      <c r="E27" s="314"/>
      <c r="F27" s="314"/>
      <c r="G27" s="314"/>
      <c r="H27" s="315"/>
      <c r="I27" s="211">
        <f>+I28+I33</f>
        <v>17500</v>
      </c>
    </row>
    <row r="28" spans="1:10" s="97" customFormat="1" ht="54.95" customHeight="1">
      <c r="A28" s="198" t="s">
        <v>144</v>
      </c>
      <c r="B28" s="316" t="s">
        <v>145</v>
      </c>
      <c r="C28" s="316"/>
      <c r="D28" s="316"/>
      <c r="E28" s="316"/>
      <c r="F28" s="316"/>
      <c r="G28" s="316"/>
      <c r="H28" s="316"/>
      <c r="I28" s="212">
        <f>+I29</f>
        <v>7500</v>
      </c>
      <c r="J28" s="213"/>
    </row>
    <row r="29" spans="1:10" s="100" customFormat="1" ht="20.95" customHeight="1">
      <c r="A29" s="135"/>
      <c r="B29" s="241" t="s">
        <v>51</v>
      </c>
      <c r="C29" s="242"/>
      <c r="D29" s="245"/>
      <c r="E29" s="214" t="s">
        <v>76</v>
      </c>
      <c r="F29" s="214" t="s">
        <v>76</v>
      </c>
      <c r="G29" s="214" t="s">
        <v>76</v>
      </c>
      <c r="H29" s="215"/>
      <c r="I29" s="216">
        <f>SUM(I30:I32)</f>
        <v>7500</v>
      </c>
    </row>
    <row r="30" spans="1:10" s="100" customFormat="1" ht="17.75" customHeight="1">
      <c r="A30" s="135" t="s">
        <v>149</v>
      </c>
      <c r="B30" s="307" t="s">
        <v>146</v>
      </c>
      <c r="C30" s="308"/>
      <c r="D30" s="309"/>
      <c r="E30" s="110" t="s">
        <v>53</v>
      </c>
      <c r="F30" s="110" t="s">
        <v>50</v>
      </c>
      <c r="G30" s="217"/>
      <c r="H30" s="218"/>
      <c r="I30" s="219">
        <v>2500</v>
      </c>
    </row>
    <row r="31" spans="1:10" s="100" customFormat="1" ht="17.75" customHeight="1">
      <c r="A31" s="135" t="s">
        <v>148</v>
      </c>
      <c r="B31" s="307" t="s">
        <v>146</v>
      </c>
      <c r="C31" s="308"/>
      <c r="D31" s="309"/>
      <c r="E31" s="230" t="s">
        <v>53</v>
      </c>
      <c r="F31" s="110" t="s">
        <v>50</v>
      </c>
      <c r="G31" s="217"/>
      <c r="H31" s="218"/>
      <c r="I31" s="219">
        <v>2500</v>
      </c>
    </row>
    <row r="32" spans="1:10">
      <c r="A32" s="135" t="s">
        <v>150</v>
      </c>
      <c r="B32" s="307" t="s">
        <v>146</v>
      </c>
      <c r="C32" s="308"/>
      <c r="D32" s="309"/>
      <c r="E32" s="230" t="s">
        <v>53</v>
      </c>
      <c r="F32" s="110" t="s">
        <v>50</v>
      </c>
      <c r="G32" s="217"/>
      <c r="H32" s="218"/>
      <c r="I32" s="219">
        <v>2500</v>
      </c>
    </row>
    <row r="33" spans="1:10" s="97" customFormat="1" ht="54.95" customHeight="1">
      <c r="A33" s="198" t="s">
        <v>155</v>
      </c>
      <c r="B33" s="316" t="s">
        <v>78</v>
      </c>
      <c r="C33" s="316"/>
      <c r="D33" s="316"/>
      <c r="E33" s="316"/>
      <c r="F33" s="316"/>
      <c r="G33" s="316"/>
      <c r="H33" s="316"/>
      <c r="I33" s="212">
        <f>+I34</f>
        <v>10000</v>
      </c>
      <c r="J33" s="213"/>
    </row>
    <row r="34" spans="1:10" s="100" customFormat="1" ht="20.95" customHeight="1">
      <c r="A34" s="135"/>
      <c r="B34" s="241" t="s">
        <v>51</v>
      </c>
      <c r="C34" s="242"/>
      <c r="D34" s="245"/>
      <c r="E34" s="214" t="s">
        <v>76</v>
      </c>
      <c r="F34" s="214" t="s">
        <v>76</v>
      </c>
      <c r="G34" s="214" t="s">
        <v>76</v>
      </c>
      <c r="H34" s="215"/>
      <c r="I34" s="216">
        <f>SUM(I35:I38)</f>
        <v>10000</v>
      </c>
    </row>
    <row r="35" spans="1:10" s="100" customFormat="1" ht="17.75" customHeight="1">
      <c r="A35" s="135" t="s">
        <v>156</v>
      </c>
      <c r="B35" s="307" t="s">
        <v>146</v>
      </c>
      <c r="C35" s="308"/>
      <c r="D35" s="309"/>
      <c r="E35" s="230" t="s">
        <v>53</v>
      </c>
      <c r="F35" s="110" t="s">
        <v>50</v>
      </c>
      <c r="G35" s="217"/>
      <c r="H35" s="218"/>
      <c r="I35" s="219">
        <v>2500</v>
      </c>
    </row>
    <row r="36" spans="1:10" s="100" customFormat="1" ht="17.75" customHeight="1">
      <c r="A36" s="135" t="s">
        <v>157</v>
      </c>
      <c r="B36" s="307" t="s">
        <v>146</v>
      </c>
      <c r="C36" s="308"/>
      <c r="D36" s="309"/>
      <c r="E36" s="230" t="s">
        <v>53</v>
      </c>
      <c r="F36" s="110" t="s">
        <v>50</v>
      </c>
      <c r="G36" s="217"/>
      <c r="H36" s="218"/>
      <c r="I36" s="219">
        <v>2500</v>
      </c>
    </row>
    <row r="37" spans="1:10">
      <c r="A37" s="135" t="s">
        <v>158</v>
      </c>
      <c r="B37" s="307" t="s">
        <v>146</v>
      </c>
      <c r="C37" s="308"/>
      <c r="D37" s="309"/>
      <c r="E37" s="230" t="s">
        <v>53</v>
      </c>
      <c r="F37" s="110" t="s">
        <v>50</v>
      </c>
      <c r="G37" s="217"/>
      <c r="H37" s="218"/>
      <c r="I37" s="219">
        <v>2500</v>
      </c>
    </row>
    <row r="38" spans="1:10" s="100" customFormat="1" ht="17.75" customHeight="1">
      <c r="A38" s="135" t="s">
        <v>159</v>
      </c>
      <c r="B38" s="307" t="s">
        <v>146</v>
      </c>
      <c r="C38" s="308"/>
      <c r="D38" s="309"/>
      <c r="E38" s="230" t="s">
        <v>53</v>
      </c>
      <c r="F38" s="110" t="s">
        <v>50</v>
      </c>
      <c r="G38" s="217"/>
      <c r="H38" s="218"/>
      <c r="I38" s="219">
        <v>2500</v>
      </c>
    </row>
    <row r="39" spans="1:10" s="3" customFormat="1" ht="17.75" customHeight="1">
      <c r="A39" s="136" t="s">
        <v>72</v>
      </c>
      <c r="B39" s="136" t="s">
        <v>162</v>
      </c>
      <c r="C39" s="136" t="s">
        <v>73</v>
      </c>
      <c r="D39" s="313" t="s">
        <v>113</v>
      </c>
      <c r="E39" s="314"/>
      <c r="F39" s="314"/>
      <c r="G39" s="314"/>
      <c r="H39" s="315"/>
      <c r="I39" s="211">
        <f>+I44+I40</f>
        <v>0</v>
      </c>
    </row>
    <row r="40" spans="1:10" s="97" customFormat="1" ht="54.95" customHeight="1">
      <c r="A40" s="198" t="s">
        <v>163</v>
      </c>
      <c r="B40" s="316" t="s">
        <v>160</v>
      </c>
      <c r="C40" s="316"/>
      <c r="D40" s="316"/>
      <c r="E40" s="316"/>
      <c r="F40" s="316"/>
      <c r="G40" s="316"/>
      <c r="H40" s="316"/>
      <c r="I40" s="212">
        <f>+I41</f>
        <v>-45344.1</v>
      </c>
      <c r="J40" s="213"/>
    </row>
    <row r="41" spans="1:10" s="100" customFormat="1" ht="20.95" customHeight="1">
      <c r="A41" s="135"/>
      <c r="B41" s="241" t="s">
        <v>51</v>
      </c>
      <c r="C41" s="242"/>
      <c r="D41" s="245"/>
      <c r="E41" s="214" t="s">
        <v>76</v>
      </c>
      <c r="F41" s="214" t="s">
        <v>76</v>
      </c>
      <c r="G41" s="214" t="s">
        <v>76</v>
      </c>
      <c r="H41" s="215"/>
      <c r="I41" s="216">
        <f>SUM(I42:I43)</f>
        <v>-45344.1</v>
      </c>
    </row>
    <row r="42" spans="1:10" s="100" customFormat="1" ht="17.75" customHeight="1">
      <c r="A42" s="135" t="s">
        <v>164</v>
      </c>
      <c r="B42" s="307" t="s">
        <v>146</v>
      </c>
      <c r="C42" s="308"/>
      <c r="D42" s="309"/>
      <c r="E42" s="110" t="s">
        <v>52</v>
      </c>
      <c r="F42" s="110" t="s">
        <v>50</v>
      </c>
      <c r="G42" s="217">
        <v>43184900</v>
      </c>
      <c r="H42" s="218">
        <v>-1</v>
      </c>
      <c r="I42" s="219">
        <f>+ROUND(G42*H42/1000,1)</f>
        <v>-43184.9</v>
      </c>
    </row>
    <row r="43" spans="1:10" s="100" customFormat="1" ht="17.75" customHeight="1">
      <c r="A43" s="135" t="s">
        <v>166</v>
      </c>
      <c r="B43" s="307" t="s">
        <v>147</v>
      </c>
      <c r="C43" s="308"/>
      <c r="D43" s="309"/>
      <c r="E43" s="110" t="s">
        <v>52</v>
      </c>
      <c r="F43" s="110" t="s">
        <v>50</v>
      </c>
      <c r="G43" s="217">
        <v>2159200</v>
      </c>
      <c r="H43" s="218">
        <v>-1</v>
      </c>
      <c r="I43" s="219">
        <f>+ROUND(G43*H43/1000,1)</f>
        <v>-2159.1999999999998</v>
      </c>
    </row>
    <row r="44" spans="1:10" s="97" customFormat="1" ht="54.95" customHeight="1">
      <c r="A44" s="198" t="s">
        <v>167</v>
      </c>
      <c r="B44" s="316" t="s">
        <v>165</v>
      </c>
      <c r="C44" s="316"/>
      <c r="D44" s="316"/>
      <c r="E44" s="316"/>
      <c r="F44" s="316"/>
      <c r="G44" s="316"/>
      <c r="H44" s="316"/>
      <c r="I44" s="212">
        <f>+I45</f>
        <v>45344.1</v>
      </c>
      <c r="J44" s="213"/>
    </row>
    <row r="45" spans="1:10" s="100" customFormat="1" ht="20.95" customHeight="1">
      <c r="A45" s="135"/>
      <c r="B45" s="241" t="s">
        <v>51</v>
      </c>
      <c r="C45" s="242"/>
      <c r="D45" s="245"/>
      <c r="E45" s="214" t="s">
        <v>76</v>
      </c>
      <c r="F45" s="214" t="s">
        <v>76</v>
      </c>
      <c r="G45" s="214" t="s">
        <v>76</v>
      </c>
      <c r="H45" s="215"/>
      <c r="I45" s="216">
        <f>SUM(I46:I47)</f>
        <v>45344.1</v>
      </c>
    </row>
    <row r="46" spans="1:10" s="100" customFormat="1" ht="17.75" customHeight="1">
      <c r="A46" s="135">
        <v>71241200</v>
      </c>
      <c r="B46" s="307" t="s">
        <v>146</v>
      </c>
      <c r="C46" s="308"/>
      <c r="D46" s="309"/>
      <c r="E46" s="110" t="s">
        <v>52</v>
      </c>
      <c r="F46" s="110" t="s">
        <v>50</v>
      </c>
      <c r="G46" s="217">
        <v>43184900</v>
      </c>
      <c r="H46" s="218">
        <v>1</v>
      </c>
      <c r="I46" s="219">
        <f>+ROUND(G46*H46/1000,1)</f>
        <v>43184.9</v>
      </c>
    </row>
    <row r="47" spans="1:10" s="100" customFormat="1" ht="17.75" customHeight="1">
      <c r="A47" s="135">
        <v>50531140</v>
      </c>
      <c r="B47" s="307" t="s">
        <v>147</v>
      </c>
      <c r="C47" s="308"/>
      <c r="D47" s="309"/>
      <c r="E47" s="110" t="s">
        <v>52</v>
      </c>
      <c r="F47" s="110" t="s">
        <v>50</v>
      </c>
      <c r="G47" s="217">
        <v>2159200</v>
      </c>
      <c r="H47" s="218">
        <v>1</v>
      </c>
      <c r="I47" s="219">
        <f>+ROUND(G47*H47/1000,1)</f>
        <v>2159.1999999999998</v>
      </c>
    </row>
  </sheetData>
  <mergeCells count="46"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29:D29"/>
    <mergeCell ref="B31:D31"/>
    <mergeCell ref="B30:D30"/>
    <mergeCell ref="B32:D32"/>
    <mergeCell ref="B12:D12"/>
    <mergeCell ref="B22:D22"/>
    <mergeCell ref="B23:D23"/>
    <mergeCell ref="D27:H27"/>
    <mergeCell ref="B28:H28"/>
    <mergeCell ref="B26:D26"/>
    <mergeCell ref="B25:D25"/>
    <mergeCell ref="D20:H20"/>
    <mergeCell ref="B24:D24"/>
    <mergeCell ref="A19:H19"/>
    <mergeCell ref="B21:H21"/>
    <mergeCell ref="B33:H33"/>
    <mergeCell ref="B34:D34"/>
    <mergeCell ref="B35:D35"/>
    <mergeCell ref="B36:D36"/>
    <mergeCell ref="B37:D37"/>
    <mergeCell ref="B47:D47"/>
    <mergeCell ref="A13:H13"/>
    <mergeCell ref="D14:H14"/>
    <mergeCell ref="B15:H15"/>
    <mergeCell ref="B16:D16"/>
    <mergeCell ref="B17:D17"/>
    <mergeCell ref="B18:D18"/>
    <mergeCell ref="B42:D42"/>
    <mergeCell ref="B43:D43"/>
    <mergeCell ref="B44:H44"/>
    <mergeCell ref="B45:D45"/>
    <mergeCell ref="B46:D46"/>
    <mergeCell ref="B38:D38"/>
    <mergeCell ref="D39:H39"/>
    <mergeCell ref="B40:H40"/>
    <mergeCell ref="B41:D4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'Հավելված N 6'!Print_Titles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https://mul2.gov.am/tasks/975234/oneclick/havelvatsner.xlsx?token=7e28fecf4414e35f7e5d52a8c36e67fc</cp:keywords>
  <cp:lastModifiedBy>User</cp:lastModifiedBy>
  <cp:lastPrinted>2024-01-29T13:27:34Z</cp:lastPrinted>
  <dcterms:created xsi:type="dcterms:W3CDTF">2022-01-04T07:12:58Z</dcterms:created>
  <dcterms:modified xsi:type="dcterms:W3CDTF">2024-05-15T07:25:36Z</dcterms:modified>
</cp:coreProperties>
</file>