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նոր\Naxagic 6.0 verj\"/>
    </mc:Choice>
  </mc:AlternateContent>
  <bookViews>
    <workbookView xWindow="0" yWindow="0" windowWidth="28800" windowHeight="11580" tabRatio="753" activeTab="5"/>
  </bookViews>
  <sheets>
    <sheet name="Հ1" sheetId="44" r:id="rId1"/>
    <sheet name="Հ2" sheetId="32" r:id="rId2"/>
    <sheet name="Հ3" sheetId="42" r:id="rId3"/>
    <sheet name="Հ4 " sheetId="46" r:id="rId4"/>
    <sheet name="Հ5" sheetId="45" r:id="rId5"/>
    <sheet name="Հ6" sheetId="43" r:id="rId6"/>
  </sheet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 localSheetId="4">#REF!</definedName>
    <definedName name="AgencyName">#REF!</definedName>
    <definedName name="åû" localSheetId="3">#REF!</definedName>
    <definedName name="åû" localSheetId="4">#REF!</definedName>
    <definedName name="åû">#REF!</definedName>
    <definedName name="davit" localSheetId="3">#REF!</definedName>
    <definedName name="davit" localSheetId="4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mas" localSheetId="3">#REF!</definedName>
    <definedName name="mas" localSheetId="4">#REF!</definedName>
    <definedName name="mas">#REF!</definedName>
    <definedName name="mass" localSheetId="3">#REF!</definedName>
    <definedName name="mass" localSheetId="4">#REF!</definedName>
    <definedName name="mass">#REF!</definedName>
    <definedName name="PANature" localSheetId="1">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 localSheetId="4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1">Հ2!$A$1:$J$58</definedName>
    <definedName name="_xlnm.Print_Titles" localSheetId="0">Հ1!$7:$9</definedName>
    <definedName name="x" localSheetId="3">#REF!</definedName>
    <definedName name="x" localSheetId="4">#REF!</definedName>
    <definedName name="x">#REF!</definedName>
    <definedName name="Հավելված" localSheetId="0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0">#REF!</definedName>
    <definedName name="Մաս" localSheetId="3">#REF!</definedName>
    <definedName name="Մաս" localSheetId="4">#REF!</definedName>
    <definedName name="Մաս">#REF!</definedName>
    <definedName name="շախմատիստ" localSheetId="0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D34" i="46" l="1"/>
  <c r="E34" i="46"/>
  <c r="F34" i="46"/>
  <c r="D37" i="46"/>
  <c r="E37" i="46"/>
  <c r="F37" i="46"/>
  <c r="F14" i="43"/>
  <c r="F25" i="42"/>
  <c r="G37" i="45"/>
  <c r="G35" i="45"/>
  <c r="G34" i="45" s="1"/>
  <c r="G37" i="46"/>
  <c r="G35" i="46"/>
  <c r="G34" i="46" s="1"/>
  <c r="G40" i="32" l="1"/>
  <c r="H40" i="32"/>
  <c r="I40" i="32"/>
  <c r="H12" i="43"/>
  <c r="H96" i="43"/>
  <c r="H95" i="43"/>
  <c r="H94" i="43"/>
  <c r="H93" i="43"/>
  <c r="H92" i="43"/>
  <c r="H91" i="43"/>
  <c r="H90" i="43"/>
  <c r="H89" i="43"/>
  <c r="H88" i="43"/>
  <c r="H87" i="43"/>
  <c r="H86" i="43"/>
  <c r="H85" i="43"/>
  <c r="H83" i="43"/>
  <c r="H82" i="43" s="1"/>
  <c r="H80" i="43"/>
  <c r="H79" i="43"/>
  <c r="H78" i="43"/>
  <c r="H77" i="43"/>
  <c r="H76" i="43"/>
  <c r="H75" i="43"/>
  <c r="H74" i="43"/>
  <c r="H73" i="43"/>
  <c r="H72" i="43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 s="1"/>
  <c r="H20" i="43"/>
  <c r="H19" i="43"/>
  <c r="H18" i="43"/>
  <c r="H17" i="43"/>
  <c r="H16" i="43"/>
  <c r="H15" i="43"/>
  <c r="H14" i="43"/>
  <c r="H13" i="43"/>
  <c r="G56" i="32"/>
  <c r="H56" i="32"/>
  <c r="I56" i="32"/>
  <c r="G58" i="32"/>
  <c r="H58" i="32"/>
  <c r="I58" i="32"/>
  <c r="G38" i="32"/>
  <c r="H38" i="32"/>
  <c r="H37" i="32" s="1"/>
  <c r="I38" i="32"/>
  <c r="G44" i="44"/>
  <c r="G29" i="44"/>
  <c r="G17" i="44"/>
  <c r="G15" i="44" s="1"/>
  <c r="H84" i="43" l="1"/>
  <c r="H81" i="43" s="1"/>
  <c r="H11" i="43"/>
  <c r="H10" i="43" s="1"/>
  <c r="H9" i="43" s="1"/>
  <c r="H8" i="43" s="1"/>
  <c r="D31" i="44"/>
  <c r="H33" i="42" s="1"/>
  <c r="D32" i="44"/>
  <c r="H34" i="42" s="1"/>
  <c r="D33" i="44"/>
  <c r="H35" i="42" s="1"/>
  <c r="D34" i="44"/>
  <c r="H36" i="42" s="1"/>
  <c r="D35" i="44"/>
  <c r="D36" i="44"/>
  <c r="D37" i="44"/>
  <c r="H39" i="42" s="1"/>
  <c r="D38" i="44"/>
  <c r="H40" i="42" s="1"/>
  <c r="D39" i="44"/>
  <c r="H41" i="42" s="1"/>
  <c r="D40" i="44"/>
  <c r="H42" i="42" s="1"/>
  <c r="D41" i="44"/>
  <c r="H43" i="42" s="1"/>
  <c r="D42" i="44"/>
  <c r="H44" i="42" s="1"/>
  <c r="D43" i="44"/>
  <c r="H45" i="42" s="1"/>
  <c r="D19" i="44"/>
  <c r="H21" i="42" s="1"/>
  <c r="D21" i="44"/>
  <c r="H23" i="42" s="1"/>
  <c r="D23" i="44"/>
  <c r="H25" i="42" s="1"/>
  <c r="D24" i="44"/>
  <c r="H26" i="42" s="1"/>
  <c r="D25" i="44"/>
  <c r="H27" i="42" s="1"/>
  <c r="D26" i="44"/>
  <c r="H28" i="42" s="1"/>
  <c r="D27" i="44"/>
  <c r="H29" i="42" s="1"/>
  <c r="D28" i="44"/>
  <c r="D18" i="44"/>
  <c r="H20" i="42" s="1"/>
  <c r="H37" i="42"/>
  <c r="H38" i="42"/>
  <c r="F29" i="44"/>
  <c r="D80" i="42"/>
  <c r="D81" i="42"/>
  <c r="D82" i="42"/>
  <c r="D83" i="42"/>
  <c r="D84" i="42"/>
  <c r="D85" i="42"/>
  <c r="D86" i="42"/>
  <c r="D87" i="42"/>
  <c r="D88" i="42"/>
  <c r="D89" i="42"/>
  <c r="D90" i="42"/>
  <c r="D91" i="42"/>
  <c r="D92" i="42"/>
  <c r="D93" i="42"/>
  <c r="D94" i="42"/>
  <c r="D79" i="42"/>
  <c r="G46" i="42"/>
  <c r="G31" i="42"/>
  <c r="H30" i="42"/>
  <c r="D48" i="42"/>
  <c r="D49" i="42"/>
  <c r="D50" i="42"/>
  <c r="D51" i="42"/>
  <c r="D52" i="42"/>
  <c r="D53" i="42"/>
  <c r="D54" i="42"/>
  <c r="D55" i="42"/>
  <c r="D56" i="42"/>
  <c r="D57" i="42"/>
  <c r="D58" i="42"/>
  <c r="D59" i="42"/>
  <c r="D60" i="42"/>
  <c r="D61" i="42"/>
  <c r="D62" i="42"/>
  <c r="D63" i="42"/>
  <c r="D64" i="42"/>
  <c r="D65" i="42"/>
  <c r="D66" i="42"/>
  <c r="D67" i="42"/>
  <c r="D68" i="42"/>
  <c r="D69" i="42"/>
  <c r="D70" i="42"/>
  <c r="D71" i="42"/>
  <c r="D72" i="42"/>
  <c r="D73" i="42"/>
  <c r="D45" i="42"/>
  <c r="D47" i="42"/>
  <c r="D33" i="42"/>
  <c r="D34" i="42"/>
  <c r="D35" i="42"/>
  <c r="D36" i="42"/>
  <c r="D37" i="42"/>
  <c r="D38" i="42"/>
  <c r="D39" i="42"/>
  <c r="D40" i="42"/>
  <c r="D41" i="42"/>
  <c r="D42" i="42"/>
  <c r="D43" i="42"/>
  <c r="D44" i="42"/>
  <c r="D32" i="42"/>
  <c r="D30" i="42"/>
  <c r="D21" i="42"/>
  <c r="D22" i="42"/>
  <c r="D23" i="42"/>
  <c r="D24" i="42"/>
  <c r="D25" i="42"/>
  <c r="D26" i="42"/>
  <c r="D27" i="42"/>
  <c r="D28" i="42"/>
  <c r="D29" i="42"/>
  <c r="D20" i="42"/>
  <c r="G14" i="44" l="1"/>
  <c r="E17" i="44"/>
  <c r="F17" i="44"/>
  <c r="E29" i="44"/>
  <c r="H29" i="44"/>
  <c r="E44" i="44"/>
  <c r="H44" i="44"/>
  <c r="F44" i="44"/>
  <c r="F72" i="44"/>
  <c r="E73" i="44"/>
  <c r="E72" i="44" s="1"/>
  <c r="G73" i="44"/>
  <c r="G72" i="44" s="1"/>
  <c r="F73" i="44"/>
  <c r="D44" i="44" l="1"/>
  <c r="D29" i="44"/>
  <c r="E15" i="44"/>
  <c r="E14" i="44" s="1"/>
  <c r="F15" i="44"/>
  <c r="F14" i="44" s="1"/>
  <c r="D66" i="44"/>
  <c r="H68" i="42" s="1"/>
  <c r="D67" i="44"/>
  <c r="H69" i="42" s="1"/>
  <c r="D68" i="44"/>
  <c r="H70" i="42" s="1"/>
  <c r="D69" i="44"/>
  <c r="H71" i="42" s="1"/>
  <c r="D70" i="44"/>
  <c r="H72" i="42" s="1"/>
  <c r="D71" i="44"/>
  <c r="H73" i="42" s="1"/>
  <c r="H82" i="44"/>
  <c r="H83" i="44" s="1"/>
  <c r="H84" i="44" s="1"/>
  <c r="H85" i="44" s="1"/>
  <c r="H86" i="44" s="1"/>
  <c r="H88" i="44" s="1"/>
  <c r="D88" i="44" s="1"/>
  <c r="H93" i="42" s="1"/>
  <c r="D81" i="44"/>
  <c r="H86" i="42" s="1"/>
  <c r="H87" i="44" l="1"/>
  <c r="D87" i="44" s="1"/>
  <c r="H92" i="42" s="1"/>
  <c r="D83" i="44"/>
  <c r="H88" i="42" s="1"/>
  <c r="D82" i="44"/>
  <c r="H87" i="42" s="1"/>
  <c r="D84" i="44" l="1"/>
  <c r="H89" i="42" s="1"/>
  <c r="D85" i="44" l="1"/>
  <c r="H90" i="42" s="1"/>
  <c r="D86" i="44" l="1"/>
  <c r="H91" i="42" s="1"/>
  <c r="B60" i="45" l="1"/>
  <c r="B59" i="45"/>
  <c r="B58" i="45"/>
  <c r="I37" i="32" l="1"/>
  <c r="G37" i="32"/>
  <c r="G39" i="32"/>
  <c r="G36" i="32" l="1"/>
  <c r="D56" i="44"/>
  <c r="H58" i="42" s="1"/>
  <c r="D54" i="44" l="1"/>
  <c r="H56" i="42" s="1"/>
  <c r="H55" i="32"/>
  <c r="I55" i="32"/>
  <c r="G55" i="32"/>
  <c r="H57" i="32"/>
  <c r="I57" i="32"/>
  <c r="G57" i="32"/>
  <c r="D30" i="44"/>
  <c r="H32" i="42" s="1"/>
  <c r="D45" i="44"/>
  <c r="H47" i="42" s="1"/>
  <c r="D46" i="44"/>
  <c r="H48" i="42" s="1"/>
  <c r="D47" i="44"/>
  <c r="H49" i="42" s="1"/>
  <c r="D48" i="44"/>
  <c r="H50" i="42" s="1"/>
  <c r="D49" i="44"/>
  <c r="H51" i="42" s="1"/>
  <c r="D50" i="44"/>
  <c r="H52" i="42" s="1"/>
  <c r="D51" i="44"/>
  <c r="H53" i="42" s="1"/>
  <c r="D52" i="44"/>
  <c r="H54" i="42" s="1"/>
  <c r="D53" i="44"/>
  <c r="H55" i="42" s="1"/>
  <c r="D55" i="44"/>
  <c r="H57" i="42" s="1"/>
  <c r="D57" i="44"/>
  <c r="H59" i="42" s="1"/>
  <c r="D58" i="44"/>
  <c r="H60" i="42" s="1"/>
  <c r="D59" i="44"/>
  <c r="H61" i="42" s="1"/>
  <c r="D60" i="44"/>
  <c r="H62" i="42" s="1"/>
  <c r="D61" i="44"/>
  <c r="H63" i="42" s="1"/>
  <c r="D63" i="44"/>
  <c r="H65" i="42" s="1"/>
  <c r="D64" i="44"/>
  <c r="H66" i="42" s="1"/>
  <c r="D65" i="44"/>
  <c r="H67" i="42" s="1"/>
  <c r="D74" i="44"/>
  <c r="H79" i="42" s="1"/>
  <c r="F77" i="42"/>
  <c r="G77" i="42"/>
  <c r="G76" i="42" s="1"/>
  <c r="G74" i="42" s="1"/>
  <c r="E77" i="42"/>
  <c r="E76" i="42" s="1"/>
  <c r="E74" i="42" s="1"/>
  <c r="F31" i="42"/>
  <c r="E31" i="42"/>
  <c r="F46" i="42"/>
  <c r="E46" i="42"/>
  <c r="F19" i="42"/>
  <c r="G19" i="42"/>
  <c r="G17" i="42" s="1"/>
  <c r="E19" i="42"/>
  <c r="H75" i="44"/>
  <c r="H22" i="44"/>
  <c r="D22" i="44" s="1"/>
  <c r="H24" i="42" s="1"/>
  <c r="H20" i="44"/>
  <c r="F17" i="42" l="1"/>
  <c r="H31" i="42"/>
  <c r="E17" i="42"/>
  <c r="D20" i="44"/>
  <c r="H22" i="42" s="1"/>
  <c r="J38" i="32" s="1"/>
  <c r="H17" i="44"/>
  <c r="H15" i="44" s="1"/>
  <c r="H14" i="44" s="1"/>
  <c r="F76" i="42"/>
  <c r="F74" i="42" s="1"/>
  <c r="H76" i="44"/>
  <c r="H77" i="44" s="1"/>
  <c r="I54" i="32"/>
  <c r="H54" i="32"/>
  <c r="D62" i="44"/>
  <c r="H64" i="42" s="1"/>
  <c r="J40" i="32" s="1"/>
  <c r="G54" i="32"/>
  <c r="D75" i="44"/>
  <c r="H80" i="42" s="1"/>
  <c r="E12" i="44"/>
  <c r="J37" i="32" l="1"/>
  <c r="H19" i="42"/>
  <c r="H46" i="42"/>
  <c r="D14" i="44"/>
  <c r="H12" i="44"/>
  <c r="G16" i="42"/>
  <c r="G14" i="42" s="1"/>
  <c r="G12" i="42" s="1"/>
  <c r="G10" i="42" s="1"/>
  <c r="E16" i="42"/>
  <c r="E14" i="42" s="1"/>
  <c r="E12" i="42" s="1"/>
  <c r="E10" i="42" s="1"/>
  <c r="G12" i="44"/>
  <c r="G10" i="44" s="1"/>
  <c r="H78" i="44"/>
  <c r="H79" i="44" s="1"/>
  <c r="F16" i="42"/>
  <c r="F14" i="42" s="1"/>
  <c r="F12" i="42" s="1"/>
  <c r="F10" i="42" s="1"/>
  <c r="D76" i="44"/>
  <c r="H81" i="42" s="1"/>
  <c r="D17" i="44"/>
  <c r="H17" i="42" l="1"/>
  <c r="H89" i="44"/>
  <c r="H80" i="44"/>
  <c r="H10" i="44"/>
  <c r="D77" i="44"/>
  <c r="H82" i="42" s="1"/>
  <c r="H16" i="42" l="1"/>
  <c r="H14" i="42" s="1"/>
  <c r="H73" i="44"/>
  <c r="D78" i="44"/>
  <c r="H83" i="42" s="1"/>
  <c r="D73" i="44" l="1"/>
  <c r="H77" i="42" s="1"/>
  <c r="H72" i="44"/>
  <c r="D80" i="44"/>
  <c r="H85" i="42" s="1"/>
  <c r="D79" i="44"/>
  <c r="H84" i="42" s="1"/>
  <c r="D72" i="44"/>
  <c r="H76" i="42" s="1"/>
  <c r="H74" i="42" s="1"/>
  <c r="H12" i="42" s="1"/>
  <c r="H10" i="42" s="1"/>
  <c r="J56" i="32" l="1"/>
  <c r="J55" i="32" s="1"/>
  <c r="D89" i="44"/>
  <c r="H94" i="42" s="1"/>
  <c r="J58" i="32" s="1"/>
  <c r="J57" i="32" s="1"/>
  <c r="J54" i="32" l="1"/>
  <c r="E10" i="44"/>
  <c r="H39" i="32" l="1"/>
  <c r="I39" i="32"/>
  <c r="J39" i="32"/>
  <c r="H36" i="32" l="1"/>
  <c r="I36" i="32"/>
  <c r="J36" i="32"/>
  <c r="J53" i="32" l="1"/>
  <c r="I53" i="32"/>
  <c r="I52" i="32" s="1"/>
  <c r="I50" i="32" s="1"/>
  <c r="H53" i="32"/>
  <c r="H52" i="32" s="1"/>
  <c r="H50" i="32" s="1"/>
  <c r="G53" i="32"/>
  <c r="G52" i="32" s="1"/>
  <c r="G50" i="32" s="1"/>
  <c r="J52" i="32"/>
  <c r="J50" i="32" s="1"/>
  <c r="G49" i="32" l="1"/>
  <c r="D71" i="45" s="1"/>
  <c r="D40" i="45"/>
  <c r="H49" i="32"/>
  <c r="E71" i="45" s="1"/>
  <c r="E40" i="45"/>
  <c r="I49" i="32"/>
  <c r="F71" i="45" s="1"/>
  <c r="F40" i="45"/>
  <c r="J49" i="32"/>
  <c r="G71" i="45" s="1"/>
  <c r="G40" i="45"/>
  <c r="I48" i="32"/>
  <c r="I47" i="32" s="1"/>
  <c r="I46" i="32" s="1"/>
  <c r="I45" i="32" s="1"/>
  <c r="I43" i="32" s="1"/>
  <c r="I41" i="32" s="1"/>
  <c r="G48" i="32"/>
  <c r="G47" i="32" s="1"/>
  <c r="G46" i="32" s="1"/>
  <c r="G45" i="32" s="1"/>
  <c r="G43" i="32" s="1"/>
  <c r="G41" i="32" s="1"/>
  <c r="J48" i="32"/>
  <c r="J47" i="32" s="1"/>
  <c r="J46" i="32" s="1"/>
  <c r="J45" i="32" s="1"/>
  <c r="J43" i="32" s="1"/>
  <c r="J41" i="32" s="1"/>
  <c r="H48" i="32" l="1"/>
  <c r="H47" i="32" s="1"/>
  <c r="H46" i="32" s="1"/>
  <c r="H45" i="32" s="1"/>
  <c r="H43" i="32" s="1"/>
  <c r="H41" i="32" s="1"/>
  <c r="G35" i="32"/>
  <c r="G34" i="32" s="1"/>
  <c r="G32" i="32" s="1"/>
  <c r="H35" i="32"/>
  <c r="H34" i="32" s="1"/>
  <c r="H32" i="32" s="1"/>
  <c r="I35" i="32"/>
  <c r="I34" i="32" s="1"/>
  <c r="I32" i="32" s="1"/>
  <c r="I31" i="32" l="1"/>
  <c r="I30" i="32" s="1"/>
  <c r="I29" i="32" s="1"/>
  <c r="I28" i="32" s="1"/>
  <c r="I27" i="32" s="1"/>
  <c r="I25" i="32" s="1"/>
  <c r="F61" i="45" s="1"/>
  <c r="F25" i="45"/>
  <c r="H31" i="32"/>
  <c r="H30" i="32" s="1"/>
  <c r="H29" i="32" s="1"/>
  <c r="H28" i="32" s="1"/>
  <c r="H27" i="32" s="1"/>
  <c r="H25" i="32" s="1"/>
  <c r="E61" i="45" s="1"/>
  <c r="E25" i="45"/>
  <c r="G31" i="32"/>
  <c r="G30" i="32" s="1"/>
  <c r="G29" i="32" s="1"/>
  <c r="G28" i="32" s="1"/>
  <c r="G27" i="32" s="1"/>
  <c r="G25" i="32" s="1"/>
  <c r="D61" i="45" s="1"/>
  <c r="D25" i="45"/>
  <c r="I23" i="32"/>
  <c r="G23" i="32" l="1"/>
  <c r="G21" i="32" s="1"/>
  <c r="G19" i="32" s="1"/>
  <c r="G17" i="32" s="1"/>
  <c r="G15" i="32" s="1"/>
  <c r="G13" i="32" s="1"/>
  <c r="G12" i="32" s="1"/>
  <c r="G10" i="32" s="1"/>
  <c r="H23" i="32"/>
  <c r="H21" i="32" s="1"/>
  <c r="H19" i="32" s="1"/>
  <c r="H17" i="32" s="1"/>
  <c r="H15" i="32" s="1"/>
  <c r="H13" i="32" s="1"/>
  <c r="H12" i="32" s="1"/>
  <c r="H10" i="32" s="1"/>
  <c r="I21" i="32"/>
  <c r="I19" i="32" s="1"/>
  <c r="I17" i="32" s="1"/>
  <c r="I15" i="32" s="1"/>
  <c r="I13" i="32" s="1"/>
  <c r="I12" i="32" s="1"/>
  <c r="I10" i="32" s="1"/>
  <c r="J35" i="32" l="1"/>
  <c r="J34" i="32" s="1"/>
  <c r="J32" i="32" s="1"/>
  <c r="G25" i="45" l="1"/>
  <c r="J31" i="32"/>
  <c r="J30" i="32" s="1"/>
  <c r="J29" i="32" s="1"/>
  <c r="J28" i="32" s="1"/>
  <c r="J27" i="32" s="1"/>
  <c r="J25" i="32" l="1"/>
  <c r="J23" i="32" l="1"/>
  <c r="J21" i="32" s="1"/>
  <c r="J19" i="32" s="1"/>
  <c r="J17" i="32" s="1"/>
  <c r="J15" i="32" s="1"/>
  <c r="J13" i="32" s="1"/>
  <c r="J12" i="32" s="1"/>
  <c r="J10" i="32" s="1"/>
  <c r="G61" i="45"/>
  <c r="D15" i="44" l="1"/>
  <c r="F12" i="44" l="1"/>
  <c r="F10" i="44" s="1"/>
</calcChain>
</file>

<file path=xl/sharedStrings.xml><?xml version="1.0" encoding="utf-8"?>
<sst xmlns="http://schemas.openxmlformats.org/spreadsheetml/2006/main" count="703" uniqueCount="259">
  <si>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</si>
  <si>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</si>
  <si>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</si>
  <si>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</si>
  <si>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</si>
  <si>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</si>
  <si>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</si>
  <si>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</si>
  <si>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</si>
  <si>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</si>
  <si>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</si>
  <si>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>Հավելված N 2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</si>
  <si>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</si>
  <si>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</si>
  <si>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</si>
  <si>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</si>
  <si>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</si>
  <si>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</si>
  <si>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</si>
  <si>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</si>
  <si>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</si>
  <si>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</si>
  <si>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</si>
  <si>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</si>
  <si>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</si>
  <si>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հազար դրամներով</t>
  </si>
  <si>
    <t>Հավելված N 4</t>
  </si>
  <si>
    <t>ՀՀ կառավարություն</t>
  </si>
  <si>
    <t xml:space="preserve"> ՀՀ կառավարություն</t>
  </si>
  <si>
    <t xml:space="preserve"> 01</t>
  </si>
  <si>
    <t>Ծրագրի դասիչը</t>
  </si>
  <si>
    <t>Ծրագրի անվանումը</t>
  </si>
  <si>
    <t>Ծրագրի միջոցառումները</t>
  </si>
  <si>
    <t>Ինն ամիս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</si>
  <si>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</si>
  <si>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</si>
  <si>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</si>
  <si>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>Հավելված 3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</si>
  <si>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</si>
  <si>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</si>
  <si>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</si>
  <si>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</si>
  <si>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</si>
  <si>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</si>
  <si>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</si>
  <si>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Ցուցանիշների փոփոխությունը (ավելացումները նշված են դրական նշանով, իսկ նվազեցումները` փակագծերում)</t>
  </si>
  <si>
    <t>Առաջին եռամսյակ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</si>
  <si>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</si>
  <si>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</si>
  <si>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9.1.7</t>
  </si>
  <si>
    <t>Աղյուսակ 9.1.58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</si>
  <si>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</si>
  <si>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</si>
  <si>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</si>
  <si>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</si>
  <si>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</si>
  <si>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</si>
  <si>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</si>
  <si>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</si>
  <si>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</si>
  <si>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</si>
  <si>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</si>
  <si>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Դաս N 01</t>
  </si>
  <si>
    <t>դրամ</t>
  </si>
  <si>
    <t xml:space="preserve"> ՄԱՍ III. ԾԱՌԱՅՈՒԹՅՈՒՆՆԵՐ</t>
  </si>
  <si>
    <t xml:space="preserve">ՀՀ կառավարություն 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</si>
  <si>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</si>
  <si>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</si>
  <si>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</si>
  <si>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</si>
  <si>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</si>
  <si>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</si>
  <si>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</si>
  <si>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</si>
  <si>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</si>
  <si>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</si>
  <si>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</si>
  <si>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</si>
  <si>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</si>
  <si>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</si>
  <si>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21002</t>
  </si>
  <si>
    <t xml:space="preserve"> Տրանսպորտային օբյեկտների հիմնանորոգում</t>
  </si>
  <si>
    <t xml:space="preserve"> ԱՅԼ ՀԻՄՆԱԿԱՆ ՄԻՋՈՑՆԵՐ</t>
  </si>
  <si>
    <t xml:space="preserve"> - Նախագծահետազոտական ծախսեր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</si>
  <si>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</si>
  <si>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</si>
  <si>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</si>
  <si>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</si>
  <si>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</si>
  <si>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</si>
  <si>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</si>
  <si>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</si>
  <si>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</si>
  <si>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</si>
  <si>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</si>
  <si>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</si>
  <si>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</si>
  <si>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</si>
  <si>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Տրանսպորտային օբյեկտների հիմնանորոգում</t>
  </si>
  <si>
    <t>Տրանսպորտային օբյեկտների հիմնանորոգում, այդ թվում</t>
  </si>
  <si>
    <t>այդ թվում՝ ըստ ուղղությունների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</si>
  <si>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</si>
  <si>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</si>
  <si>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</si>
  <si>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</si>
  <si>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Հ-7, /Հ-5/ - Կարենիս - Չարենցավան /Հ-1/ (Ֆանտան)հանրապետական նշանակության ավտոճանապարհի կմ7+580 - կմ10+200 հատվածի հիմնանորոգում</t>
  </si>
  <si>
    <t>Մարզային նշանակության ավտոճանապարհներ, այդ թվում</t>
  </si>
  <si>
    <t>Հ-36, /Մ-4/ (Իջևան) - Նավուր - Բերդ – Այգեպար հանրապետական նշանակության ավտոճանապարհի 48-րդ կիլոմետրից դեպի զորամաս տանող ճանապարհի հիմնանորոգում</t>
  </si>
  <si>
    <t>/Մ-4/ - Սևանի թերակղզի հանրապետական նշանակության ավտոճանապարհի կմ1+400 կմ1+500 հատվածում փլուզված հողային պաստառի շեպի վերականգնում</t>
  </si>
  <si>
    <t>Մ-10, Սևան-Մարտունի-Գետափ Կմ 123+500 (Գետափ բնակավայրի դպրոցի մոտ) վերգետնյա հետիոտնային անցման կառուցում</t>
  </si>
  <si>
    <t>Տ-2-13, Արգավանդ – Հայանիստ – Հովտաշատ - Արմավիրի մարզի սահման մարզային նշանակության ավտոճանապարհի կմ4+000 կամրջի հիմնանորոգում</t>
  </si>
  <si>
    <t>Ցուցանիշների փոփոխությունը (Ավելացումները նշված են դրական նշանով, իսկ նվազեցումները` փակագծերում)</t>
  </si>
  <si>
    <t xml:space="preserve"> 1049 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</si>
  <si>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</si>
  <si>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</si>
  <si>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</si>
  <si>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</si>
  <si>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</si>
  <si>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 Մասնագիտացված միավոր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</si>
  <si>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</si>
  <si>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</si>
  <si>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</si>
  <si>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</si>
  <si>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</si>
  <si>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</si>
  <si>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>Բաժին N 04</t>
  </si>
  <si>
    <t>Խումբ N 05</t>
  </si>
  <si>
    <t>1049   21001</t>
  </si>
  <si>
    <t xml:space="preserve"> ՄԱՍ II.  ԱՇԽԱՏԱՆՔՆԵՐ</t>
  </si>
  <si>
    <t>ճանապարհների վերանորոգման աշխատանքներ</t>
  </si>
  <si>
    <t>հեղինակային հսկողության ծառայություններ</t>
  </si>
  <si>
    <t>նախագծերի պատրաստում, ծախսերի գնահատում</t>
  </si>
  <si>
    <t>փորձաքննության ծառայություններ</t>
  </si>
  <si>
    <t>տեխնիկական հսկողության ծառայություններ</t>
  </si>
  <si>
    <t>1049   21002</t>
  </si>
  <si>
    <t>Տ-7-42, /Մ-7/ (Գյումրի) – Հացիկ – Կարմրաքար (Տ-7-45) ավտոճանապարհի կմ0+000-կմ 4+000 հատվածի հիմնանորոգում</t>
  </si>
  <si>
    <t>ՀԲՄ</t>
  </si>
  <si>
    <t>ՄԱ</t>
  </si>
  <si>
    <t>ԳՀ</t>
  </si>
  <si>
    <t>ԲՄ</t>
  </si>
  <si>
    <t>71241200/565</t>
  </si>
  <si>
    <t>ՀՄԱ</t>
  </si>
  <si>
    <t xml:space="preserve"> Հիմնանորոգվող տրանսպորտային օբյեկտների թիվը, այդ թվում՜ </t>
  </si>
  <si>
    <t>«ՀԱՅԱՍՏԱՆԻ ՀԱՆՐԱՊԵՏՈՒԹՅԱՆ 2024 ԹՎԱԿԱՆԻ ՊԵՏԱԿԱՆ ԲՅՈՒՋԵԻ ՄԱՍԻՆ» ՕՐԵՆՔԻ N 1 ՀԱՎԵԼՎԱԾԻ N 3 ԱՂՅՈՒՍԱԿՈՒՄ ԿԱՏԱՐՎՈՂ ՓՈՓՈԽՈՒԹՅՈՒՆՆԵՐԸ ԵՎ ԼՐԱՑՈՒՄՆԵՐԸ</t>
  </si>
  <si>
    <t xml:space="preserve">ՀՀ կառավարության  2024 թվականի </t>
  </si>
  <si>
    <t>Հավելված N 1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</si>
  <si>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</si>
  <si>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</si>
  <si>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ՀՀ կառավարության 2024 թվականի</t>
  </si>
  <si>
    <t xml:space="preserve">ՀԱՅԱՍՏԱՆԻ ՀԱՆՐԱՊԵՏՈՒԹՅԱՆ ԿԱՌԱՎԱՐՈՒԹՅԱՆ 2023 ԹՎԱԿԱՆԻ ԴԵԿՏԵՄԲԵՐԻ 28-Ի N 2323-Ն ՈՐՈՇՄԱՆ N 9.1 ՀԱՎԵԼՎԱԾԻ NN 9.1.7 ԵՎ 9.1.58 ԱՂՅՈՒՍԱԿՆԵՐՈՒՄ ԿԱՏԱՐՎՈՂ ՓՈՓՈԽՈՒԹՅՈՒՆՆԵՐԸ ԵՎ ԼՐԱՑՈՒՄՆԵՐԸ  </t>
  </si>
  <si>
    <t>ՀԱՅԱՍՏԱՆԻ ՀԱՆՐԱՊԵՏՈՒԹՅԱՆ ԿԱՌԱՎԱՐՈՒԹՅԱՆ 2023 ԹՎԱԿԱՆԻ ԴԵԿՏԵՄԲԵՐԻ 28-Ի N 2323-Ն ՈՐՈՇՄԱՆ N 10 ՀԱՎԵԼՎԱԾՈՒՄ ԿԱՏԱՐՎՈՂ ԼՐԱՑՈՒՄՆԵՐԸ</t>
  </si>
  <si>
    <t>Մ-8, Վանաձոր (Մ-6 հատման կետ) - Դիլիջան միջպետական նշանակության ավտոճանապարհի կմ0+236 - կմ6+236 հատվածի (Վանաձոր քաղաքի հատված) հիմնանորոգում</t>
  </si>
  <si>
    <t>Մ-10, Սևան-Մարտունի-Գետափ միջպետական նշանակության ավտոճանապարհի կմ79+060-կմ80+590 հատվածի վերակառուցում</t>
  </si>
  <si>
    <r>
      <t xml:space="preserve">Մ-2, (Սյունիք) /Մ-2/ - Աղվանի- Տաթև - /Մ-2/ միջպետական նշանակության ավտոճանապարհի Վերին Խոտանանը շրջանցող ճանապարհահատվածի կառուցում </t>
    </r>
    <r>
      <rPr>
        <b/>
        <sz val="12"/>
        <color theme="1"/>
        <rFont val="GHEA Grapalat"/>
        <family val="3"/>
      </rPr>
      <t>(I փուլ)</t>
    </r>
  </si>
  <si>
    <r>
      <t xml:space="preserve">Մ-2, (Սյունիք) /Մ-2/ - Աղվանի- Տաթև - /Մ-2/ միջպետական նշանակության ավտոճանապարհի Վերին Խոտանանը շրջանցող ճանապարհահատվածի կառուցում </t>
    </r>
    <r>
      <rPr>
        <b/>
        <sz val="12"/>
        <color theme="1"/>
        <rFont val="GHEA Grapalat"/>
        <family val="3"/>
      </rPr>
      <t>(II փուլ)</t>
    </r>
  </si>
  <si>
    <t>Հ-3, Երևան (Ջրաշխարհ, Մ-4-ի հետ հատման տեղ)-Գառնի –Գեղարդի վանք հանրապետական նշանակության ավտոճանապարհի կմ10+770-կմ27+500 հատվածի (բացառությամբ սողանքային տեղամասերի) հիմնանորոգում</t>
  </si>
  <si>
    <t>Հ-3, Երևան (Ջրաշխարհ, Մ-4-ի հետ հատման տեղ) - Գառնի -Գեղարդի վանք հանրապետական նշանակության ավտոճանապարհի կմ27+500-կմ33+500 հատվածի հիմնանորոգում</t>
  </si>
  <si>
    <t>Հ-4, Երևան - Եղվարդ - Արագյուղ - Հարթավան - /Մ-3/ հանրապետական նշանակության ավտոճանապարհի կմ0+000-կմ15+600 հատվածի հիմնանորոգում</t>
  </si>
  <si>
    <t>Հ-10. /Հ-8/ (Ոսկետափ) - Վեդի - Լանջառ - /Մ-2/ հանրապետական նշանակության ավտոճանապարհի կմ5+450 - կմ9+250 հատվածի հիմնանորոգում</t>
  </si>
  <si>
    <t>Հ-15, /Մ-5/(Նորապատ) -Արգավանդ –/Մ-3/ (Վարդանաշեն) հանրապետական նշանակության ավտոճանապարհի կմ3+000 - կմ13+000 հատվածի հիմնանորոգում</t>
  </si>
  <si>
    <t>Հ-15, /Մ-5/(Նորապատ) -Արգավանդ –/Մ-3/ (Վարդանաշեն) հանրապետական նշանակության ավտոճանապարհի կմ13+000 - կմ20+000 հատվածի հիմնանորոգում</t>
  </si>
  <si>
    <t>Հ-16, /Մ-5/ - Մեծամոր – ՀԱԷԿ - /Մ-5/ հանրապետական նշանակության ավտոճանապարհի կմ0+000 - կմ10+700 հատվածի հիմնանորոգում</t>
  </si>
  <si>
    <t>Հ-24, /Մ-3/ - Գյուլագարակ – Կուրթան - /Մ-6/ հանրապետական նշանակության ավտոճանապարհի Կուրթան - Ձորագյուղ - /Մ-6/ 15.2 կմ հատվածի հիմնանորոգում</t>
  </si>
  <si>
    <t>Հ-26,/Մ-4 /-Ենոքավան–Կարմիր գյուղ (գյուղատեղի)-/Մ-16/ հանրապետական նշանակության  ավտոճանապարհի  կմ6+300-կմ71+800 հատվածի հիմնանորոգում</t>
  </si>
  <si>
    <t>Հ-28,/Հ-55/ - Ջրառատ – Մեղրաձոր - Հանքավան հանրապետական նշանակության ավտոճանապարհի կմ 17+000-կմ 19+000 հատվածի հիմնանորոգում</t>
  </si>
  <si>
    <t>Հ-29,Սևան - Ծաղկունք – Զովաբեր հանրապետական նշանակության ավտոճանապարհի կմ 0+000-կմ 18+200 հատվածի հիմնորոգում (բացառությամբ կմ 11+000-կմ 12+000 հատվածի)</t>
  </si>
  <si>
    <t>Հ-56,/Մ-3/ - Մուղնի - Օհանավան - /Մ-3/ հանրապետական նշանակության ավտոճանապարհի կմ0+000-կմ5+300 հատվածի հիմնանորոգում</t>
  </si>
  <si>
    <t>Հ-64, Բերդ - Արծվաբերդ - Չինարի հանրապետական նշանակության ավտոճանապարհի 18-րդ կիլոմետրում փլուզված հողային պաստառի վերականգնում</t>
  </si>
  <si>
    <t>Տ-1-14, /Մ-3/ - Հարթավան - /Հ-4/ ավտոճանապարհի կմ0+000-կմ1+200 հատվածի հիմնանորոգում</t>
  </si>
  <si>
    <t>Տ-1-25,/Մ-3/(Աշտարակ)–Փարպի-Ղազարավան տեղական նշանակության ավտոճանապարհի կմ0+000-կմ4+000 և կմ6+000-կմ13+500 հատվածների հիմնանորոգում</t>
  </si>
  <si>
    <t>Տ-1-33,Կոշ(Տ-1-8)-Վերին Սասունիկ-Լեռնարոտ տեղական նշանակության ավտոճանապարհի կմ0+000-կմ9+500 հատվածի հիմնանորոգում</t>
  </si>
  <si>
    <t>Տ-1-34,(Տ-1-33)–Ավան-Խնուսիկ տեղական նշանակության ավտոճանապարհի կմ0+000-կմ2+200 հատվածի հիմնանորոգում</t>
  </si>
  <si>
    <t>Տ-1-44,/Մ-3/ (Ապարան) - Լուսագյուղ ավտոճանապարհի կմ0+000-կմ3+000 հատվածի հիմնանորոգում</t>
  </si>
  <si>
    <t>Զարինջա - Ձիթհանքով ավտոճանապարհի 4.3 կմ երկարությամբ հատվածի հիմնանորոգում</t>
  </si>
  <si>
    <t>Տ-1-62,/Հ-4/ - Երնջաթափ - Շողակն ավտոճանապարհի կմ0+000-կմ3+400 հատվածի հիմնանորոգում</t>
  </si>
  <si>
    <t>Տ-3-11 /Հ-15/ (Արմավիր գ.) – Նալբանդյան – Գետաշեն – Նոր Կեսարիա – /Մ-5/ ավտոճանապարհի կմ6+000-կմ10+000 հատվածի հիմնանորոգում</t>
  </si>
  <si>
    <t>Տ-3-14/Մ-5/-Մրգաշատ-Ալաշկերտ-գ․Արմավիր (Տ-3-16) տեղական նշնակության ավտոճանապարհի կմ6+200 - կմ7+400 հատվածի հիմնանորոգում</t>
  </si>
  <si>
    <t>Տ-3-18,Ակնալիճ (Տ-3-6) – Զարթոնք – Արևիկ (Տ-3-50) կմ0+000-կմ3+628 հատվածի հիմնանորոգում</t>
  </si>
  <si>
    <t>Տ-3-19, Արևիկ(Տ-3-50)-/Հ-15/(Տանձուտ) ավտոճանապարհի կմ0+000 - կմ3+400  հատվածի հիմնանորոգում</t>
  </si>
  <si>
    <t>Տ-3-29, /Մ-5/(Զվարթնոց թաղամաս)-/Հ-13/ 4,4կմ ընդհանուր երկարության կմ0+000-կմ4+400 հատվածի հիմնանորոգում</t>
  </si>
  <si>
    <t>Տ-3-76, Զարթոնք - Արտաշար /Տ-3-54/ ավտոճանապարհի կմ 0+000-կմ 2+100 հատվածի հիմնանորոգում</t>
  </si>
  <si>
    <t>Տ-5-51, /Մ-3/ - Միխայլովկա - /Մ-3/ կմ0+000 – կմ2+000 մարզային նշանակության ավտոճանապարհի հիմնանորոգում</t>
  </si>
  <si>
    <t>Տ-5-96, /Մ-3/ – (Տաշիր) – Մեծավան – Ձյունաշող (Տ-5-27) կմ0+000 – կմ8+500 հիմնանորոգում</t>
  </si>
  <si>
    <t>ՀՀ Լոռու մարզի Ստեփանավան քաղաքի Չարենցի փողոցի 1.725կմ հատվածի և Արևելյան փողոցի 0.120 կմ հատվածի հիմնանորոգում</t>
  </si>
  <si>
    <t>Տ-6-29, Երևան (Բագրևանդի փող.) – Ձորաղբյուր (Տ-6-42) ավտոճանապարհի կմ0+000-կմ5+200 հատվածի հիմնանորոգում</t>
  </si>
  <si>
    <t>ՀՀ Կոտայքի մարզի Աբովյան համայնքի Կարմիր բանակի փողոցի և դեպի տվյալների մշակման կենտրոն տանող ավտոճանապարհի 200գմ հատվածի հիմնանորոգում</t>
  </si>
  <si>
    <t>Տ-10-30, /Մ-16/ - Աճարկուտ - Կիրանց պատմական հուշարձան ավտոճանապարհի 3,5 կմ երկարությամբ հատվածի վերակառուցում</t>
  </si>
  <si>
    <t>/Մ-12/ - Խնձորեսկ - Ներքին Խնձորեսկ ավտոճանապարհի կմ0+000 - կմ10+100 հատվածի հիմնանորոգում</t>
  </si>
  <si>
    <t>Տ-8-10,/Տ-8-48/ - Շամբ - Շամբի ջրամբարի պատվար /մարգարիտա/ ավտոճանապարհի հիմնանորոգում</t>
  </si>
  <si>
    <t>Տ-8-50, /Տ-8-48/ - Որոտան ավտոճանապարհի կմ0+000 - կմ1+700 հատվածի հիմնանորոգում</t>
  </si>
  <si>
    <t>Ուրցաձորից դեպի Մարտունի տանող ավտոճանապարհի կառուցում</t>
  </si>
  <si>
    <t>ՀՀ Արագածոտնի մարզի Լուսագյուղ գյուղից դեպի Հանքավան տանող ավտոճանապարհի կառուցում</t>
  </si>
  <si>
    <t>/Տ-1-21/(Եղիպատրուշ բնակավայր) ճանապարհից դեպի «Մայլեռ» լեռնային հանգստավայր տանող 3 կմ երկարությամբ և 8 մետր լայնությամբ երթևեկելի մասով ասֆալտապատ ավտոճանապարհի կառուցում</t>
  </si>
  <si>
    <t xml:space="preserve">Հ-13,/Մ-3/ (Վաղարշապատ) - Մասիս - /Մ-2/ հանրապետական նշանակության ավտոճանապարհի կմ9+800-ում գտնվող կամուրջի հիմնանորոգում </t>
  </si>
  <si>
    <t>Տ-2-21 Հ-8 /Մրգավետ/ - Արևշատ (Տ-2-25) մարզային նշանակության ավտոճանապարհի կմ4+200  կամրջի հիմնանորոգում</t>
  </si>
  <si>
    <t>Տ-3-36, Աղավնատուն (Տ-3-44) - Ամբերդ – Այգեշատ - Դաշտ (Տ-3-64) տեղական նշանակության ավտոճանապարհի կմ2+610-ում  գտնվող կամուրջի հիմնանորոգում</t>
  </si>
  <si>
    <t>Տ-7-8, /Տ-7-37/ - Գտաշեն–Կամխուտ – /Տ-7-37/ տեղական նշանակության ավտոճանապարհի կմ2+300-ում գտնվող 5*3մ բացվածքով հավաքովի միասնականացված ե/բ խողովակի հիմնանորոգում</t>
  </si>
  <si>
    <t>Մ-10, Սևան-Մարտունի-Գետափ միջպետական նշանակության ավտոճանապարհի կմ21+500-ում գտնվող փլուզված հողային պաստառի շեպի վերականգնում</t>
  </si>
  <si>
    <t>Մ-16, /Մ-4/ - Ոսկեպար - Նոյեմբերյան - /Մ-6/ միջպետական նշանակության ավտոճանապարհի 57կմ-ում փլուզված ներքին հենապատի հիմնանորոգում</t>
  </si>
  <si>
    <t>21001</t>
  </si>
  <si>
    <t>71351540/</t>
  </si>
  <si>
    <t>98111140/</t>
  </si>
  <si>
    <t>71241200/551</t>
  </si>
  <si>
    <t>71241200/557</t>
  </si>
  <si>
    <t>71241200/564</t>
  </si>
  <si>
    <t>71241200/553</t>
  </si>
  <si>
    <t>71241200/554</t>
  </si>
  <si>
    <t>71241200/566</t>
  </si>
  <si>
    <t>71241200/555</t>
  </si>
  <si>
    <t>71241200/568</t>
  </si>
  <si>
    <t>71241200/569</t>
  </si>
  <si>
    <t>71241200/567</t>
  </si>
  <si>
    <t>50531140/545</t>
  </si>
  <si>
    <t>50531140/</t>
  </si>
  <si>
    <t>50531140/549</t>
  </si>
  <si>
    <t>50531140/550</t>
  </si>
  <si>
    <t>50531140/553</t>
  </si>
  <si>
    <t>50531140/546</t>
  </si>
  <si>
    <t>50531140/547</t>
  </si>
  <si>
    <t>50531140/548</t>
  </si>
  <si>
    <t>50531140/555</t>
  </si>
  <si>
    <t>50531140/524</t>
  </si>
  <si>
    <t>50531140/557</t>
  </si>
  <si>
    <t>50531140/554</t>
  </si>
  <si>
    <t>50531140/558</t>
  </si>
  <si>
    <t>50531140/556</t>
  </si>
  <si>
    <t xml:space="preserve"> ՄԱՍ II  ԱՇԽԱՏԱՆՔՆԵՐ</t>
  </si>
  <si>
    <t>45221117/521</t>
  </si>
  <si>
    <t xml:space="preserve"> ՄԱՍ III.  ԾԱՌԱՅՈՒԹՅՈՒՆՆԵՐ</t>
  </si>
  <si>
    <t>71351540/599</t>
  </si>
  <si>
    <t>71241200/570</t>
  </si>
  <si>
    <t>71241200/571</t>
  </si>
  <si>
    <t>50531140/562</t>
  </si>
  <si>
    <t>50531140/563</t>
  </si>
  <si>
    <t>50531140/559</t>
  </si>
  <si>
    <t>50531140/560</t>
  </si>
  <si>
    <t>50531140/561</t>
  </si>
  <si>
    <t>Հավելված N 5</t>
  </si>
  <si>
    <t>Հավելված N 6</t>
  </si>
  <si>
    <t>Աղյուսակ 9.7</t>
  </si>
  <si>
    <t> Նախագծվող օբյեկտ, հատ</t>
  </si>
  <si>
    <t>  Կամուրջներ, այդ թվում աշխատանքներ և ծառայություններ՝</t>
  </si>
  <si>
    <t> Տրանսպորտային հանգույցներ (ուղեանցեր, հենապատեր և այլն), այդ թվում աշխատանքներ և ծառայություններ</t>
  </si>
  <si>
    <t> Շինարարություն, հատ</t>
  </si>
  <si>
    <t>Մ-1, Երևան-Գյումրի-ՀՀ սահման միջպետական նշանակության ավտոճանապարհի կմ 141+500-կմ143+300 հատվածի հիմնանորոգում</t>
  </si>
  <si>
    <t>Մ-2 ,Երևան-Երասխ-Գորիս-Մեղրի-ՀՀ սահման միջպետական նշանակության  ավտոճանապարհի  կմ47+475-կմ53+150 հատվածի հիմնանորոգում</t>
  </si>
  <si>
    <t>Մ-2, Երևան-Երասխ-Գորիս-Մեղրի-ՀՀ սահման միջպետական նշանակության ավտոճանապարհի կմ77+350 - կմ82+000 հատվածի հիմնանորոգում</t>
  </si>
  <si>
    <t>Մ-2, Երևան-Երասխ-Գորիս-Մեղրի-ՀՀ սահման միջպետական նշանակության ավտոճանապարհի կմ297+800-կմ311+250 հատվածի հիմնանորոգման աշխատանքների (1-ին տեղամաս՝ կմ297+800-կմ301+820 հատված)</t>
  </si>
  <si>
    <t>Մ-2, Երևան-Երասխ-Գորիս-Մեղրի-ՀՀ սահման միջպետական նշանակության ավտոճանապարհի կմ297+800-կմ311+250 հատվածի հիմնանորոգման աշխատանքների (2-րդ տեղամաս՝ կմ301+820 - կմ311+250 հատված)</t>
  </si>
  <si>
    <t>Մ-4, Երևան-Սևան-Իջևան-ՀՀ սահման միջպետական նշանակության ավտոճանապարհի Դիլիջան-Իջևան հատվածում անվտանգության տարրերի բարելավում և սև կետերի շտկում</t>
  </si>
  <si>
    <t xml:space="preserve">Մ-5, Երևան - Արմավիր - ՀՀ սահման միջպետական նշանակության ավտոճանապարհի կմ17+530-կմ18+200, կմ25+593 - կմ29+385 և կմ32+675 - կմ33+833 աջակողմյան և ձախակողմյան հատվածների հիմնանորոգում և Մ-5 Երևան-Արմավիր-ՀՀ սահման ա/ճ-ի կմ 35+457 - կմ 37+054 հատվածի ջրահեռացման համակարգի վերականգնում </t>
  </si>
  <si>
    <t>Մ-4, Երևան - Սևան - Իջևան - ՀՀ սահման կմ104+300 հատվածում գտնվող կամուրջի վերանորոգում</t>
  </si>
  <si>
    <t>Մ-4, Երևան-Սևան-Իջևան-ՀՀ սահման միջպետական նշանակության ավտոճանապարհի կմ105+000 և կմ106+300 - կմ106+700 հատվածներում բացակայող պարապետերի վերականգնում և կմ105+700 հատվածի փլուզված հողային պաստառի շեպի և կողնակի վերականգնում</t>
  </si>
  <si>
    <t>Մ-4, Երևան - Սևան - Իջևան - ՀՀ սահման միջպետական նշանակության ավտոճանապարհի կմ105+600 - կմ105+610, կմ108+850 - կմ108+900 և կմ111+550- կմ111+595 հատվածներում ստորին հենապատերի կառուցում</t>
  </si>
  <si>
    <t xml:space="preserve">Մ-4, Երևան-Սևան-Իջևան-ՀՀ սահման միջպետական նշանակության ավտոճանապարհի կմ 9+600-ում (Հյուսիսային ավտոկայանի հարևանությամբ) վերգետնյա հետիոտնային անցումի կառուցում </t>
  </si>
  <si>
    <t>Մ-6,Վանաձոր (Մ-3 հատման կետ) – Ալավերդի - ՀՀ սահման միջպետական նշանակության ավտոճանապարհի 53-րդ կմ-ում (քաղաք Ալավերդի, Էնգելս թաղամասում)  վերգետնյա հետիոտնային անցումի կառուցում</t>
  </si>
  <si>
    <t>Մ-7, /Մ-3/ - Սպիտակ – Գյումրի - ՀՀ սահման միջպետական նշանակության ավտոճանապարհի կմ4+500-ում գտնվող Նալբանդի թունելի հիմնանորոգում</t>
  </si>
  <si>
    <t xml:space="preserve">Մ-4, Երևան - Սևան - Իջևան – ՀՀ սահման միջպետական նշանակության ավտոճանապարհի կմ19+800-ում գտնվող կամրջի հիմնանորոգում </t>
  </si>
  <si>
    <t xml:space="preserve">ՀԱՅԱՍՏԱՆԻ ՀԱՆՐԱՊԵՏՈՒԹՅԱՆ ԿԱՌԱՎԱՐՈՒԹՅԱՆ 2023 ԹՎԱԿԱՆԻ ԴԵԿՏԵՄԲԵՐԻ 28-Ի N 2323-Ն ՈՐՈՇՄԱՆ N 9 ՀԱՎԵԼՎԱԾԻ NN 9.7 ԱՂՅՈՒՍԱԿՈՒՄ ԿԱՏԱՐՎՈՂ ՓՈՓՈԽՈՒԹՅՈՒՆՆԵՐԸ ԵՎ ԼՐԱՑՈՒՄՆԵՐԸ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</si>
</sst>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р_._-;\-* #,##0.00_р_._-;_-* &quot;-&quot;??_р_._-;_-@_-"/>
    <numFmt numFmtId="169" formatCode="_ * #,##0.00_)_€_ ;_ * \(#,##0.00\)_€_ ;_ * &quot;-&quot;??_)_€_ ;_ @_ "/>
    <numFmt numFmtId="170" formatCode="_ * #,##0.00_)\ _ _ ;_ * \(#,##0.00\)\ _ _ ;_ * &quot;-&quot;??_)\ _ _ ;_ @_ "/>
    <numFmt numFmtId="171" formatCode="_(* #,##0_);_(* \(#,##0\);_(* &quot;-&quot;??_);_(@_)"/>
    <numFmt numFmtId="172" formatCode="#,##0.00000000000_);\(#,##0.00000000000\)"/>
  </numFmts>
  <fonts count="8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i/>
      <sz val="8"/>
      <name val="GHEA Grapalat"/>
      <family val="2"/>
    </font>
    <font>
      <b/>
      <sz val="12"/>
      <color theme="1"/>
      <name val="GHEA Grapalat"/>
      <family val="3"/>
    </font>
    <font>
      <i/>
      <sz val="11"/>
      <color rgb="FFFF0000"/>
      <name val="GHEA Grapalat"/>
      <family val="2"/>
    </font>
    <font>
      <i/>
      <sz val="12"/>
      <color rgb="FF222222"/>
      <name val="GHEA Grapalat"/>
      <family val="3"/>
    </font>
    <font>
      <sz val="12"/>
      <color rgb="FF222222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40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24" fillId="0" borderId="11" applyNumberFormat="0" applyFill="0" applyAlignment="0" applyProtection="0"/>
    <xf numFmtId="0" fontId="25" fillId="8" borderId="12" applyNumberFormat="0" applyAlignment="0" applyProtection="0"/>
    <xf numFmtId="0" fontId="26" fillId="0" borderId="0" applyNumberFormat="0" applyFill="0" applyBorder="0" applyAlignment="0" applyProtection="0"/>
    <xf numFmtId="0" fontId="11" fillId="9" borderId="13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3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6" applyNumberFormat="0" applyFill="0" applyAlignment="0" applyProtection="0"/>
    <xf numFmtId="0" fontId="31" fillId="25" borderId="0" applyNumberFormat="0" applyBorder="0" applyAlignment="0" applyProtection="0"/>
    <xf numFmtId="0" fontId="39" fillId="0" borderId="8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1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9" applyNumberFormat="0" applyAlignment="0" applyProtection="0"/>
    <xf numFmtId="0" fontId="36" fillId="3" borderId="0" applyNumberFormat="0" applyBorder="0" applyAlignment="0" applyProtection="0"/>
    <xf numFmtId="0" fontId="43" fillId="7" borderId="10" applyNumberFormat="0" applyAlignment="0" applyProtection="0"/>
    <xf numFmtId="0" fontId="40" fillId="6" borderId="9" applyNumberFormat="0" applyAlignment="0" applyProtection="0"/>
    <xf numFmtId="0" fontId="38" fillId="0" borderId="7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2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4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5" applyNumberFormat="0" applyAlignment="0" applyProtection="0"/>
    <xf numFmtId="0" fontId="53" fillId="53" borderId="16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7" applyNumberFormat="0" applyFill="0" applyAlignment="0" applyProtection="0"/>
    <xf numFmtId="0" fontId="57" fillId="0" borderId="18" applyNumberFormat="0" applyFill="0" applyAlignment="0" applyProtection="0"/>
    <xf numFmtId="0" fontId="58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5" applyNumberFormat="0" applyAlignment="0" applyProtection="0"/>
    <xf numFmtId="0" fontId="60" fillId="0" borderId="20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1" applyNumberFormat="0" applyFont="0" applyAlignment="0" applyProtection="0"/>
    <xf numFmtId="0" fontId="62" fillId="52" borderId="22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5" fillId="8" borderId="12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70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75" fillId="0" borderId="0" applyNumberFormat="0" applyFill="0" applyBorder="0" applyAlignment="0" applyProtection="0"/>
    <xf numFmtId="0" fontId="13" fillId="0" borderId="0"/>
    <xf numFmtId="0" fontId="9" fillId="0" borderId="0"/>
    <xf numFmtId="0" fontId="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52" fillId="52" borderId="15" applyNumberFormat="0" applyAlignment="0" applyProtection="0"/>
    <xf numFmtId="0" fontId="52" fillId="52" borderId="15" applyNumberFormat="0" applyAlignment="0" applyProtection="0"/>
    <xf numFmtId="0" fontId="23" fillId="7" borderId="9" applyNumberFormat="0" applyAlignment="0" applyProtection="0"/>
    <xf numFmtId="0" fontId="25" fillId="8" borderId="12" applyNumberFormat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4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59" fillId="42" borderId="15" applyNumberFormat="0" applyAlignment="0" applyProtection="0"/>
    <xf numFmtId="0" fontId="59" fillId="42" borderId="15" applyNumberFormat="0" applyAlignment="0" applyProtection="0"/>
    <xf numFmtId="0" fontId="21" fillId="6" borderId="9" applyNumberFormat="0" applyAlignment="0" applyProtection="0"/>
    <xf numFmtId="0" fontId="24" fillId="0" borderId="11" applyNumberFormat="0" applyFill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2" fillId="0" borderId="0">
      <alignment horizontal="left" vertical="top" wrapText="1"/>
    </xf>
    <xf numFmtId="1" fontId="67" fillId="0" borderId="0"/>
    <xf numFmtId="0" fontId="9" fillId="0" borderId="0"/>
    <xf numFmtId="0" fontId="48" fillId="0" borderId="0"/>
    <xf numFmtId="0" fontId="7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5" borderId="21" applyNumberFormat="0" applyFont="0" applyAlignment="0" applyProtection="0"/>
    <xf numFmtId="0" fontId="13" fillId="55" borderId="21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62" fillId="52" borderId="22" applyNumberFormat="0" applyAlignment="0" applyProtection="0"/>
    <xf numFmtId="0" fontId="62" fillId="52" borderId="22" applyNumberFormat="0" applyAlignment="0" applyProtection="0"/>
    <xf numFmtId="0" fontId="22" fillId="7" borderId="10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4" fillId="0" borderId="23" applyNumberFormat="0" applyFill="0" applyAlignment="0" applyProtection="0"/>
    <xf numFmtId="0" fontId="28" fillId="0" borderId="14" applyNumberFormat="0" applyFill="0" applyAlignment="0" applyProtection="0"/>
    <xf numFmtId="0" fontId="26" fillId="0" borderId="0" applyNumberFormat="0" applyFill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40" fillId="6" borderId="9" applyNumberFormat="0" applyAlignment="0" applyProtection="0"/>
    <xf numFmtId="0" fontId="43" fillId="7" borderId="10" applyNumberFormat="0" applyAlignment="0" applyProtection="0"/>
    <xf numFmtId="0" fontId="33" fillId="7" borderId="9" applyNumberFormat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9" fillId="0" borderId="0" applyNumberFormat="0" applyFill="0" applyBorder="0" applyAlignment="0" applyProtection="0"/>
    <xf numFmtId="0" fontId="45" fillId="0" borderId="14" applyNumberFormat="0" applyFill="0" applyAlignment="0" applyProtection="0"/>
    <xf numFmtId="0" fontId="34" fillId="8" borderId="12" applyNumberFormat="0" applyAlignment="0" applyProtection="0"/>
    <xf numFmtId="0" fontId="42" fillId="5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0" fontId="80" fillId="0" borderId="0"/>
    <xf numFmtId="0" fontId="13" fillId="0" borderId="0"/>
    <xf numFmtId="0" fontId="32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41" fillId="0" borderId="11" applyNumberFormat="0" applyFill="0" applyAlignment="0" applyProtection="0"/>
    <xf numFmtId="0" fontId="4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36" fillId="3" borderId="0" applyNumberFormat="0" applyBorder="0" applyAlignment="0" applyProtection="0"/>
  </cellStyleXfs>
  <cellXfs count="221">
    <xf numFmtId="0" fontId="0" fillId="0" borderId="0" xfId="0"/>
    <xf numFmtId="0" fontId="71" fillId="0" borderId="24" xfId="0" applyFont="1" applyBorder="1" applyAlignment="1">
      <alignment horizontal="center" vertical="center" wrapText="1"/>
    </xf>
    <xf numFmtId="0" fontId="72" fillId="0" borderId="24" xfId="0" applyFont="1" applyBorder="1" applyAlignment="1">
      <alignment horizontal="left" vertical="top" wrapText="1"/>
    </xf>
    <xf numFmtId="0" fontId="73" fillId="0" borderId="24" xfId="0" applyFont="1" applyBorder="1" applyAlignment="1">
      <alignment horizontal="left" vertical="top" wrapText="1"/>
    </xf>
    <xf numFmtId="0" fontId="72" fillId="0" borderId="24" xfId="165" applyFont="1" applyBorder="1">
      <alignment horizontal="left" vertical="top" wrapText="1"/>
    </xf>
    <xf numFmtId="0" fontId="71" fillId="0" borderId="0" xfId="0" applyFont="1"/>
    <xf numFmtId="0" fontId="71" fillId="0" borderId="0" xfId="0" applyFont="1" applyAlignment="1">
      <alignment horizontal="left" vertical="top" wrapText="1"/>
    </xf>
    <xf numFmtId="0" fontId="71" fillId="0" borderId="0" xfId="0" applyFont="1" applyAlignment="1">
      <alignment horizontal="right"/>
    </xf>
    <xf numFmtId="0" fontId="71" fillId="0" borderId="24" xfId="0" applyFont="1" applyBorder="1" applyAlignment="1">
      <alignment horizontal="center" vertical="top" wrapText="1"/>
    </xf>
    <xf numFmtId="0" fontId="71" fillId="0" borderId="24" xfId="0" applyFont="1" applyBorder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165" fontId="72" fillId="0" borderId="24" xfId="6" applyFont="1" applyBorder="1" applyAlignment="1">
      <alignment horizontal="center" vertical="center"/>
    </xf>
    <xf numFmtId="49" fontId="72" fillId="0" borderId="24" xfId="0" applyNumberFormat="1" applyFont="1" applyBorder="1" applyAlignment="1">
      <alignment horizontal="left" vertical="top" wrapText="1"/>
    </xf>
    <xf numFmtId="165" fontId="72" fillId="0" borderId="24" xfId="6" applyFont="1" applyFill="1" applyBorder="1" applyAlignment="1">
      <alignment horizontal="center" vertical="center"/>
    </xf>
    <xf numFmtId="0" fontId="72" fillId="0" borderId="24" xfId="0" applyFont="1" applyBorder="1" applyAlignment="1">
      <alignment horizontal="left" vertical="center" wrapText="1"/>
    </xf>
    <xf numFmtId="0" fontId="72" fillId="0" borderId="0" xfId="0" applyFont="1"/>
    <xf numFmtId="0" fontId="72" fillId="0" borderId="0" xfId="0" applyFont="1" applyAlignment="1">
      <alignment horizontal="center" vertical="center"/>
    </xf>
    <xf numFmtId="0" fontId="72" fillId="0" borderId="24" xfId="0" applyFont="1" applyBorder="1" applyAlignment="1">
      <alignment vertical="top" wrapText="1"/>
    </xf>
    <xf numFmtId="0" fontId="72" fillId="0" borderId="0" xfId="0" applyFont="1" applyAlignment="1">
      <alignment vertical="top" wrapText="1"/>
    </xf>
    <xf numFmtId="0" fontId="72" fillId="0" borderId="24" xfId="0" applyFont="1" applyBorder="1" applyAlignment="1">
      <alignment vertical="center" wrapText="1"/>
    </xf>
    <xf numFmtId="166" fontId="72" fillId="0" borderId="24" xfId="263" applyNumberFormat="1" applyFont="1" applyFill="1" applyBorder="1" applyAlignment="1">
      <alignment horizontal="center" vertical="center" wrapText="1"/>
    </xf>
    <xf numFmtId="166" fontId="72" fillId="0" borderId="24" xfId="263" applyNumberFormat="1" applyFont="1" applyFill="1" applyBorder="1" applyAlignment="1">
      <alignment horizontal="center" vertical="center"/>
    </xf>
    <xf numFmtId="0" fontId="72" fillId="0" borderId="25" xfId="0" applyFont="1" applyBorder="1" applyAlignment="1">
      <alignment vertical="center" wrapText="1"/>
    </xf>
    <xf numFmtId="0" fontId="72" fillId="0" borderId="2" xfId="0" applyFont="1" applyBorder="1" applyAlignment="1">
      <alignment vertical="top" wrapText="1"/>
    </xf>
    <xf numFmtId="0" fontId="72" fillId="0" borderId="2" xfId="0" applyFont="1" applyBorder="1" applyAlignment="1">
      <alignment vertical="center" wrapText="1"/>
    </xf>
    <xf numFmtId="0" fontId="72" fillId="0" borderId="3" xfId="0" applyFont="1" applyBorder="1" applyAlignment="1">
      <alignment vertical="center" wrapText="1"/>
    </xf>
    <xf numFmtId="0" fontId="72" fillId="0" borderId="3" xfId="0" applyFont="1" applyBorder="1" applyAlignment="1">
      <alignment vertical="top" wrapText="1"/>
    </xf>
    <xf numFmtId="166" fontId="72" fillId="0" borderId="24" xfId="7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3" fillId="0" borderId="24" xfId="0" applyFont="1" applyBorder="1" applyAlignment="1">
      <alignment horizontal="left" vertical="center" wrapText="1"/>
    </xf>
    <xf numFmtId="0" fontId="72" fillId="0" borderId="27" xfId="0" applyFont="1" applyBorder="1" applyAlignment="1">
      <alignment vertical="top" wrapText="1"/>
    </xf>
    <xf numFmtId="0" fontId="72" fillId="0" borderId="26" xfId="0" applyFont="1" applyBorder="1" applyAlignment="1">
      <alignment vertical="top" wrapText="1"/>
    </xf>
    <xf numFmtId="0" fontId="72" fillId="0" borderId="29" xfId="0" applyFont="1" applyBorder="1" applyAlignment="1">
      <alignment vertical="top" wrapText="1"/>
    </xf>
    <xf numFmtId="0" fontId="72" fillId="0" borderId="0" xfId="1" applyFont="1"/>
    <xf numFmtId="0" fontId="72" fillId="0" borderId="0" xfId="1" applyFont="1" applyAlignment="1">
      <alignment horizontal="right"/>
    </xf>
    <xf numFmtId="0" fontId="73" fillId="0" borderId="24" xfId="1" applyFont="1" applyBorder="1" applyAlignment="1">
      <alignment horizontal="left" vertical="top" wrapText="1"/>
    </xf>
    <xf numFmtId="0" fontId="73" fillId="0" borderId="26" xfId="1" applyFont="1" applyBorder="1" applyAlignment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2" fillId="0" borderId="0" xfId="1" applyFont="1" applyAlignment="1">
      <alignment horizontal="left" vertical="top" wrapText="1"/>
    </xf>
    <xf numFmtId="0" fontId="72" fillId="0" borderId="24" xfId="1" applyFont="1" applyBorder="1" applyAlignment="1">
      <alignment vertical="top" wrapText="1"/>
    </xf>
    <xf numFmtId="0" fontId="73" fillId="0" borderId="25" xfId="0" applyFont="1" applyBorder="1" applyAlignment="1">
      <alignment horizontal="left" vertical="top" wrapText="1"/>
    </xf>
    <xf numFmtId="0" fontId="72" fillId="0" borderId="24" xfId="1" applyFont="1" applyBorder="1" applyAlignment="1">
      <alignment wrapText="1"/>
    </xf>
    <xf numFmtId="0" fontId="73" fillId="0" borderId="2" xfId="0" applyFont="1" applyBorder="1" applyAlignment="1">
      <alignment horizontal="left" vertical="top" wrapText="1"/>
    </xf>
    <xf numFmtId="0" fontId="73" fillId="0" borderId="3" xfId="0" applyFont="1" applyBorder="1" applyAlignment="1">
      <alignment horizontal="left" vertical="top" wrapText="1"/>
    </xf>
    <xf numFmtId="0" fontId="72" fillId="0" borderId="29" xfId="1" applyFont="1" applyBorder="1" applyAlignment="1">
      <alignment horizontal="center" wrapText="1"/>
    </xf>
    <xf numFmtId="0" fontId="72" fillId="0" borderId="3" xfId="1" applyFont="1" applyBorder="1" applyAlignment="1">
      <alignment horizontal="center" vertical="top" wrapText="1"/>
    </xf>
    <xf numFmtId="0" fontId="72" fillId="0" borderId="27" xfId="1" applyFont="1" applyBorder="1" applyAlignment="1">
      <alignment horizontal="left" vertical="top"/>
    </xf>
    <xf numFmtId="0" fontId="72" fillId="0" borderId="26" xfId="1" applyFont="1" applyBorder="1" applyAlignment="1">
      <alignment horizontal="left" vertical="top"/>
    </xf>
    <xf numFmtId="167" fontId="73" fillId="0" borderId="24" xfId="1" applyNumberFormat="1" applyFont="1" applyBorder="1" applyAlignment="1">
      <alignment horizontal="center" vertical="center" wrapText="1"/>
    </xf>
    <xf numFmtId="0" fontId="72" fillId="0" borderId="24" xfId="0" applyFont="1" applyBorder="1"/>
    <xf numFmtId="0" fontId="72" fillId="0" borderId="25" xfId="1" applyFont="1" applyBorder="1" applyAlignment="1">
      <alignment vertical="top" wrapText="1"/>
    </xf>
    <xf numFmtId="0" fontId="72" fillId="0" borderId="2" xfId="1" applyFont="1" applyBorder="1" applyAlignment="1">
      <alignment vertical="top" wrapText="1"/>
    </xf>
    <xf numFmtId="0" fontId="72" fillId="0" borderId="3" xfId="1" applyFont="1" applyBorder="1" applyAlignment="1">
      <alignment vertical="top" wrapText="1"/>
    </xf>
    <xf numFmtId="0" fontId="72" fillId="0" borderId="25" xfId="0" applyFont="1" applyBorder="1" applyAlignment="1">
      <alignment vertical="top" wrapText="1"/>
    </xf>
    <xf numFmtId="0" fontId="72" fillId="0" borderId="29" xfId="1" applyFont="1" applyBorder="1" applyAlignment="1">
      <alignment horizontal="center" vertical="center" wrapText="1"/>
    </xf>
    <xf numFmtId="0" fontId="72" fillId="0" borderId="0" xfId="179" applyFont="1" applyAlignment="1">
      <alignment vertical="top" wrapText="1"/>
    </xf>
    <xf numFmtId="0" fontId="72" fillId="0" borderId="0" xfId="179" applyFont="1" applyAlignment="1">
      <alignment horizontal="left" vertical="top" wrapText="1"/>
    </xf>
    <xf numFmtId="0" fontId="72" fillId="0" borderId="0" xfId="264" applyFont="1" applyAlignment="1">
      <alignment vertical="center" wrapText="1"/>
    </xf>
    <xf numFmtId="166" fontId="72" fillId="0" borderId="0" xfId="264" applyNumberFormat="1" applyFont="1" applyAlignment="1">
      <alignment vertical="center" wrapText="1"/>
    </xf>
    <xf numFmtId="166" fontId="72" fillId="0" borderId="0" xfId="218" applyNumberFormat="1" applyFont="1" applyFill="1" applyBorder="1" applyAlignment="1">
      <alignment horizontal="center" vertical="center" wrapText="1"/>
    </xf>
    <xf numFmtId="43" fontId="72" fillId="0" borderId="0" xfId="264" applyNumberFormat="1" applyFont="1" applyAlignment="1">
      <alignment vertical="center" wrapText="1"/>
    </xf>
    <xf numFmtId="0" fontId="72" fillId="0" borderId="0" xfId="264" applyFont="1" applyAlignment="1">
      <alignment horizontal="right" vertical="center" wrapText="1"/>
    </xf>
    <xf numFmtId="166" fontId="72" fillId="0" borderId="0" xfId="218" applyNumberFormat="1" applyFont="1" applyFill="1" applyAlignment="1">
      <alignment vertical="center" wrapText="1"/>
    </xf>
    <xf numFmtId="0" fontId="72" fillId="0" borderId="27" xfId="1" applyFont="1" applyBorder="1" applyAlignment="1">
      <alignment horizontal="left"/>
    </xf>
    <xf numFmtId="0" fontId="71" fillId="0" borderId="27" xfId="0" applyFont="1" applyBorder="1" applyAlignment="1">
      <alignment wrapText="1"/>
    </xf>
    <xf numFmtId="0" fontId="72" fillId="0" borderId="24" xfId="165" applyFont="1" applyBorder="1" applyAlignment="1">
      <alignment horizontal="left" vertical="top"/>
    </xf>
    <xf numFmtId="0" fontId="71" fillId="0" borderId="24" xfId="0" applyFont="1" applyBorder="1" applyAlignment="1">
      <alignment horizontal="left" vertical="top"/>
    </xf>
    <xf numFmtId="0" fontId="71" fillId="0" borderId="24" xfId="0" applyFont="1" applyBorder="1" applyAlignment="1">
      <alignment horizontal="center" vertical="center"/>
    </xf>
    <xf numFmtId="49" fontId="72" fillId="2" borderId="24" xfId="0" applyNumberFormat="1" applyFont="1" applyFill="1" applyBorder="1" applyAlignment="1">
      <alignment vertical="top"/>
    </xf>
    <xf numFmtId="0" fontId="71" fillId="2" borderId="24" xfId="0" applyFont="1" applyFill="1" applyBorder="1" applyAlignment="1">
      <alignment vertical="top"/>
    </xf>
    <xf numFmtId="0" fontId="71" fillId="0" borderId="24" xfId="0" applyFont="1" applyBorder="1" applyAlignment="1">
      <alignment vertical="center"/>
    </xf>
    <xf numFmtId="0" fontId="71" fillId="0" borderId="24" xfId="0" applyFont="1" applyBorder="1" applyAlignment="1">
      <alignment vertical="top"/>
    </xf>
    <xf numFmtId="0" fontId="71" fillId="0" borderId="24" xfId="0" applyFont="1" applyBorder="1"/>
    <xf numFmtId="0" fontId="73" fillId="2" borderId="24" xfId="8" applyFont="1" applyFill="1" applyBorder="1" applyAlignment="1">
      <alignment horizontal="center" vertical="center" wrapText="1"/>
    </xf>
    <xf numFmtId="0" fontId="73" fillId="2" borderId="0" xfId="8" applyFont="1" applyFill="1" applyAlignment="1">
      <alignment horizontal="left" vertical="center" wrapText="1"/>
    </xf>
    <xf numFmtId="0" fontId="72" fillId="2" borderId="24" xfId="0" applyFont="1" applyFill="1" applyBorder="1" applyAlignment="1">
      <alignment horizontal="left" vertical="center" indent="2"/>
    </xf>
    <xf numFmtId="0" fontId="72" fillId="2" borderId="24" xfId="0" applyFont="1" applyFill="1" applyBorder="1" applyAlignment="1">
      <alignment horizontal="left" vertical="center" wrapText="1" indent="2"/>
    </xf>
    <xf numFmtId="49" fontId="72" fillId="2" borderId="24" xfId="0" applyNumberFormat="1" applyFont="1" applyFill="1" applyBorder="1" applyAlignment="1">
      <alignment horizontal="left" vertical="center" wrapText="1" indent="2"/>
    </xf>
    <xf numFmtId="0" fontId="71" fillId="2" borderId="0" xfId="0" applyFont="1" applyFill="1" applyAlignment="1">
      <alignment horizontal="left" vertical="center" indent="2"/>
    </xf>
    <xf numFmtId="0" fontId="72" fillId="0" borderId="0" xfId="8" applyFont="1" applyAlignment="1">
      <alignment vertical="center" wrapText="1"/>
    </xf>
    <xf numFmtId="0" fontId="72" fillId="0" borderId="0" xfId="8" applyFont="1" applyAlignment="1">
      <alignment horizontal="right" vertical="center"/>
    </xf>
    <xf numFmtId="0" fontId="72" fillId="0" borderId="0" xfId="266" applyFont="1" applyAlignment="1">
      <alignment vertical="center" wrapText="1"/>
    </xf>
    <xf numFmtId="49" fontId="72" fillId="0" borderId="0" xfId="266" applyNumberFormat="1" applyFont="1" applyAlignment="1">
      <alignment horizontal="center" vertical="center" wrapText="1"/>
    </xf>
    <xf numFmtId="167" fontId="72" fillId="0" borderId="0" xfId="266" applyNumberFormat="1" applyFont="1" applyAlignment="1">
      <alignment horizontal="center" vertical="center" wrapText="1"/>
    </xf>
    <xf numFmtId="49" fontId="72" fillId="0" borderId="24" xfId="266" applyNumberFormat="1" applyFont="1" applyBorder="1" applyAlignment="1">
      <alignment horizontal="center" vertical="center" textRotation="90" wrapText="1"/>
    </xf>
    <xf numFmtId="167" fontId="72" fillId="0" borderId="24" xfId="266" applyNumberFormat="1" applyFont="1" applyBorder="1" applyAlignment="1">
      <alignment horizontal="center" vertical="center" wrapText="1"/>
    </xf>
    <xf numFmtId="0" fontId="72" fillId="0" borderId="24" xfId="266" applyFont="1" applyBorder="1" applyAlignment="1">
      <alignment horizontal="center" vertical="center" wrapText="1"/>
    </xf>
    <xf numFmtId="0" fontId="76" fillId="0" borderId="24" xfId="266" applyFont="1" applyBorder="1" applyAlignment="1">
      <alignment horizontal="center" vertical="center" wrapText="1"/>
    </xf>
    <xf numFmtId="166" fontId="72" fillId="0" borderId="24" xfId="7" applyNumberFormat="1" applyFont="1" applyFill="1" applyBorder="1" applyAlignment="1">
      <alignment horizontal="left" vertical="center" wrapText="1"/>
    </xf>
    <xf numFmtId="166" fontId="72" fillId="0" borderId="0" xfId="266" applyNumberFormat="1" applyFont="1" applyAlignment="1">
      <alignment horizontal="center" vertical="center" wrapText="1"/>
    </xf>
    <xf numFmtId="167" fontId="72" fillId="0" borderId="0" xfId="266" applyNumberFormat="1" applyFont="1" applyAlignment="1">
      <alignment vertical="center" wrapText="1"/>
    </xf>
    <xf numFmtId="49" fontId="72" fillId="0" borderId="1" xfId="266" applyNumberFormat="1" applyFont="1" applyBorder="1" applyAlignment="1">
      <alignment horizontal="center" vertical="center" textRotation="90" wrapText="1"/>
    </xf>
    <xf numFmtId="0" fontId="72" fillId="0" borderId="1" xfId="266" applyFont="1" applyBorder="1" applyAlignment="1">
      <alignment horizontal="center" vertical="center" wrapText="1"/>
    </xf>
    <xf numFmtId="0" fontId="76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horizontal="center" vertical="center" wrapText="1"/>
    </xf>
    <xf numFmtId="0" fontId="73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vertical="center" wrapText="1"/>
    </xf>
    <xf numFmtId="0" fontId="72" fillId="0" borderId="1" xfId="266" applyFont="1" applyBorder="1" applyAlignment="1">
      <alignment vertical="center" wrapText="1"/>
    </xf>
    <xf numFmtId="49" fontId="69" fillId="0" borderId="1" xfId="17" applyNumberFormat="1" applyFont="1" applyFill="1" applyBorder="1" applyAlignment="1">
      <alignment horizontal="center" vertical="center"/>
    </xf>
    <xf numFmtId="0" fontId="69" fillId="0" borderId="1" xfId="0" applyFont="1" applyBorder="1" applyAlignment="1">
      <alignment horizontal="center" vertical="center" wrapText="1"/>
    </xf>
    <xf numFmtId="49" fontId="69" fillId="0" borderId="25" xfId="17" applyNumberFormat="1" applyFont="1" applyFill="1" applyBorder="1" applyAlignment="1">
      <alignment horizontal="center" vertical="center"/>
    </xf>
    <xf numFmtId="0" fontId="69" fillId="0" borderId="1" xfId="0" applyFont="1" applyBorder="1" applyAlignment="1">
      <alignment horizontal="left" vertical="center" wrapText="1"/>
    </xf>
    <xf numFmtId="0" fontId="72" fillId="0" borderId="1" xfId="0" applyFont="1" applyBorder="1" applyAlignment="1">
      <alignment horizontal="center" vertical="center" wrapText="1"/>
    </xf>
    <xf numFmtId="0" fontId="72" fillId="0" borderId="1" xfId="145" applyNumberFormat="1" applyFont="1" applyFill="1" applyBorder="1" applyAlignment="1">
      <alignment horizontal="left" vertical="center" wrapText="1"/>
    </xf>
    <xf numFmtId="166" fontId="69" fillId="0" borderId="24" xfId="7" applyNumberFormat="1" applyFont="1" applyFill="1" applyBorder="1" applyAlignment="1">
      <alignment horizontal="center" vertical="center" wrapText="1"/>
    </xf>
    <xf numFmtId="49" fontId="72" fillId="0" borderId="1" xfId="266" applyNumberFormat="1" applyFont="1" applyBorder="1" applyAlignment="1">
      <alignment horizontal="center" vertical="center" wrapText="1"/>
    </xf>
    <xf numFmtId="166" fontId="72" fillId="0" borderId="1" xfId="7" applyNumberFormat="1" applyFont="1" applyFill="1" applyBorder="1" applyAlignment="1">
      <alignment horizontal="center" vertical="center" wrapText="1"/>
    </xf>
    <xf numFmtId="0" fontId="69" fillId="0" borderId="24" xfId="266" applyFont="1" applyBorder="1" applyAlignment="1">
      <alignment horizontal="center" vertical="center" wrapText="1"/>
    </xf>
    <xf numFmtId="49" fontId="69" fillId="0" borderId="24" xfId="266" applyNumberFormat="1" applyFont="1" applyBorder="1" applyAlignment="1">
      <alignment horizontal="center" vertical="center" wrapText="1"/>
    </xf>
    <xf numFmtId="0" fontId="69" fillId="0" borderId="0" xfId="266" applyFont="1" applyAlignment="1">
      <alignment vertical="center" wrapText="1"/>
    </xf>
    <xf numFmtId="0" fontId="72" fillId="0" borderId="5" xfId="1" applyFont="1" applyBorder="1"/>
    <xf numFmtId="0" fontId="72" fillId="0" borderId="5" xfId="1" applyFont="1" applyBorder="1" applyAlignment="1">
      <alignment vertical="center"/>
    </xf>
    <xf numFmtId="171" fontId="72" fillId="2" borderId="24" xfId="7" applyNumberFormat="1" applyFont="1" applyFill="1" applyBorder="1" applyAlignment="1">
      <alignment horizontal="center" vertical="center"/>
    </xf>
    <xf numFmtId="0" fontId="72" fillId="0" borderId="24" xfId="0" applyFont="1" applyBorder="1" applyAlignment="1">
      <alignment horizontal="center" vertical="center" wrapText="1"/>
    </xf>
    <xf numFmtId="166" fontId="72" fillId="0" borderId="24" xfId="7" applyNumberFormat="1" applyFont="1" applyFill="1" applyBorder="1" applyAlignment="1">
      <alignment vertical="center" wrapText="1"/>
    </xf>
    <xf numFmtId="165" fontId="71" fillId="0" borderId="0" xfId="0" applyNumberFormat="1" applyFont="1"/>
    <xf numFmtId="0" fontId="72" fillId="0" borderId="0" xfId="266" applyFont="1" applyAlignment="1">
      <alignment horizontal="center"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167" fontId="72" fillId="0" borderId="3" xfId="266" applyNumberFormat="1" applyFont="1" applyBorder="1" applyAlignment="1">
      <alignment horizontal="center" vertical="center" wrapText="1"/>
    </xf>
    <xf numFmtId="0" fontId="72" fillId="0" borderId="26" xfId="1" applyFont="1" applyBorder="1" applyAlignment="1">
      <alignment horizontal="center" wrapText="1"/>
    </xf>
    <xf numFmtId="0" fontId="72" fillId="0" borderId="0" xfId="264" applyFont="1" applyAlignment="1">
      <alignment horizontal="center" vertical="center" wrapText="1"/>
    </xf>
    <xf numFmtId="166" fontId="72" fillId="0" borderId="24" xfId="218" applyNumberFormat="1" applyFont="1" applyFill="1" applyBorder="1" applyAlignment="1">
      <alignment horizontal="center" vertical="center" wrapText="1"/>
    </xf>
    <xf numFmtId="0" fontId="72" fillId="0" borderId="1" xfId="0" applyFont="1" applyBorder="1" applyAlignment="1">
      <alignment vertical="center" wrapText="1"/>
    </xf>
    <xf numFmtId="0" fontId="82" fillId="0" borderId="0" xfId="0" applyFont="1" applyAlignment="1">
      <alignment vertical="top" wrapText="1"/>
    </xf>
    <xf numFmtId="0" fontId="72" fillId="0" borderId="0" xfId="0" applyFont="1" applyAlignment="1">
      <alignment horizontal="right"/>
    </xf>
    <xf numFmtId="0" fontId="72" fillId="0" borderId="0" xfId="0" applyFont="1" applyAlignment="1">
      <alignment wrapText="1"/>
    </xf>
    <xf numFmtId="43" fontId="72" fillId="0" borderId="0" xfId="0" applyNumberFormat="1" applyFont="1"/>
    <xf numFmtId="43" fontId="72" fillId="0" borderId="0" xfId="0" applyNumberFormat="1" applyFont="1" applyAlignment="1">
      <alignment horizontal="left" vertical="top" wrapText="1"/>
    </xf>
    <xf numFmtId="1" fontId="72" fillId="0" borderId="1" xfId="0" applyNumberFormat="1" applyFont="1" applyBorder="1" applyAlignment="1">
      <alignment horizontal="center" vertical="center"/>
    </xf>
    <xf numFmtId="1" fontId="69" fillId="0" borderId="1" xfId="0" applyNumberFormat="1" applyFont="1" applyBorder="1" applyAlignment="1">
      <alignment horizontal="center" vertical="center"/>
    </xf>
    <xf numFmtId="1" fontId="69" fillId="0" borderId="24" xfId="0" applyNumberFormat="1" applyFont="1" applyBorder="1" applyAlignment="1">
      <alignment horizontal="center" vertical="center"/>
    </xf>
    <xf numFmtId="0" fontId="72" fillId="0" borderId="0" xfId="1" applyFont="1" applyAlignment="1">
      <alignment horizontal="center" wrapText="1"/>
    </xf>
    <xf numFmtId="0" fontId="72" fillId="0" borderId="0" xfId="1" applyFont="1" applyAlignment="1">
      <alignment vertical="top" wrapText="1"/>
    </xf>
    <xf numFmtId="0" fontId="72" fillId="0" borderId="0" xfId="1" applyFont="1" applyAlignment="1">
      <alignment vertical="top"/>
    </xf>
    <xf numFmtId="0" fontId="0" fillId="0" borderId="0" xfId="0" applyAlignment="1">
      <alignment horizontal="left" vertical="top" wrapText="1"/>
    </xf>
    <xf numFmtId="0" fontId="72" fillId="0" borderId="0" xfId="0" applyFont="1" applyAlignment="1">
      <alignment horizontal="center" vertical="top" wrapText="1"/>
    </xf>
    <xf numFmtId="0" fontId="72" fillId="2" borderId="0" xfId="0" applyFont="1" applyFill="1" applyAlignment="1">
      <alignment horizontal="right"/>
    </xf>
    <xf numFmtId="0" fontId="72" fillId="2" borderId="24" xfId="0" applyFont="1" applyFill="1" applyBorder="1" applyAlignment="1">
      <alignment horizontal="center" vertical="center" wrapText="1"/>
    </xf>
    <xf numFmtId="166" fontId="72" fillId="2" borderId="24" xfId="7" applyNumberFormat="1" applyFont="1" applyFill="1" applyBorder="1" applyAlignment="1">
      <alignment horizontal="center" vertical="center" wrapText="1"/>
    </xf>
    <xf numFmtId="166" fontId="69" fillId="2" borderId="24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72" fillId="0" borderId="0" xfId="8" applyFont="1" applyAlignment="1">
      <alignment vertical="top" wrapText="1"/>
    </xf>
    <xf numFmtId="0" fontId="72" fillId="0" borderId="0" xfId="266" applyFont="1" applyAlignment="1">
      <alignment horizontal="center" vertical="top" wrapText="1"/>
    </xf>
    <xf numFmtId="0" fontId="72" fillId="0" borderId="24" xfId="266" applyFont="1" applyBorder="1" applyAlignment="1">
      <alignment horizontal="center" vertical="top" wrapText="1"/>
    </xf>
    <xf numFmtId="0" fontId="76" fillId="0" borderId="24" xfId="266" applyFont="1" applyBorder="1" applyAlignment="1">
      <alignment horizontal="center" vertical="top" wrapText="1"/>
    </xf>
    <xf numFmtId="0" fontId="69" fillId="0" borderId="24" xfId="266" applyFont="1" applyBorder="1" applyAlignment="1">
      <alignment horizontal="center" vertical="top" wrapText="1"/>
    </xf>
    <xf numFmtId="0" fontId="72" fillId="2" borderId="24" xfId="0" applyFont="1" applyFill="1" applyBorder="1" applyAlignment="1">
      <alignment horizontal="left" vertical="top" wrapText="1"/>
    </xf>
    <xf numFmtId="0" fontId="71" fillId="56" borderId="24" xfId="0" applyFont="1" applyFill="1" applyBorder="1" applyAlignment="1">
      <alignment horizontal="left" vertical="top" wrapText="1"/>
    </xf>
    <xf numFmtId="0" fontId="71" fillId="56" borderId="31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left" vertical="top" wrapText="1"/>
    </xf>
    <xf numFmtId="0" fontId="72" fillId="56" borderId="1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vertical="top" wrapText="1"/>
    </xf>
    <xf numFmtId="0" fontId="72" fillId="56" borderId="1" xfId="0" applyFont="1" applyFill="1" applyBorder="1" applyAlignment="1">
      <alignment vertical="top" wrapText="1"/>
    </xf>
    <xf numFmtId="0" fontId="72" fillId="56" borderId="1" xfId="18" applyFont="1" applyFill="1" applyBorder="1" applyAlignment="1">
      <alignment horizontal="left" vertical="top" wrapText="1"/>
    </xf>
    <xf numFmtId="0" fontId="72" fillId="56" borderId="31" xfId="0" applyFont="1" applyFill="1" applyBorder="1" applyAlignment="1">
      <alignment horizontal="left" vertical="top" wrapText="1"/>
    </xf>
    <xf numFmtId="0" fontId="72" fillId="2" borderId="1" xfId="18" applyNumberFormat="1" applyFont="1" applyFill="1" applyBorder="1" applyAlignment="1">
      <alignment horizontal="left" vertical="top" wrapText="1"/>
    </xf>
    <xf numFmtId="0" fontId="72" fillId="56" borderId="3" xfId="18" applyFont="1" applyFill="1" applyBorder="1" applyAlignment="1">
      <alignment horizontal="left" vertical="top" wrapText="1"/>
    </xf>
    <xf numFmtId="0" fontId="72" fillId="0" borderId="0" xfId="266" applyFont="1" applyAlignment="1">
      <alignment vertical="top" wrapText="1"/>
    </xf>
    <xf numFmtId="166" fontId="72" fillId="0" borderId="1" xfId="7" applyNumberFormat="1" applyFont="1" applyFill="1" applyBorder="1" applyAlignment="1">
      <alignment horizontal="right" vertical="center" wrapText="1"/>
    </xf>
    <xf numFmtId="43" fontId="72" fillId="0" borderId="1" xfId="100" applyFont="1" applyBorder="1" applyAlignment="1">
      <alignment horizontal="right" vertical="center" wrapText="1"/>
    </xf>
    <xf numFmtId="166" fontId="72" fillId="0" borderId="0" xfId="0" applyNumberFormat="1" applyFont="1"/>
    <xf numFmtId="172" fontId="71" fillId="2" borderId="0" xfId="0" applyNumberFormat="1" applyFont="1" applyFill="1" applyAlignment="1">
      <alignment horizontal="left" vertical="center" indent="2"/>
    </xf>
    <xf numFmtId="0" fontId="69" fillId="0" borderId="0" xfId="0" applyFont="1" applyAlignment="1">
      <alignment horizontal="center" vertical="top" wrapText="1"/>
    </xf>
    <xf numFmtId="0" fontId="84" fillId="0" borderId="0" xfId="0" applyFont="1" applyAlignment="1">
      <alignment horizontal="right" vertical="top" wrapText="1"/>
    </xf>
    <xf numFmtId="0" fontId="72" fillId="0" borderId="24" xfId="0" applyFont="1" applyBorder="1" applyAlignment="1">
      <alignment horizontal="right" vertical="center" wrapText="1"/>
    </xf>
    <xf numFmtId="0" fontId="72" fillId="0" borderId="24" xfId="265" applyFont="1" applyFill="1" applyBorder="1" applyAlignment="1">
      <alignment horizontal="center" vertical="center"/>
    </xf>
    <xf numFmtId="171" fontId="72" fillId="2" borderId="24" xfId="7" applyNumberFormat="1" applyFont="1" applyFill="1" applyBorder="1" applyAlignment="1">
      <alignment vertical="center"/>
    </xf>
    <xf numFmtId="0" fontId="72" fillId="2" borderId="24" xfId="265" applyFont="1" applyFill="1" applyBorder="1" applyAlignment="1">
      <alignment horizontal="center" vertical="center"/>
    </xf>
    <xf numFmtId="0" fontId="72" fillId="2" borderId="24" xfId="0" applyFont="1" applyFill="1" applyBorder="1" applyAlignment="1">
      <alignment horizontal="left" vertical="center" wrapText="1"/>
    </xf>
    <xf numFmtId="0" fontId="72" fillId="2" borderId="24" xfId="0" applyFont="1" applyFill="1" applyBorder="1" applyAlignment="1">
      <alignment vertical="center" wrapText="1"/>
    </xf>
    <xf numFmtId="166" fontId="72" fillId="2" borderId="24" xfId="7" applyNumberFormat="1" applyFont="1" applyFill="1" applyBorder="1" applyAlignment="1">
      <alignment vertical="center" wrapText="1"/>
    </xf>
    <xf numFmtId="0" fontId="72" fillId="2" borderId="0" xfId="264" applyFont="1" applyFill="1" applyAlignment="1">
      <alignment vertical="center" wrapText="1"/>
    </xf>
    <xf numFmtId="0" fontId="72" fillId="57" borderId="0" xfId="264" applyFont="1" applyFill="1" applyAlignment="1">
      <alignment vertical="center" wrapText="1"/>
    </xf>
    <xf numFmtId="171" fontId="72" fillId="0" borderId="24" xfId="7" applyNumberFormat="1" applyFont="1" applyFill="1" applyBorder="1" applyAlignment="1">
      <alignment horizontal="center" vertical="center"/>
    </xf>
    <xf numFmtId="166" fontId="72" fillId="0" borderId="24" xfId="218" applyNumberFormat="1" applyFont="1" applyFill="1" applyBorder="1" applyAlignment="1">
      <alignment vertical="center" wrapText="1"/>
    </xf>
    <xf numFmtId="0" fontId="69" fillId="0" borderId="24" xfId="0" applyFont="1" applyBorder="1" applyAlignment="1">
      <alignment horizontal="right" vertical="center" wrapText="1"/>
    </xf>
    <xf numFmtId="167" fontId="72" fillId="0" borderId="1" xfId="266" applyNumberFormat="1" applyFont="1" applyBorder="1" applyAlignment="1">
      <alignment horizontal="center" vertical="center" wrapText="1"/>
    </xf>
    <xf numFmtId="171" fontId="72" fillId="0" borderId="24" xfId="7" applyNumberFormat="1" applyFont="1" applyFill="1" applyBorder="1" applyAlignment="1">
      <alignment horizontal="center" vertical="center" wrapText="1"/>
    </xf>
    <xf numFmtId="0" fontId="72" fillId="0" borderId="0" xfId="266" applyFont="1" applyAlignment="1">
      <alignment horizontal="center" vertical="center" wrapText="1"/>
    </xf>
    <xf numFmtId="167" fontId="72" fillId="0" borderId="30" xfId="266" applyNumberFormat="1" applyFont="1" applyBorder="1" applyAlignment="1">
      <alignment horizontal="right"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0" fontId="72" fillId="0" borderId="1" xfId="266" applyFont="1" applyBorder="1" applyAlignment="1">
      <alignment horizontal="center" vertical="top" wrapText="1"/>
    </xf>
    <xf numFmtId="167" fontId="72" fillId="0" borderId="1" xfId="266" applyNumberFormat="1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1" fillId="0" borderId="24" xfId="0" applyFont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2" fillId="0" borderId="27" xfId="0" applyFont="1" applyBorder="1" applyAlignment="1">
      <alignment horizontal="center" vertical="center"/>
    </xf>
    <xf numFmtId="0" fontId="72" fillId="0" borderId="26" xfId="0" applyFont="1" applyBorder="1" applyAlignment="1">
      <alignment horizontal="center" vertical="center"/>
    </xf>
    <xf numFmtId="0" fontId="72" fillId="0" borderId="25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72" fillId="0" borderId="24" xfId="0" applyFont="1" applyBorder="1" applyAlignment="1">
      <alignment horizontal="center" vertical="center" wrapText="1"/>
    </xf>
    <xf numFmtId="0" fontId="72" fillId="0" borderId="4" xfId="0" applyFont="1" applyBorder="1" applyAlignment="1">
      <alignment horizontal="left" vertical="center" wrapText="1"/>
    </xf>
    <xf numFmtId="0" fontId="72" fillId="0" borderId="5" xfId="0" applyFont="1" applyBorder="1" applyAlignment="1">
      <alignment horizontal="left" vertical="center" wrapText="1"/>
    </xf>
    <xf numFmtId="0" fontId="72" fillId="0" borderId="0" xfId="1" applyFont="1" applyAlignment="1">
      <alignment horizontal="center" wrapText="1"/>
    </xf>
    <xf numFmtId="0" fontId="69" fillId="0" borderId="0" xfId="1" applyFont="1" applyAlignment="1">
      <alignment horizontal="center"/>
    </xf>
    <xf numFmtId="166" fontId="72" fillId="0" borderId="27" xfId="263" applyNumberFormat="1" applyFont="1" applyFill="1" applyBorder="1" applyAlignment="1">
      <alignment horizontal="center" vertical="center" wrapText="1"/>
    </xf>
    <xf numFmtId="166" fontId="72" fillId="0" borderId="28" xfId="263" applyNumberFormat="1" applyFont="1" applyFill="1" applyBorder="1" applyAlignment="1">
      <alignment horizontal="center" vertical="center" wrapText="1"/>
    </xf>
    <xf numFmtId="166" fontId="72" fillId="0" borderId="26" xfId="263" applyNumberFormat="1" applyFont="1" applyFill="1" applyBorder="1" applyAlignment="1">
      <alignment horizontal="center" vertical="center" wrapText="1"/>
    </xf>
    <xf numFmtId="0" fontId="72" fillId="0" borderId="27" xfId="1" applyFont="1" applyBorder="1" applyAlignment="1">
      <alignment horizontal="center" wrapText="1"/>
    </xf>
    <xf numFmtId="0" fontId="72" fillId="0" borderId="26" xfId="1" applyFont="1" applyBorder="1" applyAlignment="1">
      <alignment horizontal="center" wrapText="1"/>
    </xf>
    <xf numFmtId="0" fontId="72" fillId="0" borderId="27" xfId="0" applyFont="1" applyBorder="1" applyAlignment="1">
      <alignment horizontal="center" vertical="center" wrapText="1"/>
    </xf>
    <xf numFmtId="0" fontId="72" fillId="0" borderId="26" xfId="0" applyFont="1" applyBorder="1" applyAlignment="1">
      <alignment horizontal="center" vertical="center" wrapText="1"/>
    </xf>
    <xf numFmtId="0" fontId="86" fillId="58" borderId="27" xfId="0" applyFont="1" applyFill="1" applyBorder="1" applyAlignment="1">
      <alignment horizontal="left" vertical="center" wrapText="1"/>
    </xf>
    <xf numFmtId="0" fontId="86" fillId="58" borderId="26" xfId="0" applyFont="1" applyFill="1" applyBorder="1" applyAlignment="1">
      <alignment horizontal="left" vertical="center" wrapText="1"/>
    </xf>
    <xf numFmtId="0" fontId="85" fillId="58" borderId="27" xfId="0" applyFont="1" applyFill="1" applyBorder="1" applyAlignment="1">
      <alignment horizontal="left" vertical="center" wrapText="1"/>
    </xf>
    <xf numFmtId="0" fontId="85" fillId="58" borderId="26" xfId="0" applyFont="1" applyFill="1" applyBorder="1" applyAlignment="1">
      <alignment horizontal="left" vertical="center" wrapText="1"/>
    </xf>
    <xf numFmtId="0" fontId="72" fillId="0" borderId="24" xfId="0" applyFont="1" applyBorder="1" applyAlignment="1">
      <alignment horizontal="left" vertical="center"/>
    </xf>
    <xf numFmtId="0" fontId="69" fillId="0" borderId="24" xfId="0" applyFont="1" applyBorder="1" applyAlignment="1">
      <alignment vertical="center" wrapText="1"/>
    </xf>
    <xf numFmtId="0" fontId="72" fillId="0" borderId="27" xfId="265" applyFont="1" applyFill="1" applyBorder="1" applyAlignment="1">
      <alignment horizontal="left" vertical="center"/>
    </xf>
    <xf numFmtId="0" fontId="72" fillId="0" borderId="28" xfId="265" applyFont="1" applyFill="1" applyBorder="1" applyAlignment="1">
      <alignment horizontal="left" vertical="center"/>
    </xf>
    <xf numFmtId="0" fontId="72" fillId="0" borderId="26" xfId="265" applyFont="1" applyFill="1" applyBorder="1" applyAlignment="1">
      <alignment horizontal="left" vertical="center"/>
    </xf>
    <xf numFmtId="0" fontId="72" fillId="0" borderId="24" xfId="0" applyFont="1" applyBorder="1" applyAlignment="1">
      <alignment vertical="center" wrapText="1"/>
    </xf>
    <xf numFmtId="0" fontId="72" fillId="0" borderId="27" xfId="0" applyFont="1" applyBorder="1" applyAlignment="1">
      <alignment vertical="center" wrapText="1"/>
    </xf>
    <xf numFmtId="0" fontId="72" fillId="0" borderId="28" xfId="0" applyFont="1" applyBorder="1" applyAlignment="1">
      <alignment vertical="center" wrapText="1"/>
    </xf>
    <xf numFmtId="0" fontId="72" fillId="0" borderId="26" xfId="0" applyFont="1" applyBorder="1" applyAlignment="1">
      <alignment vertical="center" wrapText="1"/>
    </xf>
    <xf numFmtId="0" fontId="72" fillId="0" borderId="0" xfId="264" applyFont="1" applyAlignment="1">
      <alignment horizontal="center" vertical="center" wrapText="1"/>
    </xf>
    <xf numFmtId="0" fontId="72" fillId="0" borderId="24" xfId="264" applyFont="1" applyBorder="1" applyAlignment="1">
      <alignment horizontal="right" vertical="center" wrapText="1"/>
    </xf>
    <xf numFmtId="0" fontId="72" fillId="0" borderId="24" xfId="264" applyFont="1" applyBorder="1" applyAlignment="1">
      <alignment horizontal="center" vertical="center" wrapText="1"/>
    </xf>
    <xf numFmtId="166" fontId="72" fillId="0" borderId="24" xfId="218" applyNumberFormat="1" applyFont="1" applyFill="1" applyBorder="1" applyAlignment="1">
      <alignment horizontal="center" vertical="center" wrapText="1"/>
    </xf>
  </cellXfs>
  <cellStyles count="1040">
    <cellStyle name="_artabyuje" xfId="267"/>
    <cellStyle name="_artabyuje_3.Havelvacner_N1_12 23.01.2018" xfId="268"/>
    <cellStyle name="20% - Accent1" xfId="29" builtinId="30" customBuiltin="1"/>
    <cellStyle name="20% - Accent1 2" xfId="69"/>
    <cellStyle name="20% - Accent1 2 2" xfId="108"/>
    <cellStyle name="20% - Accent1 2 2 2" xfId="269"/>
    <cellStyle name="20% - Accent1 2 2 2 2" xfId="270"/>
    <cellStyle name="20% - Accent1 2 2 2 2 2" xfId="271"/>
    <cellStyle name="20% - Accent1 2 2 2 2 3" xfId="272"/>
    <cellStyle name="20% - Accent1 2 2 2 3" xfId="273"/>
    <cellStyle name="20% - Accent1 2 2 2 3 2" xfId="274"/>
    <cellStyle name="20% - Accent1 2 2 2 3 3" xfId="275"/>
    <cellStyle name="20% - Accent1 2 2 2 4" xfId="276"/>
    <cellStyle name="20% - Accent1 2 2 2 5" xfId="277"/>
    <cellStyle name="20% - Accent1 2 2 3" xfId="278"/>
    <cellStyle name="20% - Accent1 2 2 3 2" xfId="279"/>
    <cellStyle name="20% - Accent1 2 2 3 3" xfId="280"/>
    <cellStyle name="20% - Accent1 2 2 4" xfId="281"/>
    <cellStyle name="20% - Accent1 2 2 4 2" xfId="282"/>
    <cellStyle name="20% - Accent1 2 2 4 3" xfId="283"/>
    <cellStyle name="20% - Accent1 2 3" xfId="284"/>
    <cellStyle name="20% - Accent1 2 3 2" xfId="285"/>
    <cellStyle name="20% - Accent1 2 3 2 2" xfId="286"/>
    <cellStyle name="20% - Accent1 2 3 2 3" xfId="287"/>
    <cellStyle name="20% - Accent1 2 3 3" xfId="288"/>
    <cellStyle name="20% - Accent1 2 3 3 2" xfId="289"/>
    <cellStyle name="20% - Accent1 2 3 3 3" xfId="290"/>
    <cellStyle name="20% - Accent1 2 3 4" xfId="291"/>
    <cellStyle name="20% - Accent1 2 3 5" xfId="292"/>
    <cellStyle name="20% - Accent1 2 4" xfId="293"/>
    <cellStyle name="20% - Accent1 2 4 2" xfId="294"/>
    <cellStyle name="20% - Accent1 2 4 2 2" xfId="295"/>
    <cellStyle name="20% - Accent1 2 4 2 3" xfId="296"/>
    <cellStyle name="20% - Accent1 2 4 3" xfId="297"/>
    <cellStyle name="20% - Accent1 2 4 3 2" xfId="298"/>
    <cellStyle name="20% - Accent1 2 4 3 3" xfId="299"/>
    <cellStyle name="20% - Accent1 2 4 4" xfId="300"/>
    <cellStyle name="20% - Accent1 2 4 5" xfId="301"/>
    <cellStyle name="20% - Accent1 2 5" xfId="302"/>
    <cellStyle name="20% - Accent1 2 5 2" xfId="303"/>
    <cellStyle name="20% - Accent1 2 5 3" xfId="304"/>
    <cellStyle name="20% - Accent1 2 6" xfId="305"/>
    <cellStyle name="20% - Accent1 2 6 2" xfId="306"/>
    <cellStyle name="20% - Accent1 2 6 3" xfId="307"/>
    <cellStyle name="20% - Accent1 3" xfId="167"/>
    <cellStyle name="20% - Accent1 3 2" xfId="308"/>
    <cellStyle name="20% - Accent1 3 3" xfId="309"/>
    <cellStyle name="20% - Accent1 4" xfId="191"/>
    <cellStyle name="20% - Accent2" xfId="33" builtinId="34" customBuiltin="1"/>
    <cellStyle name="20% - Accent2 2" xfId="72"/>
    <cellStyle name="20% - Accent2 2 2" xfId="109"/>
    <cellStyle name="20% - Accent2 2 2 2" xfId="310"/>
    <cellStyle name="20% - Accent2 2 2 2 2" xfId="311"/>
    <cellStyle name="20% - Accent2 2 2 2 2 2" xfId="312"/>
    <cellStyle name="20% - Accent2 2 2 2 2 3" xfId="313"/>
    <cellStyle name="20% - Accent2 2 2 2 3" xfId="314"/>
    <cellStyle name="20% - Accent2 2 2 2 3 2" xfId="315"/>
    <cellStyle name="20% - Accent2 2 2 2 3 3" xfId="316"/>
    <cellStyle name="20% - Accent2 2 2 2 4" xfId="317"/>
    <cellStyle name="20% - Accent2 2 2 2 5" xfId="318"/>
    <cellStyle name="20% - Accent2 2 2 3" xfId="319"/>
    <cellStyle name="20% - Accent2 2 2 3 2" xfId="320"/>
    <cellStyle name="20% - Accent2 2 2 3 3" xfId="321"/>
    <cellStyle name="20% - Accent2 2 2 4" xfId="322"/>
    <cellStyle name="20% - Accent2 2 2 4 2" xfId="323"/>
    <cellStyle name="20% - Accent2 2 2 4 3" xfId="324"/>
    <cellStyle name="20% - Accent2 2 3" xfId="325"/>
    <cellStyle name="20% - Accent2 2 3 2" xfId="326"/>
    <cellStyle name="20% - Accent2 2 3 2 2" xfId="327"/>
    <cellStyle name="20% - Accent2 2 3 2 3" xfId="328"/>
    <cellStyle name="20% - Accent2 2 3 3" xfId="329"/>
    <cellStyle name="20% - Accent2 2 3 3 2" xfId="330"/>
    <cellStyle name="20% - Accent2 2 3 3 3" xfId="331"/>
    <cellStyle name="20% - Accent2 2 3 4" xfId="332"/>
    <cellStyle name="20% - Accent2 2 3 5" xfId="333"/>
    <cellStyle name="20% - Accent2 2 4" xfId="334"/>
    <cellStyle name="20% - Accent2 2 4 2" xfId="335"/>
    <cellStyle name="20% - Accent2 2 4 2 2" xfId="336"/>
    <cellStyle name="20% - Accent2 2 4 2 3" xfId="337"/>
    <cellStyle name="20% - Accent2 2 4 3" xfId="338"/>
    <cellStyle name="20% - Accent2 2 4 3 2" xfId="339"/>
    <cellStyle name="20% - Accent2 2 4 3 3" xfId="340"/>
    <cellStyle name="20% - Accent2 2 4 4" xfId="341"/>
    <cellStyle name="20% - Accent2 2 4 5" xfId="342"/>
    <cellStyle name="20% - Accent2 2 5" xfId="343"/>
    <cellStyle name="20% - Accent2 2 5 2" xfId="344"/>
    <cellStyle name="20% - Accent2 2 5 3" xfId="345"/>
    <cellStyle name="20% - Accent2 2 6" xfId="346"/>
    <cellStyle name="20% - Accent2 2 6 2" xfId="347"/>
    <cellStyle name="20% - Accent2 2 6 3" xfId="348"/>
    <cellStyle name="20% - Accent2 3" xfId="169"/>
    <cellStyle name="20% - Accent2 3 2" xfId="349"/>
    <cellStyle name="20% - Accent2 3 3" xfId="350"/>
    <cellStyle name="20% - Accent2 4" xfId="193"/>
    <cellStyle name="20% - Accent3" xfId="37" builtinId="38" customBuiltin="1"/>
    <cellStyle name="20% - Accent3 2" xfId="71"/>
    <cellStyle name="20% - Accent3 2 2" xfId="110"/>
    <cellStyle name="20% - Accent3 2 2 2" xfId="351"/>
    <cellStyle name="20% - Accent3 2 2 2 2" xfId="352"/>
    <cellStyle name="20% - Accent3 2 2 2 2 2" xfId="353"/>
    <cellStyle name="20% - Accent3 2 2 2 2 3" xfId="354"/>
    <cellStyle name="20% - Accent3 2 2 2 3" xfId="355"/>
    <cellStyle name="20% - Accent3 2 2 2 3 2" xfId="356"/>
    <cellStyle name="20% - Accent3 2 2 2 3 3" xfId="357"/>
    <cellStyle name="20% - Accent3 2 2 2 4" xfId="358"/>
    <cellStyle name="20% - Accent3 2 2 2 5" xfId="359"/>
    <cellStyle name="20% - Accent3 2 2 3" xfId="360"/>
    <cellStyle name="20% - Accent3 2 2 3 2" xfId="361"/>
    <cellStyle name="20% - Accent3 2 2 3 3" xfId="362"/>
    <cellStyle name="20% - Accent3 2 2 4" xfId="363"/>
    <cellStyle name="20% - Accent3 2 2 4 2" xfId="364"/>
    <cellStyle name="20% - Accent3 2 2 4 3" xfId="365"/>
    <cellStyle name="20% - Accent3 2 3" xfId="366"/>
    <cellStyle name="20% - Accent3 2 3 2" xfId="367"/>
    <cellStyle name="20% - Accent3 2 3 2 2" xfId="368"/>
    <cellStyle name="20% - Accent3 2 3 2 3" xfId="369"/>
    <cellStyle name="20% - Accent3 2 3 3" xfId="370"/>
    <cellStyle name="20% - Accent3 2 3 3 2" xfId="371"/>
    <cellStyle name="20% - Accent3 2 3 3 3" xfId="372"/>
    <cellStyle name="20% - Accent3 2 3 4" xfId="373"/>
    <cellStyle name="20% - Accent3 2 3 5" xfId="374"/>
    <cellStyle name="20% - Accent3 2 4" xfId="375"/>
    <cellStyle name="20% - Accent3 2 4 2" xfId="376"/>
    <cellStyle name="20% - Accent3 2 4 2 2" xfId="377"/>
    <cellStyle name="20% - Accent3 2 4 2 3" xfId="378"/>
    <cellStyle name="20% - Accent3 2 4 3" xfId="379"/>
    <cellStyle name="20% - Accent3 2 4 3 2" xfId="380"/>
    <cellStyle name="20% - Accent3 2 4 3 3" xfId="381"/>
    <cellStyle name="20% - Accent3 2 4 4" xfId="382"/>
    <cellStyle name="20% - Accent3 2 4 5" xfId="383"/>
    <cellStyle name="20% - Accent3 2 5" xfId="384"/>
    <cellStyle name="20% - Accent3 2 5 2" xfId="385"/>
    <cellStyle name="20% - Accent3 2 5 3" xfId="386"/>
    <cellStyle name="20% - Accent3 2 6" xfId="387"/>
    <cellStyle name="20% - Accent3 2 6 2" xfId="388"/>
    <cellStyle name="20% - Accent3 2 6 3" xfId="389"/>
    <cellStyle name="20% - Accent3 3" xfId="171"/>
    <cellStyle name="20% - Accent3 3 2" xfId="390"/>
    <cellStyle name="20% - Accent3 3 3" xfId="391"/>
    <cellStyle name="20% - Accent3 4" xfId="195"/>
    <cellStyle name="20% - Accent4" xfId="41" builtinId="42" customBuiltin="1"/>
    <cellStyle name="20% - Accent4 2" xfId="88"/>
    <cellStyle name="20% - Accent4 2 2" xfId="111"/>
    <cellStyle name="20% - Accent4 2 2 2" xfId="392"/>
    <cellStyle name="20% - Accent4 2 2 2 2" xfId="393"/>
    <cellStyle name="20% - Accent4 2 2 2 2 2" xfId="394"/>
    <cellStyle name="20% - Accent4 2 2 2 2 3" xfId="395"/>
    <cellStyle name="20% - Accent4 2 2 2 3" xfId="396"/>
    <cellStyle name="20% - Accent4 2 2 2 3 2" xfId="397"/>
    <cellStyle name="20% - Accent4 2 2 2 3 3" xfId="398"/>
    <cellStyle name="20% - Accent4 2 2 2 4" xfId="399"/>
    <cellStyle name="20% - Accent4 2 2 2 5" xfId="400"/>
    <cellStyle name="20% - Accent4 2 2 3" xfId="401"/>
    <cellStyle name="20% - Accent4 2 2 3 2" xfId="402"/>
    <cellStyle name="20% - Accent4 2 2 3 3" xfId="403"/>
    <cellStyle name="20% - Accent4 2 2 4" xfId="404"/>
    <cellStyle name="20% - Accent4 2 2 4 2" xfId="405"/>
    <cellStyle name="20% - Accent4 2 2 4 3" xfId="406"/>
    <cellStyle name="20% - Accent4 2 3" xfId="407"/>
    <cellStyle name="20% - Accent4 2 3 2" xfId="408"/>
    <cellStyle name="20% - Accent4 2 3 2 2" xfId="409"/>
    <cellStyle name="20% - Accent4 2 3 2 3" xfId="410"/>
    <cellStyle name="20% - Accent4 2 3 3" xfId="411"/>
    <cellStyle name="20% - Accent4 2 3 3 2" xfId="412"/>
    <cellStyle name="20% - Accent4 2 3 3 3" xfId="413"/>
    <cellStyle name="20% - Accent4 2 3 4" xfId="414"/>
    <cellStyle name="20% - Accent4 2 3 5" xfId="415"/>
    <cellStyle name="20% - Accent4 2 4" xfId="416"/>
    <cellStyle name="20% - Accent4 2 4 2" xfId="417"/>
    <cellStyle name="20% - Accent4 2 4 2 2" xfId="418"/>
    <cellStyle name="20% - Accent4 2 4 2 3" xfId="419"/>
    <cellStyle name="20% - Accent4 2 4 3" xfId="420"/>
    <cellStyle name="20% - Accent4 2 4 3 2" xfId="421"/>
    <cellStyle name="20% - Accent4 2 4 3 3" xfId="422"/>
    <cellStyle name="20% - Accent4 2 4 4" xfId="423"/>
    <cellStyle name="20% - Accent4 2 4 5" xfId="424"/>
    <cellStyle name="20% - Accent4 2 5" xfId="425"/>
    <cellStyle name="20% - Accent4 2 5 2" xfId="426"/>
    <cellStyle name="20% - Accent4 2 5 3" xfId="427"/>
    <cellStyle name="20% - Accent4 2 6" xfId="428"/>
    <cellStyle name="20% - Accent4 2 6 2" xfId="429"/>
    <cellStyle name="20% - Accent4 2 6 3" xfId="430"/>
    <cellStyle name="20% - Accent4 3" xfId="173"/>
    <cellStyle name="20% - Accent4 3 2" xfId="431"/>
    <cellStyle name="20% - Accent4 3 3" xfId="432"/>
    <cellStyle name="20% - Accent4 4" xfId="197"/>
    <cellStyle name="20% - Accent5" xfId="45" builtinId="46" customBuiltin="1"/>
    <cellStyle name="20% - Accent5 2" xfId="91"/>
    <cellStyle name="20% - Accent5 2 2" xfId="112"/>
    <cellStyle name="20% - Accent5 2 2 2" xfId="433"/>
    <cellStyle name="20% - Accent5 2 2 2 2" xfId="434"/>
    <cellStyle name="20% - Accent5 2 2 2 2 2" xfId="435"/>
    <cellStyle name="20% - Accent5 2 2 2 2 3" xfId="436"/>
    <cellStyle name="20% - Accent5 2 2 2 3" xfId="437"/>
    <cellStyle name="20% - Accent5 2 2 2 3 2" xfId="438"/>
    <cellStyle name="20% - Accent5 2 2 2 3 3" xfId="439"/>
    <cellStyle name="20% - Accent5 2 2 2 4" xfId="440"/>
    <cellStyle name="20% - Accent5 2 2 2 5" xfId="441"/>
    <cellStyle name="20% - Accent5 2 2 3" xfId="442"/>
    <cellStyle name="20% - Accent5 2 2 3 2" xfId="443"/>
    <cellStyle name="20% - Accent5 2 2 3 3" xfId="444"/>
    <cellStyle name="20% - Accent5 2 2 4" xfId="445"/>
    <cellStyle name="20% - Accent5 2 2 4 2" xfId="446"/>
    <cellStyle name="20% - Accent5 2 2 4 3" xfId="447"/>
    <cellStyle name="20% - Accent5 2 3" xfId="448"/>
    <cellStyle name="20% - Accent5 2 3 2" xfId="449"/>
    <cellStyle name="20% - Accent5 2 3 2 2" xfId="450"/>
    <cellStyle name="20% - Accent5 2 3 2 3" xfId="451"/>
    <cellStyle name="20% - Accent5 2 3 3" xfId="452"/>
    <cellStyle name="20% - Accent5 2 3 3 2" xfId="453"/>
    <cellStyle name="20% - Accent5 2 3 3 3" xfId="454"/>
    <cellStyle name="20% - Accent5 2 3 4" xfId="455"/>
    <cellStyle name="20% - Accent5 2 3 5" xfId="456"/>
    <cellStyle name="20% - Accent5 2 4" xfId="457"/>
    <cellStyle name="20% - Accent5 2 4 2" xfId="458"/>
    <cellStyle name="20% - Accent5 2 4 2 2" xfId="459"/>
    <cellStyle name="20% - Accent5 2 4 2 3" xfId="460"/>
    <cellStyle name="20% - Accent5 2 4 3" xfId="461"/>
    <cellStyle name="20% - Accent5 2 4 3 2" xfId="462"/>
    <cellStyle name="20% - Accent5 2 4 3 3" xfId="463"/>
    <cellStyle name="20% - Accent5 2 4 4" xfId="464"/>
    <cellStyle name="20% - Accent5 2 4 5" xfId="465"/>
    <cellStyle name="20% - Accent5 2 5" xfId="466"/>
    <cellStyle name="20% - Accent5 2 5 2" xfId="467"/>
    <cellStyle name="20% - Accent5 2 5 3" xfId="468"/>
    <cellStyle name="20% - Accent5 2 6" xfId="469"/>
    <cellStyle name="20% - Accent5 2 6 2" xfId="470"/>
    <cellStyle name="20% - Accent5 2 6 3" xfId="471"/>
    <cellStyle name="20% - Accent5 3" xfId="175"/>
    <cellStyle name="20% - Accent5 3 2" xfId="472"/>
    <cellStyle name="20% - Accent5 3 3" xfId="473"/>
    <cellStyle name="20% - Accent5 4" xfId="199"/>
    <cellStyle name="20% - Accent6" xfId="49" builtinId="50" customBuiltin="1"/>
    <cellStyle name="20% - Accent6 2" xfId="59"/>
    <cellStyle name="20% - Accent6 2 2" xfId="113"/>
    <cellStyle name="20% - Accent6 2 2 2" xfId="474"/>
    <cellStyle name="20% - Accent6 2 2 2 2" xfId="475"/>
    <cellStyle name="20% - Accent6 2 2 2 2 2" xfId="476"/>
    <cellStyle name="20% - Accent6 2 2 2 2 3" xfId="477"/>
    <cellStyle name="20% - Accent6 2 2 2 3" xfId="478"/>
    <cellStyle name="20% - Accent6 2 2 2 3 2" xfId="479"/>
    <cellStyle name="20% - Accent6 2 2 2 3 3" xfId="480"/>
    <cellStyle name="20% - Accent6 2 2 2 4" xfId="481"/>
    <cellStyle name="20% - Accent6 2 2 2 5" xfId="482"/>
    <cellStyle name="20% - Accent6 2 2 3" xfId="483"/>
    <cellStyle name="20% - Accent6 2 2 3 2" xfId="484"/>
    <cellStyle name="20% - Accent6 2 2 3 3" xfId="485"/>
    <cellStyle name="20% - Accent6 2 2 4" xfId="486"/>
    <cellStyle name="20% - Accent6 2 2 4 2" xfId="487"/>
    <cellStyle name="20% - Accent6 2 2 4 3" xfId="488"/>
    <cellStyle name="20% - Accent6 2 3" xfId="489"/>
    <cellStyle name="20% - Accent6 2 3 2" xfId="490"/>
    <cellStyle name="20% - Accent6 2 3 2 2" xfId="491"/>
    <cellStyle name="20% - Accent6 2 3 2 3" xfId="492"/>
    <cellStyle name="20% - Accent6 2 3 3" xfId="493"/>
    <cellStyle name="20% - Accent6 2 3 3 2" xfId="494"/>
    <cellStyle name="20% - Accent6 2 3 3 3" xfId="495"/>
    <cellStyle name="20% - Accent6 2 3 4" xfId="496"/>
    <cellStyle name="20% - Accent6 2 3 5" xfId="497"/>
    <cellStyle name="20% - Accent6 2 4" xfId="498"/>
    <cellStyle name="20% - Accent6 2 4 2" xfId="499"/>
    <cellStyle name="20% - Accent6 2 4 2 2" xfId="500"/>
    <cellStyle name="20% - Accent6 2 4 2 3" xfId="501"/>
    <cellStyle name="20% - Accent6 2 4 3" xfId="502"/>
    <cellStyle name="20% - Accent6 2 4 3 2" xfId="503"/>
    <cellStyle name="20% - Accent6 2 4 3 3" xfId="504"/>
    <cellStyle name="20% - Accent6 2 4 4" xfId="505"/>
    <cellStyle name="20% - Accent6 2 4 5" xfId="506"/>
    <cellStyle name="20% - Accent6 2 5" xfId="507"/>
    <cellStyle name="20% - Accent6 2 5 2" xfId="508"/>
    <cellStyle name="20% - Accent6 2 5 3" xfId="509"/>
    <cellStyle name="20% - Accent6 2 6" xfId="510"/>
    <cellStyle name="20% - Accent6 2 6 2" xfId="511"/>
    <cellStyle name="20% - Accent6 2 6 3" xfId="512"/>
    <cellStyle name="20% - Accent6 3" xfId="177"/>
    <cellStyle name="20% - Accent6 3 2" xfId="513"/>
    <cellStyle name="20% - Accent6 3 3" xfId="514"/>
    <cellStyle name="20% - Accent6 4" xfId="201"/>
    <cellStyle name="20% - Акцент1 2" xfId="223"/>
    <cellStyle name="20% — акцент1 2" xfId="515"/>
    <cellStyle name="20% - Акцент2 2" xfId="225"/>
    <cellStyle name="20% — акцент2 2" xfId="516"/>
    <cellStyle name="20% - Акцент3 2" xfId="227"/>
    <cellStyle name="20% — акцент3 2" xfId="517"/>
    <cellStyle name="20% - Акцент4 2" xfId="229"/>
    <cellStyle name="20% — акцент4 2" xfId="518"/>
    <cellStyle name="20% - Акцент5 2" xfId="231"/>
    <cellStyle name="20% — акцент5 2" xfId="519"/>
    <cellStyle name="20% - Акцент6 2" xfId="233"/>
    <cellStyle name="20% — акцент6 2" xfId="520"/>
    <cellStyle name="40% - Accent1" xfId="30" builtinId="31" customBuiltin="1"/>
    <cellStyle name="40% - Accent1 2" xfId="93"/>
    <cellStyle name="40% - Accent1 2 2" xfId="114"/>
    <cellStyle name="40% - Accent1 2 2 2" xfId="521"/>
    <cellStyle name="40% - Accent1 2 2 2 2" xfId="522"/>
    <cellStyle name="40% - Accent1 2 2 2 2 2" xfId="523"/>
    <cellStyle name="40% - Accent1 2 2 2 2 3" xfId="524"/>
    <cellStyle name="40% - Accent1 2 2 2 3" xfId="525"/>
    <cellStyle name="40% - Accent1 2 2 2 3 2" xfId="526"/>
    <cellStyle name="40% - Accent1 2 2 2 3 3" xfId="527"/>
    <cellStyle name="40% - Accent1 2 2 2 4" xfId="528"/>
    <cellStyle name="40% - Accent1 2 2 2 5" xfId="529"/>
    <cellStyle name="40% - Accent1 2 2 3" xfId="530"/>
    <cellStyle name="40% - Accent1 2 2 3 2" xfId="531"/>
    <cellStyle name="40% - Accent1 2 2 3 3" xfId="532"/>
    <cellStyle name="40% - Accent1 2 2 4" xfId="533"/>
    <cellStyle name="40% - Accent1 2 2 4 2" xfId="534"/>
    <cellStyle name="40% - Accent1 2 2 4 3" xfId="535"/>
    <cellStyle name="40% - Accent1 2 3" xfId="536"/>
    <cellStyle name="40% - Accent1 2 3 2" xfId="537"/>
    <cellStyle name="40% - Accent1 2 3 2 2" xfId="538"/>
    <cellStyle name="40% - Accent1 2 3 2 3" xfId="539"/>
    <cellStyle name="40% - Accent1 2 3 3" xfId="540"/>
    <cellStyle name="40% - Accent1 2 3 3 2" xfId="541"/>
    <cellStyle name="40% - Accent1 2 3 3 3" xfId="542"/>
    <cellStyle name="40% - Accent1 2 3 4" xfId="543"/>
    <cellStyle name="40% - Accent1 2 3 5" xfId="544"/>
    <cellStyle name="40% - Accent1 2 4" xfId="545"/>
    <cellStyle name="40% - Accent1 2 4 2" xfId="546"/>
    <cellStyle name="40% - Accent1 2 4 2 2" xfId="547"/>
    <cellStyle name="40% - Accent1 2 4 2 3" xfId="548"/>
    <cellStyle name="40% - Accent1 2 4 3" xfId="549"/>
    <cellStyle name="40% - Accent1 2 4 3 2" xfId="550"/>
    <cellStyle name="40% - Accent1 2 4 3 3" xfId="551"/>
    <cellStyle name="40% - Accent1 2 4 4" xfId="552"/>
    <cellStyle name="40% - Accent1 2 4 5" xfId="553"/>
    <cellStyle name="40% - Accent1 2 5" xfId="554"/>
    <cellStyle name="40% - Accent1 2 5 2" xfId="555"/>
    <cellStyle name="40% - Accent1 2 5 3" xfId="556"/>
    <cellStyle name="40% - Accent1 2 6" xfId="557"/>
    <cellStyle name="40% - Accent1 2 6 2" xfId="558"/>
    <cellStyle name="40% - Accent1 2 6 3" xfId="559"/>
    <cellStyle name="40% - Accent1 3" xfId="168"/>
    <cellStyle name="40% - Accent1 3 2" xfId="560"/>
    <cellStyle name="40% - Accent1 3 3" xfId="561"/>
    <cellStyle name="40% - Accent1 4" xfId="192"/>
    <cellStyle name="40% - Accent2" xfId="34" builtinId="35" customBuiltin="1"/>
    <cellStyle name="40% - Accent2 2" xfId="61"/>
    <cellStyle name="40% - Accent2 2 2" xfId="115"/>
    <cellStyle name="40% - Accent2 2 2 2" xfId="562"/>
    <cellStyle name="40% - Accent2 2 2 2 2" xfId="563"/>
    <cellStyle name="40% - Accent2 2 2 2 2 2" xfId="564"/>
    <cellStyle name="40% - Accent2 2 2 2 2 3" xfId="565"/>
    <cellStyle name="40% - Accent2 2 2 2 3" xfId="566"/>
    <cellStyle name="40% - Accent2 2 2 2 3 2" xfId="567"/>
    <cellStyle name="40% - Accent2 2 2 2 3 3" xfId="568"/>
    <cellStyle name="40% - Accent2 2 2 2 4" xfId="569"/>
    <cellStyle name="40% - Accent2 2 2 2 5" xfId="570"/>
    <cellStyle name="40% - Accent2 2 2 3" xfId="571"/>
    <cellStyle name="40% - Accent2 2 2 3 2" xfId="572"/>
    <cellStyle name="40% - Accent2 2 2 3 3" xfId="573"/>
    <cellStyle name="40% - Accent2 2 2 4" xfId="574"/>
    <cellStyle name="40% - Accent2 2 2 4 2" xfId="575"/>
    <cellStyle name="40% - Accent2 2 2 4 3" xfId="576"/>
    <cellStyle name="40% - Accent2 2 3" xfId="577"/>
    <cellStyle name="40% - Accent2 2 3 2" xfId="578"/>
    <cellStyle name="40% - Accent2 2 3 2 2" xfId="579"/>
    <cellStyle name="40% - Accent2 2 3 2 3" xfId="580"/>
    <cellStyle name="40% - Accent2 2 3 3" xfId="581"/>
    <cellStyle name="40% - Accent2 2 3 3 2" xfId="582"/>
    <cellStyle name="40% - Accent2 2 3 3 3" xfId="583"/>
    <cellStyle name="40% - Accent2 2 3 4" xfId="584"/>
    <cellStyle name="40% - Accent2 2 3 5" xfId="585"/>
    <cellStyle name="40% - Accent2 2 4" xfId="586"/>
    <cellStyle name="40% - Accent2 2 4 2" xfId="587"/>
    <cellStyle name="40% - Accent2 2 4 2 2" xfId="588"/>
    <cellStyle name="40% - Accent2 2 4 2 3" xfId="589"/>
    <cellStyle name="40% - Accent2 2 4 3" xfId="590"/>
    <cellStyle name="40% - Accent2 2 4 3 2" xfId="591"/>
    <cellStyle name="40% - Accent2 2 4 3 3" xfId="592"/>
    <cellStyle name="40% - Accent2 2 4 4" xfId="593"/>
    <cellStyle name="40% - Accent2 2 4 5" xfId="594"/>
    <cellStyle name="40% - Accent2 2 5" xfId="595"/>
    <cellStyle name="40% - Accent2 2 5 2" xfId="596"/>
    <cellStyle name="40% - Accent2 2 5 3" xfId="597"/>
    <cellStyle name="40% - Accent2 2 6" xfId="598"/>
    <cellStyle name="40% - Accent2 2 6 2" xfId="599"/>
    <cellStyle name="40% - Accent2 2 6 3" xfId="600"/>
    <cellStyle name="40% - Accent2 3" xfId="170"/>
    <cellStyle name="40% - Accent2 3 2" xfId="601"/>
    <cellStyle name="40% - Accent2 3 3" xfId="602"/>
    <cellStyle name="40% - Accent2 4" xfId="194"/>
    <cellStyle name="40% - Accent3" xfId="38" builtinId="39" customBuiltin="1"/>
    <cellStyle name="40% - Accent3 2" xfId="87"/>
    <cellStyle name="40% - Accent3 2 2" xfId="116"/>
    <cellStyle name="40% - Accent3 2 2 2" xfId="603"/>
    <cellStyle name="40% - Accent3 2 2 2 2" xfId="604"/>
    <cellStyle name="40% - Accent3 2 2 2 2 2" xfId="605"/>
    <cellStyle name="40% - Accent3 2 2 2 2 3" xfId="606"/>
    <cellStyle name="40% - Accent3 2 2 2 3" xfId="607"/>
    <cellStyle name="40% - Accent3 2 2 2 3 2" xfId="608"/>
    <cellStyle name="40% - Accent3 2 2 2 3 3" xfId="609"/>
    <cellStyle name="40% - Accent3 2 2 2 4" xfId="610"/>
    <cellStyle name="40% - Accent3 2 2 2 5" xfId="611"/>
    <cellStyle name="40% - Accent3 2 2 3" xfId="612"/>
    <cellStyle name="40% - Accent3 2 2 3 2" xfId="613"/>
    <cellStyle name="40% - Accent3 2 2 3 3" xfId="614"/>
    <cellStyle name="40% - Accent3 2 2 4" xfId="615"/>
    <cellStyle name="40% - Accent3 2 2 4 2" xfId="616"/>
    <cellStyle name="40% - Accent3 2 2 4 3" xfId="617"/>
    <cellStyle name="40% - Accent3 2 3" xfId="618"/>
    <cellStyle name="40% - Accent3 2 3 2" xfId="619"/>
    <cellStyle name="40% - Accent3 2 3 2 2" xfId="620"/>
    <cellStyle name="40% - Accent3 2 3 2 3" xfId="621"/>
    <cellStyle name="40% - Accent3 2 3 3" xfId="622"/>
    <cellStyle name="40% - Accent3 2 3 3 2" xfId="623"/>
    <cellStyle name="40% - Accent3 2 3 3 3" xfId="624"/>
    <cellStyle name="40% - Accent3 2 3 4" xfId="625"/>
    <cellStyle name="40% - Accent3 2 3 5" xfId="626"/>
    <cellStyle name="40% - Accent3 2 4" xfId="627"/>
    <cellStyle name="40% - Accent3 2 4 2" xfId="628"/>
    <cellStyle name="40% - Accent3 2 4 2 2" xfId="629"/>
    <cellStyle name="40% - Accent3 2 4 2 3" xfId="630"/>
    <cellStyle name="40% - Accent3 2 4 3" xfId="631"/>
    <cellStyle name="40% - Accent3 2 4 3 2" xfId="632"/>
    <cellStyle name="40% - Accent3 2 4 3 3" xfId="633"/>
    <cellStyle name="40% - Accent3 2 4 4" xfId="634"/>
    <cellStyle name="40% - Accent3 2 4 5" xfId="635"/>
    <cellStyle name="40% - Accent3 2 5" xfId="636"/>
    <cellStyle name="40% - Accent3 2 5 2" xfId="637"/>
    <cellStyle name="40% - Accent3 2 5 3" xfId="638"/>
    <cellStyle name="40% - Accent3 2 6" xfId="639"/>
    <cellStyle name="40% - Accent3 2 6 2" xfId="640"/>
    <cellStyle name="40% - Accent3 2 6 3" xfId="641"/>
    <cellStyle name="40% - Accent3 3" xfId="172"/>
    <cellStyle name="40% - Accent3 3 2" xfId="642"/>
    <cellStyle name="40% - Accent3 3 3" xfId="643"/>
    <cellStyle name="40% - Accent3 4" xfId="196"/>
    <cellStyle name="40% - Accent4" xfId="42" builtinId="43" customBuiltin="1"/>
    <cellStyle name="40% - Accent4 2" xfId="78"/>
    <cellStyle name="40% - Accent4 2 2" xfId="117"/>
    <cellStyle name="40% - Accent4 2 2 2" xfId="644"/>
    <cellStyle name="40% - Accent4 2 2 2 2" xfId="645"/>
    <cellStyle name="40% - Accent4 2 2 2 2 2" xfId="646"/>
    <cellStyle name="40% - Accent4 2 2 2 2 3" xfId="647"/>
    <cellStyle name="40% - Accent4 2 2 2 3" xfId="648"/>
    <cellStyle name="40% - Accent4 2 2 2 3 2" xfId="649"/>
    <cellStyle name="40% - Accent4 2 2 2 3 3" xfId="650"/>
    <cellStyle name="40% - Accent4 2 2 2 4" xfId="651"/>
    <cellStyle name="40% - Accent4 2 2 2 5" xfId="652"/>
    <cellStyle name="40% - Accent4 2 2 3" xfId="653"/>
    <cellStyle name="40% - Accent4 2 2 3 2" xfId="654"/>
    <cellStyle name="40% - Accent4 2 2 3 3" xfId="655"/>
    <cellStyle name="40% - Accent4 2 2 4" xfId="656"/>
    <cellStyle name="40% - Accent4 2 2 4 2" xfId="657"/>
    <cellStyle name="40% - Accent4 2 2 4 3" xfId="658"/>
    <cellStyle name="40% - Accent4 2 3" xfId="659"/>
    <cellStyle name="40% - Accent4 2 3 2" xfId="660"/>
    <cellStyle name="40% - Accent4 2 3 2 2" xfId="661"/>
    <cellStyle name="40% - Accent4 2 3 2 3" xfId="662"/>
    <cellStyle name="40% - Accent4 2 3 3" xfId="663"/>
    <cellStyle name="40% - Accent4 2 3 3 2" xfId="664"/>
    <cellStyle name="40% - Accent4 2 3 3 3" xfId="665"/>
    <cellStyle name="40% - Accent4 2 3 4" xfId="666"/>
    <cellStyle name="40% - Accent4 2 3 5" xfId="667"/>
    <cellStyle name="40% - Accent4 2 4" xfId="668"/>
    <cellStyle name="40% - Accent4 2 4 2" xfId="669"/>
    <cellStyle name="40% - Accent4 2 4 2 2" xfId="670"/>
    <cellStyle name="40% - Accent4 2 4 2 3" xfId="671"/>
    <cellStyle name="40% - Accent4 2 4 3" xfId="672"/>
    <cellStyle name="40% - Accent4 2 4 3 2" xfId="673"/>
    <cellStyle name="40% - Accent4 2 4 3 3" xfId="674"/>
    <cellStyle name="40% - Accent4 2 4 4" xfId="675"/>
    <cellStyle name="40% - Accent4 2 4 5" xfId="676"/>
    <cellStyle name="40% - Accent4 2 5" xfId="677"/>
    <cellStyle name="40% - Accent4 2 5 2" xfId="678"/>
    <cellStyle name="40% - Accent4 2 5 3" xfId="679"/>
    <cellStyle name="40% - Accent4 2 6" xfId="680"/>
    <cellStyle name="40% - Accent4 2 6 2" xfId="681"/>
    <cellStyle name="40% - Accent4 2 6 3" xfId="682"/>
    <cellStyle name="40% - Accent4 3" xfId="174"/>
    <cellStyle name="40% - Accent4 3 2" xfId="683"/>
    <cellStyle name="40% - Accent4 3 3" xfId="684"/>
    <cellStyle name="40% - Accent4 4" xfId="198"/>
    <cellStyle name="40% - Accent5" xfId="46" builtinId="47" customBuiltin="1"/>
    <cellStyle name="40% - Accent5 2" xfId="77"/>
    <cellStyle name="40% - Accent5 2 2" xfId="118"/>
    <cellStyle name="40% - Accent5 2 2 2" xfId="685"/>
    <cellStyle name="40% - Accent5 2 2 2 2" xfId="686"/>
    <cellStyle name="40% - Accent5 2 2 2 2 2" xfId="687"/>
    <cellStyle name="40% - Accent5 2 2 2 2 3" xfId="688"/>
    <cellStyle name="40% - Accent5 2 2 2 3" xfId="689"/>
    <cellStyle name="40% - Accent5 2 2 2 3 2" xfId="690"/>
    <cellStyle name="40% - Accent5 2 2 2 3 3" xfId="691"/>
    <cellStyle name="40% - Accent5 2 2 2 4" xfId="692"/>
    <cellStyle name="40% - Accent5 2 2 2 5" xfId="693"/>
    <cellStyle name="40% - Accent5 2 2 3" xfId="694"/>
    <cellStyle name="40% - Accent5 2 2 3 2" xfId="695"/>
    <cellStyle name="40% - Accent5 2 2 3 3" xfId="696"/>
    <cellStyle name="40% - Accent5 2 2 4" xfId="697"/>
    <cellStyle name="40% - Accent5 2 2 4 2" xfId="698"/>
    <cellStyle name="40% - Accent5 2 2 4 3" xfId="699"/>
    <cellStyle name="40% - Accent5 2 3" xfId="700"/>
    <cellStyle name="40% - Accent5 2 3 2" xfId="701"/>
    <cellStyle name="40% - Accent5 2 3 2 2" xfId="702"/>
    <cellStyle name="40% - Accent5 2 3 2 3" xfId="703"/>
    <cellStyle name="40% - Accent5 2 3 3" xfId="704"/>
    <cellStyle name="40% - Accent5 2 3 3 2" xfId="705"/>
    <cellStyle name="40% - Accent5 2 3 3 3" xfId="706"/>
    <cellStyle name="40% - Accent5 2 3 4" xfId="707"/>
    <cellStyle name="40% - Accent5 2 3 5" xfId="708"/>
    <cellStyle name="40% - Accent5 2 4" xfId="709"/>
    <cellStyle name="40% - Accent5 2 4 2" xfId="710"/>
    <cellStyle name="40% - Accent5 2 4 2 2" xfId="711"/>
    <cellStyle name="40% - Accent5 2 4 2 3" xfId="712"/>
    <cellStyle name="40% - Accent5 2 4 3" xfId="713"/>
    <cellStyle name="40% - Accent5 2 4 3 2" xfId="714"/>
    <cellStyle name="40% - Accent5 2 4 3 3" xfId="715"/>
    <cellStyle name="40% - Accent5 2 4 4" xfId="716"/>
    <cellStyle name="40% - Accent5 2 4 5" xfId="717"/>
    <cellStyle name="40% - Accent5 2 5" xfId="718"/>
    <cellStyle name="40% - Accent5 2 5 2" xfId="719"/>
    <cellStyle name="40% - Accent5 2 5 3" xfId="720"/>
    <cellStyle name="40% - Accent5 2 6" xfId="721"/>
    <cellStyle name="40% - Accent5 2 6 2" xfId="722"/>
    <cellStyle name="40% - Accent5 2 6 3" xfId="723"/>
    <cellStyle name="40% - Accent5 3" xfId="176"/>
    <cellStyle name="40% - Accent5 3 2" xfId="724"/>
    <cellStyle name="40% - Accent5 3 3" xfId="725"/>
    <cellStyle name="40% - Accent5 4" xfId="200"/>
    <cellStyle name="40% - Accent6" xfId="50" builtinId="51" customBuiltin="1"/>
    <cellStyle name="40% - Accent6 2" xfId="60"/>
    <cellStyle name="40% - Accent6 2 2" xfId="119"/>
    <cellStyle name="40% - Accent6 2 2 2" xfId="726"/>
    <cellStyle name="40% - Accent6 2 2 2 2" xfId="727"/>
    <cellStyle name="40% - Accent6 2 2 2 2 2" xfId="728"/>
    <cellStyle name="40% - Accent6 2 2 2 2 3" xfId="729"/>
    <cellStyle name="40% - Accent6 2 2 2 3" xfId="730"/>
    <cellStyle name="40% - Accent6 2 2 2 3 2" xfId="731"/>
    <cellStyle name="40% - Accent6 2 2 2 3 3" xfId="732"/>
    <cellStyle name="40% - Accent6 2 2 2 4" xfId="733"/>
    <cellStyle name="40% - Accent6 2 2 2 5" xfId="734"/>
    <cellStyle name="40% - Accent6 2 2 3" xfId="735"/>
    <cellStyle name="40% - Accent6 2 2 3 2" xfId="736"/>
    <cellStyle name="40% - Accent6 2 2 3 3" xfId="737"/>
    <cellStyle name="40% - Accent6 2 2 4" xfId="738"/>
    <cellStyle name="40% - Accent6 2 2 4 2" xfId="739"/>
    <cellStyle name="40% - Accent6 2 2 4 3" xfId="740"/>
    <cellStyle name="40% - Accent6 2 3" xfId="741"/>
    <cellStyle name="40% - Accent6 2 3 2" xfId="742"/>
    <cellStyle name="40% - Accent6 2 3 2 2" xfId="743"/>
    <cellStyle name="40% - Accent6 2 3 2 3" xfId="744"/>
    <cellStyle name="40% - Accent6 2 3 3" xfId="745"/>
    <cellStyle name="40% - Accent6 2 3 3 2" xfId="746"/>
    <cellStyle name="40% - Accent6 2 3 3 3" xfId="747"/>
    <cellStyle name="40% - Accent6 2 3 4" xfId="748"/>
    <cellStyle name="40% - Accent6 2 3 5" xfId="749"/>
    <cellStyle name="40% - Accent6 2 4" xfId="750"/>
    <cellStyle name="40% - Accent6 2 4 2" xfId="751"/>
    <cellStyle name="40% - Accent6 2 4 2 2" xfId="752"/>
    <cellStyle name="40% - Accent6 2 4 2 3" xfId="753"/>
    <cellStyle name="40% - Accent6 2 4 3" xfId="754"/>
    <cellStyle name="40% - Accent6 2 4 3 2" xfId="755"/>
    <cellStyle name="40% - Accent6 2 4 3 3" xfId="756"/>
    <cellStyle name="40% - Accent6 2 4 4" xfId="757"/>
    <cellStyle name="40% - Accent6 2 4 5" xfId="758"/>
    <cellStyle name="40% - Accent6 2 5" xfId="759"/>
    <cellStyle name="40% - Accent6 2 5 2" xfId="760"/>
    <cellStyle name="40% - Accent6 2 5 3" xfId="761"/>
    <cellStyle name="40% - Accent6 2 6" xfId="762"/>
    <cellStyle name="40% - Accent6 2 6 2" xfId="763"/>
    <cellStyle name="40% - Accent6 2 6 3" xfId="764"/>
    <cellStyle name="40% - Accent6 3" xfId="178"/>
    <cellStyle name="40% - Accent6 3 2" xfId="765"/>
    <cellStyle name="40% - Accent6 3 3" xfId="766"/>
    <cellStyle name="40% - Accent6 4" xfId="202"/>
    <cellStyle name="40% - Акцент1 2" xfId="224"/>
    <cellStyle name="40% — акцент1 2" xfId="767"/>
    <cellStyle name="40% - Акцент2 2" xfId="226"/>
    <cellStyle name="40% — акцент2 2" xfId="768"/>
    <cellStyle name="40% - Акцент3 2" xfId="228"/>
    <cellStyle name="40% — акцент3 2" xfId="769"/>
    <cellStyle name="40% - Акцент4 2" xfId="230"/>
    <cellStyle name="40% — акцент4 2" xfId="770"/>
    <cellStyle name="40% - Акцент5 2" xfId="232"/>
    <cellStyle name="40% — акцент5 2" xfId="771"/>
    <cellStyle name="40% - Акцент6 2" xfId="234"/>
    <cellStyle name="40% — акцент6 2" xfId="772"/>
    <cellStyle name="60% - Accent1" xfId="31" builtinId="32" customBuiltin="1"/>
    <cellStyle name="60% - Accent1 2" xfId="64"/>
    <cellStyle name="60% - Accent1 2 2" xfId="120"/>
    <cellStyle name="60% - Accent1 3" xfId="773"/>
    <cellStyle name="60% - Accent2" xfId="35" builtinId="36" customBuiltin="1"/>
    <cellStyle name="60% - Accent2 2" xfId="62"/>
    <cellStyle name="60% - Accent2 2 2" xfId="121"/>
    <cellStyle name="60% - Accent2 3" xfId="774"/>
    <cellStyle name="60% - Accent3" xfId="39" builtinId="40" customBuiltin="1"/>
    <cellStyle name="60% - Accent3 2" xfId="56"/>
    <cellStyle name="60% - Accent3 2 2" xfId="122"/>
    <cellStyle name="60% - Accent3 3" xfId="775"/>
    <cellStyle name="60% - Accent4" xfId="43" builtinId="44" customBuiltin="1"/>
    <cellStyle name="60% - Accent4 2" xfId="66"/>
    <cellStyle name="60% - Accent4 2 2" xfId="123"/>
    <cellStyle name="60% - Accent4 3" xfId="776"/>
    <cellStyle name="60% - Accent5" xfId="47" builtinId="48" customBuiltin="1"/>
    <cellStyle name="60% - Accent5 2" xfId="73"/>
    <cellStyle name="60% - Accent5 2 2" xfId="124"/>
    <cellStyle name="60% - Accent5 3" xfId="777"/>
    <cellStyle name="60% - Accent6" xfId="51" builtinId="52" customBuiltin="1"/>
    <cellStyle name="60% - Accent6 2" xfId="55"/>
    <cellStyle name="60% - Accent6 2 2" xfId="125"/>
    <cellStyle name="60% - Accent6 3" xfId="778"/>
    <cellStyle name="60% - Акцент1 2" xfId="235"/>
    <cellStyle name="60% — акцент1 2" xfId="779"/>
    <cellStyle name="60% - Акцент2 2" xfId="236"/>
    <cellStyle name="60% — акцент2 2" xfId="780"/>
    <cellStyle name="60% - Акцент3 2" xfId="237"/>
    <cellStyle name="60% — акцент3 2" xfId="781"/>
    <cellStyle name="60% - Акцент4 2" xfId="238"/>
    <cellStyle name="60% — акцент4 2" xfId="782"/>
    <cellStyle name="60% - Акцент5 2" xfId="239"/>
    <cellStyle name="60% — акцент5 2" xfId="783"/>
    <cellStyle name="60% - Акцент6 2" xfId="240"/>
    <cellStyle name="60% — акцент6 2" xfId="784"/>
    <cellStyle name="Accent1" xfId="28" builtinId="29" customBuiltin="1"/>
    <cellStyle name="Accent1 2" xfId="57"/>
    <cellStyle name="Accent1 2 2" xfId="126"/>
    <cellStyle name="Accent1 3" xfId="785"/>
    <cellStyle name="Accent2" xfId="32" builtinId="33" customBuiltin="1"/>
    <cellStyle name="Accent2 2" xfId="53"/>
    <cellStyle name="Accent2 2 2" xfId="127"/>
    <cellStyle name="Accent2 3" xfId="786"/>
    <cellStyle name="Accent3" xfId="36" builtinId="37" customBuiltin="1"/>
    <cellStyle name="Accent3 2" xfId="90"/>
    <cellStyle name="Accent3 2 2" xfId="128"/>
    <cellStyle name="Accent3 3" xfId="787"/>
    <cellStyle name="Accent4" xfId="40" builtinId="41" customBuiltin="1"/>
    <cellStyle name="Accent4 2" xfId="75"/>
    <cellStyle name="Accent4 2 2" xfId="129"/>
    <cellStyle name="Accent4 3" xfId="788"/>
    <cellStyle name="Accent5" xfId="44" builtinId="45" customBuiltin="1"/>
    <cellStyle name="Accent5 2" xfId="85"/>
    <cellStyle name="Accent5 2 2" xfId="130"/>
    <cellStyle name="Accent5 3" xfId="789"/>
    <cellStyle name="Accent6" xfId="48" builtinId="49" customBuiltin="1"/>
    <cellStyle name="Accent6 2" xfId="58"/>
    <cellStyle name="Accent6 2 2" xfId="131"/>
    <cellStyle name="Accent6 3" xfId="790"/>
    <cellStyle name="Bad" xfId="17" builtinId="27" customBuiltin="1"/>
    <cellStyle name="Bad 2" xfId="92"/>
    <cellStyle name="Bad 2 2" xfId="132"/>
    <cellStyle name="Bad 3" xfId="791"/>
    <cellStyle name="Calculation" xfId="21" builtinId="22" customBuiltin="1"/>
    <cellStyle name="Calculation 2" xfId="79"/>
    <cellStyle name="Calculation 2 2" xfId="133"/>
    <cellStyle name="Calculation 2 2 2" xfId="792"/>
    <cellStyle name="Calculation 2 2 3" xfId="793"/>
    <cellStyle name="Calculation 3" xfId="794"/>
    <cellStyle name="Check Cell" xfId="23" builtinId="23" customBuiltin="1"/>
    <cellStyle name="Check Cell 2" xfId="86"/>
    <cellStyle name="Check Cell 2 2" xfId="134"/>
    <cellStyle name="Check Cell 3" xfId="795"/>
    <cellStyle name="Comma" xfId="7" builtinId="3"/>
    <cellStyle name="Comma 10" xfId="796"/>
    <cellStyle name="Comma 15" xfId="263"/>
    <cellStyle name="Comma 2" xfId="10"/>
    <cellStyle name="Comma 2 2" xfId="100"/>
    <cellStyle name="Comma 2 2 2" xfId="135"/>
    <cellStyle name="Comma 2 2 2 2" xfId="797"/>
    <cellStyle name="Comma 2 3" xfId="103"/>
    <cellStyle name="Comma 2 3 2" xfId="798"/>
    <cellStyle name="Comma 2 4" xfId="799"/>
    <cellStyle name="Comma 2 5" xfId="800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801"/>
    <cellStyle name="Comma 4" xfId="102"/>
    <cellStyle name="Comma 4 2" xfId="802"/>
    <cellStyle name="Comma 4 2 2" xfId="803"/>
    <cellStyle name="Comma 4 3" xfId="804"/>
    <cellStyle name="Comma 4 3 2" xfId="805"/>
    <cellStyle name="Comma 5" xfId="95"/>
    <cellStyle name="Comma 5 2" xfId="180"/>
    <cellStyle name="Comma 5 2 2" xfId="806"/>
    <cellStyle name="Comma 5 3" xfId="204"/>
    <cellStyle name="Comma 5 4" xfId="807"/>
    <cellStyle name="Comma 6" xfId="187"/>
    <cellStyle name="Comma 6 10" xfId="808"/>
    <cellStyle name="Comma 6 2" xfId="210"/>
    <cellStyle name="Comma 6 3" xfId="809"/>
    <cellStyle name="Comma 6 3 2" xfId="810"/>
    <cellStyle name="Comma 6 3 2 2" xfId="811"/>
    <cellStyle name="Comma 6 3 2 2 2" xfId="812"/>
    <cellStyle name="Comma 6 3 2 2 3" xfId="813"/>
    <cellStyle name="Comma 6 3 2 3" xfId="814"/>
    <cellStyle name="Comma 6 3 2 3 2" xfId="815"/>
    <cellStyle name="Comma 6 3 2 3 3" xfId="816"/>
    <cellStyle name="Comma 6 3 2 4" xfId="817"/>
    <cellStyle name="Comma 6 3 2 5" xfId="818"/>
    <cellStyle name="Comma 6 3 3" xfId="819"/>
    <cellStyle name="Comma 6 3 3 2" xfId="820"/>
    <cellStyle name="Comma 6 3 3 3" xfId="821"/>
    <cellStyle name="Comma 6 3 4" xfId="822"/>
    <cellStyle name="Comma 6 3 4 2" xfId="823"/>
    <cellStyle name="Comma 6 3 4 3" xfId="824"/>
    <cellStyle name="Comma 6 3 5" xfId="825"/>
    <cellStyle name="Comma 6 3 6" xfId="826"/>
    <cellStyle name="Comma 6 4" xfId="827"/>
    <cellStyle name="Comma 6 4 2" xfId="828"/>
    <cellStyle name="Comma 6 4 2 2" xfId="829"/>
    <cellStyle name="Comma 6 4 2 2 2" xfId="830"/>
    <cellStyle name="Comma 6 4 2 2 3" xfId="831"/>
    <cellStyle name="Comma 6 4 2 3" xfId="832"/>
    <cellStyle name="Comma 6 4 2 3 2" xfId="833"/>
    <cellStyle name="Comma 6 4 2 3 3" xfId="834"/>
    <cellStyle name="Comma 6 4 2 4" xfId="835"/>
    <cellStyle name="Comma 6 4 2 5" xfId="836"/>
    <cellStyle name="Comma 6 4 3" xfId="837"/>
    <cellStyle name="Comma 6 4 3 2" xfId="838"/>
    <cellStyle name="Comma 6 4 3 3" xfId="839"/>
    <cellStyle name="Comma 6 4 4" xfId="840"/>
    <cellStyle name="Comma 6 4 4 2" xfId="841"/>
    <cellStyle name="Comma 6 4 4 3" xfId="842"/>
    <cellStyle name="Comma 6 4 5" xfId="843"/>
    <cellStyle name="Comma 6 4 6" xfId="844"/>
    <cellStyle name="Comma 6 5" xfId="845"/>
    <cellStyle name="Comma 6 5 2" xfId="846"/>
    <cellStyle name="Comma 6 5 2 2" xfId="847"/>
    <cellStyle name="Comma 6 5 2 3" xfId="848"/>
    <cellStyle name="Comma 6 5 3" xfId="849"/>
    <cellStyle name="Comma 6 5 3 2" xfId="850"/>
    <cellStyle name="Comma 6 5 3 3" xfId="851"/>
    <cellStyle name="Comma 6 5 4" xfId="852"/>
    <cellStyle name="Comma 6 5 5" xfId="853"/>
    <cellStyle name="Comma 6 6" xfId="854"/>
    <cellStyle name="Comma 6 6 2" xfId="855"/>
    <cellStyle name="Comma 6 6 2 2" xfId="856"/>
    <cellStyle name="Comma 6 6 2 3" xfId="857"/>
    <cellStyle name="Comma 6 6 3" xfId="858"/>
    <cellStyle name="Comma 6 6 3 2" xfId="859"/>
    <cellStyle name="Comma 6 6 3 3" xfId="860"/>
    <cellStyle name="Comma 6 6 4" xfId="861"/>
    <cellStyle name="Comma 6 6 5" xfId="862"/>
    <cellStyle name="Comma 6 7" xfId="863"/>
    <cellStyle name="Comma 6 7 2" xfId="864"/>
    <cellStyle name="Comma 6 7 3" xfId="865"/>
    <cellStyle name="Comma 6 8" xfId="866"/>
    <cellStyle name="Comma 6 8 2" xfId="867"/>
    <cellStyle name="Comma 6 8 3" xfId="868"/>
    <cellStyle name="Comma 6 9" xfId="869"/>
    <cellStyle name="Comma 7" xfId="870"/>
    <cellStyle name="Comma 8" xfId="871"/>
    <cellStyle name="Comma 8 2" xfId="872"/>
    <cellStyle name="Comma 9" xfId="873"/>
    <cellStyle name="Comma 9 2" xfId="874"/>
    <cellStyle name="Explanatory Text" xfId="26" builtinId="53" customBuiltin="1"/>
    <cellStyle name="Explanatory Text 2" xfId="74"/>
    <cellStyle name="Explanatory Text 2 2" xfId="137"/>
    <cellStyle name="Explanatory Text 3" xfId="875"/>
    <cellStyle name="Good" xfId="16" builtinId="26" customBuiltin="1"/>
    <cellStyle name="Good 2" xfId="80"/>
    <cellStyle name="Good 2 2" xfId="138"/>
    <cellStyle name="Good 3" xfId="876"/>
    <cellStyle name="Heading 1" xfId="12" builtinId="16" customBuiltin="1"/>
    <cellStyle name="Heading 1 2" xfId="65"/>
    <cellStyle name="Heading 1 2 2" xfId="139"/>
    <cellStyle name="Heading 1 3" xfId="877"/>
    <cellStyle name="Heading 2" xfId="13" builtinId="17" customBuiltin="1"/>
    <cellStyle name="Heading 2 2" xfId="83"/>
    <cellStyle name="Heading 2 2 2" xfId="140"/>
    <cellStyle name="Heading 2 3" xfId="878"/>
    <cellStyle name="Heading 3" xfId="14" builtinId="18" customBuiltin="1"/>
    <cellStyle name="Heading 3 2" xfId="67"/>
    <cellStyle name="Heading 3 2 2" xfId="141"/>
    <cellStyle name="Heading 3 3" xfId="879"/>
    <cellStyle name="Heading 4" xfId="15" builtinId="19" customBuiltin="1"/>
    <cellStyle name="Heading 4 2" xfId="63"/>
    <cellStyle name="Heading 4 2 2" xfId="142"/>
    <cellStyle name="Heading 4 3" xfId="880"/>
    <cellStyle name="Hyperlink" xfId="265" builtinId="8"/>
    <cellStyle name="Input" xfId="19" builtinId="20" customBuiltin="1"/>
    <cellStyle name="Input 2" xfId="82"/>
    <cellStyle name="Input 2 2" xfId="143"/>
    <cellStyle name="Input 2 2 2" xfId="881"/>
    <cellStyle name="Input 2 2 3" xfId="882"/>
    <cellStyle name="Input 3" xfId="883"/>
    <cellStyle name="Linked Cell" xfId="22" builtinId="24" customBuiltin="1"/>
    <cellStyle name="Linked Cell 2" xfId="70"/>
    <cellStyle name="Linked Cell 2 2" xfId="144"/>
    <cellStyle name="Linked Cell 3" xfId="884"/>
    <cellStyle name="Neutral" xfId="18" builtinId="28" customBuiltin="1"/>
    <cellStyle name="Neutral 2" xfId="76"/>
    <cellStyle name="Neutral 2 2" xfId="105"/>
    <cellStyle name="Neutral 2 3" xfId="885"/>
    <cellStyle name="Neutral 3" xfId="145"/>
    <cellStyle name="Neutral 4" xfId="886"/>
    <cellStyle name="Neutral 4 2" xfId="887"/>
    <cellStyle name="Normal" xfId="0" builtinId="0"/>
    <cellStyle name="Normal 10" xfId="4"/>
    <cellStyle name="Normal 10 2" xfId="185"/>
    <cellStyle name="Normal 10 2 2" xfId="888"/>
    <cellStyle name="Normal 10 2 2 2" xfId="889"/>
    <cellStyle name="Normal 10 2 2 2 2" xfId="890"/>
    <cellStyle name="Normal 10 2 2 2 3" xfId="891"/>
    <cellStyle name="Normal 10 2 2 3" xfId="892"/>
    <cellStyle name="Normal 10 2 2 3 2" xfId="893"/>
    <cellStyle name="Normal 10 2 2 3 3" xfId="894"/>
    <cellStyle name="Normal 10 2 2 4" xfId="895"/>
    <cellStyle name="Normal 10 2 2 5" xfId="896"/>
    <cellStyle name="Normal 10 2 3" xfId="897"/>
    <cellStyle name="Normal 10 2 3 2" xfId="898"/>
    <cellStyle name="Normal 10 2 3 3" xfId="899"/>
    <cellStyle name="Normal 10 2 4" xfId="900"/>
    <cellStyle name="Normal 10 2 4 2" xfId="901"/>
    <cellStyle name="Normal 10 2 4 3" xfId="902"/>
    <cellStyle name="Normal 10 2 5" xfId="903"/>
    <cellStyle name="Normal 10 2 6" xfId="904"/>
    <cellStyle name="Normal 10 3" xfId="208"/>
    <cellStyle name="Normal 10 3 2" xfId="905"/>
    <cellStyle name="Normal 10 3 2 2" xfId="906"/>
    <cellStyle name="Normal 10 3 2 3" xfId="907"/>
    <cellStyle name="Normal 10 3 3" xfId="908"/>
    <cellStyle name="Normal 10 3 3 2" xfId="909"/>
    <cellStyle name="Normal 10 3 3 3" xfId="910"/>
    <cellStyle name="Normal 10 3 4" xfId="911"/>
    <cellStyle name="Normal 10 3 5" xfId="912"/>
    <cellStyle name="Normal 10 4" xfId="913"/>
    <cellStyle name="Normal 10 4 2" xfId="914"/>
    <cellStyle name="Normal 10 4 2 2" xfId="915"/>
    <cellStyle name="Normal 10 4 2 3" xfId="916"/>
    <cellStyle name="Normal 10 4 3" xfId="917"/>
    <cellStyle name="Normal 10 4 3 2" xfId="918"/>
    <cellStyle name="Normal 10 4 3 3" xfId="919"/>
    <cellStyle name="Normal 10 4 4" xfId="920"/>
    <cellStyle name="Normal 10 4 5" xfId="921"/>
    <cellStyle name="Normal 10 5" xfId="922"/>
    <cellStyle name="Normal 10 5 2" xfId="923"/>
    <cellStyle name="Normal 10 5 3" xfId="924"/>
    <cellStyle name="Normal 10 6" xfId="925"/>
    <cellStyle name="Normal 10 6 2" xfId="926"/>
    <cellStyle name="Normal 10 6 3" xfId="927"/>
    <cellStyle name="Normal 11" xfId="164"/>
    <cellStyle name="Normal 11 2" xfId="186"/>
    <cellStyle name="Normal 11 3" xfId="209"/>
    <cellStyle name="Normal 12" xfId="165"/>
    <cellStyle name="Normal 12 2" xfId="928"/>
    <cellStyle name="Normal 12 3" xfId="929"/>
    <cellStyle name="Normal 2" xfId="1"/>
    <cellStyle name="Normal 2 2" xfId="146"/>
    <cellStyle name="Normal 2 2 2" xfId="163"/>
    <cellStyle name="Normal 2 2 3" xfId="930"/>
    <cellStyle name="Normal 2 3" xfId="147"/>
    <cellStyle name="Normal 2 4" xfId="96"/>
    <cellStyle name="Normal 2 5" xfId="219"/>
    <cellStyle name="Normal 2_3.Havelvacner_N1_12 23.01.2018" xfId="931"/>
    <cellStyle name="Normal 3" xfId="3"/>
    <cellStyle name="Normal 3 2" xfId="104"/>
    <cellStyle name="Normal 3 2 2" xfId="148"/>
    <cellStyle name="Normal 3 2 3" xfId="932"/>
    <cellStyle name="Normal 3 3" xfId="98"/>
    <cellStyle name="Normal 3_HavelvacN2axjusakN3" xfId="106"/>
    <cellStyle name="Normal 4" xfId="5"/>
    <cellStyle name="Normal 4 2" xfId="9"/>
    <cellStyle name="Normal 4 2 2" xfId="933"/>
    <cellStyle name="Normal 4 3" xfId="101"/>
    <cellStyle name="Normal 5" xfId="107"/>
    <cellStyle name="Normal 5 2" xfId="149"/>
    <cellStyle name="Normal 5 2 2" xfId="189"/>
    <cellStyle name="Normal 5 2 2 2" xfId="212"/>
    <cellStyle name="Normal 5 2 2 3" xfId="934"/>
    <cellStyle name="Normal 5 2 3" xfId="182"/>
    <cellStyle name="Normal 5 2 4" xfId="206"/>
    <cellStyle name="Normal 5 3" xfId="266"/>
    <cellStyle name="Normal 5 3 2" xfId="935"/>
    <cellStyle name="Normal 5 3 2 2" xfId="936"/>
    <cellStyle name="Normal 5 3 2 2 2" xfId="937"/>
    <cellStyle name="Normal 5 3 2 2 3" xfId="938"/>
    <cellStyle name="Normal 5 3 2 3" xfId="939"/>
    <cellStyle name="Normal 5 3 2 3 2" xfId="940"/>
    <cellStyle name="Normal 5 3 2 3 3" xfId="941"/>
    <cellStyle name="Normal 5 3 2 4" xfId="942"/>
    <cellStyle name="Normal 5 3 2 5" xfId="943"/>
    <cellStyle name="Normal 5 3 3" xfId="944"/>
    <cellStyle name="Normal 5 3 3 2" xfId="945"/>
    <cellStyle name="Normal 5 3 3 3" xfId="946"/>
    <cellStyle name="Normal 5 3 4" xfId="947"/>
    <cellStyle name="Normal 5 3 4 2" xfId="948"/>
    <cellStyle name="Normal 5 3 4 3" xfId="949"/>
    <cellStyle name="Normal 5 3 5" xfId="950"/>
    <cellStyle name="Normal 5 3 6" xfId="951"/>
    <cellStyle name="Normal 5 4" xfId="952"/>
    <cellStyle name="Normal 5 4 2" xfId="953"/>
    <cellStyle name="Normal 5 4 2 2" xfId="954"/>
    <cellStyle name="Normal 5 4 2 2 2" xfId="955"/>
    <cellStyle name="Normal 5 4 2 2 3" xfId="956"/>
    <cellStyle name="Normal 5 4 2 3" xfId="957"/>
    <cellStyle name="Normal 5 4 2 3 2" xfId="958"/>
    <cellStyle name="Normal 5 4 2 3 3" xfId="959"/>
    <cellStyle name="Normal 5 4 2 4" xfId="960"/>
    <cellStyle name="Normal 5 4 2 5" xfId="961"/>
    <cellStyle name="Normal 5 4 3" xfId="962"/>
    <cellStyle name="Normal 5 4 3 2" xfId="963"/>
    <cellStyle name="Normal 5 4 3 3" xfId="964"/>
    <cellStyle name="Normal 5 4 4" xfId="965"/>
    <cellStyle name="Normal 5 4 4 2" xfId="966"/>
    <cellStyle name="Normal 5 4 4 3" xfId="967"/>
    <cellStyle name="Normal 5 4 5" xfId="968"/>
    <cellStyle name="Normal 5 4 6" xfId="969"/>
    <cellStyle name="Normal 5 5" xfId="970"/>
    <cellStyle name="Normal 5 5 2" xfId="971"/>
    <cellStyle name="Normal 5 5 2 2" xfId="972"/>
    <cellStyle name="Normal 5 5 2 3" xfId="973"/>
    <cellStyle name="Normal 5 5 3" xfId="974"/>
    <cellStyle name="Normal 5 5 3 2" xfId="975"/>
    <cellStyle name="Normal 5 5 3 3" xfId="976"/>
    <cellStyle name="Normal 5 5 4" xfId="977"/>
    <cellStyle name="Normal 5 5 5" xfId="978"/>
    <cellStyle name="Normal 5 6" xfId="979"/>
    <cellStyle name="Normal 5 6 2" xfId="980"/>
    <cellStyle name="Normal 5 6 2 2" xfId="981"/>
    <cellStyle name="Normal 5 6 2 3" xfId="982"/>
    <cellStyle name="Normal 5 6 3" xfId="983"/>
    <cellStyle name="Normal 5 6 3 2" xfId="984"/>
    <cellStyle name="Normal 5 6 3 3" xfId="985"/>
    <cellStyle name="Normal 5 6 4" xfId="986"/>
    <cellStyle name="Normal 5 6 5" xfId="987"/>
    <cellStyle name="Normal 5 7" xfId="988"/>
    <cellStyle name="Normal 5 7 2" xfId="989"/>
    <cellStyle name="Normal 5 7 3" xfId="990"/>
    <cellStyle name="Normal 5 8" xfId="991"/>
    <cellStyle name="Normal 5 8 2" xfId="992"/>
    <cellStyle name="Normal 5 8 3" xfId="993"/>
    <cellStyle name="Normal 5 9" xfId="994"/>
    <cellStyle name="Normal 5 9 2" xfId="995"/>
    <cellStyle name="Normal 5 9 3" xfId="99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2" xfId="997"/>
    <cellStyle name="Note 2 2 3" xfId="998"/>
    <cellStyle name="Note 3" xfId="166"/>
    <cellStyle name="Note 3 2" xfId="999"/>
    <cellStyle name="Note 3 3" xfId="1000"/>
    <cellStyle name="Note 4" xfId="190"/>
    <cellStyle name="Output" xfId="20" builtinId="21" customBuiltin="1"/>
    <cellStyle name="Output 2" xfId="81"/>
    <cellStyle name="Output 2 2" xfId="153"/>
    <cellStyle name="Output 2 2 2" xfId="1001"/>
    <cellStyle name="Output 2 2 3" xfId="1002"/>
    <cellStyle name="Output 3" xfId="1003"/>
    <cellStyle name="Percent 2" xfId="2"/>
    <cellStyle name="Percent 2 2" xfId="97"/>
    <cellStyle name="Percent 2 2 2" xfId="1004"/>
    <cellStyle name="Percent 2 3" xfId="1005"/>
    <cellStyle name="Percent 3" xfId="1006"/>
    <cellStyle name="Percent 3 2" xfId="1007"/>
    <cellStyle name="RowLevel_1_N6+artabyuje" xfId="1008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2" xfId="1009"/>
    <cellStyle name="Total 2 2 3" xfId="1010"/>
    <cellStyle name="Total 3" xfId="1011"/>
    <cellStyle name="Warning Text" xfId="24" builtinId="11" customBuiltin="1"/>
    <cellStyle name="Warning Text 2" xfId="68"/>
    <cellStyle name="Warning Text 2 2" xfId="159"/>
    <cellStyle name="Warning Text 3" xfId="1012"/>
    <cellStyle name="Акцент1 2" xfId="241"/>
    <cellStyle name="Акцент1 3" xfId="1013"/>
    <cellStyle name="Акцент2 2" xfId="242"/>
    <cellStyle name="Акцент2 3" xfId="1014"/>
    <cellStyle name="Акцент3 2" xfId="243"/>
    <cellStyle name="Акцент3 3" xfId="1015"/>
    <cellStyle name="Акцент4 2" xfId="244"/>
    <cellStyle name="Акцент4 3" xfId="1016"/>
    <cellStyle name="Акцент5 2" xfId="245"/>
    <cellStyle name="Акцент5 3" xfId="1017"/>
    <cellStyle name="Акцент6 2" xfId="246"/>
    <cellStyle name="Акцент6 3" xfId="1018"/>
    <cellStyle name="Ввод  2" xfId="247"/>
    <cellStyle name="Ввод  3" xfId="1019"/>
    <cellStyle name="Вывод 2" xfId="248"/>
    <cellStyle name="Вывод 3" xfId="1020"/>
    <cellStyle name="Вычисление 2" xfId="249"/>
    <cellStyle name="Вычисление 3" xfId="1021"/>
    <cellStyle name="Заголовок 1 2" xfId="250"/>
    <cellStyle name="Заголовок 1 3" xfId="1022"/>
    <cellStyle name="Заголовок 2 2" xfId="251"/>
    <cellStyle name="Заголовок 2 3" xfId="1023"/>
    <cellStyle name="Заголовок 3 2" xfId="252"/>
    <cellStyle name="Заголовок 3 3" xfId="1024"/>
    <cellStyle name="Заголовок 4 2" xfId="253"/>
    <cellStyle name="Заголовок 4 3" xfId="1025"/>
    <cellStyle name="Итог 2" xfId="254"/>
    <cellStyle name="Итог 3" xfId="1026"/>
    <cellStyle name="Контрольная ячейка 2" xfId="255"/>
    <cellStyle name="Контрольная ячейка 3" xfId="1027"/>
    <cellStyle name="Название 2" xfId="221"/>
    <cellStyle name="Нейтральный 2" xfId="256"/>
    <cellStyle name="Нейтральный 3" xfId="1028"/>
    <cellStyle name="Обычный 2" xfId="11"/>
    <cellStyle name="Обычный 2 2" xfId="161"/>
    <cellStyle name="Обычный 2 2 4" xfId="264"/>
    <cellStyle name="Обычный 2 3" xfId="160"/>
    <cellStyle name="Обычный 3" xfId="217"/>
    <cellStyle name="Обычный 3 2" xfId="1029"/>
    <cellStyle name="Обычный 3 3" xfId="1030"/>
    <cellStyle name="Обычный 4" xfId="220"/>
    <cellStyle name="Обычный 5" xfId="1031"/>
    <cellStyle name="Обычный 6" xfId="1032"/>
    <cellStyle name="Обычный 7" xfId="1033"/>
    <cellStyle name="Плохой 2" xfId="257"/>
    <cellStyle name="Плохой 3" xfId="1034"/>
    <cellStyle name="Пояснение 2" xfId="258"/>
    <cellStyle name="Пояснение 3" xfId="1035"/>
    <cellStyle name="Примечание 2" xfId="222"/>
    <cellStyle name="Связанная ячейка 2" xfId="259"/>
    <cellStyle name="Связанная ячейка 3" xfId="1036"/>
    <cellStyle name="Стиль 1" xfId="260"/>
    <cellStyle name="Текст предупреждения 2" xfId="261"/>
    <cellStyle name="Текст предупреждения 3" xfId="1037"/>
    <cellStyle name="Финансовый 2" xfId="214"/>
    <cellStyle name="Финансовый 2 2" xfId="215"/>
    <cellStyle name="Финансовый 3" xfId="216"/>
    <cellStyle name="Финансовый 4" xfId="218"/>
    <cellStyle name="Финансовый 5" xfId="1038"/>
    <cellStyle name="Хороший 2" xfId="262"/>
    <cellStyle name="Хороший 3" xfId="10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opLeftCell="A81" zoomScaleNormal="100" workbookViewId="0">
      <selection activeCell="C73" sqref="C73"/>
    </sheetView>
  </sheetViews>
  <sheetFormatPr defaultRowHeight="17.25"/>
  <cols>
    <col min="1" max="1" width="7.42578125" style="118" customWidth="1"/>
    <col min="2" max="2" width="10.7109375" style="118" customWidth="1"/>
    <col min="3" max="3" width="56.28515625" style="159" customWidth="1"/>
    <col min="4" max="4" width="17.42578125" style="90" customWidth="1"/>
    <col min="5" max="5" width="18.140625" style="90" customWidth="1"/>
    <col min="6" max="6" width="21.140625" style="90" customWidth="1"/>
    <col min="7" max="7" width="18.140625" style="90" customWidth="1"/>
    <col min="8" max="8" width="16.85546875" style="90" customWidth="1"/>
    <col min="9" max="9" width="15.7109375" style="81" bestFit="1" customWidth="1"/>
    <col min="10" max="16384" width="9.140625" style="81"/>
  </cols>
  <sheetData>
    <row r="1" spans="1:9" ht="16.5" customHeight="1">
      <c r="B1" s="79"/>
      <c r="C1" s="143"/>
      <c r="D1" s="79"/>
      <c r="E1" s="79"/>
      <c r="F1" s="79"/>
      <c r="G1" s="79"/>
      <c r="H1" s="80" t="s">
        <v>145</v>
      </c>
    </row>
    <row r="2" spans="1:9" ht="16.5" customHeight="1">
      <c r="B2" s="79"/>
      <c r="C2" s="143"/>
      <c r="D2" s="79"/>
      <c r="E2" s="79"/>
      <c r="F2" s="79"/>
      <c r="G2" s="79"/>
      <c r="H2" s="80" t="s">
        <v>144</v>
      </c>
    </row>
    <row r="3" spans="1:9" ht="16.5" customHeight="1">
      <c r="B3" s="79"/>
      <c r="C3" s="143"/>
      <c r="D3" s="79"/>
      <c r="E3" s="79"/>
      <c r="F3" s="79"/>
      <c r="G3" s="79"/>
      <c r="H3" s="80" t="s">
        <v>1</v>
      </c>
    </row>
    <row r="4" spans="1:9" ht="16.5" customHeight="1">
      <c r="B4" s="79"/>
      <c r="C4" s="143"/>
      <c r="D4" s="79"/>
      <c r="E4" s="79"/>
      <c r="F4" s="79"/>
      <c r="G4" s="79"/>
      <c r="H4" s="80"/>
    </row>
    <row r="5" spans="1:9" ht="52.5" customHeight="1">
      <c r="A5" s="180" t="s">
        <v>143</v>
      </c>
      <c r="B5" s="180"/>
      <c r="C5" s="180"/>
      <c r="D5" s="180"/>
      <c r="E5" s="180"/>
      <c r="F5" s="180"/>
      <c r="G5" s="180"/>
      <c r="H5" s="180"/>
    </row>
    <row r="6" spans="1:9">
      <c r="A6" s="82"/>
      <c r="B6" s="82"/>
      <c r="C6" s="144"/>
      <c r="D6" s="83"/>
      <c r="E6" s="83"/>
      <c r="F6" s="83"/>
      <c r="G6" s="181" t="s">
        <v>84</v>
      </c>
      <c r="H6" s="181"/>
    </row>
    <row r="7" spans="1:9" s="118" customFormat="1" ht="39" hidden="1" customHeight="1">
      <c r="A7" s="182" t="s">
        <v>85</v>
      </c>
      <c r="B7" s="182"/>
      <c r="C7" s="183" t="s">
        <v>86</v>
      </c>
      <c r="D7" s="184" t="s">
        <v>87</v>
      </c>
      <c r="E7" s="184"/>
      <c r="F7" s="184"/>
      <c r="G7" s="184"/>
      <c r="H7" s="184"/>
    </row>
    <row r="8" spans="1:9" s="118" customFormat="1" ht="19.5" hidden="1" customHeight="1">
      <c r="A8" s="182"/>
      <c r="B8" s="182"/>
      <c r="C8" s="183"/>
      <c r="D8" s="184" t="s">
        <v>88</v>
      </c>
      <c r="E8" s="184" t="s">
        <v>89</v>
      </c>
      <c r="F8" s="184"/>
      <c r="G8" s="184"/>
      <c r="H8" s="184"/>
    </row>
    <row r="9" spans="1:9" s="118" customFormat="1" ht="110.25" customHeight="1">
      <c r="A9" s="84" t="s">
        <v>41</v>
      </c>
      <c r="B9" s="84" t="s">
        <v>42</v>
      </c>
      <c r="C9" s="183"/>
      <c r="D9" s="184"/>
      <c r="E9" s="178" t="s">
        <v>90</v>
      </c>
      <c r="F9" s="178" t="s">
        <v>91</v>
      </c>
      <c r="G9" s="178" t="s">
        <v>92</v>
      </c>
      <c r="H9" s="178" t="s">
        <v>93</v>
      </c>
    </row>
    <row r="10" spans="1:9" s="118" customFormat="1" ht="30.75" customHeight="1">
      <c r="A10" s="84"/>
      <c r="B10" s="84"/>
      <c r="C10" s="145" t="s">
        <v>94</v>
      </c>
      <c r="D10" s="27">
        <v>0</v>
      </c>
      <c r="E10" s="27">
        <f t="shared" ref="E10:H10" si="0">+E12</f>
        <v>0</v>
      </c>
      <c r="F10" s="27">
        <f t="shared" si="0"/>
        <v>0</v>
      </c>
      <c r="G10" s="27">
        <f t="shared" si="0"/>
        <v>0</v>
      </c>
      <c r="H10" s="27">
        <f t="shared" si="0"/>
        <v>0</v>
      </c>
    </row>
    <row r="11" spans="1:9">
      <c r="A11" s="84"/>
      <c r="B11" s="84"/>
      <c r="C11" s="145" t="s">
        <v>95</v>
      </c>
      <c r="D11" s="120"/>
      <c r="E11" s="120"/>
      <c r="F11" s="120"/>
      <c r="G11" s="120"/>
      <c r="H11" s="120"/>
    </row>
    <row r="12" spans="1:9" s="118" customFormat="1" ht="51.75">
      <c r="A12" s="86"/>
      <c r="B12" s="87"/>
      <c r="C12" s="146" t="s">
        <v>96</v>
      </c>
      <c r="D12" s="88">
        <v>0</v>
      </c>
      <c r="E12" s="88">
        <f>+E14+E15</f>
        <v>0</v>
      </c>
      <c r="F12" s="88">
        <f t="shared" ref="F12:H12" si="1">+F14+F15</f>
        <v>0</v>
      </c>
      <c r="G12" s="88">
        <f t="shared" si="1"/>
        <v>0</v>
      </c>
      <c r="H12" s="88">
        <f t="shared" si="1"/>
        <v>0</v>
      </c>
      <c r="I12" s="89"/>
    </row>
    <row r="13" spans="1:9" s="118" customFormat="1">
      <c r="A13" s="86"/>
      <c r="B13" s="86"/>
      <c r="C13" s="145" t="s">
        <v>43</v>
      </c>
      <c r="D13" s="85"/>
      <c r="E13" s="85"/>
      <c r="F13" s="85"/>
      <c r="G13" s="85"/>
      <c r="H13" s="85"/>
    </row>
    <row r="14" spans="1:9" s="111" customFormat="1" ht="34.5">
      <c r="A14" s="109">
        <v>1049</v>
      </c>
      <c r="B14" s="110" t="s">
        <v>199</v>
      </c>
      <c r="C14" s="147" t="s">
        <v>97</v>
      </c>
      <c r="D14" s="106">
        <f>+E14+F14+G14+H14</f>
        <v>-5983307.2000000002</v>
      </c>
      <c r="E14" s="106">
        <f>-E15</f>
        <v>0</v>
      </c>
      <c r="F14" s="106">
        <f>-F15</f>
        <v>-5895456</v>
      </c>
      <c r="G14" s="106">
        <f t="shared" ref="G14:H14" si="2">-G15</f>
        <v>-87851.199999999997</v>
      </c>
      <c r="H14" s="106">
        <f t="shared" si="2"/>
        <v>0</v>
      </c>
    </row>
    <row r="15" spans="1:9" s="111" customFormat="1" ht="34.5">
      <c r="A15" s="109">
        <v>1049</v>
      </c>
      <c r="B15" s="110" t="s">
        <v>199</v>
      </c>
      <c r="C15" s="147" t="s">
        <v>97</v>
      </c>
      <c r="D15" s="106">
        <f>+E15+F15+G15+H15</f>
        <v>5983307.2000000002</v>
      </c>
      <c r="E15" s="106">
        <f>E17+E29+E44</f>
        <v>0</v>
      </c>
      <c r="F15" s="106">
        <f>F17+F29+F44</f>
        <v>5895456</v>
      </c>
      <c r="G15" s="106">
        <f>G17+G29+G44</f>
        <v>87851.199999999997</v>
      </c>
      <c r="H15" s="106">
        <f t="shared" ref="H15" si="3">H17+H29+H44</f>
        <v>0</v>
      </c>
    </row>
    <row r="16" spans="1:9">
      <c r="A16" s="86"/>
      <c r="B16" s="86"/>
      <c r="C16" s="145" t="s">
        <v>43</v>
      </c>
      <c r="D16" s="27"/>
      <c r="E16" s="27"/>
      <c r="F16" s="27"/>
      <c r="G16" s="27"/>
      <c r="H16" s="27"/>
    </row>
    <row r="17" spans="1:8" s="111" customFormat="1" ht="42" customHeight="1">
      <c r="A17" s="109"/>
      <c r="B17" s="110" t="s">
        <v>101</v>
      </c>
      <c r="C17" s="147" t="s">
        <v>102</v>
      </c>
      <c r="D17" s="106">
        <f t="shared" ref="D17:D79" si="4">+E17+F17+G17+H17</f>
        <v>4885272.9000000004</v>
      </c>
      <c r="E17" s="106">
        <f>SUM(E18:E28)</f>
        <v>0</v>
      </c>
      <c r="F17" s="106">
        <f>SUM(F18:F28)</f>
        <v>4879093.5</v>
      </c>
      <c r="G17" s="106">
        <f>SUM(G18:G28)</f>
        <v>6179.4</v>
      </c>
      <c r="H17" s="106">
        <f t="shared" ref="H17" si="5">SUM(H18:H28)</f>
        <v>0</v>
      </c>
    </row>
    <row r="18" spans="1:8" ht="51.75">
      <c r="A18" s="86"/>
      <c r="B18" s="119"/>
      <c r="C18" s="148" t="s">
        <v>244</v>
      </c>
      <c r="D18" s="27">
        <f>+E18+F18+G18+H18</f>
        <v>21468.1</v>
      </c>
      <c r="E18" s="27"/>
      <c r="F18" s="27">
        <v>21468.1</v>
      </c>
      <c r="G18" s="27"/>
      <c r="H18" s="27">
        <v>0</v>
      </c>
    </row>
    <row r="19" spans="1:8" ht="51.75">
      <c r="A19" s="86"/>
      <c r="B19" s="119"/>
      <c r="C19" s="148" t="s">
        <v>245</v>
      </c>
      <c r="D19" s="27">
        <f t="shared" ref="D19:D28" si="6">+E19+F19+G19+H19</f>
        <v>3159.4</v>
      </c>
      <c r="E19" s="27"/>
      <c r="F19" s="27"/>
      <c r="G19" s="27">
        <v>3159.4</v>
      </c>
      <c r="H19" s="27">
        <v>0</v>
      </c>
    </row>
    <row r="20" spans="1:8" ht="51.75">
      <c r="A20" s="86"/>
      <c r="B20" s="119"/>
      <c r="C20" s="149" t="s">
        <v>246</v>
      </c>
      <c r="D20" s="27">
        <f t="shared" si="6"/>
        <v>1780</v>
      </c>
      <c r="E20" s="27"/>
      <c r="F20" s="27">
        <v>1780</v>
      </c>
      <c r="G20" s="27"/>
      <c r="H20" s="27">
        <f>SUM(H21:H21)</f>
        <v>0</v>
      </c>
    </row>
    <row r="21" spans="1:8" ht="69">
      <c r="A21" s="86"/>
      <c r="B21" s="119"/>
      <c r="C21" s="150" t="s">
        <v>153</v>
      </c>
      <c r="D21" s="27">
        <f t="shared" si="6"/>
        <v>157685.5</v>
      </c>
      <c r="E21" s="27"/>
      <c r="F21" s="27">
        <v>157685.5</v>
      </c>
      <c r="G21" s="27"/>
      <c r="H21" s="27">
        <v>0</v>
      </c>
    </row>
    <row r="22" spans="1:8" ht="74.25" customHeight="1">
      <c r="A22" s="86"/>
      <c r="B22" s="119"/>
      <c r="C22" s="150" t="s">
        <v>154</v>
      </c>
      <c r="D22" s="27">
        <f t="shared" si="6"/>
        <v>1807544.6</v>
      </c>
      <c r="E22" s="27"/>
      <c r="F22" s="27">
        <v>1807544.6</v>
      </c>
      <c r="G22" s="27"/>
      <c r="H22" s="27">
        <f t="shared" ref="H22" si="7">SUM(H23:H30)</f>
        <v>0</v>
      </c>
    </row>
    <row r="23" spans="1:8" ht="90.75" customHeight="1">
      <c r="A23" s="86"/>
      <c r="B23" s="119"/>
      <c r="C23" s="151" t="s">
        <v>247</v>
      </c>
      <c r="D23" s="27">
        <f t="shared" si="6"/>
        <v>1380870.5</v>
      </c>
      <c r="E23" s="27"/>
      <c r="F23" s="27">
        <v>1380870.5</v>
      </c>
      <c r="G23" s="27"/>
      <c r="H23" s="27">
        <v>0</v>
      </c>
    </row>
    <row r="24" spans="1:8" ht="86.25">
      <c r="A24" s="86"/>
      <c r="B24" s="119"/>
      <c r="C24" s="151" t="s">
        <v>248</v>
      </c>
      <c r="D24" s="27">
        <f t="shared" si="6"/>
        <v>8040</v>
      </c>
      <c r="E24" s="27"/>
      <c r="F24" s="27">
        <v>8040</v>
      </c>
      <c r="G24" s="27"/>
      <c r="H24" s="27">
        <v>0</v>
      </c>
    </row>
    <row r="25" spans="1:8" ht="69">
      <c r="A25" s="86"/>
      <c r="B25" s="119"/>
      <c r="C25" s="152" t="s">
        <v>249</v>
      </c>
      <c r="D25" s="27">
        <f t="shared" si="6"/>
        <v>912</v>
      </c>
      <c r="E25" s="27"/>
      <c r="F25" s="27"/>
      <c r="G25" s="27">
        <v>912</v>
      </c>
      <c r="H25" s="27">
        <v>0</v>
      </c>
    </row>
    <row r="26" spans="1:8" ht="138">
      <c r="A26" s="86"/>
      <c r="B26" s="119"/>
      <c r="C26" s="153" t="s">
        <v>250</v>
      </c>
      <c r="D26" s="27">
        <f t="shared" si="6"/>
        <v>1501704.8</v>
      </c>
      <c r="E26" s="27"/>
      <c r="F26" s="27">
        <v>1501704.8</v>
      </c>
      <c r="G26" s="27"/>
      <c r="H26" s="27">
        <v>0</v>
      </c>
    </row>
    <row r="27" spans="1:8" ht="69">
      <c r="A27" s="86"/>
      <c r="B27" s="119"/>
      <c r="C27" s="152" t="s">
        <v>151</v>
      </c>
      <c r="D27" s="27">
        <f t="shared" si="6"/>
        <v>1948</v>
      </c>
      <c r="E27" s="27"/>
      <c r="F27" s="27"/>
      <c r="G27" s="27">
        <v>1948</v>
      </c>
      <c r="H27" s="27">
        <v>0</v>
      </c>
    </row>
    <row r="28" spans="1:8" ht="51.75">
      <c r="A28" s="86"/>
      <c r="B28" s="119"/>
      <c r="C28" s="152" t="s">
        <v>152</v>
      </c>
      <c r="D28" s="27">
        <f t="shared" si="6"/>
        <v>160</v>
      </c>
      <c r="E28" s="27"/>
      <c r="F28" s="27"/>
      <c r="G28" s="27">
        <v>160</v>
      </c>
      <c r="H28" s="27">
        <v>0</v>
      </c>
    </row>
    <row r="29" spans="1:8" s="111" customFormat="1" ht="34.5">
      <c r="A29" s="109"/>
      <c r="B29" s="110" t="s">
        <v>103</v>
      </c>
      <c r="C29" s="101" t="s">
        <v>104</v>
      </c>
      <c r="D29" s="106">
        <f>+E29+F29+G29+H29</f>
        <v>732738.79999999993</v>
      </c>
      <c r="E29" s="106">
        <f>SUM(E30:E43)</f>
        <v>0</v>
      </c>
      <c r="F29" s="106">
        <f>SUM(F30:F43)</f>
        <v>710693.7</v>
      </c>
      <c r="G29" s="106">
        <f>SUM(G30:G43)</f>
        <v>22045.1</v>
      </c>
      <c r="H29" s="106">
        <f t="shared" ref="H29" si="8">SUM(H30:H43)</f>
        <v>0</v>
      </c>
    </row>
    <row r="30" spans="1:8" ht="89.25" customHeight="1">
      <c r="A30" s="86"/>
      <c r="B30" s="119"/>
      <c r="C30" s="152" t="s">
        <v>155</v>
      </c>
      <c r="D30" s="27">
        <f>+E30+F30+G30+H30</f>
        <v>1514</v>
      </c>
      <c r="E30" s="27"/>
      <c r="F30" s="27"/>
      <c r="G30" s="27">
        <v>1514</v>
      </c>
      <c r="H30" s="27">
        <v>0</v>
      </c>
    </row>
    <row r="31" spans="1:8" ht="74.25" customHeight="1">
      <c r="A31" s="86"/>
      <c r="B31" s="119"/>
      <c r="C31" s="154" t="s">
        <v>156</v>
      </c>
      <c r="D31" s="27">
        <f t="shared" ref="D31:D43" si="9">+E31+F31+G31+H31</f>
        <v>52512.1</v>
      </c>
      <c r="E31" s="27"/>
      <c r="F31" s="27">
        <v>52512.1</v>
      </c>
      <c r="G31" s="27"/>
      <c r="H31" s="27">
        <v>0</v>
      </c>
    </row>
    <row r="32" spans="1:8" ht="69">
      <c r="A32" s="86"/>
      <c r="B32" s="119"/>
      <c r="C32" s="151" t="s">
        <v>157</v>
      </c>
      <c r="D32" s="27">
        <f t="shared" si="9"/>
        <v>1600</v>
      </c>
      <c r="E32" s="27"/>
      <c r="F32" s="27">
        <v>1600</v>
      </c>
      <c r="G32" s="27"/>
      <c r="H32" s="27">
        <v>0</v>
      </c>
    </row>
    <row r="33" spans="1:8" ht="69">
      <c r="A33" s="92"/>
      <c r="B33" s="107"/>
      <c r="C33" s="154" t="s">
        <v>105</v>
      </c>
      <c r="D33" s="27">
        <f t="shared" si="9"/>
        <v>649879.19999999995</v>
      </c>
      <c r="E33" s="27"/>
      <c r="F33" s="27">
        <v>649879.19999999995</v>
      </c>
      <c r="G33" s="27"/>
      <c r="H33" s="27">
        <v>0</v>
      </c>
    </row>
    <row r="34" spans="1:8" ht="69">
      <c r="A34" s="92"/>
      <c r="B34" s="107"/>
      <c r="C34" s="152" t="s">
        <v>158</v>
      </c>
      <c r="D34" s="27">
        <f t="shared" si="9"/>
        <v>720</v>
      </c>
      <c r="E34" s="27"/>
      <c r="F34" s="27"/>
      <c r="G34" s="27">
        <v>720</v>
      </c>
      <c r="H34" s="27">
        <v>0</v>
      </c>
    </row>
    <row r="35" spans="1:8" ht="69">
      <c r="A35" s="92"/>
      <c r="B35" s="107"/>
      <c r="C35" s="154" t="s">
        <v>159</v>
      </c>
      <c r="D35" s="27">
        <f t="shared" si="9"/>
        <v>1082.9000000000001</v>
      </c>
      <c r="E35" s="27"/>
      <c r="F35" s="27"/>
      <c r="G35" s="27">
        <v>1082.9000000000001</v>
      </c>
      <c r="H35" s="27">
        <v>0</v>
      </c>
    </row>
    <row r="36" spans="1:8" ht="69">
      <c r="A36" s="92"/>
      <c r="B36" s="107"/>
      <c r="C36" s="154" t="s">
        <v>160</v>
      </c>
      <c r="D36" s="27">
        <f t="shared" si="9"/>
        <v>809.2</v>
      </c>
      <c r="E36" s="27"/>
      <c r="F36" s="27"/>
      <c r="G36" s="27">
        <v>809.2</v>
      </c>
      <c r="H36" s="27">
        <v>0</v>
      </c>
    </row>
    <row r="37" spans="1:8" ht="69">
      <c r="A37" s="92"/>
      <c r="B37" s="107"/>
      <c r="C37" s="154" t="s">
        <v>161</v>
      </c>
      <c r="D37" s="27">
        <f t="shared" si="9"/>
        <v>2430</v>
      </c>
      <c r="E37" s="27"/>
      <c r="F37" s="27"/>
      <c r="G37" s="27">
        <v>2430</v>
      </c>
      <c r="H37" s="27">
        <v>0</v>
      </c>
    </row>
    <row r="38" spans="1:8" ht="69">
      <c r="A38" s="86"/>
      <c r="B38" s="119"/>
      <c r="C38" s="151" t="s">
        <v>162</v>
      </c>
      <c r="D38" s="27">
        <f t="shared" si="9"/>
        <v>8799</v>
      </c>
      <c r="E38" s="27"/>
      <c r="F38" s="27"/>
      <c r="G38" s="27">
        <v>8799</v>
      </c>
      <c r="H38" s="27">
        <v>0</v>
      </c>
    </row>
    <row r="39" spans="1:8" ht="69">
      <c r="A39" s="86"/>
      <c r="B39" s="119"/>
      <c r="C39" s="153" t="s">
        <v>163</v>
      </c>
      <c r="D39" s="27">
        <f t="shared" si="9"/>
        <v>798</v>
      </c>
      <c r="E39" s="27"/>
      <c r="F39" s="27"/>
      <c r="G39" s="27">
        <v>798</v>
      </c>
      <c r="H39" s="27">
        <v>0</v>
      </c>
    </row>
    <row r="40" spans="1:8" ht="69">
      <c r="A40" s="86"/>
      <c r="B40" s="119"/>
      <c r="C40" s="151" t="s">
        <v>164</v>
      </c>
      <c r="D40" s="27">
        <f t="shared" si="9"/>
        <v>4705</v>
      </c>
      <c r="E40" s="27"/>
      <c r="F40" s="27">
        <v>4705</v>
      </c>
      <c r="G40" s="27"/>
      <c r="H40" s="27">
        <v>0</v>
      </c>
    </row>
    <row r="41" spans="1:8" ht="86.25">
      <c r="A41" s="86"/>
      <c r="B41" s="119"/>
      <c r="C41" s="151" t="s">
        <v>165</v>
      </c>
      <c r="D41" s="27">
        <f t="shared" si="9"/>
        <v>3738</v>
      </c>
      <c r="E41" s="27"/>
      <c r="F41" s="27"/>
      <c r="G41" s="27">
        <v>3738</v>
      </c>
      <c r="H41" s="27">
        <v>0</v>
      </c>
    </row>
    <row r="42" spans="1:8" ht="69">
      <c r="A42" s="92"/>
      <c r="B42" s="107"/>
      <c r="C42" s="155" t="s">
        <v>166</v>
      </c>
      <c r="D42" s="27">
        <f t="shared" si="9"/>
        <v>2154</v>
      </c>
      <c r="E42" s="108"/>
      <c r="F42" s="108"/>
      <c r="G42" s="108">
        <v>2154</v>
      </c>
      <c r="H42" s="108"/>
    </row>
    <row r="43" spans="1:8" ht="69">
      <c r="A43" s="86"/>
      <c r="B43" s="119"/>
      <c r="C43" s="155" t="s">
        <v>167</v>
      </c>
      <c r="D43" s="27">
        <f t="shared" si="9"/>
        <v>1997.4</v>
      </c>
      <c r="E43" s="27"/>
      <c r="F43" s="27">
        <v>1997.4</v>
      </c>
      <c r="G43" s="27"/>
      <c r="H43" s="27">
        <v>0</v>
      </c>
    </row>
    <row r="44" spans="1:8" s="111" customFormat="1" ht="34.5">
      <c r="A44" s="109"/>
      <c r="B44" s="131">
        <v>3</v>
      </c>
      <c r="C44" s="101" t="s">
        <v>106</v>
      </c>
      <c r="D44" s="106">
        <f>+E44+F44+G44+H44</f>
        <v>365295.49999999994</v>
      </c>
      <c r="E44" s="106">
        <f>SUM(E45:E71)</f>
        <v>0</v>
      </c>
      <c r="F44" s="106">
        <f>SUM(F45:F71)</f>
        <v>305668.79999999993</v>
      </c>
      <c r="G44" s="106">
        <f>SUM(G45:G71)</f>
        <v>59626.7</v>
      </c>
      <c r="H44" s="106">
        <f>SUM(H45:H71)</f>
        <v>0</v>
      </c>
    </row>
    <row r="45" spans="1:8" ht="51.75">
      <c r="A45" s="86"/>
      <c r="B45" s="119"/>
      <c r="C45" s="154" t="s">
        <v>168</v>
      </c>
      <c r="D45" s="27">
        <f t="shared" si="4"/>
        <v>364</v>
      </c>
      <c r="E45" s="27"/>
      <c r="F45" s="27"/>
      <c r="G45" s="27">
        <v>364</v>
      </c>
      <c r="H45" s="27">
        <v>0</v>
      </c>
    </row>
    <row r="46" spans="1:8" ht="69">
      <c r="A46" s="86"/>
      <c r="B46" s="119"/>
      <c r="C46" s="154" t="s">
        <v>169</v>
      </c>
      <c r="D46" s="27">
        <f t="shared" si="4"/>
        <v>301.89999999999998</v>
      </c>
      <c r="E46" s="27"/>
      <c r="F46" s="27"/>
      <c r="G46" s="27">
        <v>301.89999999999998</v>
      </c>
      <c r="H46" s="27">
        <v>0</v>
      </c>
    </row>
    <row r="47" spans="1:8" ht="51.75">
      <c r="A47" s="86"/>
      <c r="B47" s="119"/>
      <c r="C47" s="154" t="s">
        <v>170</v>
      </c>
      <c r="D47" s="27">
        <f t="shared" si="4"/>
        <v>4245</v>
      </c>
      <c r="E47" s="27"/>
      <c r="F47" s="27"/>
      <c r="G47" s="27">
        <v>4245</v>
      </c>
      <c r="H47" s="27">
        <v>0</v>
      </c>
    </row>
    <row r="48" spans="1:8" ht="51.75">
      <c r="A48" s="86"/>
      <c r="B48" s="119"/>
      <c r="C48" s="154" t="s">
        <v>171</v>
      </c>
      <c r="D48" s="27">
        <f t="shared" si="4"/>
        <v>1282.5</v>
      </c>
      <c r="E48" s="27"/>
      <c r="F48" s="27"/>
      <c r="G48" s="27">
        <v>1282.5</v>
      </c>
      <c r="H48" s="27">
        <v>0</v>
      </c>
    </row>
    <row r="49" spans="1:8" ht="51.75">
      <c r="A49" s="86"/>
      <c r="B49" s="119"/>
      <c r="C49" s="156" t="s">
        <v>172</v>
      </c>
      <c r="D49" s="27">
        <f t="shared" si="4"/>
        <v>668.4</v>
      </c>
      <c r="E49" s="27"/>
      <c r="F49" s="27"/>
      <c r="G49" s="27">
        <v>668.4</v>
      </c>
      <c r="H49" s="27">
        <v>0</v>
      </c>
    </row>
    <row r="50" spans="1:8" ht="34.5">
      <c r="A50" s="86"/>
      <c r="B50" s="119"/>
      <c r="C50" s="151" t="s">
        <v>173</v>
      </c>
      <c r="D50" s="27">
        <f t="shared" si="4"/>
        <v>1144.5</v>
      </c>
      <c r="E50" s="27"/>
      <c r="F50" s="27"/>
      <c r="G50" s="27">
        <v>1144.5</v>
      </c>
      <c r="H50" s="27">
        <v>0</v>
      </c>
    </row>
    <row r="51" spans="1:8" ht="51.75">
      <c r="A51" s="86"/>
      <c r="B51" s="119"/>
      <c r="C51" s="154" t="s">
        <v>174</v>
      </c>
      <c r="D51" s="27">
        <f t="shared" si="4"/>
        <v>757.3</v>
      </c>
      <c r="E51" s="27"/>
      <c r="F51" s="27"/>
      <c r="G51" s="27">
        <v>757.3</v>
      </c>
      <c r="H51" s="27">
        <v>0</v>
      </c>
    </row>
    <row r="52" spans="1:8" ht="69">
      <c r="A52" s="86"/>
      <c r="B52" s="119"/>
      <c r="C52" s="151" t="s">
        <v>175</v>
      </c>
      <c r="D52" s="27">
        <f t="shared" si="4"/>
        <v>106335</v>
      </c>
      <c r="E52" s="27"/>
      <c r="F52" s="27">
        <v>106335</v>
      </c>
      <c r="G52" s="27"/>
      <c r="H52" s="27">
        <v>0</v>
      </c>
    </row>
    <row r="53" spans="1:8" ht="51.75">
      <c r="A53" s="86"/>
      <c r="B53" s="119"/>
      <c r="C53" s="151" t="s">
        <v>176</v>
      </c>
      <c r="D53" s="27">
        <f t="shared" si="4"/>
        <v>700</v>
      </c>
      <c r="E53" s="27"/>
      <c r="F53" s="27"/>
      <c r="G53" s="27">
        <v>700</v>
      </c>
      <c r="H53" s="27">
        <v>0</v>
      </c>
    </row>
    <row r="54" spans="1:8" ht="34.5">
      <c r="A54" s="86"/>
      <c r="B54" s="119"/>
      <c r="C54" s="151" t="s">
        <v>177</v>
      </c>
      <c r="D54" s="27">
        <f>+E54+F54+G54+H54</f>
        <v>106091.3</v>
      </c>
      <c r="E54" s="27"/>
      <c r="F54" s="27">
        <v>106091.3</v>
      </c>
      <c r="G54" s="27"/>
      <c r="H54" s="27">
        <v>0</v>
      </c>
    </row>
    <row r="55" spans="1:8" ht="51.75">
      <c r="A55" s="86"/>
      <c r="B55" s="119"/>
      <c r="C55" s="151" t="s">
        <v>178</v>
      </c>
      <c r="D55" s="27">
        <f t="shared" si="4"/>
        <v>765</v>
      </c>
      <c r="E55" s="27"/>
      <c r="F55" s="27"/>
      <c r="G55" s="27">
        <v>765</v>
      </c>
      <c r="H55" s="27">
        <v>0</v>
      </c>
    </row>
    <row r="56" spans="1:8" ht="51.75">
      <c r="A56" s="86"/>
      <c r="B56" s="119"/>
      <c r="C56" s="151" t="s">
        <v>179</v>
      </c>
      <c r="D56" s="27">
        <f t="shared" si="4"/>
        <v>2550</v>
      </c>
      <c r="E56" s="27"/>
      <c r="F56" s="27"/>
      <c r="G56" s="27">
        <v>2550</v>
      </c>
      <c r="H56" s="27">
        <v>0</v>
      </c>
    </row>
    <row r="57" spans="1:8" ht="51.75">
      <c r="A57" s="86"/>
      <c r="B57" s="119"/>
      <c r="C57" s="152" t="s">
        <v>180</v>
      </c>
      <c r="D57" s="27">
        <f t="shared" si="4"/>
        <v>15250</v>
      </c>
      <c r="E57" s="27"/>
      <c r="F57" s="27">
        <v>15250</v>
      </c>
      <c r="G57" s="27"/>
      <c r="H57" s="27">
        <v>0</v>
      </c>
    </row>
    <row r="58" spans="1:8" ht="51.75">
      <c r="A58" s="86"/>
      <c r="B58" s="119"/>
      <c r="C58" s="154" t="s">
        <v>181</v>
      </c>
      <c r="D58" s="27">
        <f t="shared" si="4"/>
        <v>794</v>
      </c>
      <c r="E58" s="27"/>
      <c r="F58" s="27"/>
      <c r="G58" s="27">
        <v>794</v>
      </c>
      <c r="H58" s="27">
        <v>0</v>
      </c>
    </row>
    <row r="59" spans="1:8" ht="34.5">
      <c r="A59" s="86"/>
      <c r="B59" s="119"/>
      <c r="C59" s="152" t="s">
        <v>182</v>
      </c>
      <c r="D59" s="27">
        <f t="shared" si="4"/>
        <v>2961</v>
      </c>
      <c r="E59" s="27"/>
      <c r="F59" s="27"/>
      <c r="G59" s="27">
        <v>2961</v>
      </c>
      <c r="H59" s="27">
        <v>0</v>
      </c>
    </row>
    <row r="60" spans="1:8" ht="64.5" customHeight="1">
      <c r="A60" s="86"/>
      <c r="B60" s="119"/>
      <c r="C60" s="154" t="s">
        <v>183</v>
      </c>
      <c r="D60" s="27">
        <f t="shared" si="4"/>
        <v>51701.599999999999</v>
      </c>
      <c r="E60" s="27"/>
      <c r="F60" s="27">
        <v>51701.599999999999</v>
      </c>
      <c r="G60" s="27"/>
      <c r="H60" s="27">
        <v>0</v>
      </c>
    </row>
    <row r="61" spans="1:8" ht="64.5" customHeight="1">
      <c r="A61" s="86"/>
      <c r="B61" s="119"/>
      <c r="C61" s="151" t="s">
        <v>184</v>
      </c>
      <c r="D61" s="27">
        <f t="shared" si="4"/>
        <v>1308</v>
      </c>
      <c r="E61" s="27"/>
      <c r="F61" s="27"/>
      <c r="G61" s="27">
        <v>1308</v>
      </c>
      <c r="H61" s="27">
        <v>0</v>
      </c>
    </row>
    <row r="62" spans="1:8" ht="68.25" customHeight="1">
      <c r="A62" s="86"/>
      <c r="B62" s="119"/>
      <c r="C62" s="151" t="s">
        <v>185</v>
      </c>
      <c r="D62" s="27">
        <f t="shared" si="4"/>
        <v>480</v>
      </c>
      <c r="E62" s="27"/>
      <c r="F62" s="27"/>
      <c r="G62" s="27">
        <v>480</v>
      </c>
      <c r="H62" s="27">
        <v>0</v>
      </c>
    </row>
    <row r="63" spans="1:8" ht="65.25" customHeight="1">
      <c r="A63" s="86"/>
      <c r="B63" s="119"/>
      <c r="C63" s="155" t="s">
        <v>135</v>
      </c>
      <c r="D63" s="27">
        <f t="shared" si="4"/>
        <v>14481.8</v>
      </c>
      <c r="E63" s="27"/>
      <c r="F63" s="27">
        <v>14481.8</v>
      </c>
      <c r="G63" s="27"/>
      <c r="H63" s="27">
        <v>0</v>
      </c>
    </row>
    <row r="64" spans="1:8" ht="68.25" customHeight="1">
      <c r="A64" s="86"/>
      <c r="B64" s="119"/>
      <c r="C64" s="157" t="s">
        <v>186</v>
      </c>
      <c r="D64" s="27">
        <f t="shared" si="4"/>
        <v>1307</v>
      </c>
      <c r="E64" s="27"/>
      <c r="F64" s="27"/>
      <c r="G64" s="27">
        <v>1307</v>
      </c>
      <c r="H64" s="27">
        <v>0</v>
      </c>
    </row>
    <row r="65" spans="1:8" ht="76.5" customHeight="1">
      <c r="A65" s="86"/>
      <c r="B65" s="119"/>
      <c r="C65" s="157" t="s">
        <v>107</v>
      </c>
      <c r="D65" s="27">
        <f t="shared" si="4"/>
        <v>11809.1</v>
      </c>
      <c r="E65" s="27"/>
      <c r="F65" s="27">
        <v>11809.1</v>
      </c>
      <c r="G65" s="27"/>
      <c r="H65" s="27">
        <v>0</v>
      </c>
    </row>
    <row r="66" spans="1:8" ht="40.5" customHeight="1">
      <c r="A66" s="92"/>
      <c r="B66" s="107"/>
      <c r="C66" s="152" t="s">
        <v>187</v>
      </c>
      <c r="D66" s="27">
        <f t="shared" ref="D66:D71" si="10">+E66+F66+G66+H66</f>
        <v>1260</v>
      </c>
      <c r="E66" s="27"/>
      <c r="F66" s="27"/>
      <c r="G66" s="27">
        <v>1260</v>
      </c>
      <c r="H66" s="27">
        <v>0</v>
      </c>
    </row>
    <row r="67" spans="1:8" ht="40.5" customHeight="1">
      <c r="A67" s="92"/>
      <c r="B67" s="107"/>
      <c r="C67" s="152" t="s">
        <v>188</v>
      </c>
      <c r="D67" s="27">
        <f t="shared" si="10"/>
        <v>515.79999999999995</v>
      </c>
      <c r="E67" s="27"/>
      <c r="F67" s="27"/>
      <c r="G67" s="27">
        <v>515.79999999999995</v>
      </c>
      <c r="H67" s="27">
        <v>0</v>
      </c>
    </row>
    <row r="68" spans="1:8" ht="40.5" customHeight="1">
      <c r="A68" s="92"/>
      <c r="B68" s="107"/>
      <c r="C68" s="152" t="s">
        <v>189</v>
      </c>
      <c r="D68" s="27">
        <f t="shared" si="10"/>
        <v>438.3</v>
      </c>
      <c r="E68" s="27"/>
      <c r="F68" s="27"/>
      <c r="G68" s="27">
        <v>438.3</v>
      </c>
      <c r="H68" s="27">
        <v>0</v>
      </c>
    </row>
    <row r="69" spans="1:8" ht="40.5" customHeight="1">
      <c r="A69" s="92"/>
      <c r="B69" s="107"/>
      <c r="C69" s="152" t="s">
        <v>190</v>
      </c>
      <c r="D69" s="27">
        <f t="shared" si="10"/>
        <v>15829</v>
      </c>
      <c r="E69" s="27"/>
      <c r="F69" s="27"/>
      <c r="G69" s="27">
        <v>15829</v>
      </c>
      <c r="H69" s="27">
        <v>0</v>
      </c>
    </row>
    <row r="70" spans="1:8" ht="40.5" customHeight="1">
      <c r="A70" s="92"/>
      <c r="B70" s="107"/>
      <c r="C70" s="152" t="s">
        <v>191</v>
      </c>
      <c r="D70" s="27">
        <f t="shared" si="10"/>
        <v>18399</v>
      </c>
      <c r="E70" s="27"/>
      <c r="F70" s="27"/>
      <c r="G70" s="27">
        <v>18399</v>
      </c>
      <c r="H70" s="27">
        <v>0</v>
      </c>
    </row>
    <row r="71" spans="1:8" ht="91.5" customHeight="1">
      <c r="A71" s="86"/>
      <c r="B71" s="119"/>
      <c r="C71" s="152" t="s">
        <v>192</v>
      </c>
      <c r="D71" s="27">
        <f t="shared" si="10"/>
        <v>3556</v>
      </c>
      <c r="E71" s="27"/>
      <c r="F71" s="27"/>
      <c r="G71" s="27">
        <v>3556</v>
      </c>
      <c r="H71" s="27">
        <v>0</v>
      </c>
    </row>
    <row r="72" spans="1:8" s="111" customFormat="1" ht="29.25" customHeight="1">
      <c r="A72" s="109">
        <v>1049</v>
      </c>
      <c r="B72" s="110">
        <v>21002</v>
      </c>
      <c r="C72" s="147" t="s">
        <v>98</v>
      </c>
      <c r="D72" s="106">
        <f>+E72+F72+G72+H72</f>
        <v>-78049</v>
      </c>
      <c r="E72" s="106">
        <f>-E73</f>
        <v>0</v>
      </c>
      <c r="F72" s="106">
        <f>-F73</f>
        <v>-66775</v>
      </c>
      <c r="G72" s="106">
        <f t="shared" ref="G72:H72" si="11">-G73</f>
        <v>-11274</v>
      </c>
      <c r="H72" s="106">
        <f t="shared" si="11"/>
        <v>0</v>
      </c>
    </row>
    <row r="73" spans="1:8" s="111" customFormat="1" ht="34.5">
      <c r="A73" s="109">
        <v>1049</v>
      </c>
      <c r="B73" s="110">
        <v>21002</v>
      </c>
      <c r="C73" s="147" t="s">
        <v>99</v>
      </c>
      <c r="D73" s="106">
        <f>+E73+F73+G73+H73</f>
        <v>78049</v>
      </c>
      <c r="E73" s="106">
        <f>SUM(E74:E89)</f>
        <v>0</v>
      </c>
      <c r="F73" s="106">
        <f>SUM(F74:F89)</f>
        <v>66775</v>
      </c>
      <c r="G73" s="106">
        <f t="shared" ref="G73:H73" si="12">SUM(G74:G89)</f>
        <v>11274</v>
      </c>
      <c r="H73" s="106">
        <f t="shared" si="12"/>
        <v>0</v>
      </c>
    </row>
    <row r="74" spans="1:8" ht="51.75">
      <c r="A74" s="86"/>
      <c r="B74" s="86"/>
      <c r="C74" s="158" t="s">
        <v>251</v>
      </c>
      <c r="D74" s="27">
        <f t="shared" si="4"/>
        <v>12215.3</v>
      </c>
      <c r="E74" s="27"/>
      <c r="F74" s="27">
        <v>12215.3</v>
      </c>
      <c r="G74" s="27"/>
      <c r="H74" s="27">
        <v>0</v>
      </c>
    </row>
    <row r="75" spans="1:8" ht="120.75">
      <c r="A75" s="86"/>
      <c r="B75" s="86"/>
      <c r="C75" s="152" t="s">
        <v>252</v>
      </c>
      <c r="D75" s="27">
        <f t="shared" si="4"/>
        <v>1060.5999999999999</v>
      </c>
      <c r="E75" s="27"/>
      <c r="F75" s="27">
        <v>1060.5999999999999</v>
      </c>
      <c r="G75" s="27"/>
      <c r="H75" s="27">
        <f t="shared" ref="H75:H79" si="13">+H74</f>
        <v>0</v>
      </c>
    </row>
    <row r="76" spans="1:8" ht="86.25">
      <c r="A76" s="86"/>
      <c r="B76" s="86"/>
      <c r="C76" s="155" t="s">
        <v>253</v>
      </c>
      <c r="D76" s="27">
        <f t="shared" si="4"/>
        <v>756.5</v>
      </c>
      <c r="E76" s="27"/>
      <c r="F76" s="27">
        <v>756.5</v>
      </c>
      <c r="G76" s="27"/>
      <c r="H76" s="27">
        <f t="shared" si="13"/>
        <v>0</v>
      </c>
    </row>
    <row r="77" spans="1:8" ht="86.25">
      <c r="A77" s="86"/>
      <c r="B77" s="86"/>
      <c r="C77" s="152" t="s">
        <v>254</v>
      </c>
      <c r="D77" s="27">
        <f t="shared" si="4"/>
        <v>1850</v>
      </c>
      <c r="E77" s="27"/>
      <c r="F77" s="27"/>
      <c r="G77" s="27">
        <v>1850</v>
      </c>
      <c r="H77" s="27">
        <f t="shared" si="13"/>
        <v>0</v>
      </c>
    </row>
    <row r="78" spans="1:8" ht="86.25">
      <c r="A78" s="86"/>
      <c r="B78" s="86"/>
      <c r="C78" s="152" t="s">
        <v>255</v>
      </c>
      <c r="D78" s="27">
        <f t="shared" si="4"/>
        <v>1850</v>
      </c>
      <c r="E78" s="27"/>
      <c r="F78" s="27"/>
      <c r="G78" s="27">
        <v>1850</v>
      </c>
      <c r="H78" s="27">
        <f t="shared" si="13"/>
        <v>0</v>
      </c>
    </row>
    <row r="79" spans="1:8" ht="69">
      <c r="A79" s="86"/>
      <c r="B79" s="86"/>
      <c r="C79" s="153" t="s">
        <v>256</v>
      </c>
      <c r="D79" s="27">
        <f t="shared" si="4"/>
        <v>3600</v>
      </c>
      <c r="E79" s="27"/>
      <c r="F79" s="27"/>
      <c r="G79" s="27">
        <v>3600</v>
      </c>
      <c r="H79" s="27">
        <f t="shared" si="13"/>
        <v>0</v>
      </c>
    </row>
    <row r="80" spans="1:8" ht="51.75">
      <c r="A80" s="86"/>
      <c r="B80" s="86"/>
      <c r="C80" s="155" t="s">
        <v>109</v>
      </c>
      <c r="D80" s="27">
        <f t="shared" ref="D80:D87" si="14">+E80+F80+G80+H80</f>
        <v>2727.6</v>
      </c>
      <c r="E80" s="27"/>
      <c r="F80" s="27">
        <v>2727.6</v>
      </c>
      <c r="G80" s="27"/>
      <c r="H80" s="27">
        <f t="shared" ref="H80" si="15">+H79</f>
        <v>0</v>
      </c>
    </row>
    <row r="81" spans="1:8" ht="69">
      <c r="A81" s="86"/>
      <c r="B81" s="86"/>
      <c r="C81" s="152" t="s">
        <v>193</v>
      </c>
      <c r="D81" s="27">
        <f t="shared" si="14"/>
        <v>1620</v>
      </c>
      <c r="E81" s="27"/>
      <c r="F81" s="27"/>
      <c r="G81" s="27">
        <v>1620</v>
      </c>
      <c r="H81" s="27">
        <v>0</v>
      </c>
    </row>
    <row r="82" spans="1:8" ht="69">
      <c r="A82" s="86"/>
      <c r="B82" s="86"/>
      <c r="C82" s="152" t="s">
        <v>110</v>
      </c>
      <c r="D82" s="27">
        <f t="shared" si="14"/>
        <v>867</v>
      </c>
      <c r="E82" s="27"/>
      <c r="F82" s="27">
        <v>867</v>
      </c>
      <c r="G82" s="27"/>
      <c r="H82" s="27">
        <f t="shared" ref="H82" si="16">+H81</f>
        <v>0</v>
      </c>
    </row>
    <row r="83" spans="1:8" ht="51.75">
      <c r="A83" s="86"/>
      <c r="B83" s="86"/>
      <c r="C83" s="152" t="s">
        <v>194</v>
      </c>
      <c r="D83" s="27">
        <f t="shared" si="14"/>
        <v>532.4</v>
      </c>
      <c r="E83" s="27"/>
      <c r="F83" s="27">
        <v>532.4</v>
      </c>
      <c r="G83" s="27"/>
      <c r="H83" s="27">
        <f t="shared" ref="H83" si="17">+H82</f>
        <v>0</v>
      </c>
    </row>
    <row r="84" spans="1:8" ht="69">
      <c r="A84" s="86"/>
      <c r="B84" s="86"/>
      <c r="C84" s="152" t="s">
        <v>195</v>
      </c>
      <c r="D84" s="27">
        <f t="shared" si="14"/>
        <v>1056</v>
      </c>
      <c r="E84" s="27"/>
      <c r="F84" s="27"/>
      <c r="G84" s="27">
        <v>1056</v>
      </c>
      <c r="H84" s="27">
        <f t="shared" ref="H84" si="18">+H83</f>
        <v>0</v>
      </c>
    </row>
    <row r="85" spans="1:8" ht="69">
      <c r="A85" s="86"/>
      <c r="B85" s="86"/>
      <c r="C85" s="153" t="s">
        <v>108</v>
      </c>
      <c r="D85" s="27">
        <f t="shared" si="14"/>
        <v>48615.6</v>
      </c>
      <c r="E85" s="27"/>
      <c r="F85" s="27">
        <v>48615.6</v>
      </c>
      <c r="G85" s="27"/>
      <c r="H85" s="27">
        <f t="shared" ref="H85" si="19">+H84</f>
        <v>0</v>
      </c>
    </row>
    <row r="86" spans="1:8" ht="86.25">
      <c r="A86" s="86"/>
      <c r="B86" s="86"/>
      <c r="C86" s="153" t="s">
        <v>196</v>
      </c>
      <c r="D86" s="27">
        <f t="shared" si="14"/>
        <v>344</v>
      </c>
      <c r="E86" s="27"/>
      <c r="F86" s="27"/>
      <c r="G86" s="27">
        <v>344</v>
      </c>
      <c r="H86" s="27">
        <f t="shared" ref="H86" si="20">+H85</f>
        <v>0</v>
      </c>
    </row>
    <row r="87" spans="1:8" ht="69">
      <c r="A87" s="86"/>
      <c r="B87" s="86"/>
      <c r="C87" s="153" t="s">
        <v>197</v>
      </c>
      <c r="D87" s="27">
        <f t="shared" si="14"/>
        <v>392</v>
      </c>
      <c r="E87" s="27"/>
      <c r="F87" s="27"/>
      <c r="G87" s="27">
        <v>392</v>
      </c>
      <c r="H87" s="27">
        <f>+H85</f>
        <v>0</v>
      </c>
    </row>
    <row r="88" spans="1:8" ht="69">
      <c r="A88" s="86"/>
      <c r="B88" s="86"/>
      <c r="C88" s="153" t="s">
        <v>198</v>
      </c>
      <c r="D88" s="27">
        <f>+E88+F88+G88+H88</f>
        <v>250</v>
      </c>
      <c r="E88" s="27"/>
      <c r="F88" s="27"/>
      <c r="G88" s="27">
        <v>250</v>
      </c>
      <c r="H88" s="27">
        <f>+H86</f>
        <v>0</v>
      </c>
    </row>
    <row r="89" spans="1:8" ht="51.75">
      <c r="A89" s="86"/>
      <c r="B89" s="86"/>
      <c r="C89" s="153" t="s">
        <v>257</v>
      </c>
      <c r="D89" s="27">
        <f t="shared" ref="D89" si="21">+E89+F89+G89+H89</f>
        <v>312</v>
      </c>
      <c r="E89" s="27"/>
      <c r="F89" s="27"/>
      <c r="G89" s="27">
        <v>312</v>
      </c>
      <c r="H89" s="27">
        <f>+H79</f>
        <v>0</v>
      </c>
    </row>
  </sheetData>
  <mergeCells count="7">
    <mergeCell ref="A5:H5"/>
    <mergeCell ref="G6:H6"/>
    <mergeCell ref="A7:B8"/>
    <mergeCell ref="C7:C9"/>
    <mergeCell ref="D7:H7"/>
    <mergeCell ref="D8:D9"/>
    <mergeCell ref="E8:H8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view="pageBreakPreview" topLeftCell="D46" zoomScaleNormal="100" zoomScaleSheetLayoutView="100" workbookViewId="0">
      <selection activeCell="I35" sqref="I35"/>
    </sheetView>
  </sheetViews>
  <sheetFormatPr defaultRowHeight="17.25"/>
  <cols>
    <col min="1" max="1" width="8.7109375" style="5" customWidth="1"/>
    <col min="2" max="2" width="7.85546875" style="5" customWidth="1"/>
    <col min="3" max="3" width="7.140625" style="5" customWidth="1"/>
    <col min="4" max="4" width="10.140625" style="5" bestFit="1" customWidth="1"/>
    <col min="5" max="5" width="14.7109375" style="5" bestFit="1" customWidth="1"/>
    <col min="6" max="6" width="60.7109375" style="5" customWidth="1"/>
    <col min="7" max="10" width="18" style="5" customWidth="1"/>
    <col min="11" max="11" width="27.42578125" style="5" bestFit="1" customWidth="1"/>
    <col min="12" max="12" width="9.42578125" style="5" customWidth="1"/>
    <col min="13" max="16384" width="9.140625" style="5"/>
  </cols>
  <sheetData>
    <row r="1" spans="1:10">
      <c r="J1" s="7" t="s">
        <v>11</v>
      </c>
    </row>
    <row r="2" spans="1:10">
      <c r="J2" s="7" t="s">
        <v>148</v>
      </c>
    </row>
    <row r="3" spans="1:10">
      <c r="J3" s="7" t="s">
        <v>1</v>
      </c>
    </row>
    <row r="5" spans="1:10" ht="39" customHeight="1">
      <c r="A5" s="185" t="s">
        <v>146</v>
      </c>
      <c r="B5" s="185"/>
      <c r="C5" s="185"/>
      <c r="D5" s="185"/>
      <c r="E5" s="185"/>
      <c r="F5" s="185"/>
      <c r="G5" s="185"/>
      <c r="H5" s="185"/>
      <c r="I5" s="185"/>
      <c r="J5" s="185"/>
    </row>
    <row r="7" spans="1:10">
      <c r="J7" s="7" t="s">
        <v>25</v>
      </c>
    </row>
    <row r="8" spans="1:10" s="6" customFormat="1" ht="57.75" customHeight="1">
      <c r="A8" s="186" t="s">
        <v>7</v>
      </c>
      <c r="B8" s="186"/>
      <c r="C8" s="186"/>
      <c r="D8" s="186" t="s">
        <v>2</v>
      </c>
      <c r="E8" s="186"/>
      <c r="F8" s="186" t="s">
        <v>3</v>
      </c>
      <c r="G8" s="186" t="s">
        <v>45</v>
      </c>
      <c r="H8" s="186"/>
      <c r="I8" s="186"/>
      <c r="J8" s="186"/>
    </row>
    <row r="9" spans="1:10" s="6" customFormat="1" ht="42" customHeight="1">
      <c r="A9" s="8" t="s">
        <v>53</v>
      </c>
      <c r="B9" s="8" t="s">
        <v>52</v>
      </c>
      <c r="C9" s="8" t="s">
        <v>51</v>
      </c>
      <c r="D9" s="8" t="s">
        <v>41</v>
      </c>
      <c r="E9" s="8" t="s">
        <v>42</v>
      </c>
      <c r="F9" s="186"/>
      <c r="G9" s="1" t="s">
        <v>46</v>
      </c>
      <c r="H9" s="1" t="s">
        <v>36</v>
      </c>
      <c r="I9" s="1" t="s">
        <v>33</v>
      </c>
      <c r="J9" s="1" t="s">
        <v>40</v>
      </c>
    </row>
    <row r="10" spans="1:10" s="6" customFormat="1">
      <c r="A10" s="66"/>
      <c r="B10" s="66"/>
      <c r="C10" s="66"/>
      <c r="D10" s="67"/>
      <c r="E10" s="67"/>
      <c r="F10" s="2" t="s">
        <v>6</v>
      </c>
      <c r="G10" s="11">
        <f>+G12</f>
        <v>0</v>
      </c>
      <c r="H10" s="11">
        <f t="shared" ref="H10:J10" si="0">+H12</f>
        <v>0</v>
      </c>
      <c r="I10" s="11">
        <f t="shared" si="0"/>
        <v>0</v>
      </c>
      <c r="J10" s="11">
        <f t="shared" si="0"/>
        <v>0</v>
      </c>
    </row>
    <row r="11" spans="1:10" s="6" customFormat="1">
      <c r="A11" s="66"/>
      <c r="B11" s="66"/>
      <c r="C11" s="66"/>
      <c r="D11" s="67"/>
      <c r="E11" s="67"/>
      <c r="F11" s="2" t="s">
        <v>8</v>
      </c>
      <c r="G11" s="11"/>
      <c r="H11" s="11"/>
      <c r="I11" s="11"/>
      <c r="J11" s="11"/>
    </row>
    <row r="12" spans="1:10" s="6" customFormat="1" ht="34.5">
      <c r="A12" s="66"/>
      <c r="B12" s="66"/>
      <c r="C12" s="66"/>
      <c r="D12" s="67"/>
      <c r="E12" s="67"/>
      <c r="F12" s="2" t="s">
        <v>14</v>
      </c>
      <c r="G12" s="11">
        <f>+G13</f>
        <v>0</v>
      </c>
      <c r="H12" s="11">
        <f t="shared" ref="H12:J12" si="1">+H13</f>
        <v>0</v>
      </c>
      <c r="I12" s="11">
        <f t="shared" si="1"/>
        <v>0</v>
      </c>
      <c r="J12" s="11">
        <f t="shared" si="1"/>
        <v>0</v>
      </c>
    </row>
    <row r="13" spans="1:10" s="6" customFormat="1">
      <c r="A13" s="68" t="s">
        <v>66</v>
      </c>
      <c r="B13" s="69"/>
      <c r="C13" s="69"/>
      <c r="D13" s="70"/>
      <c r="E13" s="71"/>
      <c r="F13" s="14" t="s">
        <v>67</v>
      </c>
      <c r="G13" s="11">
        <f t="shared" ref="G13:I13" si="2">G15</f>
        <v>0</v>
      </c>
      <c r="H13" s="11">
        <f t="shared" si="2"/>
        <v>0</v>
      </c>
      <c r="I13" s="11">
        <f t="shared" si="2"/>
        <v>0</v>
      </c>
      <c r="J13" s="11">
        <f t="shared" ref="J13" si="3">J15</f>
        <v>0</v>
      </c>
    </row>
    <row r="14" spans="1:10" s="6" customFormat="1">
      <c r="A14" s="68"/>
      <c r="B14" s="69"/>
      <c r="C14" s="69"/>
      <c r="D14" s="70"/>
      <c r="E14" s="71"/>
      <c r="F14" s="2" t="s">
        <v>4</v>
      </c>
      <c r="G14" s="11"/>
      <c r="H14" s="11"/>
      <c r="I14" s="11"/>
      <c r="J14" s="11"/>
    </row>
    <row r="15" spans="1:10" s="6" customFormat="1">
      <c r="A15" s="68"/>
      <c r="B15" s="68" t="s">
        <v>68</v>
      </c>
      <c r="C15" s="69"/>
      <c r="D15" s="70"/>
      <c r="E15" s="71"/>
      <c r="F15" s="14" t="s">
        <v>69</v>
      </c>
      <c r="G15" s="11">
        <f t="shared" ref="G15:I15" si="4">G17</f>
        <v>0</v>
      </c>
      <c r="H15" s="11">
        <f t="shared" si="4"/>
        <v>0</v>
      </c>
      <c r="I15" s="11">
        <f t="shared" si="4"/>
        <v>0</v>
      </c>
      <c r="J15" s="11">
        <f t="shared" ref="J15" si="5">J17</f>
        <v>0</v>
      </c>
    </row>
    <row r="16" spans="1:10" s="6" customFormat="1">
      <c r="A16" s="68"/>
      <c r="B16" s="68"/>
      <c r="C16" s="69"/>
      <c r="D16" s="70"/>
      <c r="E16" s="71"/>
      <c r="F16" s="2" t="s">
        <v>4</v>
      </c>
      <c r="G16" s="11"/>
      <c r="H16" s="11"/>
      <c r="I16" s="11"/>
      <c r="J16" s="11"/>
    </row>
    <row r="17" spans="1:10" s="6" customFormat="1">
      <c r="A17" s="68"/>
      <c r="B17" s="68"/>
      <c r="C17" s="68" t="s">
        <v>29</v>
      </c>
      <c r="D17" s="72"/>
      <c r="E17" s="71"/>
      <c r="F17" s="2" t="s">
        <v>70</v>
      </c>
      <c r="G17" s="11">
        <f t="shared" ref="G17:I17" si="6">+G19</f>
        <v>0</v>
      </c>
      <c r="H17" s="11">
        <f t="shared" si="6"/>
        <v>0</v>
      </c>
      <c r="I17" s="11">
        <f t="shared" si="6"/>
        <v>0</v>
      </c>
      <c r="J17" s="11">
        <f>+J19</f>
        <v>0</v>
      </c>
    </row>
    <row r="18" spans="1:10" s="6" customFormat="1">
      <c r="A18" s="68"/>
      <c r="B18" s="68"/>
      <c r="C18" s="68"/>
      <c r="D18" s="72"/>
      <c r="E18" s="71"/>
      <c r="F18" s="2" t="s">
        <v>4</v>
      </c>
      <c r="G18" s="11"/>
      <c r="H18" s="11"/>
      <c r="I18" s="11"/>
      <c r="J18" s="11"/>
    </row>
    <row r="19" spans="1:10" s="6" customFormat="1" ht="34.5">
      <c r="A19" s="68"/>
      <c r="B19" s="68"/>
      <c r="C19" s="68"/>
      <c r="D19" s="72"/>
      <c r="E19" s="71"/>
      <c r="F19" s="2" t="s">
        <v>13</v>
      </c>
      <c r="G19" s="11">
        <f t="shared" ref="G19:I19" si="7">+G21</f>
        <v>0</v>
      </c>
      <c r="H19" s="11">
        <f t="shared" si="7"/>
        <v>0</v>
      </c>
      <c r="I19" s="11">
        <f t="shared" si="7"/>
        <v>0</v>
      </c>
      <c r="J19" s="11">
        <f>+J21</f>
        <v>0</v>
      </c>
    </row>
    <row r="20" spans="1:10" s="6" customFormat="1">
      <c r="A20" s="68"/>
      <c r="B20" s="68"/>
      <c r="C20" s="68"/>
      <c r="D20" s="72"/>
      <c r="E20" s="71"/>
      <c r="F20" s="2" t="s">
        <v>4</v>
      </c>
      <c r="G20" s="11"/>
      <c r="H20" s="11"/>
      <c r="I20" s="11"/>
      <c r="J20" s="11"/>
    </row>
    <row r="21" spans="1:10" s="6" customFormat="1" ht="17.25" customHeight="1">
      <c r="A21" s="68"/>
      <c r="B21" s="68"/>
      <c r="C21" s="68"/>
      <c r="D21" s="71" t="s">
        <v>71</v>
      </c>
      <c r="E21" s="72"/>
      <c r="F21" s="64" t="s">
        <v>72</v>
      </c>
      <c r="G21" s="11">
        <f t="shared" ref="G21:I21" si="8">+G23</f>
        <v>0</v>
      </c>
      <c r="H21" s="11">
        <f t="shared" si="8"/>
        <v>0</v>
      </c>
      <c r="I21" s="11">
        <f t="shared" si="8"/>
        <v>0</v>
      </c>
      <c r="J21" s="11">
        <f>+J23</f>
        <v>0</v>
      </c>
    </row>
    <row r="22" spans="1:10" s="6" customFormat="1">
      <c r="A22" s="68"/>
      <c r="B22" s="68"/>
      <c r="C22" s="68"/>
      <c r="D22" s="71"/>
      <c r="E22" s="49"/>
      <c r="F22" s="2" t="s">
        <v>4</v>
      </c>
      <c r="G22" s="11"/>
      <c r="H22" s="11"/>
      <c r="I22" s="11"/>
      <c r="J22" s="11"/>
    </row>
    <row r="23" spans="1:10" s="6" customFormat="1" ht="34.5">
      <c r="A23" s="68"/>
      <c r="B23" s="68"/>
      <c r="C23" s="68"/>
      <c r="D23" s="71"/>
      <c r="E23" s="49" t="s">
        <v>73</v>
      </c>
      <c r="F23" s="4" t="s">
        <v>74</v>
      </c>
      <c r="G23" s="11">
        <f t="shared" ref="G23:I23" si="9">G32+G25</f>
        <v>0</v>
      </c>
      <c r="H23" s="11">
        <f t="shared" si="9"/>
        <v>0</v>
      </c>
      <c r="I23" s="11">
        <f t="shared" si="9"/>
        <v>0</v>
      </c>
      <c r="J23" s="11">
        <f>J32+J25</f>
        <v>0</v>
      </c>
    </row>
    <row r="24" spans="1:10">
      <c r="A24" s="68"/>
      <c r="B24" s="68"/>
      <c r="C24" s="68"/>
      <c r="D24" s="71"/>
      <c r="E24" s="71"/>
      <c r="F24" s="9" t="s">
        <v>75</v>
      </c>
      <c r="G24" s="11"/>
      <c r="H24" s="11"/>
      <c r="I24" s="11"/>
      <c r="J24" s="11"/>
    </row>
    <row r="25" spans="1:10" s="10" customFormat="1">
      <c r="A25" s="68"/>
      <c r="B25" s="68"/>
      <c r="C25" s="68"/>
      <c r="D25" s="71"/>
      <c r="E25" s="71"/>
      <c r="F25" s="3" t="s">
        <v>65</v>
      </c>
      <c r="G25" s="11">
        <f t="shared" ref="G25:I25" si="10">G27</f>
        <v>-39711.800000000003</v>
      </c>
      <c r="H25" s="11">
        <f t="shared" si="10"/>
        <v>-2178205.3000000003</v>
      </c>
      <c r="I25" s="11">
        <f t="shared" si="10"/>
        <v>-4911287.5</v>
      </c>
      <c r="J25" s="11">
        <f>J27</f>
        <v>-5983307.1999999993</v>
      </c>
    </row>
    <row r="26" spans="1:10" ht="34.5">
      <c r="A26" s="68"/>
      <c r="B26" s="68"/>
      <c r="C26" s="68"/>
      <c r="D26" s="71"/>
      <c r="E26" s="71"/>
      <c r="F26" s="9" t="s">
        <v>12</v>
      </c>
      <c r="G26" s="11"/>
      <c r="H26" s="11"/>
      <c r="I26" s="11"/>
      <c r="J26" s="11"/>
    </row>
    <row r="27" spans="1:10">
      <c r="A27" s="68"/>
      <c r="B27" s="68"/>
      <c r="C27" s="68"/>
      <c r="D27" s="71"/>
      <c r="E27" s="71"/>
      <c r="F27" s="2" t="s">
        <v>5</v>
      </c>
      <c r="G27" s="11">
        <f t="shared" ref="G27:I27" si="11">+G28</f>
        <v>-39711.800000000003</v>
      </c>
      <c r="H27" s="11">
        <f t="shared" si="11"/>
        <v>-2178205.3000000003</v>
      </c>
      <c r="I27" s="11">
        <f t="shared" si="11"/>
        <v>-4911287.5</v>
      </c>
      <c r="J27" s="11">
        <f>+J28</f>
        <v>-5983307.1999999993</v>
      </c>
    </row>
    <row r="28" spans="1:10" ht="21.75" customHeight="1">
      <c r="A28" s="68"/>
      <c r="B28" s="68"/>
      <c r="C28" s="68"/>
      <c r="D28" s="71"/>
      <c r="E28" s="71"/>
      <c r="F28" s="2" t="s">
        <v>76</v>
      </c>
      <c r="G28" s="11">
        <f t="shared" ref="G28:I30" si="12">G29</f>
        <v>-39711.800000000003</v>
      </c>
      <c r="H28" s="11">
        <f t="shared" si="12"/>
        <v>-2178205.3000000003</v>
      </c>
      <c r="I28" s="11">
        <f t="shared" si="12"/>
        <v>-4911287.5</v>
      </c>
      <c r="J28" s="11">
        <f t="shared" ref="J28:J30" si="13">J29</f>
        <v>-5983307.1999999993</v>
      </c>
    </row>
    <row r="29" spans="1:10" ht="21.75" customHeight="1">
      <c r="A29" s="68"/>
      <c r="B29" s="68"/>
      <c r="C29" s="68"/>
      <c r="D29" s="71"/>
      <c r="E29" s="71"/>
      <c r="F29" s="2" t="s">
        <v>77</v>
      </c>
      <c r="G29" s="11">
        <f t="shared" si="12"/>
        <v>-39711.800000000003</v>
      </c>
      <c r="H29" s="11">
        <f t="shared" si="12"/>
        <v>-2178205.3000000003</v>
      </c>
      <c r="I29" s="11">
        <f t="shared" si="12"/>
        <v>-4911287.5</v>
      </c>
      <c r="J29" s="11">
        <f t="shared" si="13"/>
        <v>-5983307.1999999993</v>
      </c>
    </row>
    <row r="30" spans="1:10" ht="21.75" customHeight="1">
      <c r="A30" s="68"/>
      <c r="B30" s="68"/>
      <c r="C30" s="68"/>
      <c r="D30" s="71"/>
      <c r="E30" s="71"/>
      <c r="F30" s="2" t="s">
        <v>78</v>
      </c>
      <c r="G30" s="11">
        <f t="shared" si="12"/>
        <v>-39711.800000000003</v>
      </c>
      <c r="H30" s="11">
        <f t="shared" si="12"/>
        <v>-2178205.3000000003</v>
      </c>
      <c r="I30" s="11">
        <f t="shared" si="12"/>
        <v>-4911287.5</v>
      </c>
      <c r="J30" s="11">
        <f t="shared" si="13"/>
        <v>-5983307.1999999993</v>
      </c>
    </row>
    <row r="31" spans="1:10" ht="21.75" customHeight="1">
      <c r="A31" s="68"/>
      <c r="B31" s="68"/>
      <c r="C31" s="68"/>
      <c r="D31" s="71"/>
      <c r="E31" s="71"/>
      <c r="F31" s="2" t="s">
        <v>79</v>
      </c>
      <c r="G31" s="11">
        <f>-G32</f>
        <v>-39711.800000000003</v>
      </c>
      <c r="H31" s="11">
        <f t="shared" ref="H31:I31" si="14">-H32</f>
        <v>-2178205.3000000003</v>
      </c>
      <c r="I31" s="11">
        <f t="shared" si="14"/>
        <v>-4911287.5</v>
      </c>
      <c r="J31" s="11">
        <f>-J32</f>
        <v>-5983307.1999999993</v>
      </c>
    </row>
    <row r="32" spans="1:10" s="10" customFormat="1" ht="34.5">
      <c r="A32" s="68"/>
      <c r="B32" s="68"/>
      <c r="C32" s="68"/>
      <c r="D32" s="71"/>
      <c r="E32" s="71"/>
      <c r="F32" s="3" t="s">
        <v>14</v>
      </c>
      <c r="G32" s="11">
        <f t="shared" ref="G32:I32" si="15">G34</f>
        <v>39711.800000000003</v>
      </c>
      <c r="H32" s="11">
        <f t="shared" si="15"/>
        <v>2178205.3000000003</v>
      </c>
      <c r="I32" s="11">
        <f t="shared" si="15"/>
        <v>4911287.5</v>
      </c>
      <c r="J32" s="11">
        <f>J34</f>
        <v>5983307.1999999993</v>
      </c>
    </row>
    <row r="33" spans="1:11" ht="34.5">
      <c r="A33" s="68"/>
      <c r="B33" s="68"/>
      <c r="C33" s="68"/>
      <c r="D33" s="71"/>
      <c r="E33" s="71"/>
      <c r="F33" s="9" t="s">
        <v>9</v>
      </c>
      <c r="G33" s="11"/>
      <c r="H33" s="11"/>
      <c r="I33" s="11"/>
      <c r="J33" s="11"/>
    </row>
    <row r="34" spans="1:11" ht="21.75" customHeight="1">
      <c r="A34" s="68"/>
      <c r="B34" s="68"/>
      <c r="C34" s="68"/>
      <c r="D34" s="71"/>
      <c r="E34" s="71"/>
      <c r="F34" s="2" t="s">
        <v>5</v>
      </c>
      <c r="G34" s="11">
        <f t="shared" ref="G34:I34" si="16">+G35</f>
        <v>39711.800000000003</v>
      </c>
      <c r="H34" s="11">
        <f t="shared" si="16"/>
        <v>2178205.3000000003</v>
      </c>
      <c r="I34" s="11">
        <f t="shared" si="16"/>
        <v>4911287.5</v>
      </c>
      <c r="J34" s="11">
        <f>+J35</f>
        <v>5983307.1999999993</v>
      </c>
    </row>
    <row r="35" spans="1:11" ht="21.75" customHeight="1">
      <c r="A35" s="68"/>
      <c r="B35" s="68"/>
      <c r="C35" s="68"/>
      <c r="D35" s="71"/>
      <c r="E35" s="71"/>
      <c r="F35" s="2" t="s">
        <v>76</v>
      </c>
      <c r="G35" s="11">
        <f t="shared" ref="G35:I35" si="17">G36</f>
        <v>39711.800000000003</v>
      </c>
      <c r="H35" s="11">
        <f t="shared" si="17"/>
        <v>2178205.3000000003</v>
      </c>
      <c r="I35" s="11">
        <f t="shared" si="17"/>
        <v>4911287.5</v>
      </c>
      <c r="J35" s="11">
        <f t="shared" ref="J35" si="18">J36</f>
        <v>5983307.1999999993</v>
      </c>
    </row>
    <row r="36" spans="1:11" ht="21.75" customHeight="1">
      <c r="A36" s="68"/>
      <c r="B36" s="68"/>
      <c r="C36" s="68"/>
      <c r="D36" s="71"/>
      <c r="E36" s="71"/>
      <c r="F36" s="2" t="s">
        <v>77</v>
      </c>
      <c r="G36" s="11">
        <f>G37+G39</f>
        <v>39711.800000000003</v>
      </c>
      <c r="H36" s="11">
        <f>H37+H39</f>
        <v>2178205.3000000003</v>
      </c>
      <c r="I36" s="11">
        <f>I37+I39</f>
        <v>4911287.5</v>
      </c>
      <c r="J36" s="11">
        <f>J37+J39</f>
        <v>5983307.1999999993</v>
      </c>
      <c r="K36" s="117"/>
    </row>
    <row r="37" spans="1:11" ht="21.75" customHeight="1">
      <c r="A37" s="68"/>
      <c r="B37" s="68"/>
      <c r="C37" s="68"/>
      <c r="D37" s="71"/>
      <c r="E37" s="71"/>
      <c r="F37" s="2" t="s">
        <v>78</v>
      </c>
      <c r="G37" s="11">
        <f>+G38</f>
        <v>33111.800000000003</v>
      </c>
      <c r="H37" s="11">
        <f>+H38</f>
        <v>2117273.3000000003</v>
      </c>
      <c r="I37" s="11">
        <f t="shared" ref="I37:J37" si="19">+I38</f>
        <v>4823436.3</v>
      </c>
      <c r="J37" s="11">
        <f t="shared" si="19"/>
        <v>5895455.9999999991</v>
      </c>
    </row>
    <row r="38" spans="1:11" ht="21.75" customHeight="1">
      <c r="A38" s="68"/>
      <c r="B38" s="68"/>
      <c r="C38" s="68"/>
      <c r="D38" s="71"/>
      <c r="E38" s="71"/>
      <c r="F38" s="12" t="s">
        <v>79</v>
      </c>
      <c r="G38" s="11">
        <f>Հ3!E20+Հ3!E22+Հ3!E23+Հ3!E24+Հ3!E25+Հ3!E26+Հ3!E28+Հ3!E33+Հ3!E34+Հ3!E35+Հ3!E42+Հ3!E45+Հ3!E54+Հ3!E56+Հ3!E59+Հ3!E62+Հ3!E65+Հ3!E67</f>
        <v>33111.800000000003</v>
      </c>
      <c r="H38" s="11">
        <f>Հ3!F20+Հ3!F22+Հ3!F23+Հ3!F24+Հ3!F25+Հ3!F26+Հ3!F28+Հ3!F33+Հ3!F34+Հ3!F35+Հ3!F42+Հ3!F45+Հ3!F54+Հ3!F56+Հ3!F59+Հ3!F62+Հ3!F65+Հ3!F67</f>
        <v>2117273.3000000003</v>
      </c>
      <c r="I38" s="11">
        <f>Հ3!G20+Հ3!G22+Հ3!G23+Հ3!G24+Հ3!G25+Հ3!G26+Հ3!G28+Հ3!G33+Հ3!G34+Հ3!G35+Հ3!G42+Հ3!G45+Հ3!G54+Հ3!G56+Հ3!G59+Հ3!G62+Հ3!G65+Հ3!G67</f>
        <v>4823436.3</v>
      </c>
      <c r="J38" s="11">
        <f>Հ3!H20+Հ3!H22+Հ3!H23+Հ3!H24+Հ3!H25+Հ3!H26+Հ3!H28+Հ3!H33+Հ3!H34+Հ3!H35+Հ3!H42+Հ3!H45+Հ3!H54+Հ3!H56+Հ3!H59+Հ3!H62+Հ3!H65+Հ3!H67</f>
        <v>5895455.9999999991</v>
      </c>
    </row>
    <row r="39" spans="1:11" s="74" customFormat="1">
      <c r="A39" s="73"/>
      <c r="B39" s="73"/>
      <c r="C39" s="73"/>
      <c r="D39" s="73"/>
      <c r="E39" s="73"/>
      <c r="F39" s="2" t="s">
        <v>82</v>
      </c>
      <c r="G39" s="11">
        <f>+G40</f>
        <v>6600</v>
      </c>
      <c r="H39" s="11">
        <f t="shared" ref="H39:J39" si="20">+H40</f>
        <v>60932</v>
      </c>
      <c r="I39" s="11">
        <f t="shared" si="20"/>
        <v>87851.200000000012</v>
      </c>
      <c r="J39" s="11">
        <f t="shared" si="20"/>
        <v>87851.200000000012</v>
      </c>
    </row>
    <row r="40" spans="1:11" s="78" customFormat="1" ht="21.75" customHeight="1">
      <c r="A40" s="75"/>
      <c r="B40" s="76"/>
      <c r="C40" s="77"/>
      <c r="D40" s="77"/>
      <c r="E40" s="77"/>
      <c r="F40" s="12" t="s">
        <v>83</v>
      </c>
      <c r="G40" s="11">
        <f>Հ3!E21+Հ3!E27+Հ3!E29+Հ3!E30+Հ3!E32+Հ3!E36+Հ3!E37+Հ3!E38+Հ3!E39+Հ3!E40+Հ3!E41+Հ3!E43+Հ3!E44+Հ3!E47+Հ3!E48+Հ3!E49+Հ3!E50+Հ3!E51+Հ3!E52+Հ3!E53+Հ3!E55+Հ3!E57+Հ3!E58+Հ3!E60+Հ3!E61+Հ3!E63+Հ3!E64+Հ3!E66+Հ3!E68+Հ3!E69+Հ3!E70+Հ3!E71+Հ3!E72+Հ3!E73</f>
        <v>6600</v>
      </c>
      <c r="H40" s="11">
        <f>Հ3!F21+Հ3!F27+Հ3!F29+Հ3!F30+Հ3!F32+Հ3!F36+Հ3!F37+Հ3!F38+Հ3!F39+Հ3!F40+Հ3!F41+Հ3!F43+Հ3!F44+Հ3!F47+Հ3!F48+Հ3!F49+Հ3!F50+Հ3!F51+Հ3!F52+Հ3!F53+Հ3!F55+Հ3!F57+Հ3!F58+Հ3!F60+Հ3!F61+Հ3!F63+Հ3!F64+Հ3!F66+Հ3!F68+Հ3!F69+Հ3!F70+Հ3!F71+Հ3!F72+Հ3!F73</f>
        <v>60932</v>
      </c>
      <c r="I40" s="11">
        <f>Հ3!G21+Հ3!G27+Հ3!G29+Հ3!G30+Հ3!G32+Հ3!G36+Հ3!G37+Հ3!G38+Հ3!G39+Հ3!G40+Հ3!G41+Հ3!G43+Հ3!G44+Հ3!G47+Հ3!G48+Հ3!G49+Հ3!G50+Հ3!G51+Հ3!G52+Հ3!G53+Հ3!G55+Հ3!G57+Հ3!G58+Հ3!G60+Հ3!G61+Հ3!G63+Հ3!G64+Հ3!G66+Հ3!G68+Հ3!G69+Հ3!G70+Հ3!G71+Հ3!G72+Հ3!G73</f>
        <v>87851.200000000012</v>
      </c>
      <c r="J40" s="11">
        <f>Հ3!H21+Հ3!H27+Հ3!H29+Հ3!H30+Հ3!H32+Հ3!H36+Հ3!H37+Հ3!H38+Հ3!H39+Հ3!H40+Հ3!H41+Հ3!H43+Հ3!H44+Հ3!H47+Հ3!H48+Հ3!H49+Հ3!H50+Հ3!H51+Հ3!H52+Հ3!H53+Հ3!H55+Հ3!H57+Հ3!H58+Հ3!H60+Հ3!H61+Հ3!H63+Հ3!H64+Հ3!H66+Հ3!H68+Հ3!H69+Հ3!H70+Հ3!H71+Հ3!H72+Հ3!H73</f>
        <v>87851.200000000012</v>
      </c>
      <c r="K40" s="163"/>
    </row>
    <row r="41" spans="1:11" s="6" customFormat="1" ht="21.75" customHeight="1">
      <c r="A41" s="68"/>
      <c r="B41" s="68"/>
      <c r="C41" s="68"/>
      <c r="D41" s="71"/>
      <c r="E41" s="49" t="s">
        <v>80</v>
      </c>
      <c r="F41" s="65" t="s">
        <v>81</v>
      </c>
      <c r="G41" s="11">
        <f t="shared" ref="G41:I41" si="21">G50+G43</f>
        <v>0</v>
      </c>
      <c r="H41" s="11">
        <f t="shared" si="21"/>
        <v>0</v>
      </c>
      <c r="I41" s="11">
        <f t="shared" si="21"/>
        <v>0</v>
      </c>
      <c r="J41" s="11">
        <f>J50+J43</f>
        <v>0</v>
      </c>
    </row>
    <row r="42" spans="1:11">
      <c r="A42" s="68"/>
      <c r="B42" s="68"/>
      <c r="C42" s="68"/>
      <c r="D42" s="71"/>
      <c r="E42" s="71"/>
      <c r="F42" s="9" t="s">
        <v>10</v>
      </c>
      <c r="G42" s="11"/>
      <c r="H42" s="11"/>
      <c r="I42" s="11"/>
      <c r="J42" s="11"/>
    </row>
    <row r="43" spans="1:11" s="10" customFormat="1" ht="20.25" customHeight="1">
      <c r="A43" s="68"/>
      <c r="B43" s="68"/>
      <c r="C43" s="68"/>
      <c r="D43" s="71"/>
      <c r="E43" s="71"/>
      <c r="F43" s="3" t="s">
        <v>28</v>
      </c>
      <c r="G43" s="11">
        <f t="shared" ref="G43:J43" si="22">G45</f>
        <v>0</v>
      </c>
      <c r="H43" s="11">
        <f t="shared" si="22"/>
        <v>-60956.3</v>
      </c>
      <c r="I43" s="11">
        <f t="shared" si="22"/>
        <v>-78049</v>
      </c>
      <c r="J43" s="11">
        <f t="shared" si="22"/>
        <v>-78049</v>
      </c>
    </row>
    <row r="44" spans="1:11" ht="34.5">
      <c r="A44" s="68"/>
      <c r="B44" s="68"/>
      <c r="C44" s="68"/>
      <c r="D44" s="71"/>
      <c r="E44" s="71"/>
      <c r="F44" s="9" t="s">
        <v>12</v>
      </c>
      <c r="G44" s="11"/>
      <c r="H44" s="11"/>
      <c r="I44" s="11"/>
      <c r="J44" s="11"/>
    </row>
    <row r="45" spans="1:11" ht="21" customHeight="1">
      <c r="A45" s="68"/>
      <c r="B45" s="68"/>
      <c r="C45" s="68"/>
      <c r="D45" s="71"/>
      <c r="E45" s="71"/>
      <c r="F45" s="2" t="s">
        <v>5</v>
      </c>
      <c r="G45" s="11">
        <f t="shared" ref="G45:I45" si="23">+G46</f>
        <v>0</v>
      </c>
      <c r="H45" s="11">
        <f t="shared" si="23"/>
        <v>-60956.3</v>
      </c>
      <c r="I45" s="11">
        <f t="shared" si="23"/>
        <v>-78049</v>
      </c>
      <c r="J45" s="11">
        <f>+J46</f>
        <v>-78049</v>
      </c>
    </row>
    <row r="46" spans="1:11" ht="21" customHeight="1">
      <c r="A46" s="68"/>
      <c r="B46" s="68"/>
      <c r="C46" s="68"/>
      <c r="D46" s="71"/>
      <c r="E46" s="71"/>
      <c r="F46" s="2" t="s">
        <v>76</v>
      </c>
      <c r="G46" s="11">
        <f t="shared" ref="G46:J48" si="24">G47</f>
        <v>0</v>
      </c>
      <c r="H46" s="11">
        <f t="shared" si="24"/>
        <v>-60956.3</v>
      </c>
      <c r="I46" s="11">
        <f t="shared" si="24"/>
        <v>-78049</v>
      </c>
      <c r="J46" s="11">
        <f t="shared" si="24"/>
        <v>-78049</v>
      </c>
    </row>
    <row r="47" spans="1:11" ht="21" customHeight="1">
      <c r="A47" s="68"/>
      <c r="B47" s="68"/>
      <c r="C47" s="68"/>
      <c r="D47" s="71"/>
      <c r="E47" s="71"/>
      <c r="F47" s="2" t="s">
        <v>77</v>
      </c>
      <c r="G47" s="11">
        <f t="shared" si="24"/>
        <v>0</v>
      </c>
      <c r="H47" s="11">
        <f t="shared" si="24"/>
        <v>-60956.3</v>
      </c>
      <c r="I47" s="11">
        <f t="shared" si="24"/>
        <v>-78049</v>
      </c>
      <c r="J47" s="11">
        <f t="shared" si="24"/>
        <v>-78049</v>
      </c>
    </row>
    <row r="48" spans="1:11" ht="21" customHeight="1">
      <c r="A48" s="68"/>
      <c r="B48" s="68"/>
      <c r="C48" s="68"/>
      <c r="D48" s="71"/>
      <c r="E48" s="71"/>
      <c r="F48" s="2" t="s">
        <v>78</v>
      </c>
      <c r="G48" s="11">
        <f t="shared" si="24"/>
        <v>0</v>
      </c>
      <c r="H48" s="11">
        <f t="shared" si="24"/>
        <v>-60956.3</v>
      </c>
      <c r="I48" s="11">
        <f t="shared" si="24"/>
        <v>-78049</v>
      </c>
      <c r="J48" s="11">
        <f t="shared" si="24"/>
        <v>-78049</v>
      </c>
    </row>
    <row r="49" spans="1:10" ht="21" customHeight="1">
      <c r="A49" s="68"/>
      <c r="B49" s="68"/>
      <c r="C49" s="68"/>
      <c r="D49" s="71"/>
      <c r="E49" s="71"/>
      <c r="F49" s="2" t="s">
        <v>79</v>
      </c>
      <c r="G49" s="11">
        <f>-G50</f>
        <v>0</v>
      </c>
      <c r="H49" s="11">
        <f t="shared" ref="H49:J49" si="25">-H50</f>
        <v>-60956.3</v>
      </c>
      <c r="I49" s="11">
        <f t="shared" si="25"/>
        <v>-78049</v>
      </c>
      <c r="J49" s="11">
        <f t="shared" si="25"/>
        <v>-78049</v>
      </c>
    </row>
    <row r="50" spans="1:10" s="10" customFormat="1" ht="34.5">
      <c r="A50" s="68"/>
      <c r="B50" s="68"/>
      <c r="C50" s="68"/>
      <c r="D50" s="71"/>
      <c r="E50" s="71"/>
      <c r="F50" s="3" t="s">
        <v>14</v>
      </c>
      <c r="G50" s="11">
        <f t="shared" ref="G50:J50" si="26">G52</f>
        <v>0</v>
      </c>
      <c r="H50" s="11">
        <f t="shared" si="26"/>
        <v>60956.3</v>
      </c>
      <c r="I50" s="11">
        <f t="shared" si="26"/>
        <v>78049</v>
      </c>
      <c r="J50" s="11">
        <f t="shared" si="26"/>
        <v>78049</v>
      </c>
    </row>
    <row r="51" spans="1:10" ht="34.5">
      <c r="A51" s="68"/>
      <c r="B51" s="68"/>
      <c r="C51" s="68"/>
      <c r="D51" s="71"/>
      <c r="E51" s="71"/>
      <c r="F51" s="9" t="s">
        <v>9</v>
      </c>
      <c r="G51" s="11"/>
      <c r="H51" s="11"/>
      <c r="I51" s="11"/>
      <c r="J51" s="11"/>
    </row>
    <row r="52" spans="1:10" ht="20.25" customHeight="1">
      <c r="A52" s="68"/>
      <c r="B52" s="68"/>
      <c r="C52" s="68"/>
      <c r="D52" s="71"/>
      <c r="E52" s="71"/>
      <c r="F52" s="2" t="s">
        <v>5</v>
      </c>
      <c r="G52" s="11">
        <f t="shared" ref="G52:I52" si="27">+G53</f>
        <v>0</v>
      </c>
      <c r="H52" s="11">
        <f t="shared" si="27"/>
        <v>60956.3</v>
      </c>
      <c r="I52" s="11">
        <f t="shared" si="27"/>
        <v>78049</v>
      </c>
      <c r="J52" s="11">
        <f>+J53</f>
        <v>78049</v>
      </c>
    </row>
    <row r="53" spans="1:10" ht="20.25" customHeight="1">
      <c r="A53" s="68"/>
      <c r="B53" s="68"/>
      <c r="C53" s="68"/>
      <c r="D53" s="71"/>
      <c r="E53" s="71"/>
      <c r="F53" s="2" t="s">
        <v>76</v>
      </c>
      <c r="G53" s="11">
        <f t="shared" ref="G53:J53" si="28">G54</f>
        <v>0</v>
      </c>
      <c r="H53" s="11">
        <f t="shared" si="28"/>
        <v>60956.3</v>
      </c>
      <c r="I53" s="11">
        <f t="shared" si="28"/>
        <v>78049</v>
      </c>
      <c r="J53" s="11">
        <f t="shared" si="28"/>
        <v>78049</v>
      </c>
    </row>
    <row r="54" spans="1:10" ht="20.25" customHeight="1">
      <c r="A54" s="68"/>
      <c r="B54" s="68"/>
      <c r="C54" s="68"/>
      <c r="D54" s="71"/>
      <c r="E54" s="71"/>
      <c r="F54" s="2" t="s">
        <v>77</v>
      </c>
      <c r="G54" s="11">
        <f>G55+G57</f>
        <v>0</v>
      </c>
      <c r="H54" s="11">
        <f>H55+H57</f>
        <v>60956.3</v>
      </c>
      <c r="I54" s="11">
        <f>I55+I57</f>
        <v>78049</v>
      </c>
      <c r="J54" s="11">
        <f>J55+J57</f>
        <v>78049</v>
      </c>
    </row>
    <row r="55" spans="1:10" ht="20.25" customHeight="1">
      <c r="A55" s="68"/>
      <c r="B55" s="68"/>
      <c r="C55" s="68"/>
      <c r="D55" s="71"/>
      <c r="E55" s="71"/>
      <c r="F55" s="2" t="s">
        <v>78</v>
      </c>
      <c r="G55" s="11">
        <f>+G56</f>
        <v>0</v>
      </c>
      <c r="H55" s="11">
        <f t="shared" ref="H55:J55" si="29">+H56</f>
        <v>52190.3</v>
      </c>
      <c r="I55" s="11">
        <f t="shared" si="29"/>
        <v>66775</v>
      </c>
      <c r="J55" s="11">
        <f t="shared" si="29"/>
        <v>66775</v>
      </c>
    </row>
    <row r="56" spans="1:10" ht="20.25" customHeight="1">
      <c r="A56" s="68"/>
      <c r="B56" s="68"/>
      <c r="C56" s="68"/>
      <c r="D56" s="71"/>
      <c r="E56" s="71"/>
      <c r="F56" s="2" t="s">
        <v>79</v>
      </c>
      <c r="G56" s="11">
        <f>Հ3!E79+Հ3!E80+Հ3!E81+Հ3!E85+Հ3!E87+Հ3!E88+Հ3!E90</f>
        <v>0</v>
      </c>
      <c r="H56" s="11">
        <f>Հ3!F79+Հ3!F80+Հ3!F81+Հ3!F85+Հ3!F87+Հ3!F88+Հ3!F90</f>
        <v>52190.3</v>
      </c>
      <c r="I56" s="11">
        <f>Հ3!G79+Հ3!G80+Հ3!G81+Հ3!G85+Հ3!G87+Հ3!G88+Հ3!G90</f>
        <v>66775</v>
      </c>
      <c r="J56" s="11">
        <f>Հ3!H79+Հ3!H80+Հ3!H81+Հ3!H85+Հ3!H87+Հ3!H88+Հ3!H90</f>
        <v>66775</v>
      </c>
    </row>
    <row r="57" spans="1:10" ht="20.25" customHeight="1">
      <c r="A57" s="68"/>
      <c r="B57" s="68"/>
      <c r="C57" s="68"/>
      <c r="D57" s="71"/>
      <c r="E57" s="71"/>
      <c r="F57" s="2" t="s">
        <v>82</v>
      </c>
      <c r="G57" s="11">
        <f>+G58</f>
        <v>0</v>
      </c>
      <c r="H57" s="11">
        <f t="shared" ref="H57" si="30">+H58</f>
        <v>8766</v>
      </c>
      <c r="I57" s="11">
        <f t="shared" ref="I57" si="31">+I58</f>
        <v>11274</v>
      </c>
      <c r="J57" s="11">
        <f t="shared" ref="J57" si="32">+J58</f>
        <v>11274</v>
      </c>
    </row>
    <row r="58" spans="1:10" ht="20.25" customHeight="1">
      <c r="A58" s="68"/>
      <c r="B58" s="68"/>
      <c r="C58" s="68"/>
      <c r="D58" s="71"/>
      <c r="E58" s="71"/>
      <c r="F58" s="2" t="s">
        <v>83</v>
      </c>
      <c r="G58" s="11">
        <f>+Հ3!E82+Հ3!E83+Հ3!E84+Հ3!E86+Հ3!E89+Հ3!E91+Հ3!E92+Հ3!E93+Հ3!E94</f>
        <v>0</v>
      </c>
      <c r="H58" s="11">
        <f>+Հ3!F82+Հ3!F83+Հ3!F84+Հ3!F86+Հ3!F89+Հ3!F91+Հ3!F92+Հ3!F93+Հ3!F94</f>
        <v>8766</v>
      </c>
      <c r="I58" s="11">
        <f>+Հ3!G82+Հ3!G83+Հ3!G84+Հ3!G86+Հ3!G89+Հ3!G91+Հ3!G92+Հ3!G93+Հ3!G94</f>
        <v>11274</v>
      </c>
      <c r="J58" s="11">
        <f>+Հ3!H82+Հ3!H83+Հ3!H84+Հ3!H86+Հ3!H89+Հ3!H91+Հ3!H92+Հ3!H93+Հ3!H94</f>
        <v>11274</v>
      </c>
    </row>
  </sheetData>
  <mergeCells count="5">
    <mergeCell ref="A5:J5"/>
    <mergeCell ref="A8:C8"/>
    <mergeCell ref="D8:E8"/>
    <mergeCell ref="F8:F9"/>
    <mergeCell ref="G8:J8"/>
  </mergeCells>
  <pageMargins left="0.11811023622047245" right="0.11811023622047245" top="0" bottom="0" header="0.31496062992125984" footer="0.31496062992125984"/>
  <pageSetup paperSize="9" scale="79" orientation="landscape" r:id="rId1"/>
  <colBreaks count="1" manualBreakCount="1">
    <brk id="10" max="1048575" man="1"/>
  </colBreaks>
  <ignoredErrors>
    <ignoredError sqref="J5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topLeftCell="A88" zoomScaleNormal="100" workbookViewId="0">
      <selection activeCell="D33" sqref="D33"/>
    </sheetView>
  </sheetViews>
  <sheetFormatPr defaultRowHeight="17.25"/>
  <cols>
    <col min="1" max="1" width="7.28515625" style="15" customWidth="1"/>
    <col min="2" max="2" width="12" style="15" customWidth="1"/>
    <col min="3" max="3" width="15.7109375" style="15" customWidth="1"/>
    <col min="4" max="4" width="68.140625" style="15" customWidth="1"/>
    <col min="5" max="5" width="18.28515625" style="15" customWidth="1"/>
    <col min="6" max="6" width="19.28515625" style="15" customWidth="1"/>
    <col min="7" max="7" width="20.85546875" style="15" customWidth="1"/>
    <col min="8" max="8" width="19.85546875" style="142" customWidth="1"/>
    <col min="9" max="9" width="21" style="15" customWidth="1"/>
    <col min="10" max="10" width="19.28515625" style="15" customWidth="1"/>
    <col min="11" max="11" width="17.85546875" style="15" customWidth="1"/>
    <col min="12" max="12" width="18.5703125" style="15" customWidth="1"/>
    <col min="13" max="259" width="9.140625" style="15"/>
    <col min="260" max="260" width="7.28515625" style="15" customWidth="1"/>
    <col min="261" max="261" width="12" style="15" customWidth="1"/>
    <col min="262" max="262" width="11.85546875" style="15" customWidth="1"/>
    <col min="263" max="263" width="64.28515625" style="15" customWidth="1"/>
    <col min="264" max="264" width="16.85546875" style="15" customWidth="1"/>
    <col min="265" max="265" width="17.7109375" style="15" customWidth="1"/>
    <col min="266" max="266" width="12.85546875" style="15" customWidth="1"/>
    <col min="267" max="267" width="14.140625" style="15" customWidth="1"/>
    <col min="268" max="268" width="10.7109375" style="15" customWidth="1"/>
    <col min="269" max="515" width="9.140625" style="15"/>
    <col min="516" max="516" width="7.28515625" style="15" customWidth="1"/>
    <col min="517" max="517" width="12" style="15" customWidth="1"/>
    <col min="518" max="518" width="11.85546875" style="15" customWidth="1"/>
    <col min="519" max="519" width="64.28515625" style="15" customWidth="1"/>
    <col min="520" max="520" width="16.85546875" style="15" customWidth="1"/>
    <col min="521" max="521" width="17.7109375" style="15" customWidth="1"/>
    <col min="522" max="522" width="12.85546875" style="15" customWidth="1"/>
    <col min="523" max="523" width="14.140625" style="15" customWidth="1"/>
    <col min="524" max="524" width="10.7109375" style="15" customWidth="1"/>
    <col min="525" max="771" width="9.140625" style="15"/>
    <col min="772" max="772" width="7.28515625" style="15" customWidth="1"/>
    <col min="773" max="773" width="12" style="15" customWidth="1"/>
    <col min="774" max="774" width="11.85546875" style="15" customWidth="1"/>
    <col min="775" max="775" width="64.28515625" style="15" customWidth="1"/>
    <col min="776" max="776" width="16.85546875" style="15" customWidth="1"/>
    <col min="777" max="777" width="17.7109375" style="15" customWidth="1"/>
    <col min="778" max="778" width="12.85546875" style="15" customWidth="1"/>
    <col min="779" max="779" width="14.140625" style="15" customWidth="1"/>
    <col min="780" max="780" width="10.7109375" style="15" customWidth="1"/>
    <col min="781" max="1027" width="9.140625" style="15"/>
    <col min="1028" max="1028" width="7.28515625" style="15" customWidth="1"/>
    <col min="1029" max="1029" width="12" style="15" customWidth="1"/>
    <col min="1030" max="1030" width="11.85546875" style="15" customWidth="1"/>
    <col min="1031" max="1031" width="64.28515625" style="15" customWidth="1"/>
    <col min="1032" max="1032" width="16.85546875" style="15" customWidth="1"/>
    <col min="1033" max="1033" width="17.7109375" style="15" customWidth="1"/>
    <col min="1034" max="1034" width="12.85546875" style="15" customWidth="1"/>
    <col min="1035" max="1035" width="14.140625" style="15" customWidth="1"/>
    <col min="1036" max="1036" width="10.7109375" style="15" customWidth="1"/>
    <col min="1037" max="1283" width="9.140625" style="15"/>
    <col min="1284" max="1284" width="7.28515625" style="15" customWidth="1"/>
    <col min="1285" max="1285" width="12" style="15" customWidth="1"/>
    <col min="1286" max="1286" width="11.85546875" style="15" customWidth="1"/>
    <col min="1287" max="1287" width="64.28515625" style="15" customWidth="1"/>
    <col min="1288" max="1288" width="16.85546875" style="15" customWidth="1"/>
    <col min="1289" max="1289" width="17.7109375" style="15" customWidth="1"/>
    <col min="1290" max="1290" width="12.85546875" style="15" customWidth="1"/>
    <col min="1291" max="1291" width="14.140625" style="15" customWidth="1"/>
    <col min="1292" max="1292" width="10.7109375" style="15" customWidth="1"/>
    <col min="1293" max="1539" width="9.140625" style="15"/>
    <col min="1540" max="1540" width="7.28515625" style="15" customWidth="1"/>
    <col min="1541" max="1541" width="12" style="15" customWidth="1"/>
    <col min="1542" max="1542" width="11.85546875" style="15" customWidth="1"/>
    <col min="1543" max="1543" width="64.28515625" style="15" customWidth="1"/>
    <col min="1544" max="1544" width="16.85546875" style="15" customWidth="1"/>
    <col min="1545" max="1545" width="17.7109375" style="15" customWidth="1"/>
    <col min="1546" max="1546" width="12.85546875" style="15" customWidth="1"/>
    <col min="1547" max="1547" width="14.140625" style="15" customWidth="1"/>
    <col min="1548" max="1548" width="10.7109375" style="15" customWidth="1"/>
    <col min="1549" max="1795" width="9.140625" style="15"/>
    <col min="1796" max="1796" width="7.28515625" style="15" customWidth="1"/>
    <col min="1797" max="1797" width="12" style="15" customWidth="1"/>
    <col min="1798" max="1798" width="11.85546875" style="15" customWidth="1"/>
    <col min="1799" max="1799" width="64.28515625" style="15" customWidth="1"/>
    <col min="1800" max="1800" width="16.85546875" style="15" customWidth="1"/>
    <col min="1801" max="1801" width="17.7109375" style="15" customWidth="1"/>
    <col min="1802" max="1802" width="12.85546875" style="15" customWidth="1"/>
    <col min="1803" max="1803" width="14.140625" style="15" customWidth="1"/>
    <col min="1804" max="1804" width="10.7109375" style="15" customWidth="1"/>
    <col min="1805" max="2051" width="9.140625" style="15"/>
    <col min="2052" max="2052" width="7.28515625" style="15" customWidth="1"/>
    <col min="2053" max="2053" width="12" style="15" customWidth="1"/>
    <col min="2054" max="2054" width="11.85546875" style="15" customWidth="1"/>
    <col min="2055" max="2055" width="64.28515625" style="15" customWidth="1"/>
    <col min="2056" max="2056" width="16.85546875" style="15" customWidth="1"/>
    <col min="2057" max="2057" width="17.7109375" style="15" customWidth="1"/>
    <col min="2058" max="2058" width="12.85546875" style="15" customWidth="1"/>
    <col min="2059" max="2059" width="14.140625" style="15" customWidth="1"/>
    <col min="2060" max="2060" width="10.7109375" style="15" customWidth="1"/>
    <col min="2061" max="2307" width="9.140625" style="15"/>
    <col min="2308" max="2308" width="7.28515625" style="15" customWidth="1"/>
    <col min="2309" max="2309" width="12" style="15" customWidth="1"/>
    <col min="2310" max="2310" width="11.85546875" style="15" customWidth="1"/>
    <col min="2311" max="2311" width="64.28515625" style="15" customWidth="1"/>
    <col min="2312" max="2312" width="16.85546875" style="15" customWidth="1"/>
    <col min="2313" max="2313" width="17.7109375" style="15" customWidth="1"/>
    <col min="2314" max="2314" width="12.85546875" style="15" customWidth="1"/>
    <col min="2315" max="2315" width="14.140625" style="15" customWidth="1"/>
    <col min="2316" max="2316" width="10.7109375" style="15" customWidth="1"/>
    <col min="2317" max="2563" width="9.140625" style="15"/>
    <col min="2564" max="2564" width="7.28515625" style="15" customWidth="1"/>
    <col min="2565" max="2565" width="12" style="15" customWidth="1"/>
    <col min="2566" max="2566" width="11.85546875" style="15" customWidth="1"/>
    <col min="2567" max="2567" width="64.28515625" style="15" customWidth="1"/>
    <col min="2568" max="2568" width="16.85546875" style="15" customWidth="1"/>
    <col min="2569" max="2569" width="17.7109375" style="15" customWidth="1"/>
    <col min="2570" max="2570" width="12.85546875" style="15" customWidth="1"/>
    <col min="2571" max="2571" width="14.140625" style="15" customWidth="1"/>
    <col min="2572" max="2572" width="10.7109375" style="15" customWidth="1"/>
    <col min="2573" max="2819" width="9.140625" style="15"/>
    <col min="2820" max="2820" width="7.28515625" style="15" customWidth="1"/>
    <col min="2821" max="2821" width="12" style="15" customWidth="1"/>
    <col min="2822" max="2822" width="11.85546875" style="15" customWidth="1"/>
    <col min="2823" max="2823" width="64.28515625" style="15" customWidth="1"/>
    <col min="2824" max="2824" width="16.85546875" style="15" customWidth="1"/>
    <col min="2825" max="2825" width="17.7109375" style="15" customWidth="1"/>
    <col min="2826" max="2826" width="12.85546875" style="15" customWidth="1"/>
    <col min="2827" max="2827" width="14.140625" style="15" customWidth="1"/>
    <col min="2828" max="2828" width="10.7109375" style="15" customWidth="1"/>
    <col min="2829" max="3075" width="9.140625" style="15"/>
    <col min="3076" max="3076" width="7.28515625" style="15" customWidth="1"/>
    <col min="3077" max="3077" width="12" style="15" customWidth="1"/>
    <col min="3078" max="3078" width="11.85546875" style="15" customWidth="1"/>
    <col min="3079" max="3079" width="64.28515625" style="15" customWidth="1"/>
    <col min="3080" max="3080" width="16.85546875" style="15" customWidth="1"/>
    <col min="3081" max="3081" width="17.7109375" style="15" customWidth="1"/>
    <col min="3082" max="3082" width="12.85546875" style="15" customWidth="1"/>
    <col min="3083" max="3083" width="14.140625" style="15" customWidth="1"/>
    <col min="3084" max="3084" width="10.7109375" style="15" customWidth="1"/>
    <col min="3085" max="3331" width="9.140625" style="15"/>
    <col min="3332" max="3332" width="7.28515625" style="15" customWidth="1"/>
    <col min="3333" max="3333" width="12" style="15" customWidth="1"/>
    <col min="3334" max="3334" width="11.85546875" style="15" customWidth="1"/>
    <col min="3335" max="3335" width="64.28515625" style="15" customWidth="1"/>
    <col min="3336" max="3336" width="16.85546875" style="15" customWidth="1"/>
    <col min="3337" max="3337" width="17.7109375" style="15" customWidth="1"/>
    <col min="3338" max="3338" width="12.85546875" style="15" customWidth="1"/>
    <col min="3339" max="3339" width="14.140625" style="15" customWidth="1"/>
    <col min="3340" max="3340" width="10.7109375" style="15" customWidth="1"/>
    <col min="3341" max="3587" width="9.140625" style="15"/>
    <col min="3588" max="3588" width="7.28515625" style="15" customWidth="1"/>
    <col min="3589" max="3589" width="12" style="15" customWidth="1"/>
    <col min="3590" max="3590" width="11.85546875" style="15" customWidth="1"/>
    <col min="3591" max="3591" width="64.28515625" style="15" customWidth="1"/>
    <col min="3592" max="3592" width="16.85546875" style="15" customWidth="1"/>
    <col min="3593" max="3593" width="17.7109375" style="15" customWidth="1"/>
    <col min="3594" max="3594" width="12.85546875" style="15" customWidth="1"/>
    <col min="3595" max="3595" width="14.140625" style="15" customWidth="1"/>
    <col min="3596" max="3596" width="10.7109375" style="15" customWidth="1"/>
    <col min="3597" max="3843" width="9.140625" style="15"/>
    <col min="3844" max="3844" width="7.28515625" style="15" customWidth="1"/>
    <col min="3845" max="3845" width="12" style="15" customWidth="1"/>
    <col min="3846" max="3846" width="11.85546875" style="15" customWidth="1"/>
    <col min="3847" max="3847" width="64.28515625" style="15" customWidth="1"/>
    <col min="3848" max="3848" width="16.85546875" style="15" customWidth="1"/>
    <col min="3849" max="3849" width="17.7109375" style="15" customWidth="1"/>
    <col min="3850" max="3850" width="12.85546875" style="15" customWidth="1"/>
    <col min="3851" max="3851" width="14.140625" style="15" customWidth="1"/>
    <col min="3852" max="3852" width="10.7109375" style="15" customWidth="1"/>
    <col min="3853" max="4099" width="9.140625" style="15"/>
    <col min="4100" max="4100" width="7.28515625" style="15" customWidth="1"/>
    <col min="4101" max="4101" width="12" style="15" customWidth="1"/>
    <col min="4102" max="4102" width="11.85546875" style="15" customWidth="1"/>
    <col min="4103" max="4103" width="64.28515625" style="15" customWidth="1"/>
    <col min="4104" max="4104" width="16.85546875" style="15" customWidth="1"/>
    <col min="4105" max="4105" width="17.7109375" style="15" customWidth="1"/>
    <col min="4106" max="4106" width="12.85546875" style="15" customWidth="1"/>
    <col min="4107" max="4107" width="14.140625" style="15" customWidth="1"/>
    <col min="4108" max="4108" width="10.7109375" style="15" customWidth="1"/>
    <col min="4109" max="4355" width="9.140625" style="15"/>
    <col min="4356" max="4356" width="7.28515625" style="15" customWidth="1"/>
    <col min="4357" max="4357" width="12" style="15" customWidth="1"/>
    <col min="4358" max="4358" width="11.85546875" style="15" customWidth="1"/>
    <col min="4359" max="4359" width="64.28515625" style="15" customWidth="1"/>
    <col min="4360" max="4360" width="16.85546875" style="15" customWidth="1"/>
    <col min="4361" max="4361" width="17.7109375" style="15" customWidth="1"/>
    <col min="4362" max="4362" width="12.85546875" style="15" customWidth="1"/>
    <col min="4363" max="4363" width="14.140625" style="15" customWidth="1"/>
    <col min="4364" max="4364" width="10.7109375" style="15" customWidth="1"/>
    <col min="4365" max="4611" width="9.140625" style="15"/>
    <col min="4612" max="4612" width="7.28515625" style="15" customWidth="1"/>
    <col min="4613" max="4613" width="12" style="15" customWidth="1"/>
    <col min="4614" max="4614" width="11.85546875" style="15" customWidth="1"/>
    <col min="4615" max="4615" width="64.28515625" style="15" customWidth="1"/>
    <col min="4616" max="4616" width="16.85546875" style="15" customWidth="1"/>
    <col min="4617" max="4617" width="17.7109375" style="15" customWidth="1"/>
    <col min="4618" max="4618" width="12.85546875" style="15" customWidth="1"/>
    <col min="4619" max="4619" width="14.140625" style="15" customWidth="1"/>
    <col min="4620" max="4620" width="10.7109375" style="15" customWidth="1"/>
    <col min="4621" max="4867" width="9.140625" style="15"/>
    <col min="4868" max="4868" width="7.28515625" style="15" customWidth="1"/>
    <col min="4869" max="4869" width="12" style="15" customWidth="1"/>
    <col min="4870" max="4870" width="11.85546875" style="15" customWidth="1"/>
    <col min="4871" max="4871" width="64.28515625" style="15" customWidth="1"/>
    <col min="4872" max="4872" width="16.85546875" style="15" customWidth="1"/>
    <col min="4873" max="4873" width="17.7109375" style="15" customWidth="1"/>
    <col min="4874" max="4874" width="12.85546875" style="15" customWidth="1"/>
    <col min="4875" max="4875" width="14.140625" style="15" customWidth="1"/>
    <col min="4876" max="4876" width="10.7109375" style="15" customWidth="1"/>
    <col min="4877" max="5123" width="9.140625" style="15"/>
    <col min="5124" max="5124" width="7.28515625" style="15" customWidth="1"/>
    <col min="5125" max="5125" width="12" style="15" customWidth="1"/>
    <col min="5126" max="5126" width="11.85546875" style="15" customWidth="1"/>
    <col min="5127" max="5127" width="64.28515625" style="15" customWidth="1"/>
    <col min="5128" max="5128" width="16.85546875" style="15" customWidth="1"/>
    <col min="5129" max="5129" width="17.7109375" style="15" customWidth="1"/>
    <col min="5130" max="5130" width="12.85546875" style="15" customWidth="1"/>
    <col min="5131" max="5131" width="14.140625" style="15" customWidth="1"/>
    <col min="5132" max="5132" width="10.7109375" style="15" customWidth="1"/>
    <col min="5133" max="5379" width="9.140625" style="15"/>
    <col min="5380" max="5380" width="7.28515625" style="15" customWidth="1"/>
    <col min="5381" max="5381" width="12" style="15" customWidth="1"/>
    <col min="5382" max="5382" width="11.85546875" style="15" customWidth="1"/>
    <col min="5383" max="5383" width="64.28515625" style="15" customWidth="1"/>
    <col min="5384" max="5384" width="16.85546875" style="15" customWidth="1"/>
    <col min="5385" max="5385" width="17.7109375" style="15" customWidth="1"/>
    <col min="5386" max="5386" width="12.85546875" style="15" customWidth="1"/>
    <col min="5387" max="5387" width="14.140625" style="15" customWidth="1"/>
    <col min="5388" max="5388" width="10.7109375" style="15" customWidth="1"/>
    <col min="5389" max="5635" width="9.140625" style="15"/>
    <col min="5636" max="5636" width="7.28515625" style="15" customWidth="1"/>
    <col min="5637" max="5637" width="12" style="15" customWidth="1"/>
    <col min="5638" max="5638" width="11.85546875" style="15" customWidth="1"/>
    <col min="5639" max="5639" width="64.28515625" style="15" customWidth="1"/>
    <col min="5640" max="5640" width="16.85546875" style="15" customWidth="1"/>
    <col min="5641" max="5641" width="17.7109375" style="15" customWidth="1"/>
    <col min="5642" max="5642" width="12.85546875" style="15" customWidth="1"/>
    <col min="5643" max="5643" width="14.140625" style="15" customWidth="1"/>
    <col min="5644" max="5644" width="10.7109375" style="15" customWidth="1"/>
    <col min="5645" max="5891" width="9.140625" style="15"/>
    <col min="5892" max="5892" width="7.28515625" style="15" customWidth="1"/>
    <col min="5893" max="5893" width="12" style="15" customWidth="1"/>
    <col min="5894" max="5894" width="11.85546875" style="15" customWidth="1"/>
    <col min="5895" max="5895" width="64.28515625" style="15" customWidth="1"/>
    <col min="5896" max="5896" width="16.85546875" style="15" customWidth="1"/>
    <col min="5897" max="5897" width="17.7109375" style="15" customWidth="1"/>
    <col min="5898" max="5898" width="12.85546875" style="15" customWidth="1"/>
    <col min="5899" max="5899" width="14.140625" style="15" customWidth="1"/>
    <col min="5900" max="5900" width="10.7109375" style="15" customWidth="1"/>
    <col min="5901" max="6147" width="9.140625" style="15"/>
    <col min="6148" max="6148" width="7.28515625" style="15" customWidth="1"/>
    <col min="6149" max="6149" width="12" style="15" customWidth="1"/>
    <col min="6150" max="6150" width="11.85546875" style="15" customWidth="1"/>
    <col min="6151" max="6151" width="64.28515625" style="15" customWidth="1"/>
    <col min="6152" max="6152" width="16.85546875" style="15" customWidth="1"/>
    <col min="6153" max="6153" width="17.7109375" style="15" customWidth="1"/>
    <col min="6154" max="6154" width="12.85546875" style="15" customWidth="1"/>
    <col min="6155" max="6155" width="14.140625" style="15" customWidth="1"/>
    <col min="6156" max="6156" width="10.7109375" style="15" customWidth="1"/>
    <col min="6157" max="6403" width="9.140625" style="15"/>
    <col min="6404" max="6404" width="7.28515625" style="15" customWidth="1"/>
    <col min="6405" max="6405" width="12" style="15" customWidth="1"/>
    <col min="6406" max="6406" width="11.85546875" style="15" customWidth="1"/>
    <col min="6407" max="6407" width="64.28515625" style="15" customWidth="1"/>
    <col min="6408" max="6408" width="16.85546875" style="15" customWidth="1"/>
    <col min="6409" max="6409" width="17.7109375" style="15" customWidth="1"/>
    <col min="6410" max="6410" width="12.85546875" style="15" customWidth="1"/>
    <col min="6411" max="6411" width="14.140625" style="15" customWidth="1"/>
    <col min="6412" max="6412" width="10.7109375" style="15" customWidth="1"/>
    <col min="6413" max="6659" width="9.140625" style="15"/>
    <col min="6660" max="6660" width="7.28515625" style="15" customWidth="1"/>
    <col min="6661" max="6661" width="12" style="15" customWidth="1"/>
    <col min="6662" max="6662" width="11.85546875" style="15" customWidth="1"/>
    <col min="6663" max="6663" width="64.28515625" style="15" customWidth="1"/>
    <col min="6664" max="6664" width="16.85546875" style="15" customWidth="1"/>
    <col min="6665" max="6665" width="17.7109375" style="15" customWidth="1"/>
    <col min="6666" max="6666" width="12.85546875" style="15" customWidth="1"/>
    <col min="6667" max="6667" width="14.140625" style="15" customWidth="1"/>
    <col min="6668" max="6668" width="10.7109375" style="15" customWidth="1"/>
    <col min="6669" max="6915" width="9.140625" style="15"/>
    <col min="6916" max="6916" width="7.28515625" style="15" customWidth="1"/>
    <col min="6917" max="6917" width="12" style="15" customWidth="1"/>
    <col min="6918" max="6918" width="11.85546875" style="15" customWidth="1"/>
    <col min="6919" max="6919" width="64.28515625" style="15" customWidth="1"/>
    <col min="6920" max="6920" width="16.85546875" style="15" customWidth="1"/>
    <col min="6921" max="6921" width="17.7109375" style="15" customWidth="1"/>
    <col min="6922" max="6922" width="12.85546875" style="15" customWidth="1"/>
    <col min="6923" max="6923" width="14.140625" style="15" customWidth="1"/>
    <col min="6924" max="6924" width="10.7109375" style="15" customWidth="1"/>
    <col min="6925" max="7171" width="9.140625" style="15"/>
    <col min="7172" max="7172" width="7.28515625" style="15" customWidth="1"/>
    <col min="7173" max="7173" width="12" style="15" customWidth="1"/>
    <col min="7174" max="7174" width="11.85546875" style="15" customWidth="1"/>
    <col min="7175" max="7175" width="64.28515625" style="15" customWidth="1"/>
    <col min="7176" max="7176" width="16.85546875" style="15" customWidth="1"/>
    <col min="7177" max="7177" width="17.7109375" style="15" customWidth="1"/>
    <col min="7178" max="7178" width="12.85546875" style="15" customWidth="1"/>
    <col min="7179" max="7179" width="14.140625" style="15" customWidth="1"/>
    <col min="7180" max="7180" width="10.7109375" style="15" customWidth="1"/>
    <col min="7181" max="7427" width="9.140625" style="15"/>
    <col min="7428" max="7428" width="7.28515625" style="15" customWidth="1"/>
    <col min="7429" max="7429" width="12" style="15" customWidth="1"/>
    <col min="7430" max="7430" width="11.85546875" style="15" customWidth="1"/>
    <col min="7431" max="7431" width="64.28515625" style="15" customWidth="1"/>
    <col min="7432" max="7432" width="16.85546875" style="15" customWidth="1"/>
    <col min="7433" max="7433" width="17.7109375" style="15" customWidth="1"/>
    <col min="7434" max="7434" width="12.85546875" style="15" customWidth="1"/>
    <col min="7435" max="7435" width="14.140625" style="15" customWidth="1"/>
    <col min="7436" max="7436" width="10.7109375" style="15" customWidth="1"/>
    <col min="7437" max="7683" width="9.140625" style="15"/>
    <col min="7684" max="7684" width="7.28515625" style="15" customWidth="1"/>
    <col min="7685" max="7685" width="12" style="15" customWidth="1"/>
    <col min="7686" max="7686" width="11.85546875" style="15" customWidth="1"/>
    <col min="7687" max="7687" width="64.28515625" style="15" customWidth="1"/>
    <col min="7688" max="7688" width="16.85546875" style="15" customWidth="1"/>
    <col min="7689" max="7689" width="17.7109375" style="15" customWidth="1"/>
    <col min="7690" max="7690" width="12.85546875" style="15" customWidth="1"/>
    <col min="7691" max="7691" width="14.140625" style="15" customWidth="1"/>
    <col min="7692" max="7692" width="10.7109375" style="15" customWidth="1"/>
    <col min="7693" max="7939" width="9.140625" style="15"/>
    <col min="7940" max="7940" width="7.28515625" style="15" customWidth="1"/>
    <col min="7941" max="7941" width="12" style="15" customWidth="1"/>
    <col min="7942" max="7942" width="11.85546875" style="15" customWidth="1"/>
    <col min="7943" max="7943" width="64.28515625" style="15" customWidth="1"/>
    <col min="7944" max="7944" width="16.85546875" style="15" customWidth="1"/>
    <col min="7945" max="7945" width="17.7109375" style="15" customWidth="1"/>
    <col min="7946" max="7946" width="12.85546875" style="15" customWidth="1"/>
    <col min="7947" max="7947" width="14.140625" style="15" customWidth="1"/>
    <col min="7948" max="7948" width="10.7109375" style="15" customWidth="1"/>
    <col min="7949" max="8195" width="9.140625" style="15"/>
    <col min="8196" max="8196" width="7.28515625" style="15" customWidth="1"/>
    <col min="8197" max="8197" width="12" style="15" customWidth="1"/>
    <col min="8198" max="8198" width="11.85546875" style="15" customWidth="1"/>
    <col min="8199" max="8199" width="64.28515625" style="15" customWidth="1"/>
    <col min="8200" max="8200" width="16.85546875" style="15" customWidth="1"/>
    <col min="8201" max="8201" width="17.7109375" style="15" customWidth="1"/>
    <col min="8202" max="8202" width="12.85546875" style="15" customWidth="1"/>
    <col min="8203" max="8203" width="14.140625" style="15" customWidth="1"/>
    <col min="8204" max="8204" width="10.7109375" style="15" customWidth="1"/>
    <col min="8205" max="8451" width="9.140625" style="15"/>
    <col min="8452" max="8452" width="7.28515625" style="15" customWidth="1"/>
    <col min="8453" max="8453" width="12" style="15" customWidth="1"/>
    <col min="8454" max="8454" width="11.85546875" style="15" customWidth="1"/>
    <col min="8455" max="8455" width="64.28515625" style="15" customWidth="1"/>
    <col min="8456" max="8456" width="16.85546875" style="15" customWidth="1"/>
    <col min="8457" max="8457" width="17.7109375" style="15" customWidth="1"/>
    <col min="8458" max="8458" width="12.85546875" style="15" customWidth="1"/>
    <col min="8459" max="8459" width="14.140625" style="15" customWidth="1"/>
    <col min="8460" max="8460" width="10.7109375" style="15" customWidth="1"/>
    <col min="8461" max="8707" width="9.140625" style="15"/>
    <col min="8708" max="8708" width="7.28515625" style="15" customWidth="1"/>
    <col min="8709" max="8709" width="12" style="15" customWidth="1"/>
    <col min="8710" max="8710" width="11.85546875" style="15" customWidth="1"/>
    <col min="8711" max="8711" width="64.28515625" style="15" customWidth="1"/>
    <col min="8712" max="8712" width="16.85546875" style="15" customWidth="1"/>
    <col min="8713" max="8713" width="17.7109375" style="15" customWidth="1"/>
    <col min="8714" max="8714" width="12.85546875" style="15" customWidth="1"/>
    <col min="8715" max="8715" width="14.140625" style="15" customWidth="1"/>
    <col min="8716" max="8716" width="10.7109375" style="15" customWidth="1"/>
    <col min="8717" max="8963" width="9.140625" style="15"/>
    <col min="8964" max="8964" width="7.28515625" style="15" customWidth="1"/>
    <col min="8965" max="8965" width="12" style="15" customWidth="1"/>
    <col min="8966" max="8966" width="11.85546875" style="15" customWidth="1"/>
    <col min="8967" max="8967" width="64.28515625" style="15" customWidth="1"/>
    <col min="8968" max="8968" width="16.85546875" style="15" customWidth="1"/>
    <col min="8969" max="8969" width="17.7109375" style="15" customWidth="1"/>
    <col min="8970" max="8970" width="12.85546875" style="15" customWidth="1"/>
    <col min="8971" max="8971" width="14.140625" style="15" customWidth="1"/>
    <col min="8972" max="8972" width="10.7109375" style="15" customWidth="1"/>
    <col min="8973" max="9219" width="9.140625" style="15"/>
    <col min="9220" max="9220" width="7.28515625" style="15" customWidth="1"/>
    <col min="9221" max="9221" width="12" style="15" customWidth="1"/>
    <col min="9222" max="9222" width="11.85546875" style="15" customWidth="1"/>
    <col min="9223" max="9223" width="64.28515625" style="15" customWidth="1"/>
    <col min="9224" max="9224" width="16.85546875" style="15" customWidth="1"/>
    <col min="9225" max="9225" width="17.7109375" style="15" customWidth="1"/>
    <col min="9226" max="9226" width="12.85546875" style="15" customWidth="1"/>
    <col min="9227" max="9227" width="14.140625" style="15" customWidth="1"/>
    <col min="9228" max="9228" width="10.7109375" style="15" customWidth="1"/>
    <col min="9229" max="9475" width="9.140625" style="15"/>
    <col min="9476" max="9476" width="7.28515625" style="15" customWidth="1"/>
    <col min="9477" max="9477" width="12" style="15" customWidth="1"/>
    <col min="9478" max="9478" width="11.85546875" style="15" customWidth="1"/>
    <col min="9479" max="9479" width="64.28515625" style="15" customWidth="1"/>
    <col min="9480" max="9480" width="16.85546875" style="15" customWidth="1"/>
    <col min="9481" max="9481" width="17.7109375" style="15" customWidth="1"/>
    <col min="9482" max="9482" width="12.85546875" style="15" customWidth="1"/>
    <col min="9483" max="9483" width="14.140625" style="15" customWidth="1"/>
    <col min="9484" max="9484" width="10.7109375" style="15" customWidth="1"/>
    <col min="9485" max="9731" width="9.140625" style="15"/>
    <col min="9732" max="9732" width="7.28515625" style="15" customWidth="1"/>
    <col min="9733" max="9733" width="12" style="15" customWidth="1"/>
    <col min="9734" max="9734" width="11.85546875" style="15" customWidth="1"/>
    <col min="9735" max="9735" width="64.28515625" style="15" customWidth="1"/>
    <col min="9736" max="9736" width="16.85546875" style="15" customWidth="1"/>
    <col min="9737" max="9737" width="17.7109375" style="15" customWidth="1"/>
    <col min="9738" max="9738" width="12.85546875" style="15" customWidth="1"/>
    <col min="9739" max="9739" width="14.140625" style="15" customWidth="1"/>
    <col min="9740" max="9740" width="10.7109375" style="15" customWidth="1"/>
    <col min="9741" max="9987" width="9.140625" style="15"/>
    <col min="9988" max="9988" width="7.28515625" style="15" customWidth="1"/>
    <col min="9989" max="9989" width="12" style="15" customWidth="1"/>
    <col min="9990" max="9990" width="11.85546875" style="15" customWidth="1"/>
    <col min="9991" max="9991" width="64.28515625" style="15" customWidth="1"/>
    <col min="9992" max="9992" width="16.85546875" style="15" customWidth="1"/>
    <col min="9993" max="9993" width="17.7109375" style="15" customWidth="1"/>
    <col min="9994" max="9994" width="12.85546875" style="15" customWidth="1"/>
    <col min="9995" max="9995" width="14.140625" style="15" customWidth="1"/>
    <col min="9996" max="9996" width="10.7109375" style="15" customWidth="1"/>
    <col min="9997" max="10243" width="9.140625" style="15"/>
    <col min="10244" max="10244" width="7.28515625" style="15" customWidth="1"/>
    <col min="10245" max="10245" width="12" style="15" customWidth="1"/>
    <col min="10246" max="10246" width="11.85546875" style="15" customWidth="1"/>
    <col min="10247" max="10247" width="64.28515625" style="15" customWidth="1"/>
    <col min="10248" max="10248" width="16.85546875" style="15" customWidth="1"/>
    <col min="10249" max="10249" width="17.7109375" style="15" customWidth="1"/>
    <col min="10250" max="10250" width="12.85546875" style="15" customWidth="1"/>
    <col min="10251" max="10251" width="14.140625" style="15" customWidth="1"/>
    <col min="10252" max="10252" width="10.7109375" style="15" customWidth="1"/>
    <col min="10253" max="10499" width="9.140625" style="15"/>
    <col min="10500" max="10500" width="7.28515625" style="15" customWidth="1"/>
    <col min="10501" max="10501" width="12" style="15" customWidth="1"/>
    <col min="10502" max="10502" width="11.85546875" style="15" customWidth="1"/>
    <col min="10503" max="10503" width="64.28515625" style="15" customWidth="1"/>
    <col min="10504" max="10504" width="16.85546875" style="15" customWidth="1"/>
    <col min="10505" max="10505" width="17.7109375" style="15" customWidth="1"/>
    <col min="10506" max="10506" width="12.85546875" style="15" customWidth="1"/>
    <col min="10507" max="10507" width="14.140625" style="15" customWidth="1"/>
    <col min="10508" max="10508" width="10.7109375" style="15" customWidth="1"/>
    <col min="10509" max="10755" width="9.140625" style="15"/>
    <col min="10756" max="10756" width="7.28515625" style="15" customWidth="1"/>
    <col min="10757" max="10757" width="12" style="15" customWidth="1"/>
    <col min="10758" max="10758" width="11.85546875" style="15" customWidth="1"/>
    <col min="10759" max="10759" width="64.28515625" style="15" customWidth="1"/>
    <col min="10760" max="10760" width="16.85546875" style="15" customWidth="1"/>
    <col min="10761" max="10761" width="17.7109375" style="15" customWidth="1"/>
    <col min="10762" max="10762" width="12.85546875" style="15" customWidth="1"/>
    <col min="10763" max="10763" width="14.140625" style="15" customWidth="1"/>
    <col min="10764" max="10764" width="10.7109375" style="15" customWidth="1"/>
    <col min="10765" max="11011" width="9.140625" style="15"/>
    <col min="11012" max="11012" width="7.28515625" style="15" customWidth="1"/>
    <col min="11013" max="11013" width="12" style="15" customWidth="1"/>
    <col min="11014" max="11014" width="11.85546875" style="15" customWidth="1"/>
    <col min="11015" max="11015" width="64.28515625" style="15" customWidth="1"/>
    <col min="11016" max="11016" width="16.85546875" style="15" customWidth="1"/>
    <col min="11017" max="11017" width="17.7109375" style="15" customWidth="1"/>
    <col min="11018" max="11018" width="12.85546875" style="15" customWidth="1"/>
    <col min="11019" max="11019" width="14.140625" style="15" customWidth="1"/>
    <col min="11020" max="11020" width="10.7109375" style="15" customWidth="1"/>
    <col min="11021" max="11267" width="9.140625" style="15"/>
    <col min="11268" max="11268" width="7.28515625" style="15" customWidth="1"/>
    <col min="11269" max="11269" width="12" style="15" customWidth="1"/>
    <col min="11270" max="11270" width="11.85546875" style="15" customWidth="1"/>
    <col min="11271" max="11271" width="64.28515625" style="15" customWidth="1"/>
    <col min="11272" max="11272" width="16.85546875" style="15" customWidth="1"/>
    <col min="11273" max="11273" width="17.7109375" style="15" customWidth="1"/>
    <col min="11274" max="11274" width="12.85546875" style="15" customWidth="1"/>
    <col min="11275" max="11275" width="14.140625" style="15" customWidth="1"/>
    <col min="11276" max="11276" width="10.7109375" style="15" customWidth="1"/>
    <col min="11277" max="11523" width="9.140625" style="15"/>
    <col min="11524" max="11524" width="7.28515625" style="15" customWidth="1"/>
    <col min="11525" max="11525" width="12" style="15" customWidth="1"/>
    <col min="11526" max="11526" width="11.85546875" style="15" customWidth="1"/>
    <col min="11527" max="11527" width="64.28515625" style="15" customWidth="1"/>
    <col min="11528" max="11528" width="16.85546875" style="15" customWidth="1"/>
    <col min="11529" max="11529" width="17.7109375" style="15" customWidth="1"/>
    <col min="11530" max="11530" width="12.85546875" style="15" customWidth="1"/>
    <col min="11531" max="11531" width="14.140625" style="15" customWidth="1"/>
    <col min="11532" max="11532" width="10.7109375" style="15" customWidth="1"/>
    <col min="11533" max="11779" width="9.140625" style="15"/>
    <col min="11780" max="11780" width="7.28515625" style="15" customWidth="1"/>
    <col min="11781" max="11781" width="12" style="15" customWidth="1"/>
    <col min="11782" max="11782" width="11.85546875" style="15" customWidth="1"/>
    <col min="11783" max="11783" width="64.28515625" style="15" customWidth="1"/>
    <col min="11784" max="11784" width="16.85546875" style="15" customWidth="1"/>
    <col min="11785" max="11785" width="17.7109375" style="15" customWidth="1"/>
    <col min="11786" max="11786" width="12.85546875" style="15" customWidth="1"/>
    <col min="11787" max="11787" width="14.140625" style="15" customWidth="1"/>
    <col min="11788" max="11788" width="10.7109375" style="15" customWidth="1"/>
    <col min="11789" max="12035" width="9.140625" style="15"/>
    <col min="12036" max="12036" width="7.28515625" style="15" customWidth="1"/>
    <col min="12037" max="12037" width="12" style="15" customWidth="1"/>
    <col min="12038" max="12038" width="11.85546875" style="15" customWidth="1"/>
    <col min="12039" max="12039" width="64.28515625" style="15" customWidth="1"/>
    <col min="12040" max="12040" width="16.85546875" style="15" customWidth="1"/>
    <col min="12041" max="12041" width="17.7109375" style="15" customWidth="1"/>
    <col min="12042" max="12042" width="12.85546875" style="15" customWidth="1"/>
    <col min="12043" max="12043" width="14.140625" style="15" customWidth="1"/>
    <col min="12044" max="12044" width="10.7109375" style="15" customWidth="1"/>
    <col min="12045" max="12291" width="9.140625" style="15"/>
    <col min="12292" max="12292" width="7.28515625" style="15" customWidth="1"/>
    <col min="12293" max="12293" width="12" style="15" customWidth="1"/>
    <col min="12294" max="12294" width="11.85546875" style="15" customWidth="1"/>
    <col min="12295" max="12295" width="64.28515625" style="15" customWidth="1"/>
    <col min="12296" max="12296" width="16.85546875" style="15" customWidth="1"/>
    <col min="12297" max="12297" width="17.7109375" style="15" customWidth="1"/>
    <col min="12298" max="12298" width="12.85546875" style="15" customWidth="1"/>
    <col min="12299" max="12299" width="14.140625" style="15" customWidth="1"/>
    <col min="12300" max="12300" width="10.7109375" style="15" customWidth="1"/>
    <col min="12301" max="12547" width="9.140625" style="15"/>
    <col min="12548" max="12548" width="7.28515625" style="15" customWidth="1"/>
    <col min="12549" max="12549" width="12" style="15" customWidth="1"/>
    <col min="12550" max="12550" width="11.85546875" style="15" customWidth="1"/>
    <col min="12551" max="12551" width="64.28515625" style="15" customWidth="1"/>
    <col min="12552" max="12552" width="16.85546875" style="15" customWidth="1"/>
    <col min="12553" max="12553" width="17.7109375" style="15" customWidth="1"/>
    <col min="12554" max="12554" width="12.85546875" style="15" customWidth="1"/>
    <col min="12555" max="12555" width="14.140625" style="15" customWidth="1"/>
    <col min="12556" max="12556" width="10.7109375" style="15" customWidth="1"/>
    <col min="12557" max="12803" width="9.140625" style="15"/>
    <col min="12804" max="12804" width="7.28515625" style="15" customWidth="1"/>
    <col min="12805" max="12805" width="12" style="15" customWidth="1"/>
    <col min="12806" max="12806" width="11.85546875" style="15" customWidth="1"/>
    <col min="12807" max="12807" width="64.28515625" style="15" customWidth="1"/>
    <col min="12808" max="12808" width="16.85546875" style="15" customWidth="1"/>
    <col min="12809" max="12809" width="17.7109375" style="15" customWidth="1"/>
    <col min="12810" max="12810" width="12.85546875" style="15" customWidth="1"/>
    <col min="12811" max="12811" width="14.140625" style="15" customWidth="1"/>
    <col min="12812" max="12812" width="10.7109375" style="15" customWidth="1"/>
    <col min="12813" max="13059" width="9.140625" style="15"/>
    <col min="13060" max="13060" width="7.28515625" style="15" customWidth="1"/>
    <col min="13061" max="13061" width="12" style="15" customWidth="1"/>
    <col min="13062" max="13062" width="11.85546875" style="15" customWidth="1"/>
    <col min="13063" max="13063" width="64.28515625" style="15" customWidth="1"/>
    <col min="13064" max="13064" width="16.85546875" style="15" customWidth="1"/>
    <col min="13065" max="13065" width="17.7109375" style="15" customWidth="1"/>
    <col min="13066" max="13066" width="12.85546875" style="15" customWidth="1"/>
    <col min="13067" max="13067" width="14.140625" style="15" customWidth="1"/>
    <col min="13068" max="13068" width="10.7109375" style="15" customWidth="1"/>
    <col min="13069" max="13315" width="9.140625" style="15"/>
    <col min="13316" max="13316" width="7.28515625" style="15" customWidth="1"/>
    <col min="13317" max="13317" width="12" style="15" customWidth="1"/>
    <col min="13318" max="13318" width="11.85546875" style="15" customWidth="1"/>
    <col min="13319" max="13319" width="64.28515625" style="15" customWidth="1"/>
    <col min="13320" max="13320" width="16.85546875" style="15" customWidth="1"/>
    <col min="13321" max="13321" width="17.7109375" style="15" customWidth="1"/>
    <col min="13322" max="13322" width="12.85546875" style="15" customWidth="1"/>
    <col min="13323" max="13323" width="14.140625" style="15" customWidth="1"/>
    <col min="13324" max="13324" width="10.7109375" style="15" customWidth="1"/>
    <col min="13325" max="13571" width="9.140625" style="15"/>
    <col min="13572" max="13572" width="7.28515625" style="15" customWidth="1"/>
    <col min="13573" max="13573" width="12" style="15" customWidth="1"/>
    <col min="13574" max="13574" width="11.85546875" style="15" customWidth="1"/>
    <col min="13575" max="13575" width="64.28515625" style="15" customWidth="1"/>
    <col min="13576" max="13576" width="16.85546875" style="15" customWidth="1"/>
    <col min="13577" max="13577" width="17.7109375" style="15" customWidth="1"/>
    <col min="13578" max="13578" width="12.85546875" style="15" customWidth="1"/>
    <col min="13579" max="13579" width="14.140625" style="15" customWidth="1"/>
    <col min="13580" max="13580" width="10.7109375" style="15" customWidth="1"/>
    <col min="13581" max="13827" width="9.140625" style="15"/>
    <col min="13828" max="13828" width="7.28515625" style="15" customWidth="1"/>
    <col min="13829" max="13829" width="12" style="15" customWidth="1"/>
    <col min="13830" max="13830" width="11.85546875" style="15" customWidth="1"/>
    <col min="13831" max="13831" width="64.28515625" style="15" customWidth="1"/>
    <col min="13832" max="13832" width="16.85546875" style="15" customWidth="1"/>
    <col min="13833" max="13833" width="17.7109375" style="15" customWidth="1"/>
    <col min="13834" max="13834" width="12.85546875" style="15" customWidth="1"/>
    <col min="13835" max="13835" width="14.140625" style="15" customWidth="1"/>
    <col min="13836" max="13836" width="10.7109375" style="15" customWidth="1"/>
    <col min="13837" max="14083" width="9.140625" style="15"/>
    <col min="14084" max="14084" width="7.28515625" style="15" customWidth="1"/>
    <col min="14085" max="14085" width="12" style="15" customWidth="1"/>
    <col min="14086" max="14086" width="11.85546875" style="15" customWidth="1"/>
    <col min="14087" max="14087" width="64.28515625" style="15" customWidth="1"/>
    <col min="14088" max="14088" width="16.85546875" style="15" customWidth="1"/>
    <col min="14089" max="14089" width="17.7109375" style="15" customWidth="1"/>
    <col min="14090" max="14090" width="12.85546875" style="15" customWidth="1"/>
    <col min="14091" max="14091" width="14.140625" style="15" customWidth="1"/>
    <col min="14092" max="14092" width="10.7109375" style="15" customWidth="1"/>
    <col min="14093" max="14339" width="9.140625" style="15"/>
    <col min="14340" max="14340" width="7.28515625" style="15" customWidth="1"/>
    <col min="14341" max="14341" width="12" style="15" customWidth="1"/>
    <col min="14342" max="14342" width="11.85546875" style="15" customWidth="1"/>
    <col min="14343" max="14343" width="64.28515625" style="15" customWidth="1"/>
    <col min="14344" max="14344" width="16.85546875" style="15" customWidth="1"/>
    <col min="14345" max="14345" width="17.7109375" style="15" customWidth="1"/>
    <col min="14346" max="14346" width="12.85546875" style="15" customWidth="1"/>
    <col min="14347" max="14347" width="14.140625" style="15" customWidth="1"/>
    <col min="14348" max="14348" width="10.7109375" style="15" customWidth="1"/>
    <col min="14349" max="14595" width="9.140625" style="15"/>
    <col min="14596" max="14596" width="7.28515625" style="15" customWidth="1"/>
    <col min="14597" max="14597" width="12" style="15" customWidth="1"/>
    <col min="14598" max="14598" width="11.85546875" style="15" customWidth="1"/>
    <col min="14599" max="14599" width="64.28515625" style="15" customWidth="1"/>
    <col min="14600" max="14600" width="16.85546875" style="15" customWidth="1"/>
    <col min="14601" max="14601" width="17.7109375" style="15" customWidth="1"/>
    <col min="14602" max="14602" width="12.85546875" style="15" customWidth="1"/>
    <col min="14603" max="14603" width="14.140625" style="15" customWidth="1"/>
    <col min="14604" max="14604" width="10.7109375" style="15" customWidth="1"/>
    <col min="14605" max="14851" width="9.140625" style="15"/>
    <col min="14852" max="14852" width="7.28515625" style="15" customWidth="1"/>
    <col min="14853" max="14853" width="12" style="15" customWidth="1"/>
    <col min="14854" max="14854" width="11.85546875" style="15" customWidth="1"/>
    <col min="14855" max="14855" width="64.28515625" style="15" customWidth="1"/>
    <col min="14856" max="14856" width="16.85546875" style="15" customWidth="1"/>
    <col min="14857" max="14857" width="17.7109375" style="15" customWidth="1"/>
    <col min="14858" max="14858" width="12.85546875" style="15" customWidth="1"/>
    <col min="14859" max="14859" width="14.140625" style="15" customWidth="1"/>
    <col min="14860" max="14860" width="10.7109375" style="15" customWidth="1"/>
    <col min="14861" max="15107" width="9.140625" style="15"/>
    <col min="15108" max="15108" width="7.28515625" style="15" customWidth="1"/>
    <col min="15109" max="15109" width="12" style="15" customWidth="1"/>
    <col min="15110" max="15110" width="11.85546875" style="15" customWidth="1"/>
    <col min="15111" max="15111" width="64.28515625" style="15" customWidth="1"/>
    <col min="15112" max="15112" width="16.85546875" style="15" customWidth="1"/>
    <col min="15113" max="15113" width="17.7109375" style="15" customWidth="1"/>
    <col min="15114" max="15114" width="12.85546875" style="15" customWidth="1"/>
    <col min="15115" max="15115" width="14.140625" style="15" customWidth="1"/>
    <col min="15116" max="15116" width="10.7109375" style="15" customWidth="1"/>
    <col min="15117" max="15363" width="9.140625" style="15"/>
    <col min="15364" max="15364" width="7.28515625" style="15" customWidth="1"/>
    <col min="15365" max="15365" width="12" style="15" customWidth="1"/>
    <col min="15366" max="15366" width="11.85546875" style="15" customWidth="1"/>
    <col min="15367" max="15367" width="64.28515625" style="15" customWidth="1"/>
    <col min="15368" max="15368" width="16.85546875" style="15" customWidth="1"/>
    <col min="15369" max="15369" width="17.7109375" style="15" customWidth="1"/>
    <col min="15370" max="15370" width="12.85546875" style="15" customWidth="1"/>
    <col min="15371" max="15371" width="14.140625" style="15" customWidth="1"/>
    <col min="15372" max="15372" width="10.7109375" style="15" customWidth="1"/>
    <col min="15373" max="15619" width="9.140625" style="15"/>
    <col min="15620" max="15620" width="7.28515625" style="15" customWidth="1"/>
    <col min="15621" max="15621" width="12" style="15" customWidth="1"/>
    <col min="15622" max="15622" width="11.85546875" style="15" customWidth="1"/>
    <col min="15623" max="15623" width="64.28515625" style="15" customWidth="1"/>
    <col min="15624" max="15624" width="16.85546875" style="15" customWidth="1"/>
    <col min="15625" max="15625" width="17.7109375" style="15" customWidth="1"/>
    <col min="15626" max="15626" width="12.85546875" style="15" customWidth="1"/>
    <col min="15627" max="15627" width="14.140625" style="15" customWidth="1"/>
    <col min="15628" max="15628" width="10.7109375" style="15" customWidth="1"/>
    <col min="15629" max="15875" width="9.140625" style="15"/>
    <col min="15876" max="15876" width="7.28515625" style="15" customWidth="1"/>
    <col min="15877" max="15877" width="12" style="15" customWidth="1"/>
    <col min="15878" max="15878" width="11.85546875" style="15" customWidth="1"/>
    <col min="15879" max="15879" width="64.28515625" style="15" customWidth="1"/>
    <col min="15880" max="15880" width="16.85546875" style="15" customWidth="1"/>
    <col min="15881" max="15881" width="17.7109375" style="15" customWidth="1"/>
    <col min="15882" max="15882" width="12.85546875" style="15" customWidth="1"/>
    <col min="15883" max="15883" width="14.140625" style="15" customWidth="1"/>
    <col min="15884" max="15884" width="10.7109375" style="15" customWidth="1"/>
    <col min="15885" max="16131" width="9.140625" style="15"/>
    <col min="16132" max="16132" width="7.28515625" style="15" customWidth="1"/>
    <col min="16133" max="16133" width="12" style="15" customWidth="1"/>
    <col min="16134" max="16134" width="11.85546875" style="15" customWidth="1"/>
    <col min="16135" max="16135" width="64.28515625" style="15" customWidth="1"/>
    <col min="16136" max="16136" width="16.85546875" style="15" customWidth="1"/>
    <col min="16137" max="16137" width="17.7109375" style="15" customWidth="1"/>
    <col min="16138" max="16138" width="12.85546875" style="15" customWidth="1"/>
    <col min="16139" max="16139" width="14.140625" style="15" customWidth="1"/>
    <col min="16140" max="16140" width="10.7109375" style="15" customWidth="1"/>
    <col min="16141" max="16384" width="9.140625" style="15"/>
  </cols>
  <sheetData>
    <row r="1" spans="1:9">
      <c r="H1" s="138" t="s">
        <v>37</v>
      </c>
      <c r="I1" s="126"/>
    </row>
    <row r="2" spans="1:9">
      <c r="H2" s="138" t="s">
        <v>148</v>
      </c>
    </row>
    <row r="3" spans="1:9">
      <c r="H3" s="138" t="s">
        <v>1</v>
      </c>
    </row>
    <row r="5" spans="1:9" ht="57" customHeight="1">
      <c r="A5" s="187" t="s">
        <v>147</v>
      </c>
      <c r="B5" s="187"/>
      <c r="C5" s="187"/>
      <c r="D5" s="187"/>
      <c r="E5" s="187"/>
      <c r="F5" s="187"/>
      <c r="G5" s="187"/>
      <c r="H5" s="187"/>
      <c r="I5" s="127"/>
    </row>
    <row r="7" spans="1:9">
      <c r="H7" s="138" t="s">
        <v>25</v>
      </c>
    </row>
    <row r="8" spans="1:9" s="28" customFormat="1" ht="51" customHeight="1">
      <c r="B8" s="188" t="s">
        <v>38</v>
      </c>
      <c r="C8" s="189"/>
      <c r="D8" s="190" t="s">
        <v>39</v>
      </c>
      <c r="E8" s="192" t="s">
        <v>111</v>
      </c>
      <c r="F8" s="192"/>
      <c r="G8" s="192"/>
      <c r="H8" s="192"/>
    </row>
    <row r="9" spans="1:9" s="28" customFormat="1" ht="39.75" customHeight="1">
      <c r="B9" s="115" t="s">
        <v>41</v>
      </c>
      <c r="C9" s="115" t="s">
        <v>42</v>
      </c>
      <c r="D9" s="191"/>
      <c r="E9" s="115" t="s">
        <v>46</v>
      </c>
      <c r="F9" s="115" t="s">
        <v>36</v>
      </c>
      <c r="G9" s="115" t="s">
        <v>33</v>
      </c>
      <c r="H9" s="139" t="s">
        <v>40</v>
      </c>
    </row>
    <row r="10" spans="1:9" s="28" customFormat="1">
      <c r="B10" s="91"/>
      <c r="C10" s="91"/>
      <c r="D10" s="92" t="s">
        <v>94</v>
      </c>
      <c r="E10" s="27">
        <f>+E12</f>
        <v>0</v>
      </c>
      <c r="F10" s="27">
        <f t="shared" ref="F10:H10" si="0">+F12</f>
        <v>0</v>
      </c>
      <c r="G10" s="27">
        <f t="shared" si="0"/>
        <v>0</v>
      </c>
      <c r="H10" s="140">
        <f t="shared" si="0"/>
        <v>0</v>
      </c>
    </row>
    <row r="11" spans="1:9" s="28" customFormat="1">
      <c r="B11" s="91"/>
      <c r="C11" s="91"/>
      <c r="D11" s="92" t="s">
        <v>95</v>
      </c>
      <c r="E11" s="27"/>
      <c r="F11" s="27"/>
      <c r="G11" s="27"/>
      <c r="H11" s="140"/>
    </row>
    <row r="12" spans="1:9" s="28" customFormat="1" ht="34.5">
      <c r="B12" s="92"/>
      <c r="C12" s="93"/>
      <c r="D12" s="93" t="s">
        <v>96</v>
      </c>
      <c r="E12" s="27">
        <f>+E14+E74</f>
        <v>0</v>
      </c>
      <c r="F12" s="27">
        <f>+F14+F74</f>
        <v>0</v>
      </c>
      <c r="G12" s="27">
        <f>+G14+G74</f>
        <v>0</v>
      </c>
      <c r="H12" s="140">
        <f>+H14+H74</f>
        <v>0</v>
      </c>
    </row>
    <row r="13" spans="1:9" s="28" customFormat="1">
      <c r="B13" s="92"/>
      <c r="C13" s="92"/>
      <c r="D13" s="92" t="s">
        <v>43</v>
      </c>
      <c r="E13" s="27"/>
      <c r="F13" s="27"/>
      <c r="G13" s="27"/>
      <c r="H13" s="140"/>
    </row>
    <row r="14" spans="1:9" s="28" customFormat="1" ht="34.5">
      <c r="B14" s="94">
        <v>1049</v>
      </c>
      <c r="C14" s="94">
        <v>21001</v>
      </c>
      <c r="D14" s="95" t="s">
        <v>97</v>
      </c>
      <c r="E14" s="106">
        <f>+E16+E17</f>
        <v>0</v>
      </c>
      <c r="F14" s="106">
        <f t="shared" ref="F14:H14" si="1">+F16+F17</f>
        <v>0</v>
      </c>
      <c r="G14" s="106">
        <f t="shared" si="1"/>
        <v>0</v>
      </c>
      <c r="H14" s="141">
        <f t="shared" si="1"/>
        <v>0</v>
      </c>
    </row>
    <row r="15" spans="1:9" s="28" customFormat="1">
      <c r="B15" s="96"/>
      <c r="C15" s="96"/>
      <c r="D15" s="97" t="s">
        <v>75</v>
      </c>
      <c r="E15" s="27"/>
      <c r="F15" s="27"/>
      <c r="G15" s="27"/>
      <c r="H15" s="140"/>
    </row>
    <row r="16" spans="1:9" ht="29.25" customHeight="1">
      <c r="B16" s="99"/>
      <c r="C16" s="99"/>
      <c r="D16" s="92" t="s">
        <v>27</v>
      </c>
      <c r="E16" s="27">
        <f>-E17</f>
        <v>-39711.800000000003</v>
      </c>
      <c r="F16" s="27">
        <f t="shared" ref="F16:H16" si="2">-F17</f>
        <v>-2178205.2999999998</v>
      </c>
      <c r="G16" s="27">
        <f t="shared" si="2"/>
        <v>-4911287.5</v>
      </c>
      <c r="H16" s="140">
        <f t="shared" si="2"/>
        <v>-5983307.2000000002</v>
      </c>
      <c r="I16" s="128"/>
    </row>
    <row r="17" spans="2:12" s="28" customFormat="1" ht="34.5">
      <c r="B17" s="98"/>
      <c r="C17" s="98"/>
      <c r="D17" s="92" t="s">
        <v>44</v>
      </c>
      <c r="E17" s="27">
        <f>+E19+E31+E46</f>
        <v>39711.800000000003</v>
      </c>
      <c r="F17" s="27">
        <f>+F19+F31+F46</f>
        <v>2178205.2999999998</v>
      </c>
      <c r="G17" s="27">
        <f>+G19+G31+G46</f>
        <v>4911287.5</v>
      </c>
      <c r="H17" s="140">
        <f>+H19+H31+H46</f>
        <v>5983307.2000000002</v>
      </c>
      <c r="I17" s="129"/>
      <c r="J17" s="129"/>
      <c r="K17" s="129"/>
      <c r="L17" s="129"/>
    </row>
    <row r="18" spans="2:12">
      <c r="B18" s="99"/>
      <c r="C18" s="99"/>
      <c r="D18" s="97" t="s">
        <v>100</v>
      </c>
      <c r="E18" s="27"/>
      <c r="F18" s="27"/>
      <c r="G18" s="27"/>
      <c r="H18" s="140"/>
    </row>
    <row r="19" spans="2:12" ht="34.5">
      <c r="B19" s="92"/>
      <c r="C19" s="100" t="s">
        <v>101</v>
      </c>
      <c r="D19" s="101" t="s">
        <v>102</v>
      </c>
      <c r="E19" s="106">
        <f>SUM(E20:E30)</f>
        <v>1940</v>
      </c>
      <c r="F19" s="106">
        <f t="shared" ref="F19:G19" si="3">SUM(F20:F30)</f>
        <v>1570294.1</v>
      </c>
      <c r="G19" s="106">
        <f t="shared" si="3"/>
        <v>3943228.9999999995</v>
      </c>
      <c r="H19" s="141">
        <f>SUM(H20:H30)</f>
        <v>4885272.9000000004</v>
      </c>
    </row>
    <row r="20" spans="2:12" ht="51.75">
      <c r="B20" s="92"/>
      <c r="C20" s="102"/>
      <c r="D20" s="124" t="str">
        <f>Հ1!C18</f>
        <v>Մ-1, Երևան-Գյումրի-ՀՀ սահման միջպետական նշանակության ավտոճանապարհի կմ 141+500-կմ143+300 հատվածի հիմնանորոգում</v>
      </c>
      <c r="E20" s="27">
        <v>0</v>
      </c>
      <c r="F20" s="27">
        <v>21468.1</v>
      </c>
      <c r="G20" s="27">
        <v>21468.1</v>
      </c>
      <c r="H20" s="140">
        <f>Հ1!D18</f>
        <v>21468.1</v>
      </c>
      <c r="L20" s="162"/>
    </row>
    <row r="21" spans="2:12" ht="51.75">
      <c r="B21" s="92"/>
      <c r="C21" s="102"/>
      <c r="D21" s="124" t="str">
        <f>Հ1!C19</f>
        <v>Մ-2 ,Երևան-Երասխ-Գորիս-Մեղրի-ՀՀ սահման միջպետական նշանակության  ավտոճանապարհի  կմ47+475-կմ53+150 հատվածի հիմնանորոգում</v>
      </c>
      <c r="E21" s="27">
        <v>0</v>
      </c>
      <c r="F21" s="27">
        <v>3159.4</v>
      </c>
      <c r="G21" s="27">
        <v>3159.4</v>
      </c>
      <c r="H21" s="140">
        <f>Հ1!D19</f>
        <v>3159.4</v>
      </c>
      <c r="I21" s="162"/>
      <c r="J21" s="162"/>
      <c r="K21" s="162"/>
      <c r="L21" s="162"/>
    </row>
    <row r="22" spans="2:12" ht="51.75">
      <c r="B22" s="92"/>
      <c r="C22" s="102"/>
      <c r="D22" s="124" t="str">
        <f>Հ1!C20</f>
        <v>Մ-2, Երևան-Երասխ-Գորիս-Մեղրի-ՀՀ սահման միջպետական նշանակության ավտոճանապարհի կմ77+350 - կմ82+000 հատվածի հիմնանորոգում</v>
      </c>
      <c r="E22" s="27">
        <v>1780</v>
      </c>
      <c r="F22" s="27">
        <v>1780</v>
      </c>
      <c r="G22" s="27">
        <v>1780</v>
      </c>
      <c r="H22" s="140">
        <f>Հ1!D20</f>
        <v>1780</v>
      </c>
    </row>
    <row r="23" spans="2:12" ht="51.75">
      <c r="B23" s="92"/>
      <c r="C23" s="102"/>
      <c r="D23" s="124" t="str">
        <f>Հ1!C21</f>
        <v>Մ-2, (Սյունիք) /Մ-2/ - Աղվանի- Տաթև - /Մ-2/ միջպետական նշանակության ավտոճանապարհի Վերին Խոտանանը շրջանցող ճանապարհահատվածի կառուցում (I փուլ)</v>
      </c>
      <c r="E23" s="27">
        <v>0</v>
      </c>
      <c r="F23" s="27">
        <v>50000</v>
      </c>
      <c r="G23" s="27">
        <v>157685.5</v>
      </c>
      <c r="H23" s="140">
        <f>Հ1!D21</f>
        <v>157685.5</v>
      </c>
    </row>
    <row r="24" spans="2:12" ht="51.75">
      <c r="B24" s="92"/>
      <c r="C24" s="102"/>
      <c r="D24" s="124" t="str">
        <f>Հ1!C22</f>
        <v>Մ-2, (Սյունիք) /Մ-2/ - Աղվանի- Տաթև - /Մ-2/ միջպետական նշանակության ավտոճանապարհի Վերին Խոտանանը շրջանցող ճանապարհահատվածի կառուցում (II փուլ)</v>
      </c>
      <c r="E24" s="27">
        <v>0</v>
      </c>
      <c r="F24" s="27">
        <v>400000</v>
      </c>
      <c r="G24" s="27">
        <v>1446035.7</v>
      </c>
      <c r="H24" s="140">
        <f>Հ1!D22</f>
        <v>1807544.6</v>
      </c>
    </row>
    <row r="25" spans="2:12" ht="86.25">
      <c r="B25" s="92"/>
      <c r="C25" s="102"/>
      <c r="D25" s="124" t="str">
        <f>Հ1!C23</f>
        <v>Մ-2, Երևան-Երասխ-Գորիս-Մեղրի-ՀՀ սահման միջպետական նշանակության ավտոճանապարհի կմ297+800-կմ311+250 հատվածի հիմնանորոգման աշխատանքների (1-ին տեղամաս՝ կմ297+800-կմ301+820 հատված)</v>
      </c>
      <c r="E25" s="27">
        <v>0</v>
      </c>
      <c r="F25" s="27">
        <f>690435.3-51176.7</f>
        <v>639258.60000000009</v>
      </c>
      <c r="G25" s="27">
        <v>1104696.3999999999</v>
      </c>
      <c r="H25" s="140">
        <f>Հ1!D23</f>
        <v>1380870.5</v>
      </c>
    </row>
    <row r="26" spans="2:12" ht="86.25">
      <c r="B26" s="92"/>
      <c r="C26" s="102"/>
      <c r="D26" s="124" t="str">
        <f>Հ1!C24</f>
        <v>Մ-2, Երևան-Երասխ-Գորիս-Մեղրի-ՀՀ սահման միջպետական նշանակության ավտոճանապարհի կմ297+800-կմ311+250 հատվածի հիմնանորոգման աշխատանքների (2-րդ տեղամաս՝ կմ301+820 - կմ311+250 հատված)</v>
      </c>
      <c r="E26" s="27">
        <v>0</v>
      </c>
      <c r="F26" s="27">
        <v>1608</v>
      </c>
      <c r="G26" s="27">
        <v>4020</v>
      </c>
      <c r="H26" s="140">
        <f>Հ1!D24</f>
        <v>8040</v>
      </c>
    </row>
    <row r="27" spans="2:12" ht="69">
      <c r="B27" s="92"/>
      <c r="C27" s="102"/>
      <c r="D27" s="124" t="str">
        <f>Հ1!C25</f>
        <v>Մ-4, Երևան-Սևան-Իջևան-ՀՀ սահման միջպետական նշանակության ավտոճանապարհի Դիլիջան-Իջևան հատվածում անվտանգության տարրերի բարելավում և սև կետերի շտկում</v>
      </c>
      <c r="E27" s="27"/>
      <c r="F27" s="27">
        <v>912</v>
      </c>
      <c r="G27" s="27">
        <v>912</v>
      </c>
      <c r="H27" s="140">
        <f>Հ1!D25</f>
        <v>912</v>
      </c>
    </row>
    <row r="28" spans="2:12" s="28" customFormat="1" ht="103.5">
      <c r="B28" s="92"/>
      <c r="C28" s="102"/>
      <c r="D28" s="124" t="str">
        <f>Հ1!C26</f>
        <v xml:space="preserve">Մ-5, Երևան - Արմավիր - ՀՀ սահման միջպետական նշանակության ավտոճանապարհի կմ17+530-կմ18+200, կմ25+593 - կմ29+385 և կմ32+675 - կմ33+833 աջակողմյան և ձախակողմյան հատվածների հիմնանորոգում և Մ-5 Երևան-Արմավիր-ՀՀ սահման ա/ճ-ի կմ 35+457 - կմ 37+054 հատվածի ջրահեռացման համակարգի վերականգնում </v>
      </c>
      <c r="E28" s="27">
        <v>0</v>
      </c>
      <c r="F28" s="27">
        <v>450000</v>
      </c>
      <c r="G28" s="27">
        <v>1201363.8999999999</v>
      </c>
      <c r="H28" s="140">
        <f>Հ1!D26</f>
        <v>1501704.8</v>
      </c>
      <c r="I28" s="15"/>
      <c r="J28" s="15"/>
      <c r="K28" s="15"/>
      <c r="L28" s="15"/>
    </row>
    <row r="29" spans="2:12" s="28" customFormat="1" ht="51.75">
      <c r="B29" s="92"/>
      <c r="C29" s="102"/>
      <c r="D29" s="124" t="str">
        <f>Հ1!C27</f>
        <v>Մ-8, Վանաձոր (Մ-6 հատման կետ) - Դիլիջան միջպետական նշանակության ավտոճանապարհի կմ0+236 - կմ6+236 հատվածի (Վանաձոր քաղաքի հատված) հիմնանորոգում</v>
      </c>
      <c r="E29" s="27">
        <v>0</v>
      </c>
      <c r="F29" s="27">
        <v>1948</v>
      </c>
      <c r="G29" s="27">
        <v>1948</v>
      </c>
      <c r="H29" s="140">
        <f>Հ1!D27</f>
        <v>1948</v>
      </c>
      <c r="I29" s="15"/>
      <c r="J29" s="15"/>
      <c r="K29" s="15"/>
      <c r="L29" s="15"/>
    </row>
    <row r="30" spans="2:12" ht="51.75">
      <c r="B30" s="92"/>
      <c r="C30" s="102"/>
      <c r="D30" s="124" t="str">
        <f>Հ1!C28</f>
        <v>Մ-10, Սևան-Մարտունի-Գետափ միջպետական նշանակության ավտոճանապարհի կմ79+060-կմ80+590 հատվածի վերակառուցում</v>
      </c>
      <c r="E30" s="27">
        <v>160</v>
      </c>
      <c r="F30" s="27">
        <v>160</v>
      </c>
      <c r="G30" s="27">
        <v>160</v>
      </c>
      <c r="H30" s="140">
        <f>Հ1!D28</f>
        <v>160</v>
      </c>
    </row>
    <row r="31" spans="2:12" ht="34.5">
      <c r="B31" s="92"/>
      <c r="C31" s="100" t="s">
        <v>103</v>
      </c>
      <c r="D31" s="101" t="s">
        <v>104</v>
      </c>
      <c r="E31" s="106">
        <f>SUM(E32:E45)</f>
        <v>4680</v>
      </c>
      <c r="F31" s="106">
        <f t="shared" ref="F31" si="4">SUM(F32:F45)</f>
        <v>331285.2</v>
      </c>
      <c r="G31" s="106">
        <f>SUM(G32:G45)</f>
        <v>602763</v>
      </c>
      <c r="H31" s="141">
        <f>SUM(H32:H45)</f>
        <v>732738.79999999993</v>
      </c>
    </row>
    <row r="32" spans="2:12" ht="69">
      <c r="B32" s="92"/>
      <c r="C32" s="130"/>
      <c r="D32" s="124" t="str">
        <f>Հ1!C30</f>
        <v>Հ-3, Երևան (Ջրաշխարհ, Մ-4-ի հետ հատման տեղ)-Գառնի –Գեղարդի վանք հանրապետական նշանակության ավտոճանապարհի կմ10+770-կմ27+500 հատվածի (բացառությամբ սողանքային տեղամասերի) հիմնանորոգում</v>
      </c>
      <c r="E32" s="27">
        <v>650</v>
      </c>
      <c r="F32" s="27">
        <v>1514</v>
      </c>
      <c r="G32" s="27">
        <v>1514</v>
      </c>
      <c r="H32" s="140">
        <f>Հ1!D30</f>
        <v>1514</v>
      </c>
    </row>
    <row r="33" spans="2:10" ht="69">
      <c r="B33" s="92"/>
      <c r="C33" s="130"/>
      <c r="D33" s="124" t="str">
        <f>Հ1!C31</f>
        <v>Հ-3, Երևան (Ջրաշխարհ, Մ-4-ի հետ հատման տեղ) - Գառնի -Գեղարդի վանք հանրապետական նշանակության ավտոճանապարհի կմ27+500-կմ33+500 հատվածի հիմնանորոգում</v>
      </c>
      <c r="E33" s="27">
        <v>0</v>
      </c>
      <c r="F33" s="27">
        <v>52512.1</v>
      </c>
      <c r="G33" s="27">
        <v>52512.1</v>
      </c>
      <c r="H33" s="140">
        <f>Հ1!D31</f>
        <v>52512.1</v>
      </c>
    </row>
    <row r="34" spans="2:10" ht="51.75">
      <c r="B34" s="92"/>
      <c r="C34" s="130"/>
      <c r="D34" s="124" t="str">
        <f>Հ1!C32</f>
        <v>Հ-4, Երևան - Եղվարդ - Արագյուղ - Հարթավան - /Մ-3/ հանրապետական նշանակության ավտոճանապարհի կմ0+000-կմ15+600 հատվածի հիմնանորոգում</v>
      </c>
      <c r="E34" s="27">
        <v>1600</v>
      </c>
      <c r="F34" s="27">
        <v>1600</v>
      </c>
      <c r="G34" s="27">
        <v>1600</v>
      </c>
      <c r="H34" s="140">
        <f>Հ1!D32</f>
        <v>1600</v>
      </c>
    </row>
    <row r="35" spans="2:10" ht="69">
      <c r="B35" s="92"/>
      <c r="C35" s="130"/>
      <c r="D35" s="124" t="str">
        <f>Հ1!C33</f>
        <v>Հ-7, /Հ-5/ - Կարենիս - Չարենցավան /Հ-1/ (Ֆանտան)հանրապետական նշանակության ավտոճանապարհի կմ7+580 - կմ10+200 հատվածի հիմնանորոգում</v>
      </c>
      <c r="E35" s="27">
        <v>0</v>
      </c>
      <c r="F35" s="27">
        <v>250000</v>
      </c>
      <c r="G35" s="27">
        <v>519903.4</v>
      </c>
      <c r="H35" s="140">
        <f>Հ1!D33</f>
        <v>649879.19999999995</v>
      </c>
    </row>
    <row r="36" spans="2:10" ht="51.75">
      <c r="B36" s="92"/>
      <c r="C36" s="130"/>
      <c r="D36" s="124" t="str">
        <f>Հ1!C34</f>
        <v>Հ-10. /Հ-8/ (Ոսկետափ) - Վեդի - Լանջառ - /Մ-2/ հանրապետական նշանակության ավտոճանապարհի կմ5+450 - կմ9+250 հատվածի հիմնանորոգում</v>
      </c>
      <c r="E36" s="27">
        <v>0</v>
      </c>
      <c r="F36" s="27">
        <v>720</v>
      </c>
      <c r="G36" s="27">
        <v>720</v>
      </c>
      <c r="H36" s="140">
        <f>Հ1!D34</f>
        <v>720</v>
      </c>
    </row>
    <row r="37" spans="2:10" ht="51.75">
      <c r="B37" s="92"/>
      <c r="C37" s="130"/>
      <c r="D37" s="124" t="str">
        <f>Հ1!C35</f>
        <v>Հ-15, /Մ-5/(Նորապատ) -Արգավանդ –/Մ-3/ (Վարդանաշեն) հանրապետական նշանակության ավտոճանապարհի կմ3+000 - կմ13+000 հատվածի հիմնանորոգում</v>
      </c>
      <c r="E37" s="27">
        <v>0</v>
      </c>
      <c r="F37" s="27">
        <v>1082.9000000000001</v>
      </c>
      <c r="G37" s="27">
        <v>1082.9000000000001</v>
      </c>
      <c r="H37" s="140">
        <f>Հ1!D35</f>
        <v>1082.9000000000001</v>
      </c>
    </row>
    <row r="38" spans="2:10" ht="51.75">
      <c r="B38" s="92"/>
      <c r="C38" s="130"/>
      <c r="D38" s="124" t="str">
        <f>Հ1!C36</f>
        <v>Հ-15, /Մ-5/(Նորապատ) -Արգավանդ –/Մ-3/ (Վարդանաշեն) հանրապետական նշանակության ավտոճանապարհի կմ13+000 - կմ20+000 հատվածի հիմնանորոգում</v>
      </c>
      <c r="E38" s="27">
        <v>0</v>
      </c>
      <c r="F38" s="27">
        <v>809.2</v>
      </c>
      <c r="G38" s="27">
        <v>809.2</v>
      </c>
      <c r="H38" s="140">
        <f>Հ1!D36</f>
        <v>809.2</v>
      </c>
    </row>
    <row r="39" spans="2:10" ht="51.75">
      <c r="B39" s="92"/>
      <c r="C39" s="130"/>
      <c r="D39" s="124" t="str">
        <f>Հ1!C37</f>
        <v>Հ-16, /Մ-5/ - Մեծամոր – ՀԱԷԿ - /Մ-5/ հանրապետական նշանակության ավտոճանապարհի կմ0+000 - կմ10+700 հատվածի հիմնանորոգում</v>
      </c>
      <c r="E39" s="27">
        <v>2430</v>
      </c>
      <c r="F39" s="27">
        <v>2430</v>
      </c>
      <c r="G39" s="27">
        <v>2430</v>
      </c>
      <c r="H39" s="140">
        <f>Հ1!D37</f>
        <v>2430</v>
      </c>
    </row>
    <row r="40" spans="2:10" ht="69">
      <c r="B40" s="92"/>
      <c r="C40" s="130"/>
      <c r="D40" s="124" t="str">
        <f>Հ1!C38</f>
        <v>Հ-24, /Մ-3/ - Գյուլագարակ – Կուրթան - /Մ-6/ հանրապետական նշանակության ավտոճանապարհի Կուրթան - Ձորագյուղ - /Մ-6/ 15.2 կմ հատվածի հիմնանորոգում</v>
      </c>
      <c r="E40" s="27">
        <v>0</v>
      </c>
      <c r="F40" s="27">
        <v>8799</v>
      </c>
      <c r="G40" s="27">
        <v>8799</v>
      </c>
      <c r="H40" s="140">
        <f>Հ1!D38</f>
        <v>8799</v>
      </c>
    </row>
    <row r="41" spans="2:10" ht="51.75">
      <c r="B41" s="92"/>
      <c r="C41" s="130"/>
      <c r="D41" s="124" t="str">
        <f>Հ1!C39</f>
        <v>Հ-26,/Մ-4 /-Ենոքավան–Կարմիր գյուղ (գյուղատեղի)-/Մ-16/ հանրապետական նշանակության  ավտոճանապարհի  կմ6+300-կմ71+800 հատվածի հիմնանորոգում</v>
      </c>
      <c r="E41" s="27"/>
      <c r="F41" s="27"/>
      <c r="G41" s="27">
        <v>798</v>
      </c>
      <c r="H41" s="140">
        <f>Հ1!D39</f>
        <v>798</v>
      </c>
    </row>
    <row r="42" spans="2:10" ht="51.75">
      <c r="B42" s="92"/>
      <c r="C42" s="130"/>
      <c r="D42" s="124" t="str">
        <f>Հ1!C40</f>
        <v>Հ-28,/Հ-55/ - Ջրառատ – Մեղրաձոր - Հանքավան հանրապետական նշանակության ավտոճանապարհի կմ 17+000-կմ 19+000 հատվածի հիմնանորոգում</v>
      </c>
      <c r="E42" s="27">
        <v>0</v>
      </c>
      <c r="F42" s="27">
        <v>4705</v>
      </c>
      <c r="G42" s="27">
        <v>4705</v>
      </c>
      <c r="H42" s="140">
        <f>Հ1!D40</f>
        <v>4705</v>
      </c>
    </row>
    <row r="43" spans="2:10" ht="69">
      <c r="B43" s="92"/>
      <c r="C43" s="130"/>
      <c r="D43" s="124" t="str">
        <f>Հ1!C41</f>
        <v>Հ-29,Սևան - Ծաղկունք – Զովաբեր հանրապետական նշանակության ավտոճանապարհի կմ 0+000-կմ 18+200 հատվածի հիմնորոգում (բացառությամբ կմ 11+000-կմ 12+000 հատվածի)</v>
      </c>
      <c r="E43" s="27">
        <v>0</v>
      </c>
      <c r="F43" s="27">
        <v>3738</v>
      </c>
      <c r="G43" s="27">
        <v>3738</v>
      </c>
      <c r="H43" s="140">
        <f>Հ1!D41</f>
        <v>3738</v>
      </c>
    </row>
    <row r="44" spans="2:10" ht="51.75">
      <c r="B44" s="92"/>
      <c r="C44" s="130"/>
      <c r="D44" s="124" t="str">
        <f>Հ1!C42</f>
        <v>Հ-56,/Մ-3/ - Մուղնի - Օհանավան - /Մ-3/ հանրապետական նշանակության ավտոճանապարհի կմ0+000-կմ5+300 հատվածի հիմնանորոգում</v>
      </c>
      <c r="E44" s="108"/>
      <c r="F44" s="108">
        <v>1377.6</v>
      </c>
      <c r="G44" s="108">
        <v>2154</v>
      </c>
      <c r="H44" s="140">
        <f>Հ1!D42</f>
        <v>2154</v>
      </c>
    </row>
    <row r="45" spans="2:10" ht="51.75">
      <c r="B45" s="92"/>
      <c r="C45" s="130"/>
      <c r="D45" s="124" t="str">
        <f>Հ1!C43</f>
        <v>Հ-64, Բերդ - Արծվաբերդ - Չինարի հանրապետական նշանակության ավտոճանապարհի 18-րդ կիլոմետրում փլուզված հողային պաստառի վերականգնում</v>
      </c>
      <c r="E45" s="27"/>
      <c r="F45" s="27">
        <v>1997.4</v>
      </c>
      <c r="G45" s="27">
        <v>1997.4</v>
      </c>
      <c r="H45" s="140">
        <f>Հ1!D43</f>
        <v>1997.4</v>
      </c>
    </row>
    <row r="46" spans="2:10" ht="34.5">
      <c r="B46" s="92"/>
      <c r="C46" s="131">
        <v>3</v>
      </c>
      <c r="D46" s="101" t="s">
        <v>106</v>
      </c>
      <c r="E46" s="106">
        <f>SUM(E47:E73)</f>
        <v>33091.800000000003</v>
      </c>
      <c r="F46" s="106">
        <f>SUM(F47:F73)</f>
        <v>276626</v>
      </c>
      <c r="G46" s="106">
        <f>SUM(G47:G73)</f>
        <v>365295.49999999994</v>
      </c>
      <c r="H46" s="141">
        <f>SUM(H47:H73)</f>
        <v>365295.49999999994</v>
      </c>
      <c r="J46" s="128"/>
    </row>
    <row r="47" spans="2:10" ht="34.5">
      <c r="B47" s="92"/>
      <c r="C47" s="130"/>
      <c r="D47" s="124" t="str">
        <f>Հ1!C45</f>
        <v>Տ-1-14, /Մ-3/ - Հարթավան - /Հ-4/ ավտոճանապարհի կմ0+000-կմ1+200 հատվածի հիմնանորոգում</v>
      </c>
      <c r="E47" s="27">
        <v>0</v>
      </c>
      <c r="F47" s="27">
        <v>364</v>
      </c>
      <c r="G47" s="27">
        <v>364</v>
      </c>
      <c r="H47" s="140">
        <f>Հ1!D45</f>
        <v>364</v>
      </c>
    </row>
    <row r="48" spans="2:10" ht="58.5" customHeight="1">
      <c r="B48" s="92"/>
      <c r="C48" s="130"/>
      <c r="D48" s="124" t="str">
        <f>Հ1!C46</f>
        <v>Տ-1-25,/Մ-3/(Աշտարակ)–Փարպի-Ղազարավան տեղական նշանակության ավտոճանապարհի կմ0+000-կմ4+000 և կմ6+000-կմ13+500 հատվածների հիմնանորոգում</v>
      </c>
      <c r="E48" s="27">
        <v>0</v>
      </c>
      <c r="F48" s="27"/>
      <c r="G48" s="27">
        <v>301.89999999999998</v>
      </c>
      <c r="H48" s="140">
        <f>Հ1!D46</f>
        <v>301.89999999999998</v>
      </c>
    </row>
    <row r="49" spans="2:8" ht="57.75" customHeight="1">
      <c r="B49" s="92"/>
      <c r="C49" s="130"/>
      <c r="D49" s="124" t="str">
        <f>Հ1!C47</f>
        <v>Տ-1-33,Կոշ(Տ-1-8)-Վերին Սասունիկ-Լեռնարոտ տեղական նշանակության ավտոճանապարհի կմ0+000-կմ9+500 հատվածի հիմնանորոգում</v>
      </c>
      <c r="E49" s="27">
        <v>0</v>
      </c>
      <c r="F49" s="27">
        <v>2772</v>
      </c>
      <c r="G49" s="27">
        <v>4245</v>
      </c>
      <c r="H49" s="140">
        <f>Հ1!D47</f>
        <v>4245</v>
      </c>
    </row>
    <row r="50" spans="2:8" ht="57" customHeight="1">
      <c r="B50" s="92"/>
      <c r="C50" s="131"/>
      <c r="D50" s="124" t="str">
        <f>Հ1!C48</f>
        <v>Տ-1-34,(Տ-1-33)–Ավան-Խնուսիկ տեղական նշանակության ավտոճանապարհի կմ0+000-կմ2+200 հատվածի հիմնանորոգում</v>
      </c>
      <c r="E50" s="27">
        <v>0</v>
      </c>
      <c r="F50" s="27">
        <v>840</v>
      </c>
      <c r="G50" s="27">
        <v>1282.5</v>
      </c>
      <c r="H50" s="140">
        <f>Հ1!D48</f>
        <v>1282.5</v>
      </c>
    </row>
    <row r="51" spans="2:8" ht="48" customHeight="1">
      <c r="B51" s="92"/>
      <c r="C51" s="131"/>
      <c r="D51" s="124" t="str">
        <f>Հ1!C49</f>
        <v>Տ-1-44,/Մ-3/ (Ապարան) - Լուսագյուղ ավտոճանապարհի կմ0+000-կմ3+000 հատվածի հիմնանորոգում</v>
      </c>
      <c r="E51" s="27">
        <v>0</v>
      </c>
      <c r="F51" s="27">
        <v>668.4</v>
      </c>
      <c r="G51" s="27">
        <v>668.4</v>
      </c>
      <c r="H51" s="140">
        <f>Հ1!D49</f>
        <v>668.4</v>
      </c>
    </row>
    <row r="52" spans="2:8" ht="49.5" customHeight="1">
      <c r="B52" s="92"/>
      <c r="C52" s="131"/>
      <c r="D52" s="124" t="str">
        <f>Հ1!C50</f>
        <v>Զարինջա - Ձիթհանքով ավտոճանապարհի 4.3 կմ երկարությամբ հատվածի հիմնանորոգում</v>
      </c>
      <c r="E52" s="27">
        <v>0</v>
      </c>
      <c r="F52" s="27">
        <v>945</v>
      </c>
      <c r="G52" s="27">
        <v>1144.5</v>
      </c>
      <c r="H52" s="140">
        <f>Հ1!D50</f>
        <v>1144.5</v>
      </c>
    </row>
    <row r="53" spans="2:8" ht="40.5" customHeight="1">
      <c r="B53" s="92"/>
      <c r="C53" s="131"/>
      <c r="D53" s="124" t="str">
        <f>Հ1!C51</f>
        <v>Տ-1-62,/Հ-4/ - Երնջաթափ - Շողակն ավտոճանապարհի կմ0+000-կմ3+400 հատվածի հիմնանորոգում</v>
      </c>
      <c r="E53" s="27">
        <v>0</v>
      </c>
      <c r="F53" s="27">
        <v>757.3</v>
      </c>
      <c r="G53" s="27">
        <v>757.3</v>
      </c>
      <c r="H53" s="140">
        <f>Հ1!D51</f>
        <v>757.3</v>
      </c>
    </row>
    <row r="54" spans="2:8" ht="60.75" customHeight="1">
      <c r="B54" s="92"/>
      <c r="C54" s="131"/>
      <c r="D54" s="124" t="str">
        <f>Հ1!C52</f>
        <v>Տ-3-11 /Հ-15/ (Արմավիր գ.) – Նալբանդյան – Գետաշեն – Նոր Կեսարիա – /Մ-5/ ավտոճանապարհի կմ6+000-կմ10+000 հատվածի հիմնանորոգում</v>
      </c>
      <c r="E54" s="27">
        <v>0</v>
      </c>
      <c r="F54" s="27">
        <v>74434.5</v>
      </c>
      <c r="G54" s="27">
        <v>106335</v>
      </c>
      <c r="H54" s="140">
        <f>Հ1!D52</f>
        <v>106335</v>
      </c>
    </row>
    <row r="55" spans="2:8" ht="58.5" customHeight="1">
      <c r="B55" s="92"/>
      <c r="C55" s="131"/>
      <c r="D55" s="124" t="str">
        <f>Հ1!C53</f>
        <v>Տ-3-14/Մ-5/-Մրգաշատ-Ալաշկերտ-գ․Արմավիր (Տ-3-16) տեղական նշնակության ավտոճանապարհի կմ6+200 - կմ7+400 հատվածի հիմնանորոգում</v>
      </c>
      <c r="E55" s="27">
        <v>0</v>
      </c>
      <c r="F55" s="27">
        <v>420</v>
      </c>
      <c r="G55" s="27">
        <v>700</v>
      </c>
      <c r="H55" s="140">
        <f>Հ1!D53</f>
        <v>700</v>
      </c>
    </row>
    <row r="56" spans="2:8" ht="46.5" customHeight="1">
      <c r="B56" s="86"/>
      <c r="C56" s="132"/>
      <c r="D56" s="124" t="str">
        <f>Հ1!C54</f>
        <v>Տ-3-18,Ակնալիճ (Տ-3-6) – Զարթոնք – Արևիկ (Տ-3-50) կմ0+000-կմ3+628 հատվածի հիմնանորոգում</v>
      </c>
      <c r="E56" s="27"/>
      <c r="F56" s="27">
        <v>90177.600000000006</v>
      </c>
      <c r="G56" s="27">
        <v>106091.3</v>
      </c>
      <c r="H56" s="140">
        <f>Հ1!D54</f>
        <v>106091.3</v>
      </c>
    </row>
    <row r="57" spans="2:8" ht="43.5" customHeight="1">
      <c r="B57" s="92"/>
      <c r="C57" s="131"/>
      <c r="D57" s="124" t="str">
        <f>Հ1!C55</f>
        <v>Տ-3-19, Արևիկ(Տ-3-50)-/Հ-15/(Տանձուտ) ավտոճանապարհի կմ0+000 - կմ3+400  հատվածի հիմնանորոգում</v>
      </c>
      <c r="E57" s="27">
        <v>0</v>
      </c>
      <c r="F57" s="27">
        <v>765</v>
      </c>
      <c r="G57" s="27">
        <v>765</v>
      </c>
      <c r="H57" s="140">
        <f>Հ1!D55</f>
        <v>765</v>
      </c>
    </row>
    <row r="58" spans="2:8" ht="49.5" customHeight="1">
      <c r="B58" s="86"/>
      <c r="C58" s="132"/>
      <c r="D58" s="124" t="str">
        <f>Հ1!C56</f>
        <v>Տ-3-29, /Մ-5/(Զվարթնոց թաղամաս)-/Հ-13/ 4,4կմ ընդհանուր երկարության կմ0+000-կմ4+400 հատվածի հիմնանորոգում</v>
      </c>
      <c r="E58" s="27"/>
      <c r="F58" s="27">
        <v>1680</v>
      </c>
      <c r="G58" s="27">
        <v>2550</v>
      </c>
      <c r="H58" s="140">
        <f>Հ1!D56</f>
        <v>2550</v>
      </c>
    </row>
    <row r="59" spans="2:8" ht="45.75" customHeight="1">
      <c r="B59" s="92"/>
      <c r="C59" s="131"/>
      <c r="D59" s="124" t="str">
        <f>Հ1!C57</f>
        <v>Տ-3-76, Զարթոնք - Արտաշար /Տ-3-54/ ավտոճանապարհի կմ 0+000-կմ 2+100 հատվածի հիմնանորոգում</v>
      </c>
      <c r="E59" s="27">
        <v>15250</v>
      </c>
      <c r="F59" s="27">
        <v>15250</v>
      </c>
      <c r="G59" s="27">
        <v>15250</v>
      </c>
      <c r="H59" s="140">
        <f>Հ1!D57</f>
        <v>15250</v>
      </c>
    </row>
    <row r="60" spans="2:8" ht="46.5" customHeight="1">
      <c r="B60" s="92"/>
      <c r="C60" s="131"/>
      <c r="D60" s="124" t="str">
        <f>Հ1!C58</f>
        <v>Տ-5-51, /Մ-3/ - Միխայլովկա - /Մ-3/ կմ0+000 – կմ2+000 մարզային նշանակության ավտոճանապարհի հիմնանորոգում</v>
      </c>
      <c r="E60" s="27">
        <v>0</v>
      </c>
      <c r="F60" s="27">
        <v>487.2</v>
      </c>
      <c r="G60" s="27">
        <v>794</v>
      </c>
      <c r="H60" s="140">
        <f>Հ1!D58</f>
        <v>794</v>
      </c>
    </row>
    <row r="61" spans="2:8" ht="47.25" customHeight="1">
      <c r="B61" s="92"/>
      <c r="C61" s="131"/>
      <c r="D61" s="124" t="str">
        <f>Հ1!C59</f>
        <v>Տ-5-96, /Մ-3/ – (Տաշիր) – Մեծավան – Ձյունաշող (Տ-5-27) կմ0+000 – կմ8+500 հիմնանորոգում</v>
      </c>
      <c r="E61" s="27">
        <v>0</v>
      </c>
      <c r="F61" s="27"/>
      <c r="G61" s="27">
        <v>2961</v>
      </c>
      <c r="H61" s="140">
        <f>Հ1!D59</f>
        <v>2961</v>
      </c>
    </row>
    <row r="62" spans="2:8" ht="54.75" customHeight="1">
      <c r="B62" s="92"/>
      <c r="C62" s="131"/>
      <c r="D62" s="124" t="str">
        <f>Հ1!C60</f>
        <v>ՀՀ Լոռու մարզի Ստեփանավան քաղաքի Չարենցի փողոցի 1.725կմ հատվածի և Արևելյան փողոցի 0.120 կմ հատվածի հիմնանորոգում</v>
      </c>
      <c r="E62" s="27">
        <v>0</v>
      </c>
      <c r="F62" s="27">
        <v>36191.1</v>
      </c>
      <c r="G62" s="27">
        <v>51701.599999999999</v>
      </c>
      <c r="H62" s="140">
        <f>Հ1!D60</f>
        <v>51701.599999999999</v>
      </c>
    </row>
    <row r="63" spans="2:8" ht="51.75" customHeight="1">
      <c r="B63" s="92"/>
      <c r="C63" s="131"/>
      <c r="D63" s="124" t="str">
        <f>Հ1!C61</f>
        <v>Տ-6-29, Երևան (Բագրևանդի փող.) – Ձորաղբյուր (Տ-6-42) ավտոճանապարհի կմ0+000-կմ5+200 հատվածի հիմնանորոգում</v>
      </c>
      <c r="E63" s="27">
        <v>0</v>
      </c>
      <c r="F63" s="27">
        <v>1308</v>
      </c>
      <c r="G63" s="27">
        <v>1308</v>
      </c>
      <c r="H63" s="140">
        <f>Հ1!D61</f>
        <v>1308</v>
      </c>
    </row>
    <row r="64" spans="2:8" ht="49.5" customHeight="1">
      <c r="B64" s="92"/>
      <c r="C64" s="131"/>
      <c r="D64" s="124" t="str">
        <f>Հ1!C62</f>
        <v>ՀՀ Կոտայքի մարզի Աբովյան համայնքի Կարմիր բանակի փողոցի և դեպի տվյալների մշակման կենտրոն տանող ավտոճանապարհի 200գմ հատվածի հիմնանորոգում</v>
      </c>
      <c r="E64" s="27"/>
      <c r="F64" s="27">
        <v>480</v>
      </c>
      <c r="G64" s="27">
        <v>480</v>
      </c>
      <c r="H64" s="140">
        <f>Հ1!D62</f>
        <v>480</v>
      </c>
    </row>
    <row r="65" spans="2:10" ht="54.75" customHeight="1">
      <c r="B65" s="92"/>
      <c r="C65" s="131"/>
      <c r="D65" s="124" t="str">
        <f>Հ1!C63</f>
        <v>Տ-7-42, /Մ-7/ (Գյումրի) – Հացիկ – Կարմրաքար (Տ-7-45) ավտոճանապարհի կմ0+000-կմ 4+000 հատվածի հիմնանորոգում</v>
      </c>
      <c r="E65" s="27">
        <v>14481.8</v>
      </c>
      <c r="F65" s="27">
        <v>14481.8</v>
      </c>
      <c r="G65" s="27">
        <v>14481.8</v>
      </c>
      <c r="H65" s="140">
        <f>Հ1!D63</f>
        <v>14481.8</v>
      </c>
    </row>
    <row r="66" spans="2:10" ht="56.25" customHeight="1">
      <c r="B66" s="92"/>
      <c r="C66" s="131"/>
      <c r="D66" s="124" t="str">
        <f>Հ1!C64</f>
        <v>Տ-10-30, /Մ-16/ - Աճարկուտ - Կիրանց պատմական հուշարձան ավտոճանապարհի 3,5 կմ երկարությամբ հատվածի վերակառուցում</v>
      </c>
      <c r="E66" s="27">
        <v>0</v>
      </c>
      <c r="F66" s="27">
        <v>840</v>
      </c>
      <c r="G66" s="27">
        <v>1307</v>
      </c>
      <c r="H66" s="140">
        <f>Հ1!D64</f>
        <v>1307</v>
      </c>
    </row>
    <row r="67" spans="2:10" ht="51" customHeight="1">
      <c r="B67" s="92"/>
      <c r="C67" s="131"/>
      <c r="D67" s="124" t="str">
        <f>Հ1!C65</f>
        <v>Հ-36, /Մ-4/ (Իջևան) - Նավուր - Բերդ – Այգեպար հանրապետական նշանակության ավտոճանապարհի 48-րդ կիլոմետրից դեպի զորամաս տանող ճանապարհի հիմնանորոգում</v>
      </c>
      <c r="E67" s="27">
        <v>0</v>
      </c>
      <c r="F67" s="27">
        <v>11809.1</v>
      </c>
      <c r="G67" s="27">
        <v>11809.1</v>
      </c>
      <c r="H67" s="140">
        <f>Հ1!D65</f>
        <v>11809.1</v>
      </c>
    </row>
    <row r="68" spans="2:10" ht="44.25" customHeight="1">
      <c r="B68" s="92"/>
      <c r="C68" s="131"/>
      <c r="D68" s="124" t="str">
        <f>Հ1!C66</f>
        <v>/Մ-12/ - Խնձորեսկ - Ներքին Խնձորեսկ ավտոճանապարհի կմ0+000 - կմ10+100 հատվածի հիմնանորոգում</v>
      </c>
      <c r="E68" s="27">
        <v>0</v>
      </c>
      <c r="F68" s="27">
        <v>0</v>
      </c>
      <c r="G68" s="27">
        <v>1260</v>
      </c>
      <c r="H68" s="140">
        <f>Հ1!D66</f>
        <v>1260</v>
      </c>
    </row>
    <row r="69" spans="2:10" ht="42.75" customHeight="1">
      <c r="B69" s="92"/>
      <c r="C69" s="131"/>
      <c r="D69" s="124" t="str">
        <f>Հ1!C67</f>
        <v>Տ-8-10,/Տ-8-48/ - Շամբ - Շամբի ջրամբարի պատվար /մարգարիտա/ ավտոճանապարհի հիմնանորոգում</v>
      </c>
      <c r="E69" s="27"/>
      <c r="F69" s="27"/>
      <c r="G69" s="27">
        <v>515.79999999999995</v>
      </c>
      <c r="H69" s="140">
        <f>Հ1!D67</f>
        <v>515.79999999999995</v>
      </c>
    </row>
    <row r="70" spans="2:10" ht="42" customHeight="1">
      <c r="B70" s="92"/>
      <c r="C70" s="131"/>
      <c r="D70" s="124" t="str">
        <f>Հ1!C68</f>
        <v>Տ-8-50, /Տ-8-48/ - Որոտան ավտոճանապարհի կմ0+000 - կմ1+700 հատվածի հիմնանորոգում</v>
      </c>
      <c r="E70" s="27">
        <v>0</v>
      </c>
      <c r="F70" s="27"/>
      <c r="G70" s="27">
        <v>438.3</v>
      </c>
      <c r="H70" s="140">
        <f>Հ1!D68</f>
        <v>438.3</v>
      </c>
    </row>
    <row r="71" spans="2:10" ht="37.5" customHeight="1">
      <c r="B71" s="92"/>
      <c r="C71" s="131"/>
      <c r="D71" s="124" t="str">
        <f>Հ1!C69</f>
        <v>Ուրցաձորից դեպի Մարտունի տանող ավտոճանապարհի կառուցում</v>
      </c>
      <c r="E71" s="27">
        <v>0</v>
      </c>
      <c r="F71" s="27"/>
      <c r="G71" s="27">
        <v>15829</v>
      </c>
      <c r="H71" s="140">
        <f>Հ1!D69</f>
        <v>15829</v>
      </c>
    </row>
    <row r="72" spans="2:10" ht="45.75" customHeight="1">
      <c r="B72" s="92"/>
      <c r="C72" s="131"/>
      <c r="D72" s="124" t="str">
        <f>Հ1!C70</f>
        <v>ՀՀ Արագածոտնի մարզի Լուսագյուղ գյուղից դեպի Հանքավան տանող ավտոճանապարհի կառուցում</v>
      </c>
      <c r="E72" s="27">
        <v>0</v>
      </c>
      <c r="F72" s="27">
        <v>18399</v>
      </c>
      <c r="G72" s="27">
        <v>18399</v>
      </c>
      <c r="H72" s="140">
        <f>Հ1!D70</f>
        <v>18399</v>
      </c>
    </row>
    <row r="73" spans="2:10" ht="72" customHeight="1">
      <c r="B73" s="92"/>
      <c r="C73" s="131"/>
      <c r="D73" s="124" t="str">
        <f>Հ1!C71</f>
        <v>/Տ-1-21/(Եղիպատրուշ բնակավայր) ճանապարհից դեպի «Մայլեռ» լեռնային հանգստավայր տանող 3 կմ երկարությամբ և 8 մետր լայնությամբ երթևեկելի մասով ասֆալտապատ ավտոճանապարհի կառուցում</v>
      </c>
      <c r="E73" s="27">
        <v>3360</v>
      </c>
      <c r="F73" s="27">
        <v>3556</v>
      </c>
      <c r="G73" s="27">
        <v>3556</v>
      </c>
      <c r="H73" s="140">
        <f>Հ1!D71</f>
        <v>3556</v>
      </c>
    </row>
    <row r="74" spans="2:10" ht="23.25" customHeight="1">
      <c r="B74" s="101">
        <v>1049</v>
      </c>
      <c r="C74" s="101">
        <v>21002</v>
      </c>
      <c r="D74" s="103" t="s">
        <v>98</v>
      </c>
      <c r="E74" s="106">
        <f>+E76+E77</f>
        <v>0</v>
      </c>
      <c r="F74" s="106">
        <f>+F76+F77</f>
        <v>0</v>
      </c>
      <c r="G74" s="106">
        <f t="shared" ref="G74" si="5">+G76+G77</f>
        <v>0</v>
      </c>
      <c r="H74" s="141">
        <f>+H76+H77</f>
        <v>0</v>
      </c>
    </row>
    <row r="75" spans="2:10" ht="21.75" customHeight="1">
      <c r="B75" s="101"/>
      <c r="C75" s="101"/>
      <c r="D75" s="104" t="s">
        <v>75</v>
      </c>
      <c r="E75" s="27"/>
      <c r="F75" s="27"/>
      <c r="G75" s="27"/>
      <c r="H75" s="140"/>
    </row>
    <row r="76" spans="2:10" ht="23.25" customHeight="1">
      <c r="B76" s="99"/>
      <c r="C76" s="99"/>
      <c r="D76" s="92" t="s">
        <v>27</v>
      </c>
      <c r="E76" s="27">
        <f>-E77</f>
        <v>0</v>
      </c>
      <c r="F76" s="27">
        <f t="shared" ref="F76:G76" si="6">-F77</f>
        <v>-60956.3</v>
      </c>
      <c r="G76" s="27">
        <f t="shared" si="6"/>
        <v>-78049</v>
      </c>
      <c r="H76" s="140">
        <f>Հ1!D72</f>
        <v>-78049</v>
      </c>
    </row>
    <row r="77" spans="2:10" ht="34.5">
      <c r="B77" s="99"/>
      <c r="C77" s="99"/>
      <c r="D77" s="92" t="s">
        <v>44</v>
      </c>
      <c r="E77" s="27">
        <f>SUM(E79:E94)</f>
        <v>0</v>
      </c>
      <c r="F77" s="27">
        <f>SUM(F79:F94)</f>
        <v>60956.3</v>
      </c>
      <c r="G77" s="27">
        <f>SUM(G79:G94)</f>
        <v>78049</v>
      </c>
      <c r="H77" s="140">
        <f>Հ1!D73</f>
        <v>78049</v>
      </c>
      <c r="I77" s="162"/>
      <c r="J77" s="162"/>
    </row>
    <row r="78" spans="2:10" ht="20.25" customHeight="1">
      <c r="B78" s="99"/>
      <c r="C78" s="99"/>
      <c r="D78" s="97" t="s">
        <v>100</v>
      </c>
      <c r="E78" s="27"/>
      <c r="F78" s="27"/>
      <c r="G78" s="27"/>
      <c r="H78" s="140"/>
    </row>
    <row r="79" spans="2:10" ht="53.25" customHeight="1">
      <c r="B79" s="92"/>
      <c r="C79" s="92"/>
      <c r="D79" s="105" t="str">
        <f>Հ1!C74</f>
        <v>Մ-4, Երևան - Սևան - Իջևան - ՀՀ սահման կմ104+300 հատվածում գտնվող կամուրջի վերանորոգում</v>
      </c>
      <c r="E79" s="27"/>
      <c r="F79" s="27">
        <v>12215.3</v>
      </c>
      <c r="G79" s="27">
        <v>12215.3</v>
      </c>
      <c r="H79" s="140">
        <f>Հ1!D74</f>
        <v>12215.3</v>
      </c>
      <c r="I79" s="162"/>
      <c r="J79" s="162"/>
    </row>
    <row r="80" spans="2:10" ht="93.75" customHeight="1">
      <c r="B80" s="92"/>
      <c r="C80" s="92"/>
      <c r="D80" s="105" t="str">
        <f>Հ1!C75</f>
        <v>Մ-4, Երևան-Սևան-Իջևան-ՀՀ սահման միջպետական նշանակության ավտոճանապարհի կմ105+000 և կմ106+300 - կմ106+700 հատվածներում բացակայող պարապետերի վերականգնում և կմ105+700 հատվածի փլուզված հողային պաստառի շեպի և կողնակի վերականգնում</v>
      </c>
      <c r="E80" s="27">
        <v>0</v>
      </c>
      <c r="F80" s="27">
        <v>1060.5999999999999</v>
      </c>
      <c r="G80" s="27">
        <v>1060.5999999999999</v>
      </c>
      <c r="H80" s="140">
        <f>Հ1!D75</f>
        <v>1060.5999999999999</v>
      </c>
    </row>
    <row r="81" spans="2:8" ht="87.75" customHeight="1">
      <c r="B81" s="92"/>
      <c r="C81" s="92"/>
      <c r="D81" s="105" t="str">
        <f>Հ1!C76</f>
        <v>Մ-4, Երևան - Սևան - Իջևան - ՀՀ սահման միջպետական նշանակության ավտոճանապարհի կմ105+600 - կմ105+610, կմ108+850 - կմ108+900 և կմ111+550- կմ111+595 հատվածներում ստորին հենապատերի կառուցում</v>
      </c>
      <c r="E81" s="27">
        <v>0</v>
      </c>
      <c r="F81" s="27">
        <v>756.5</v>
      </c>
      <c r="G81" s="27">
        <v>756.5</v>
      </c>
      <c r="H81" s="140">
        <f>Հ1!D76</f>
        <v>756.5</v>
      </c>
    </row>
    <row r="82" spans="2:8" ht="76.5" customHeight="1">
      <c r="B82" s="92"/>
      <c r="C82" s="92"/>
      <c r="D82" s="105" t="str">
        <f>Հ1!C77</f>
        <v xml:space="preserve">Մ-4, Երևան-Սևան-Իջևան-ՀՀ սահման միջպետական նշանակության ավտոճանապարհի կմ 9+600-ում (Հյուսիսային ավտոկայանի հարևանությամբ) վերգետնյա հետիոտնային անցումի կառուցում </v>
      </c>
      <c r="E82" s="27">
        <v>0</v>
      </c>
      <c r="F82" s="27">
        <v>1850</v>
      </c>
      <c r="G82" s="27">
        <v>1850</v>
      </c>
      <c r="H82" s="140">
        <f>Հ1!D77</f>
        <v>1850</v>
      </c>
    </row>
    <row r="83" spans="2:8" ht="76.5" customHeight="1">
      <c r="B83" s="92"/>
      <c r="C83" s="92"/>
      <c r="D83" s="105" t="str">
        <f>Հ1!C78</f>
        <v>Մ-6,Վանաձոր (Մ-3 հատման կետ) – Ալավերդի - ՀՀ սահման միջպետական նշանակության ավտոճանապարհի 53-րդ կմ-ում (քաղաք Ալավերդի, Էնգելս թաղամասում)  վերգետնյա հետիոտնային անցումի կառուցում</v>
      </c>
      <c r="E83" s="27">
        <v>0</v>
      </c>
      <c r="F83" s="27">
        <v>1850</v>
      </c>
      <c r="G83" s="27">
        <v>1850</v>
      </c>
      <c r="H83" s="140">
        <f>Հ1!D78</f>
        <v>1850</v>
      </c>
    </row>
    <row r="84" spans="2:8" ht="68.25" customHeight="1">
      <c r="B84" s="92"/>
      <c r="C84" s="92"/>
      <c r="D84" s="105" t="str">
        <f>Հ1!C79</f>
        <v>Մ-7, /Մ-3/ - Սպիտակ – Գյումրի - ՀՀ սահման միջպետական նշանակության ավտոճանապարհի կմ4+500-ում գտնվող Նալբանդի թունելի հիմնանորոգում</v>
      </c>
      <c r="E84" s="27">
        <v>0</v>
      </c>
      <c r="F84" s="27">
        <v>3600</v>
      </c>
      <c r="G84" s="27">
        <v>3600</v>
      </c>
      <c r="H84" s="140">
        <f>Հ1!D79</f>
        <v>3600</v>
      </c>
    </row>
    <row r="85" spans="2:8" ht="68.25" customHeight="1">
      <c r="B85" s="92"/>
      <c r="C85" s="92"/>
      <c r="D85" s="105" t="str">
        <f>Հ1!C80</f>
        <v>Մ-10, Սևան-Մարտունի-Գետափ Կմ 123+500 (Գետափ բնակավայրի դպրոցի մոտ) վերգետնյա հետիոտնային անցման կառուցում</v>
      </c>
      <c r="E85" s="27">
        <v>0</v>
      </c>
      <c r="F85" s="27">
        <v>2727.6</v>
      </c>
      <c r="G85" s="27">
        <v>2727.6</v>
      </c>
      <c r="H85" s="140">
        <f>Հ1!D80</f>
        <v>2727.6</v>
      </c>
    </row>
    <row r="86" spans="2:8" ht="68.25" customHeight="1">
      <c r="B86" s="92"/>
      <c r="C86" s="92"/>
      <c r="D86" s="105" t="str">
        <f>Հ1!C81</f>
        <v xml:space="preserve">Հ-13,/Մ-3/ (Վաղարշապատ) - Մասիս - /Մ-2/ հանրապետական նշանակության ավտոճանապարհի կմ9+800-ում գտնվող կամուրջի հիմնանորոգում </v>
      </c>
      <c r="E86" s="27">
        <v>0</v>
      </c>
      <c r="F86" s="27">
        <v>540</v>
      </c>
      <c r="G86" s="27">
        <v>1620</v>
      </c>
      <c r="H86" s="140">
        <f>Հ1!D81</f>
        <v>1620</v>
      </c>
    </row>
    <row r="87" spans="2:8" ht="68.25" customHeight="1">
      <c r="B87" s="92"/>
      <c r="C87" s="92"/>
      <c r="D87" s="105" t="str">
        <f>Հ1!C82</f>
        <v>Տ-2-13, Արգավանդ – Հայանիստ – Հովտաշատ - Արմավիրի մարզի սահման մարզային նշանակության ավտոճանապարհի կմ4+000 կամրջի հիմնանորոգում</v>
      </c>
      <c r="E87" s="27">
        <v>0</v>
      </c>
      <c r="F87" s="27">
        <v>867</v>
      </c>
      <c r="G87" s="27">
        <v>867</v>
      </c>
      <c r="H87" s="140">
        <f>Հ1!D82</f>
        <v>867</v>
      </c>
    </row>
    <row r="88" spans="2:8" ht="68.25" customHeight="1">
      <c r="B88" s="92"/>
      <c r="C88" s="92"/>
      <c r="D88" s="105" t="str">
        <f>Հ1!C83</f>
        <v>Տ-2-21 Հ-8 /Մրգավետ/ - Արևշատ (Տ-2-25) մարզային նշանակության ավտոճանապարհի կմ4+200  կամրջի հիմնանորոգում</v>
      </c>
      <c r="E88" s="27">
        <v>0</v>
      </c>
      <c r="F88" s="27">
        <v>532.4</v>
      </c>
      <c r="G88" s="27">
        <v>532.4</v>
      </c>
      <c r="H88" s="140">
        <f>Հ1!D83</f>
        <v>532.4</v>
      </c>
    </row>
    <row r="89" spans="2:8" ht="68.25" customHeight="1">
      <c r="B89" s="92"/>
      <c r="C89" s="92"/>
      <c r="D89" s="105" t="str">
        <f>Հ1!C84</f>
        <v>Տ-3-36, Աղավնատուն (Տ-3-44) - Ամբերդ – Այգեշատ - Դաշտ (Տ-3-64) տեղական նշանակության ավտոճանապարհի կմ2+610-ում  գտնվող կամուրջի հիմնանորոգում</v>
      </c>
      <c r="E89" s="27">
        <v>0</v>
      </c>
      <c r="F89" s="27">
        <v>336</v>
      </c>
      <c r="G89" s="27">
        <v>1056</v>
      </c>
      <c r="H89" s="140">
        <f>Հ1!D84</f>
        <v>1056</v>
      </c>
    </row>
    <row r="90" spans="2:8" ht="68.25" customHeight="1">
      <c r="B90" s="92"/>
      <c r="C90" s="92"/>
      <c r="D90" s="105" t="str">
        <f>Հ1!C85</f>
        <v>/Մ-4/ - Սևանի թերակղզի հանրապետական նշանակության ավտոճանապարհի կմ1+400 կմ1+500 հատվածում փլուզված հողային պաստառի շեպի վերականգնում</v>
      </c>
      <c r="E90" s="27">
        <v>0</v>
      </c>
      <c r="F90" s="27">
        <v>34030.9</v>
      </c>
      <c r="G90" s="27">
        <v>48615.6</v>
      </c>
      <c r="H90" s="140">
        <f>Հ1!D85</f>
        <v>48615.6</v>
      </c>
    </row>
    <row r="91" spans="2:8" ht="68.25" customHeight="1">
      <c r="B91" s="92"/>
      <c r="C91" s="92"/>
      <c r="D91" s="105" t="str">
        <f>Հ1!C86</f>
        <v>Տ-7-8, /Տ-7-37/ - Գտաշեն–Կամխուտ – /Տ-7-37/ տեղական նշանակության ավտոճանապարհի կմ2+300-ում գտնվող 5*3մ բացվածքով հավաքովի միասնականացված ե/բ խողովակի հիմնանորոգում</v>
      </c>
      <c r="E91" s="27">
        <v>0</v>
      </c>
      <c r="F91" s="27">
        <v>110</v>
      </c>
      <c r="G91" s="27">
        <v>344</v>
      </c>
      <c r="H91" s="140">
        <f>Հ1!D86</f>
        <v>344</v>
      </c>
    </row>
    <row r="92" spans="2:8" ht="68.25" customHeight="1">
      <c r="B92" s="92"/>
      <c r="C92" s="92"/>
      <c r="D92" s="105" t="str">
        <f>Հ1!C87</f>
        <v>Մ-10, Սևան-Մարտունի-Գետափ միջպետական նշանակության ավտոճանապարհի կմ21+500-ում գտնվող փլուզված հողային պաստառի շեպի վերականգնում</v>
      </c>
      <c r="E92" s="27">
        <v>0</v>
      </c>
      <c r="F92" s="27">
        <v>98</v>
      </c>
      <c r="G92" s="27">
        <v>392</v>
      </c>
      <c r="H92" s="140">
        <f>Հ1!D87</f>
        <v>392</v>
      </c>
    </row>
    <row r="93" spans="2:8" ht="68.25" customHeight="1">
      <c r="B93" s="92"/>
      <c r="C93" s="92"/>
      <c r="D93" s="105" t="str">
        <f>Հ1!C88</f>
        <v>Մ-16, /Մ-4/ - Ոսկեպար - Նոյեմբերյան - /Մ-6/ միջպետական նշանակության ավտոճանապարհի 57կմ-ում փլուզված ներքին հենապատի հիմնանորոգում</v>
      </c>
      <c r="E93" s="27">
        <v>0</v>
      </c>
      <c r="F93" s="27">
        <v>70</v>
      </c>
      <c r="G93" s="27">
        <v>250</v>
      </c>
      <c r="H93" s="140">
        <f>Հ1!D88</f>
        <v>250</v>
      </c>
    </row>
    <row r="94" spans="2:8" ht="72" customHeight="1">
      <c r="B94" s="92"/>
      <c r="C94" s="92"/>
      <c r="D94" s="105" t="str">
        <f>Հ1!C89</f>
        <v xml:space="preserve">Մ-4, Երևան - Սևան - Իջևան – ՀՀ սահման միջպետական նշանակության ավտոճանապարհի կմ19+800-ում գտնվող կամրջի հիմնանորոգում </v>
      </c>
      <c r="E94" s="27">
        <v>0</v>
      </c>
      <c r="F94" s="27">
        <v>312</v>
      </c>
      <c r="G94" s="27">
        <v>312</v>
      </c>
      <c r="H94" s="140">
        <f>Հ1!D89</f>
        <v>312</v>
      </c>
    </row>
  </sheetData>
  <mergeCells count="4">
    <mergeCell ref="A5:H5"/>
    <mergeCell ref="B8:C8"/>
    <mergeCell ref="D8:D9"/>
    <mergeCell ref="E8:H8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zoomScaleNormal="100" workbookViewId="0">
      <selection activeCell="C44" sqref="C44"/>
    </sheetView>
  </sheetViews>
  <sheetFormatPr defaultRowHeight="17.25"/>
  <cols>
    <col min="1" max="1" width="4.7109375" style="33" customWidth="1"/>
    <col min="2" max="2" width="26.140625" style="33" customWidth="1"/>
    <col min="3" max="3" width="67.85546875" style="33" customWidth="1"/>
    <col min="4" max="4" width="17.28515625" style="33" customWidth="1"/>
    <col min="5" max="5" width="16.85546875" style="33" customWidth="1"/>
    <col min="6" max="7" width="16.7109375" style="33" customWidth="1"/>
    <col min="8" max="8" width="13.85546875" style="33" customWidth="1"/>
    <col min="9" max="9" width="11.28515625" style="33" customWidth="1"/>
    <col min="10" max="10" width="13.42578125" style="33" customWidth="1"/>
    <col min="11" max="11" width="13.5703125" style="33" customWidth="1"/>
    <col min="12" max="12" width="10.28515625" style="33" customWidth="1"/>
    <col min="13" max="255" width="9.140625" style="33"/>
    <col min="256" max="256" width="4.7109375" style="33" customWidth="1"/>
    <col min="257" max="257" width="19.85546875" style="33" customWidth="1"/>
    <col min="258" max="258" width="72.140625" style="33" customWidth="1"/>
    <col min="259" max="259" width="0" style="33" hidden="1" customWidth="1"/>
    <col min="260" max="260" width="18.28515625" style="33" customWidth="1"/>
    <col min="261" max="261" width="17.5703125" style="33" customWidth="1"/>
    <col min="262" max="267" width="9" style="33" customWidth="1"/>
    <col min="268" max="511" width="9.140625" style="33"/>
    <col min="512" max="512" width="4.7109375" style="33" customWidth="1"/>
    <col min="513" max="513" width="19.85546875" style="33" customWidth="1"/>
    <col min="514" max="514" width="72.140625" style="33" customWidth="1"/>
    <col min="515" max="515" width="0" style="33" hidden="1" customWidth="1"/>
    <col min="516" max="516" width="18.28515625" style="33" customWidth="1"/>
    <col min="517" max="517" width="17.5703125" style="33" customWidth="1"/>
    <col min="518" max="523" width="9" style="33" customWidth="1"/>
    <col min="524" max="767" width="9.140625" style="33"/>
    <col min="768" max="768" width="4.7109375" style="33" customWidth="1"/>
    <col min="769" max="769" width="19.85546875" style="33" customWidth="1"/>
    <col min="770" max="770" width="72.140625" style="33" customWidth="1"/>
    <col min="771" max="771" width="0" style="33" hidden="1" customWidth="1"/>
    <col min="772" max="772" width="18.28515625" style="33" customWidth="1"/>
    <col min="773" max="773" width="17.5703125" style="33" customWidth="1"/>
    <col min="774" max="779" width="9" style="33" customWidth="1"/>
    <col min="780" max="1023" width="9.140625" style="33"/>
    <col min="1024" max="1024" width="4.7109375" style="33" customWidth="1"/>
    <col min="1025" max="1025" width="19.85546875" style="33" customWidth="1"/>
    <col min="1026" max="1026" width="72.140625" style="33" customWidth="1"/>
    <col min="1027" max="1027" width="0" style="33" hidden="1" customWidth="1"/>
    <col min="1028" max="1028" width="18.28515625" style="33" customWidth="1"/>
    <col min="1029" max="1029" width="17.5703125" style="33" customWidth="1"/>
    <col min="1030" max="1035" width="9" style="33" customWidth="1"/>
    <col min="1036" max="1279" width="9.140625" style="33"/>
    <col min="1280" max="1280" width="4.7109375" style="33" customWidth="1"/>
    <col min="1281" max="1281" width="19.85546875" style="33" customWidth="1"/>
    <col min="1282" max="1282" width="72.140625" style="33" customWidth="1"/>
    <col min="1283" max="1283" width="0" style="33" hidden="1" customWidth="1"/>
    <col min="1284" max="1284" width="18.28515625" style="33" customWidth="1"/>
    <col min="1285" max="1285" width="17.5703125" style="33" customWidth="1"/>
    <col min="1286" max="1291" width="9" style="33" customWidth="1"/>
    <col min="1292" max="1535" width="9.140625" style="33"/>
    <col min="1536" max="1536" width="4.7109375" style="33" customWidth="1"/>
    <col min="1537" max="1537" width="19.85546875" style="33" customWidth="1"/>
    <col min="1538" max="1538" width="72.140625" style="33" customWidth="1"/>
    <col min="1539" max="1539" width="0" style="33" hidden="1" customWidth="1"/>
    <col min="1540" max="1540" width="18.28515625" style="33" customWidth="1"/>
    <col min="1541" max="1541" width="17.5703125" style="33" customWidth="1"/>
    <col min="1542" max="1547" width="9" style="33" customWidth="1"/>
    <col min="1548" max="1791" width="9.140625" style="33"/>
    <col min="1792" max="1792" width="4.7109375" style="33" customWidth="1"/>
    <col min="1793" max="1793" width="19.85546875" style="33" customWidth="1"/>
    <col min="1794" max="1794" width="72.140625" style="33" customWidth="1"/>
    <col min="1795" max="1795" width="0" style="33" hidden="1" customWidth="1"/>
    <col min="1796" max="1796" width="18.28515625" style="33" customWidth="1"/>
    <col min="1797" max="1797" width="17.5703125" style="33" customWidth="1"/>
    <col min="1798" max="1803" width="9" style="33" customWidth="1"/>
    <col min="1804" max="2047" width="9.140625" style="33"/>
    <col min="2048" max="2048" width="4.7109375" style="33" customWidth="1"/>
    <col min="2049" max="2049" width="19.85546875" style="33" customWidth="1"/>
    <col min="2050" max="2050" width="72.140625" style="33" customWidth="1"/>
    <col min="2051" max="2051" width="0" style="33" hidden="1" customWidth="1"/>
    <col min="2052" max="2052" width="18.28515625" style="33" customWidth="1"/>
    <col min="2053" max="2053" width="17.5703125" style="33" customWidth="1"/>
    <col min="2054" max="2059" width="9" style="33" customWidth="1"/>
    <col min="2060" max="2303" width="9.140625" style="33"/>
    <col min="2304" max="2304" width="4.7109375" style="33" customWidth="1"/>
    <col min="2305" max="2305" width="19.85546875" style="33" customWidth="1"/>
    <col min="2306" max="2306" width="72.140625" style="33" customWidth="1"/>
    <col min="2307" max="2307" width="0" style="33" hidden="1" customWidth="1"/>
    <col min="2308" max="2308" width="18.28515625" style="33" customWidth="1"/>
    <col min="2309" max="2309" width="17.5703125" style="33" customWidth="1"/>
    <col min="2310" max="2315" width="9" style="33" customWidth="1"/>
    <col min="2316" max="2559" width="9.140625" style="33"/>
    <col min="2560" max="2560" width="4.7109375" style="33" customWidth="1"/>
    <col min="2561" max="2561" width="19.85546875" style="33" customWidth="1"/>
    <col min="2562" max="2562" width="72.140625" style="33" customWidth="1"/>
    <col min="2563" max="2563" width="0" style="33" hidden="1" customWidth="1"/>
    <col min="2564" max="2564" width="18.28515625" style="33" customWidth="1"/>
    <col min="2565" max="2565" width="17.5703125" style="33" customWidth="1"/>
    <col min="2566" max="2571" width="9" style="33" customWidth="1"/>
    <col min="2572" max="2815" width="9.140625" style="33"/>
    <col min="2816" max="2816" width="4.7109375" style="33" customWidth="1"/>
    <col min="2817" max="2817" width="19.85546875" style="33" customWidth="1"/>
    <col min="2818" max="2818" width="72.140625" style="33" customWidth="1"/>
    <col min="2819" max="2819" width="0" style="33" hidden="1" customWidth="1"/>
    <col min="2820" max="2820" width="18.28515625" style="33" customWidth="1"/>
    <col min="2821" max="2821" width="17.5703125" style="33" customWidth="1"/>
    <col min="2822" max="2827" width="9" style="33" customWidth="1"/>
    <col min="2828" max="3071" width="9.140625" style="33"/>
    <col min="3072" max="3072" width="4.7109375" style="33" customWidth="1"/>
    <col min="3073" max="3073" width="19.85546875" style="33" customWidth="1"/>
    <col min="3074" max="3074" width="72.140625" style="33" customWidth="1"/>
    <col min="3075" max="3075" width="0" style="33" hidden="1" customWidth="1"/>
    <col min="3076" max="3076" width="18.28515625" style="33" customWidth="1"/>
    <col min="3077" max="3077" width="17.5703125" style="33" customWidth="1"/>
    <col min="3078" max="3083" width="9" style="33" customWidth="1"/>
    <col min="3084" max="3327" width="9.140625" style="33"/>
    <col min="3328" max="3328" width="4.7109375" style="33" customWidth="1"/>
    <col min="3329" max="3329" width="19.85546875" style="33" customWidth="1"/>
    <col min="3330" max="3330" width="72.140625" style="33" customWidth="1"/>
    <col min="3331" max="3331" width="0" style="33" hidden="1" customWidth="1"/>
    <col min="3332" max="3332" width="18.28515625" style="33" customWidth="1"/>
    <col min="3333" max="3333" width="17.5703125" style="33" customWidth="1"/>
    <col min="3334" max="3339" width="9" style="33" customWidth="1"/>
    <col min="3340" max="3583" width="9.140625" style="33"/>
    <col min="3584" max="3584" width="4.7109375" style="33" customWidth="1"/>
    <col min="3585" max="3585" width="19.85546875" style="33" customWidth="1"/>
    <col min="3586" max="3586" width="72.140625" style="33" customWidth="1"/>
    <col min="3587" max="3587" width="0" style="33" hidden="1" customWidth="1"/>
    <col min="3588" max="3588" width="18.28515625" style="33" customWidth="1"/>
    <col min="3589" max="3589" width="17.5703125" style="33" customWidth="1"/>
    <col min="3590" max="3595" width="9" style="33" customWidth="1"/>
    <col min="3596" max="3839" width="9.140625" style="33"/>
    <col min="3840" max="3840" width="4.7109375" style="33" customWidth="1"/>
    <col min="3841" max="3841" width="19.85546875" style="33" customWidth="1"/>
    <col min="3842" max="3842" width="72.140625" style="33" customWidth="1"/>
    <col min="3843" max="3843" width="0" style="33" hidden="1" customWidth="1"/>
    <col min="3844" max="3844" width="18.28515625" style="33" customWidth="1"/>
    <col min="3845" max="3845" width="17.5703125" style="33" customWidth="1"/>
    <col min="3846" max="3851" width="9" style="33" customWidth="1"/>
    <col min="3852" max="4095" width="9.140625" style="33"/>
    <col min="4096" max="4096" width="4.7109375" style="33" customWidth="1"/>
    <col min="4097" max="4097" width="19.85546875" style="33" customWidth="1"/>
    <col min="4098" max="4098" width="72.140625" style="33" customWidth="1"/>
    <col min="4099" max="4099" width="0" style="33" hidden="1" customWidth="1"/>
    <col min="4100" max="4100" width="18.28515625" style="33" customWidth="1"/>
    <col min="4101" max="4101" width="17.5703125" style="33" customWidth="1"/>
    <col min="4102" max="4107" width="9" style="33" customWidth="1"/>
    <col min="4108" max="4351" width="9.140625" style="33"/>
    <col min="4352" max="4352" width="4.7109375" style="33" customWidth="1"/>
    <col min="4353" max="4353" width="19.85546875" style="33" customWidth="1"/>
    <col min="4354" max="4354" width="72.140625" style="33" customWidth="1"/>
    <col min="4355" max="4355" width="0" style="33" hidden="1" customWidth="1"/>
    <col min="4356" max="4356" width="18.28515625" style="33" customWidth="1"/>
    <col min="4357" max="4357" width="17.5703125" style="33" customWidth="1"/>
    <col min="4358" max="4363" width="9" style="33" customWidth="1"/>
    <col min="4364" max="4607" width="9.140625" style="33"/>
    <col min="4608" max="4608" width="4.7109375" style="33" customWidth="1"/>
    <col min="4609" max="4609" width="19.85546875" style="33" customWidth="1"/>
    <col min="4610" max="4610" width="72.140625" style="33" customWidth="1"/>
    <col min="4611" max="4611" width="0" style="33" hidden="1" customWidth="1"/>
    <col min="4612" max="4612" width="18.28515625" style="33" customWidth="1"/>
    <col min="4613" max="4613" width="17.5703125" style="33" customWidth="1"/>
    <col min="4614" max="4619" width="9" style="33" customWidth="1"/>
    <col min="4620" max="4863" width="9.140625" style="33"/>
    <col min="4864" max="4864" width="4.7109375" style="33" customWidth="1"/>
    <col min="4865" max="4865" width="19.85546875" style="33" customWidth="1"/>
    <col min="4866" max="4866" width="72.140625" style="33" customWidth="1"/>
    <col min="4867" max="4867" width="0" style="33" hidden="1" customWidth="1"/>
    <col min="4868" max="4868" width="18.28515625" style="33" customWidth="1"/>
    <col min="4869" max="4869" width="17.5703125" style="33" customWidth="1"/>
    <col min="4870" max="4875" width="9" style="33" customWidth="1"/>
    <col min="4876" max="5119" width="9.140625" style="33"/>
    <col min="5120" max="5120" width="4.7109375" style="33" customWidth="1"/>
    <col min="5121" max="5121" width="19.85546875" style="33" customWidth="1"/>
    <col min="5122" max="5122" width="72.140625" style="33" customWidth="1"/>
    <col min="5123" max="5123" width="0" style="33" hidden="1" customWidth="1"/>
    <col min="5124" max="5124" width="18.28515625" style="33" customWidth="1"/>
    <col min="5125" max="5125" width="17.5703125" style="33" customWidth="1"/>
    <col min="5126" max="5131" width="9" style="33" customWidth="1"/>
    <col min="5132" max="5375" width="9.140625" style="33"/>
    <col min="5376" max="5376" width="4.7109375" style="33" customWidth="1"/>
    <col min="5377" max="5377" width="19.85546875" style="33" customWidth="1"/>
    <col min="5378" max="5378" width="72.140625" style="33" customWidth="1"/>
    <col min="5379" max="5379" width="0" style="33" hidden="1" customWidth="1"/>
    <col min="5380" max="5380" width="18.28515625" style="33" customWidth="1"/>
    <col min="5381" max="5381" width="17.5703125" style="33" customWidth="1"/>
    <col min="5382" max="5387" width="9" style="33" customWidth="1"/>
    <col min="5388" max="5631" width="9.140625" style="33"/>
    <col min="5632" max="5632" width="4.7109375" style="33" customWidth="1"/>
    <col min="5633" max="5633" width="19.85546875" style="33" customWidth="1"/>
    <col min="5634" max="5634" width="72.140625" style="33" customWidth="1"/>
    <col min="5635" max="5635" width="0" style="33" hidden="1" customWidth="1"/>
    <col min="5636" max="5636" width="18.28515625" style="33" customWidth="1"/>
    <col min="5637" max="5637" width="17.5703125" style="33" customWidth="1"/>
    <col min="5638" max="5643" width="9" style="33" customWidth="1"/>
    <col min="5644" max="5887" width="9.140625" style="33"/>
    <col min="5888" max="5888" width="4.7109375" style="33" customWidth="1"/>
    <col min="5889" max="5889" width="19.85546875" style="33" customWidth="1"/>
    <col min="5890" max="5890" width="72.140625" style="33" customWidth="1"/>
    <col min="5891" max="5891" width="0" style="33" hidden="1" customWidth="1"/>
    <col min="5892" max="5892" width="18.28515625" style="33" customWidth="1"/>
    <col min="5893" max="5893" width="17.5703125" style="33" customWidth="1"/>
    <col min="5894" max="5899" width="9" style="33" customWidth="1"/>
    <col min="5900" max="6143" width="9.140625" style="33"/>
    <col min="6144" max="6144" width="4.7109375" style="33" customWidth="1"/>
    <col min="6145" max="6145" width="19.85546875" style="33" customWidth="1"/>
    <col min="6146" max="6146" width="72.140625" style="33" customWidth="1"/>
    <col min="6147" max="6147" width="0" style="33" hidden="1" customWidth="1"/>
    <col min="6148" max="6148" width="18.28515625" style="33" customWidth="1"/>
    <col min="6149" max="6149" width="17.5703125" style="33" customWidth="1"/>
    <col min="6150" max="6155" width="9" style="33" customWidth="1"/>
    <col min="6156" max="6399" width="9.140625" style="33"/>
    <col min="6400" max="6400" width="4.7109375" style="33" customWidth="1"/>
    <col min="6401" max="6401" width="19.85546875" style="33" customWidth="1"/>
    <col min="6402" max="6402" width="72.140625" style="33" customWidth="1"/>
    <col min="6403" max="6403" width="0" style="33" hidden="1" customWidth="1"/>
    <col min="6404" max="6404" width="18.28515625" style="33" customWidth="1"/>
    <col min="6405" max="6405" width="17.5703125" style="33" customWidth="1"/>
    <col min="6406" max="6411" width="9" style="33" customWidth="1"/>
    <col min="6412" max="6655" width="9.140625" style="33"/>
    <col min="6656" max="6656" width="4.7109375" style="33" customWidth="1"/>
    <col min="6657" max="6657" width="19.85546875" style="33" customWidth="1"/>
    <col min="6658" max="6658" width="72.140625" style="33" customWidth="1"/>
    <col min="6659" max="6659" width="0" style="33" hidden="1" customWidth="1"/>
    <col min="6660" max="6660" width="18.28515625" style="33" customWidth="1"/>
    <col min="6661" max="6661" width="17.5703125" style="33" customWidth="1"/>
    <col min="6662" max="6667" width="9" style="33" customWidth="1"/>
    <col min="6668" max="6911" width="9.140625" style="33"/>
    <col min="6912" max="6912" width="4.7109375" style="33" customWidth="1"/>
    <col min="6913" max="6913" width="19.85546875" style="33" customWidth="1"/>
    <col min="6914" max="6914" width="72.140625" style="33" customWidth="1"/>
    <col min="6915" max="6915" width="0" style="33" hidden="1" customWidth="1"/>
    <col min="6916" max="6916" width="18.28515625" style="33" customWidth="1"/>
    <col min="6917" max="6917" width="17.5703125" style="33" customWidth="1"/>
    <col min="6918" max="6923" width="9" style="33" customWidth="1"/>
    <col min="6924" max="7167" width="9.140625" style="33"/>
    <col min="7168" max="7168" width="4.7109375" style="33" customWidth="1"/>
    <col min="7169" max="7169" width="19.85546875" style="33" customWidth="1"/>
    <col min="7170" max="7170" width="72.140625" style="33" customWidth="1"/>
    <col min="7171" max="7171" width="0" style="33" hidden="1" customWidth="1"/>
    <col min="7172" max="7172" width="18.28515625" style="33" customWidth="1"/>
    <col min="7173" max="7173" width="17.5703125" style="33" customWidth="1"/>
    <col min="7174" max="7179" width="9" style="33" customWidth="1"/>
    <col min="7180" max="7423" width="9.140625" style="33"/>
    <col min="7424" max="7424" width="4.7109375" style="33" customWidth="1"/>
    <col min="7425" max="7425" width="19.85546875" style="33" customWidth="1"/>
    <col min="7426" max="7426" width="72.140625" style="33" customWidth="1"/>
    <col min="7427" max="7427" width="0" style="33" hidden="1" customWidth="1"/>
    <col min="7428" max="7428" width="18.28515625" style="33" customWidth="1"/>
    <col min="7429" max="7429" width="17.5703125" style="33" customWidth="1"/>
    <col min="7430" max="7435" width="9" style="33" customWidth="1"/>
    <col min="7436" max="7679" width="9.140625" style="33"/>
    <col min="7680" max="7680" width="4.7109375" style="33" customWidth="1"/>
    <col min="7681" max="7681" width="19.85546875" style="33" customWidth="1"/>
    <col min="7682" max="7682" width="72.140625" style="33" customWidth="1"/>
    <col min="7683" max="7683" width="0" style="33" hidden="1" customWidth="1"/>
    <col min="7684" max="7684" width="18.28515625" style="33" customWidth="1"/>
    <col min="7685" max="7685" width="17.5703125" style="33" customWidth="1"/>
    <col min="7686" max="7691" width="9" style="33" customWidth="1"/>
    <col min="7692" max="7935" width="9.140625" style="33"/>
    <col min="7936" max="7936" width="4.7109375" style="33" customWidth="1"/>
    <col min="7937" max="7937" width="19.85546875" style="33" customWidth="1"/>
    <col min="7938" max="7938" width="72.140625" style="33" customWidth="1"/>
    <col min="7939" max="7939" width="0" style="33" hidden="1" customWidth="1"/>
    <col min="7940" max="7940" width="18.28515625" style="33" customWidth="1"/>
    <col min="7941" max="7941" width="17.5703125" style="33" customWidth="1"/>
    <col min="7942" max="7947" width="9" style="33" customWidth="1"/>
    <col min="7948" max="8191" width="9.140625" style="33"/>
    <col min="8192" max="8192" width="4.7109375" style="33" customWidth="1"/>
    <col min="8193" max="8193" width="19.85546875" style="33" customWidth="1"/>
    <col min="8194" max="8194" width="72.140625" style="33" customWidth="1"/>
    <col min="8195" max="8195" width="0" style="33" hidden="1" customWidth="1"/>
    <col min="8196" max="8196" width="18.28515625" style="33" customWidth="1"/>
    <col min="8197" max="8197" width="17.5703125" style="33" customWidth="1"/>
    <col min="8198" max="8203" width="9" style="33" customWidth="1"/>
    <col min="8204" max="8447" width="9.140625" style="33"/>
    <col min="8448" max="8448" width="4.7109375" style="33" customWidth="1"/>
    <col min="8449" max="8449" width="19.85546875" style="33" customWidth="1"/>
    <col min="8450" max="8450" width="72.140625" style="33" customWidth="1"/>
    <col min="8451" max="8451" width="0" style="33" hidden="1" customWidth="1"/>
    <col min="8452" max="8452" width="18.28515625" style="33" customWidth="1"/>
    <col min="8453" max="8453" width="17.5703125" style="33" customWidth="1"/>
    <col min="8454" max="8459" width="9" style="33" customWidth="1"/>
    <col min="8460" max="8703" width="9.140625" style="33"/>
    <col min="8704" max="8704" width="4.7109375" style="33" customWidth="1"/>
    <col min="8705" max="8705" width="19.85546875" style="33" customWidth="1"/>
    <col min="8706" max="8706" width="72.140625" style="33" customWidth="1"/>
    <col min="8707" max="8707" width="0" style="33" hidden="1" customWidth="1"/>
    <col min="8708" max="8708" width="18.28515625" style="33" customWidth="1"/>
    <col min="8709" max="8709" width="17.5703125" style="33" customWidth="1"/>
    <col min="8710" max="8715" width="9" style="33" customWidth="1"/>
    <col min="8716" max="8959" width="9.140625" style="33"/>
    <col min="8960" max="8960" width="4.7109375" style="33" customWidth="1"/>
    <col min="8961" max="8961" width="19.85546875" style="33" customWidth="1"/>
    <col min="8962" max="8962" width="72.140625" style="33" customWidth="1"/>
    <col min="8963" max="8963" width="0" style="33" hidden="1" customWidth="1"/>
    <col min="8964" max="8964" width="18.28515625" style="33" customWidth="1"/>
    <col min="8965" max="8965" width="17.5703125" style="33" customWidth="1"/>
    <col min="8966" max="8971" width="9" style="33" customWidth="1"/>
    <col min="8972" max="9215" width="9.140625" style="33"/>
    <col min="9216" max="9216" width="4.7109375" style="33" customWidth="1"/>
    <col min="9217" max="9217" width="19.85546875" style="33" customWidth="1"/>
    <col min="9218" max="9218" width="72.140625" style="33" customWidth="1"/>
    <col min="9219" max="9219" width="0" style="33" hidden="1" customWidth="1"/>
    <col min="9220" max="9220" width="18.28515625" style="33" customWidth="1"/>
    <col min="9221" max="9221" width="17.5703125" style="33" customWidth="1"/>
    <col min="9222" max="9227" width="9" style="33" customWidth="1"/>
    <col min="9228" max="9471" width="9.140625" style="33"/>
    <col min="9472" max="9472" width="4.7109375" style="33" customWidth="1"/>
    <col min="9473" max="9473" width="19.85546875" style="33" customWidth="1"/>
    <col min="9474" max="9474" width="72.140625" style="33" customWidth="1"/>
    <col min="9475" max="9475" width="0" style="33" hidden="1" customWidth="1"/>
    <col min="9476" max="9476" width="18.28515625" style="33" customWidth="1"/>
    <col min="9477" max="9477" width="17.5703125" style="33" customWidth="1"/>
    <col min="9478" max="9483" width="9" style="33" customWidth="1"/>
    <col min="9484" max="9727" width="9.140625" style="33"/>
    <col min="9728" max="9728" width="4.7109375" style="33" customWidth="1"/>
    <col min="9729" max="9729" width="19.85546875" style="33" customWidth="1"/>
    <col min="9730" max="9730" width="72.140625" style="33" customWidth="1"/>
    <col min="9731" max="9731" width="0" style="33" hidden="1" customWidth="1"/>
    <col min="9732" max="9732" width="18.28515625" style="33" customWidth="1"/>
    <col min="9733" max="9733" width="17.5703125" style="33" customWidth="1"/>
    <col min="9734" max="9739" width="9" style="33" customWidth="1"/>
    <col min="9740" max="9983" width="9.140625" style="33"/>
    <col min="9984" max="9984" width="4.7109375" style="33" customWidth="1"/>
    <col min="9985" max="9985" width="19.85546875" style="33" customWidth="1"/>
    <col min="9986" max="9986" width="72.140625" style="33" customWidth="1"/>
    <col min="9987" max="9987" width="0" style="33" hidden="1" customWidth="1"/>
    <col min="9988" max="9988" width="18.28515625" style="33" customWidth="1"/>
    <col min="9989" max="9989" width="17.5703125" style="33" customWidth="1"/>
    <col min="9990" max="9995" width="9" style="33" customWidth="1"/>
    <col min="9996" max="10239" width="9.140625" style="33"/>
    <col min="10240" max="10240" width="4.7109375" style="33" customWidth="1"/>
    <col min="10241" max="10241" width="19.85546875" style="33" customWidth="1"/>
    <col min="10242" max="10242" width="72.140625" style="33" customWidth="1"/>
    <col min="10243" max="10243" width="0" style="33" hidden="1" customWidth="1"/>
    <col min="10244" max="10244" width="18.28515625" style="33" customWidth="1"/>
    <col min="10245" max="10245" width="17.5703125" style="33" customWidth="1"/>
    <col min="10246" max="10251" width="9" style="33" customWidth="1"/>
    <col min="10252" max="10495" width="9.140625" style="33"/>
    <col min="10496" max="10496" width="4.7109375" style="33" customWidth="1"/>
    <col min="10497" max="10497" width="19.85546875" style="33" customWidth="1"/>
    <col min="10498" max="10498" width="72.140625" style="33" customWidth="1"/>
    <col min="10499" max="10499" width="0" style="33" hidden="1" customWidth="1"/>
    <col min="10500" max="10500" width="18.28515625" style="33" customWidth="1"/>
    <col min="10501" max="10501" width="17.5703125" style="33" customWidth="1"/>
    <col min="10502" max="10507" width="9" style="33" customWidth="1"/>
    <col min="10508" max="10751" width="9.140625" style="33"/>
    <col min="10752" max="10752" width="4.7109375" style="33" customWidth="1"/>
    <col min="10753" max="10753" width="19.85546875" style="33" customWidth="1"/>
    <col min="10754" max="10754" width="72.140625" style="33" customWidth="1"/>
    <col min="10755" max="10755" width="0" style="33" hidden="1" customWidth="1"/>
    <col min="10756" max="10756" width="18.28515625" style="33" customWidth="1"/>
    <col min="10757" max="10757" width="17.5703125" style="33" customWidth="1"/>
    <col min="10758" max="10763" width="9" style="33" customWidth="1"/>
    <col min="10764" max="11007" width="9.140625" style="33"/>
    <col min="11008" max="11008" width="4.7109375" style="33" customWidth="1"/>
    <col min="11009" max="11009" width="19.85546875" style="33" customWidth="1"/>
    <col min="11010" max="11010" width="72.140625" style="33" customWidth="1"/>
    <col min="11011" max="11011" width="0" style="33" hidden="1" customWidth="1"/>
    <col min="11012" max="11012" width="18.28515625" style="33" customWidth="1"/>
    <col min="11013" max="11013" width="17.5703125" style="33" customWidth="1"/>
    <col min="11014" max="11019" width="9" style="33" customWidth="1"/>
    <col min="11020" max="11263" width="9.140625" style="33"/>
    <col min="11264" max="11264" width="4.7109375" style="33" customWidth="1"/>
    <col min="11265" max="11265" width="19.85546875" style="33" customWidth="1"/>
    <col min="11266" max="11266" width="72.140625" style="33" customWidth="1"/>
    <col min="11267" max="11267" width="0" style="33" hidden="1" customWidth="1"/>
    <col min="11268" max="11268" width="18.28515625" style="33" customWidth="1"/>
    <col min="11269" max="11269" width="17.5703125" style="33" customWidth="1"/>
    <col min="11270" max="11275" width="9" style="33" customWidth="1"/>
    <col min="11276" max="11519" width="9.140625" style="33"/>
    <col min="11520" max="11520" width="4.7109375" style="33" customWidth="1"/>
    <col min="11521" max="11521" width="19.85546875" style="33" customWidth="1"/>
    <col min="11522" max="11522" width="72.140625" style="33" customWidth="1"/>
    <col min="11523" max="11523" width="0" style="33" hidden="1" customWidth="1"/>
    <col min="11524" max="11524" width="18.28515625" style="33" customWidth="1"/>
    <col min="11525" max="11525" width="17.5703125" style="33" customWidth="1"/>
    <col min="11526" max="11531" width="9" style="33" customWidth="1"/>
    <col min="11532" max="11775" width="9.140625" style="33"/>
    <col min="11776" max="11776" width="4.7109375" style="33" customWidth="1"/>
    <col min="11777" max="11777" width="19.85546875" style="33" customWidth="1"/>
    <col min="11778" max="11778" width="72.140625" style="33" customWidth="1"/>
    <col min="11779" max="11779" width="0" style="33" hidden="1" customWidth="1"/>
    <col min="11780" max="11780" width="18.28515625" style="33" customWidth="1"/>
    <col min="11781" max="11781" width="17.5703125" style="33" customWidth="1"/>
    <col min="11782" max="11787" width="9" style="33" customWidth="1"/>
    <col min="11788" max="12031" width="9.140625" style="33"/>
    <col min="12032" max="12032" width="4.7109375" style="33" customWidth="1"/>
    <col min="12033" max="12033" width="19.85546875" style="33" customWidth="1"/>
    <col min="12034" max="12034" width="72.140625" style="33" customWidth="1"/>
    <col min="12035" max="12035" width="0" style="33" hidden="1" customWidth="1"/>
    <col min="12036" max="12036" width="18.28515625" style="33" customWidth="1"/>
    <col min="12037" max="12037" width="17.5703125" style="33" customWidth="1"/>
    <col min="12038" max="12043" width="9" style="33" customWidth="1"/>
    <col min="12044" max="12287" width="9.140625" style="33"/>
    <col min="12288" max="12288" width="4.7109375" style="33" customWidth="1"/>
    <col min="12289" max="12289" width="19.85546875" style="33" customWidth="1"/>
    <col min="12290" max="12290" width="72.140625" style="33" customWidth="1"/>
    <col min="12291" max="12291" width="0" style="33" hidden="1" customWidth="1"/>
    <col min="12292" max="12292" width="18.28515625" style="33" customWidth="1"/>
    <col min="12293" max="12293" width="17.5703125" style="33" customWidth="1"/>
    <col min="12294" max="12299" width="9" style="33" customWidth="1"/>
    <col min="12300" max="12543" width="9.140625" style="33"/>
    <col min="12544" max="12544" width="4.7109375" style="33" customWidth="1"/>
    <col min="12545" max="12545" width="19.85546875" style="33" customWidth="1"/>
    <col min="12546" max="12546" width="72.140625" style="33" customWidth="1"/>
    <col min="12547" max="12547" width="0" style="33" hidden="1" customWidth="1"/>
    <col min="12548" max="12548" width="18.28515625" style="33" customWidth="1"/>
    <col min="12549" max="12549" width="17.5703125" style="33" customWidth="1"/>
    <col min="12550" max="12555" width="9" style="33" customWidth="1"/>
    <col min="12556" max="12799" width="9.140625" style="33"/>
    <col min="12800" max="12800" width="4.7109375" style="33" customWidth="1"/>
    <col min="12801" max="12801" width="19.85546875" style="33" customWidth="1"/>
    <col min="12802" max="12802" width="72.140625" style="33" customWidth="1"/>
    <col min="12803" max="12803" width="0" style="33" hidden="1" customWidth="1"/>
    <col min="12804" max="12804" width="18.28515625" style="33" customWidth="1"/>
    <col min="12805" max="12805" width="17.5703125" style="33" customWidth="1"/>
    <col min="12806" max="12811" width="9" style="33" customWidth="1"/>
    <col min="12812" max="13055" width="9.140625" style="33"/>
    <col min="13056" max="13056" width="4.7109375" style="33" customWidth="1"/>
    <col min="13057" max="13057" width="19.85546875" style="33" customWidth="1"/>
    <col min="13058" max="13058" width="72.140625" style="33" customWidth="1"/>
    <col min="13059" max="13059" width="0" style="33" hidden="1" customWidth="1"/>
    <col min="13060" max="13060" width="18.28515625" style="33" customWidth="1"/>
    <col min="13061" max="13061" width="17.5703125" style="33" customWidth="1"/>
    <col min="13062" max="13067" width="9" style="33" customWidth="1"/>
    <col min="13068" max="13311" width="9.140625" style="33"/>
    <col min="13312" max="13312" width="4.7109375" style="33" customWidth="1"/>
    <col min="13313" max="13313" width="19.85546875" style="33" customWidth="1"/>
    <col min="13314" max="13314" width="72.140625" style="33" customWidth="1"/>
    <col min="13315" max="13315" width="0" style="33" hidden="1" customWidth="1"/>
    <col min="13316" max="13316" width="18.28515625" style="33" customWidth="1"/>
    <col min="13317" max="13317" width="17.5703125" style="33" customWidth="1"/>
    <col min="13318" max="13323" width="9" style="33" customWidth="1"/>
    <col min="13324" max="13567" width="9.140625" style="33"/>
    <col min="13568" max="13568" width="4.7109375" style="33" customWidth="1"/>
    <col min="13569" max="13569" width="19.85546875" style="33" customWidth="1"/>
    <col min="13570" max="13570" width="72.140625" style="33" customWidth="1"/>
    <col min="13571" max="13571" width="0" style="33" hidden="1" customWidth="1"/>
    <col min="13572" max="13572" width="18.28515625" style="33" customWidth="1"/>
    <col min="13573" max="13573" width="17.5703125" style="33" customWidth="1"/>
    <col min="13574" max="13579" width="9" style="33" customWidth="1"/>
    <col min="13580" max="13823" width="9.140625" style="33"/>
    <col min="13824" max="13824" width="4.7109375" style="33" customWidth="1"/>
    <col min="13825" max="13825" width="19.85546875" style="33" customWidth="1"/>
    <col min="13826" max="13826" width="72.140625" style="33" customWidth="1"/>
    <col min="13827" max="13827" width="0" style="33" hidden="1" customWidth="1"/>
    <col min="13828" max="13828" width="18.28515625" style="33" customWidth="1"/>
    <col min="13829" max="13829" width="17.5703125" style="33" customWidth="1"/>
    <col min="13830" max="13835" width="9" style="33" customWidth="1"/>
    <col min="13836" max="14079" width="9.140625" style="33"/>
    <col min="14080" max="14080" width="4.7109375" style="33" customWidth="1"/>
    <col min="14081" max="14081" width="19.85546875" style="33" customWidth="1"/>
    <col min="14082" max="14082" width="72.140625" style="33" customWidth="1"/>
    <col min="14083" max="14083" width="0" style="33" hidden="1" customWidth="1"/>
    <col min="14084" max="14084" width="18.28515625" style="33" customWidth="1"/>
    <col min="14085" max="14085" width="17.5703125" style="33" customWidth="1"/>
    <col min="14086" max="14091" width="9" style="33" customWidth="1"/>
    <col min="14092" max="14335" width="9.140625" style="33"/>
    <col min="14336" max="14336" width="4.7109375" style="33" customWidth="1"/>
    <col min="14337" max="14337" width="19.85546875" style="33" customWidth="1"/>
    <col min="14338" max="14338" width="72.140625" style="33" customWidth="1"/>
    <col min="14339" max="14339" width="0" style="33" hidden="1" customWidth="1"/>
    <col min="14340" max="14340" width="18.28515625" style="33" customWidth="1"/>
    <col min="14341" max="14341" width="17.5703125" style="33" customWidth="1"/>
    <col min="14342" max="14347" width="9" style="33" customWidth="1"/>
    <col min="14348" max="14591" width="9.140625" style="33"/>
    <col min="14592" max="14592" width="4.7109375" style="33" customWidth="1"/>
    <col min="14593" max="14593" width="19.85546875" style="33" customWidth="1"/>
    <col min="14594" max="14594" width="72.140625" style="33" customWidth="1"/>
    <col min="14595" max="14595" width="0" style="33" hidden="1" customWidth="1"/>
    <col min="14596" max="14596" width="18.28515625" style="33" customWidth="1"/>
    <col min="14597" max="14597" width="17.5703125" style="33" customWidth="1"/>
    <col min="14598" max="14603" width="9" style="33" customWidth="1"/>
    <col min="14604" max="14847" width="9.140625" style="33"/>
    <col min="14848" max="14848" width="4.7109375" style="33" customWidth="1"/>
    <col min="14849" max="14849" width="19.85546875" style="33" customWidth="1"/>
    <col min="14850" max="14850" width="72.140625" style="33" customWidth="1"/>
    <col min="14851" max="14851" width="0" style="33" hidden="1" customWidth="1"/>
    <col min="14852" max="14852" width="18.28515625" style="33" customWidth="1"/>
    <col min="14853" max="14853" width="17.5703125" style="33" customWidth="1"/>
    <col min="14854" max="14859" width="9" style="33" customWidth="1"/>
    <col min="14860" max="15103" width="9.140625" style="33"/>
    <col min="15104" max="15104" width="4.7109375" style="33" customWidth="1"/>
    <col min="15105" max="15105" width="19.85546875" style="33" customWidth="1"/>
    <col min="15106" max="15106" width="72.140625" style="33" customWidth="1"/>
    <col min="15107" max="15107" width="0" style="33" hidden="1" customWidth="1"/>
    <col min="15108" max="15108" width="18.28515625" style="33" customWidth="1"/>
    <col min="15109" max="15109" width="17.5703125" style="33" customWidth="1"/>
    <col min="15110" max="15115" width="9" style="33" customWidth="1"/>
    <col min="15116" max="15359" width="9.140625" style="33"/>
    <col min="15360" max="15360" width="4.7109375" style="33" customWidth="1"/>
    <col min="15361" max="15361" width="19.85546875" style="33" customWidth="1"/>
    <col min="15362" max="15362" width="72.140625" style="33" customWidth="1"/>
    <col min="15363" max="15363" width="0" style="33" hidden="1" customWidth="1"/>
    <col min="15364" max="15364" width="18.28515625" style="33" customWidth="1"/>
    <col min="15365" max="15365" width="17.5703125" style="33" customWidth="1"/>
    <col min="15366" max="15371" width="9" style="33" customWidth="1"/>
    <col min="15372" max="15615" width="9.140625" style="33"/>
    <col min="15616" max="15616" width="4.7109375" style="33" customWidth="1"/>
    <col min="15617" max="15617" width="19.85546875" style="33" customWidth="1"/>
    <col min="15618" max="15618" width="72.140625" style="33" customWidth="1"/>
    <col min="15619" max="15619" width="0" style="33" hidden="1" customWidth="1"/>
    <col min="15620" max="15620" width="18.28515625" style="33" customWidth="1"/>
    <col min="15621" max="15621" width="17.5703125" style="33" customWidth="1"/>
    <col min="15622" max="15627" width="9" style="33" customWidth="1"/>
    <col min="15628" max="15871" width="9.140625" style="33"/>
    <col min="15872" max="15872" width="4.7109375" style="33" customWidth="1"/>
    <col min="15873" max="15873" width="19.85546875" style="33" customWidth="1"/>
    <col min="15874" max="15874" width="72.140625" style="33" customWidth="1"/>
    <col min="15875" max="15875" width="0" style="33" hidden="1" customWidth="1"/>
    <col min="15876" max="15876" width="18.28515625" style="33" customWidth="1"/>
    <col min="15877" max="15877" width="17.5703125" style="33" customWidth="1"/>
    <col min="15878" max="15883" width="9" style="33" customWidth="1"/>
    <col min="15884" max="16127" width="9.140625" style="33"/>
    <col min="16128" max="16128" width="4.7109375" style="33" customWidth="1"/>
    <col min="16129" max="16129" width="19.85546875" style="33" customWidth="1"/>
    <col min="16130" max="16130" width="72.140625" style="33" customWidth="1"/>
    <col min="16131" max="16131" width="0" style="33" hidden="1" customWidth="1"/>
    <col min="16132" max="16132" width="18.28515625" style="33" customWidth="1"/>
    <col min="16133" max="16133" width="17.5703125" style="33" customWidth="1"/>
    <col min="16134" max="16139" width="9" style="33" customWidth="1"/>
    <col min="16140" max="16384" width="9.140625" style="33"/>
  </cols>
  <sheetData>
    <row r="1" spans="2:7">
      <c r="G1" s="34" t="s">
        <v>26</v>
      </c>
    </row>
    <row r="2" spans="2:7">
      <c r="G2" s="34" t="s">
        <v>148</v>
      </c>
    </row>
    <row r="3" spans="2:7">
      <c r="G3" s="34" t="s">
        <v>1</v>
      </c>
    </row>
    <row r="5" spans="2:7" ht="39" customHeight="1">
      <c r="B5" s="195" t="s">
        <v>258</v>
      </c>
      <c r="C5" s="195"/>
      <c r="D5" s="195"/>
      <c r="E5" s="195"/>
      <c r="F5" s="195"/>
      <c r="G5" s="195"/>
    </row>
    <row r="6" spans="2:7">
      <c r="B6" s="133"/>
      <c r="C6" s="133"/>
      <c r="D6" s="133"/>
      <c r="E6" s="133"/>
      <c r="F6" s="133"/>
      <c r="G6" s="133"/>
    </row>
    <row r="7" spans="2:7">
      <c r="G7" s="16" t="s">
        <v>239</v>
      </c>
    </row>
    <row r="8" spans="2:7" ht="24" customHeight="1">
      <c r="B8" s="196" t="s">
        <v>14</v>
      </c>
      <c r="C8" s="196"/>
      <c r="D8" s="196"/>
      <c r="E8" s="196"/>
      <c r="F8" s="196"/>
      <c r="G8" s="196"/>
    </row>
    <row r="9" spans="2:7">
      <c r="B9" s="33" t="s">
        <v>24</v>
      </c>
    </row>
    <row r="11" spans="2:7">
      <c r="B11" s="39" t="s">
        <v>15</v>
      </c>
      <c r="C11" s="39" t="s">
        <v>16</v>
      </c>
      <c r="D11" s="134"/>
      <c r="E11" s="134"/>
      <c r="F11" s="134"/>
    </row>
    <row r="12" spans="2:7">
      <c r="B12" s="35">
        <v>1049</v>
      </c>
      <c r="C12" s="36" t="s">
        <v>72</v>
      </c>
      <c r="D12" s="37"/>
      <c r="E12" s="37"/>
      <c r="F12" s="37"/>
    </row>
    <row r="13" spans="2:7">
      <c r="B13" s="38"/>
      <c r="C13" s="38"/>
      <c r="D13" s="38"/>
      <c r="E13" s="38"/>
      <c r="F13" s="38"/>
    </row>
    <row r="14" spans="2:7">
      <c r="B14" s="135" t="s">
        <v>17</v>
      </c>
      <c r="C14" s="134"/>
      <c r="D14" s="134"/>
      <c r="E14" s="134"/>
      <c r="F14" s="134"/>
    </row>
    <row r="15" spans="2:7" ht="36.75" customHeight="1">
      <c r="B15" s="39" t="s">
        <v>18</v>
      </c>
      <c r="C15" s="3">
        <v>1049</v>
      </c>
      <c r="D15" s="197" t="s">
        <v>47</v>
      </c>
      <c r="E15" s="198"/>
      <c r="F15" s="198"/>
      <c r="G15" s="199"/>
    </row>
    <row r="16" spans="2:7" ht="34.5">
      <c r="B16" s="39" t="s">
        <v>19</v>
      </c>
      <c r="C16" s="3" t="s">
        <v>113</v>
      </c>
      <c r="D16" s="20" t="s">
        <v>46</v>
      </c>
      <c r="E16" s="20" t="s">
        <v>36</v>
      </c>
      <c r="F16" s="21" t="s">
        <v>33</v>
      </c>
      <c r="G16" s="21" t="s">
        <v>40</v>
      </c>
    </row>
    <row r="17" spans="2:7" ht="34.5">
      <c r="B17" s="39" t="s">
        <v>20</v>
      </c>
      <c r="C17" s="3" t="s">
        <v>114</v>
      </c>
      <c r="D17" s="40"/>
      <c r="E17" s="40"/>
      <c r="F17" s="40"/>
      <c r="G17" s="50"/>
    </row>
    <row r="18" spans="2:7" ht="51.75">
      <c r="B18" s="41" t="s">
        <v>21</v>
      </c>
      <c r="C18" s="3" t="s">
        <v>115</v>
      </c>
      <c r="D18" s="42"/>
      <c r="E18" s="42"/>
      <c r="F18" s="42"/>
      <c r="G18" s="51"/>
    </row>
    <row r="19" spans="2:7" ht="34.5">
      <c r="B19" s="41" t="s">
        <v>22</v>
      </c>
      <c r="C19" s="3" t="s">
        <v>116</v>
      </c>
      <c r="D19" s="42"/>
      <c r="E19" s="42"/>
      <c r="F19" s="42"/>
      <c r="G19" s="51"/>
    </row>
    <row r="20" spans="2:7" ht="51.75">
      <c r="B20" s="41" t="s">
        <v>117</v>
      </c>
      <c r="C20" s="3" t="s">
        <v>118</v>
      </c>
      <c r="D20" s="43"/>
      <c r="E20" s="43"/>
      <c r="F20" s="43"/>
      <c r="G20" s="52"/>
    </row>
    <row r="21" spans="2:7">
      <c r="B21" s="200" t="s">
        <v>0</v>
      </c>
      <c r="C21" s="201"/>
      <c r="D21" s="44"/>
      <c r="E21" s="44"/>
      <c r="F21" s="44"/>
      <c r="G21" s="45"/>
    </row>
    <row r="22" spans="2:7">
      <c r="B22" s="63" t="s">
        <v>119</v>
      </c>
      <c r="C22" s="121"/>
      <c r="D22" s="27">
        <v>0</v>
      </c>
      <c r="E22" s="27">
        <v>0</v>
      </c>
      <c r="F22" s="27">
        <v>0</v>
      </c>
      <c r="G22" s="44">
        <v>19.399999999999999</v>
      </c>
    </row>
    <row r="23" spans="2:7">
      <c r="B23" s="63" t="s">
        <v>120</v>
      </c>
      <c r="C23" s="112"/>
      <c r="D23" s="27">
        <v>0</v>
      </c>
      <c r="E23" s="27">
        <v>0</v>
      </c>
      <c r="F23" s="27">
        <v>0</v>
      </c>
      <c r="G23" s="54">
        <v>1.3</v>
      </c>
    </row>
    <row r="24" spans="2:7">
      <c r="B24" s="63" t="s">
        <v>121</v>
      </c>
      <c r="C24" s="113"/>
      <c r="D24" s="27">
        <v>0</v>
      </c>
      <c r="E24" s="27">
        <v>0</v>
      </c>
      <c r="F24" s="27">
        <v>0</v>
      </c>
      <c r="G24" s="54">
        <v>0.4</v>
      </c>
    </row>
    <row r="25" spans="2:7">
      <c r="B25" s="46" t="s">
        <v>23</v>
      </c>
      <c r="C25" s="47"/>
      <c r="D25" s="27">
        <v>0</v>
      </c>
      <c r="E25" s="27">
        <v>0</v>
      </c>
      <c r="F25" s="27">
        <v>0</v>
      </c>
      <c r="G25" s="27">
        <v>0</v>
      </c>
    </row>
    <row r="27" spans="2:7" ht="39" customHeight="1">
      <c r="B27" s="19" t="s">
        <v>18</v>
      </c>
      <c r="C27" s="2" t="s">
        <v>112</v>
      </c>
      <c r="D27" s="197" t="s">
        <v>47</v>
      </c>
      <c r="E27" s="198"/>
      <c r="F27" s="198"/>
      <c r="G27" s="199"/>
    </row>
    <row r="28" spans="2:7" ht="34.5">
      <c r="B28" s="19" t="s">
        <v>19</v>
      </c>
      <c r="C28" s="14" t="s">
        <v>122</v>
      </c>
      <c r="D28" s="20" t="s">
        <v>46</v>
      </c>
      <c r="E28" s="20" t="s">
        <v>36</v>
      </c>
      <c r="F28" s="21" t="s">
        <v>33</v>
      </c>
      <c r="G28" s="21" t="s">
        <v>40</v>
      </c>
    </row>
    <row r="29" spans="2:7" ht="34.5">
      <c r="B29" s="19" t="s">
        <v>20</v>
      </c>
      <c r="C29" s="14" t="s">
        <v>123</v>
      </c>
      <c r="D29" s="22"/>
      <c r="E29" s="22"/>
      <c r="F29" s="22"/>
      <c r="G29" s="23"/>
    </row>
    <row r="30" spans="2:7" ht="34.5">
      <c r="B30" s="19" t="s">
        <v>21</v>
      </c>
      <c r="C30" s="2" t="s">
        <v>124</v>
      </c>
      <c r="D30" s="24"/>
      <c r="E30" s="24"/>
      <c r="F30" s="24"/>
      <c r="G30" s="23"/>
    </row>
    <row r="31" spans="2:7" ht="34.5">
      <c r="B31" s="19" t="s">
        <v>22</v>
      </c>
      <c r="C31" s="14" t="s">
        <v>116</v>
      </c>
      <c r="D31" s="24"/>
      <c r="E31" s="24"/>
      <c r="F31" s="24"/>
      <c r="G31" s="23"/>
    </row>
    <row r="32" spans="2:7" ht="51.75">
      <c r="B32" s="19" t="s">
        <v>117</v>
      </c>
      <c r="C32" s="14" t="s">
        <v>118</v>
      </c>
      <c r="D32" s="24"/>
      <c r="E32" s="24"/>
      <c r="F32" s="24"/>
      <c r="G32" s="23"/>
    </row>
    <row r="33" spans="1:7">
      <c r="B33" s="202" t="s">
        <v>0</v>
      </c>
      <c r="C33" s="203"/>
      <c r="D33" s="25"/>
      <c r="E33" s="25"/>
      <c r="F33" s="25"/>
      <c r="G33" s="26"/>
    </row>
    <row r="34" spans="1:7" s="136" customFormat="1" ht="36" customHeight="1">
      <c r="A34" s="125"/>
      <c r="B34" s="193" t="s">
        <v>142</v>
      </c>
      <c r="C34" s="194"/>
      <c r="D34" s="179">
        <f t="shared" ref="D34:F34" si="0">D35+D37</f>
        <v>0</v>
      </c>
      <c r="E34" s="179">
        <f t="shared" si="0"/>
        <v>0</v>
      </c>
      <c r="F34" s="179">
        <f t="shared" si="0"/>
        <v>0</v>
      </c>
      <c r="G34" s="179">
        <f>G35+G37</f>
        <v>9</v>
      </c>
    </row>
    <row r="35" spans="1:7" s="136" customFormat="1" ht="21" customHeight="1">
      <c r="A35" s="125"/>
      <c r="B35" s="204" t="s">
        <v>241</v>
      </c>
      <c r="C35" s="205"/>
      <c r="D35" s="27">
        <v>0</v>
      </c>
      <c r="E35" s="27">
        <v>0</v>
      </c>
      <c r="F35" s="27">
        <v>0</v>
      </c>
      <c r="G35" s="179">
        <f>G36</f>
        <v>3</v>
      </c>
    </row>
    <row r="36" spans="1:7" s="136" customFormat="1" ht="19.5" customHeight="1">
      <c r="A36" s="125"/>
      <c r="B36" s="206" t="s">
        <v>240</v>
      </c>
      <c r="C36" s="207"/>
      <c r="D36" s="27">
        <v>0</v>
      </c>
      <c r="E36" s="27">
        <v>0</v>
      </c>
      <c r="F36" s="27">
        <v>0</v>
      </c>
      <c r="G36" s="179">
        <v>3</v>
      </c>
    </row>
    <row r="37" spans="1:7" s="136" customFormat="1" ht="29.25" customHeight="1">
      <c r="A37" s="125"/>
      <c r="B37" s="204" t="s">
        <v>242</v>
      </c>
      <c r="C37" s="205"/>
      <c r="D37" s="179">
        <f t="shared" ref="D37:F37" si="1">D38+D39</f>
        <v>0</v>
      </c>
      <c r="E37" s="179">
        <f t="shared" si="1"/>
        <v>0</v>
      </c>
      <c r="F37" s="179">
        <f t="shared" si="1"/>
        <v>0</v>
      </c>
      <c r="G37" s="179">
        <f>G38+G39</f>
        <v>6</v>
      </c>
    </row>
    <row r="38" spans="1:7" s="136" customFormat="1" ht="21" customHeight="1">
      <c r="A38" s="125"/>
      <c r="B38" s="206" t="s">
        <v>240</v>
      </c>
      <c r="C38" s="207"/>
      <c r="D38" s="27">
        <v>0</v>
      </c>
      <c r="E38" s="27">
        <v>0</v>
      </c>
      <c r="F38" s="27">
        <v>0</v>
      </c>
      <c r="G38" s="179">
        <v>5</v>
      </c>
    </row>
    <row r="39" spans="1:7" s="136" customFormat="1" ht="15" customHeight="1">
      <c r="A39" s="125"/>
      <c r="B39" s="206" t="s">
        <v>243</v>
      </c>
      <c r="C39" s="207"/>
      <c r="D39" s="27">
        <v>0</v>
      </c>
      <c r="E39" s="27">
        <v>0</v>
      </c>
      <c r="F39" s="27">
        <v>0</v>
      </c>
      <c r="G39" s="179">
        <v>1</v>
      </c>
    </row>
    <row r="40" spans="1:7">
      <c r="B40" s="193" t="s">
        <v>34</v>
      </c>
      <c r="C40" s="194"/>
      <c r="D40" s="27">
        <v>0</v>
      </c>
      <c r="E40" s="27">
        <v>0</v>
      </c>
      <c r="F40" s="27">
        <v>0</v>
      </c>
      <c r="G40" s="27">
        <v>0</v>
      </c>
    </row>
  </sheetData>
  <mergeCells count="13">
    <mergeCell ref="B34:C34"/>
    <mergeCell ref="B40:C40"/>
    <mergeCell ref="B5:G5"/>
    <mergeCell ref="B8:G8"/>
    <mergeCell ref="D15:G15"/>
    <mergeCell ref="B21:C21"/>
    <mergeCell ref="D27:G27"/>
    <mergeCell ref="B33:C33"/>
    <mergeCell ref="B35:C35"/>
    <mergeCell ref="B36:C36"/>
    <mergeCell ref="B37:C37"/>
    <mergeCell ref="B38:C38"/>
    <mergeCell ref="B39:C39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opLeftCell="A61" zoomScaleNormal="100" workbookViewId="0">
      <selection activeCell="D31" sqref="D31"/>
    </sheetView>
  </sheetViews>
  <sheetFormatPr defaultRowHeight="17.25"/>
  <cols>
    <col min="1" max="1" width="4.7109375" style="33" customWidth="1"/>
    <col min="2" max="2" width="26.140625" style="33" customWidth="1"/>
    <col min="3" max="3" width="67.85546875" style="33" customWidth="1"/>
    <col min="4" max="4" width="17.28515625" style="33" customWidth="1"/>
    <col min="5" max="5" width="16.85546875" style="33" customWidth="1"/>
    <col min="6" max="7" width="16.7109375" style="33" customWidth="1"/>
    <col min="8" max="8" width="7.7109375" style="33" customWidth="1"/>
    <col min="9" max="9" width="14.7109375" style="33" customWidth="1"/>
    <col min="10" max="11" width="9" style="33" customWidth="1"/>
    <col min="12" max="255" width="9.140625" style="33"/>
    <col min="256" max="256" width="4.7109375" style="33" customWidth="1"/>
    <col min="257" max="257" width="19.85546875" style="33" customWidth="1"/>
    <col min="258" max="258" width="72.140625" style="33" customWidth="1"/>
    <col min="259" max="259" width="0" style="33" hidden="1" customWidth="1"/>
    <col min="260" max="260" width="18.28515625" style="33" customWidth="1"/>
    <col min="261" max="261" width="17.5703125" style="33" customWidth="1"/>
    <col min="262" max="267" width="9" style="33" customWidth="1"/>
    <col min="268" max="511" width="9.140625" style="33"/>
    <col min="512" max="512" width="4.7109375" style="33" customWidth="1"/>
    <col min="513" max="513" width="19.85546875" style="33" customWidth="1"/>
    <col min="514" max="514" width="72.140625" style="33" customWidth="1"/>
    <col min="515" max="515" width="0" style="33" hidden="1" customWidth="1"/>
    <col min="516" max="516" width="18.28515625" style="33" customWidth="1"/>
    <col min="517" max="517" width="17.5703125" style="33" customWidth="1"/>
    <col min="518" max="523" width="9" style="33" customWidth="1"/>
    <col min="524" max="767" width="9.140625" style="33"/>
    <col min="768" max="768" width="4.7109375" style="33" customWidth="1"/>
    <col min="769" max="769" width="19.85546875" style="33" customWidth="1"/>
    <col min="770" max="770" width="72.140625" style="33" customWidth="1"/>
    <col min="771" max="771" width="0" style="33" hidden="1" customWidth="1"/>
    <col min="772" max="772" width="18.28515625" style="33" customWidth="1"/>
    <col min="773" max="773" width="17.5703125" style="33" customWidth="1"/>
    <col min="774" max="779" width="9" style="33" customWidth="1"/>
    <col min="780" max="1023" width="9.140625" style="33"/>
    <col min="1024" max="1024" width="4.7109375" style="33" customWidth="1"/>
    <col min="1025" max="1025" width="19.85546875" style="33" customWidth="1"/>
    <col min="1026" max="1026" width="72.140625" style="33" customWidth="1"/>
    <col min="1027" max="1027" width="0" style="33" hidden="1" customWidth="1"/>
    <col min="1028" max="1028" width="18.28515625" style="33" customWidth="1"/>
    <col min="1029" max="1029" width="17.5703125" style="33" customWidth="1"/>
    <col min="1030" max="1035" width="9" style="33" customWidth="1"/>
    <col min="1036" max="1279" width="9.140625" style="33"/>
    <col min="1280" max="1280" width="4.7109375" style="33" customWidth="1"/>
    <col min="1281" max="1281" width="19.85546875" style="33" customWidth="1"/>
    <col min="1282" max="1282" width="72.140625" style="33" customWidth="1"/>
    <col min="1283" max="1283" width="0" style="33" hidden="1" customWidth="1"/>
    <col min="1284" max="1284" width="18.28515625" style="33" customWidth="1"/>
    <col min="1285" max="1285" width="17.5703125" style="33" customWidth="1"/>
    <col min="1286" max="1291" width="9" style="33" customWidth="1"/>
    <col min="1292" max="1535" width="9.140625" style="33"/>
    <col min="1536" max="1536" width="4.7109375" style="33" customWidth="1"/>
    <col min="1537" max="1537" width="19.85546875" style="33" customWidth="1"/>
    <col min="1538" max="1538" width="72.140625" style="33" customWidth="1"/>
    <col min="1539" max="1539" width="0" style="33" hidden="1" customWidth="1"/>
    <col min="1540" max="1540" width="18.28515625" style="33" customWidth="1"/>
    <col min="1541" max="1541" width="17.5703125" style="33" customWidth="1"/>
    <col min="1542" max="1547" width="9" style="33" customWidth="1"/>
    <col min="1548" max="1791" width="9.140625" style="33"/>
    <col min="1792" max="1792" width="4.7109375" style="33" customWidth="1"/>
    <col min="1793" max="1793" width="19.85546875" style="33" customWidth="1"/>
    <col min="1794" max="1794" width="72.140625" style="33" customWidth="1"/>
    <col min="1795" max="1795" width="0" style="33" hidden="1" customWidth="1"/>
    <col min="1796" max="1796" width="18.28515625" style="33" customWidth="1"/>
    <col min="1797" max="1797" width="17.5703125" style="33" customWidth="1"/>
    <col min="1798" max="1803" width="9" style="33" customWidth="1"/>
    <col min="1804" max="2047" width="9.140625" style="33"/>
    <col min="2048" max="2048" width="4.7109375" style="33" customWidth="1"/>
    <col min="2049" max="2049" width="19.85546875" style="33" customWidth="1"/>
    <col min="2050" max="2050" width="72.140625" style="33" customWidth="1"/>
    <col min="2051" max="2051" width="0" style="33" hidden="1" customWidth="1"/>
    <col min="2052" max="2052" width="18.28515625" style="33" customWidth="1"/>
    <col min="2053" max="2053" width="17.5703125" style="33" customWidth="1"/>
    <col min="2054" max="2059" width="9" style="33" customWidth="1"/>
    <col min="2060" max="2303" width="9.140625" style="33"/>
    <col min="2304" max="2304" width="4.7109375" style="33" customWidth="1"/>
    <col min="2305" max="2305" width="19.85546875" style="33" customWidth="1"/>
    <col min="2306" max="2306" width="72.140625" style="33" customWidth="1"/>
    <col min="2307" max="2307" width="0" style="33" hidden="1" customWidth="1"/>
    <col min="2308" max="2308" width="18.28515625" style="33" customWidth="1"/>
    <col min="2309" max="2309" width="17.5703125" style="33" customWidth="1"/>
    <col min="2310" max="2315" width="9" style="33" customWidth="1"/>
    <col min="2316" max="2559" width="9.140625" style="33"/>
    <col min="2560" max="2560" width="4.7109375" style="33" customWidth="1"/>
    <col min="2561" max="2561" width="19.85546875" style="33" customWidth="1"/>
    <col min="2562" max="2562" width="72.140625" style="33" customWidth="1"/>
    <col min="2563" max="2563" width="0" style="33" hidden="1" customWidth="1"/>
    <col min="2564" max="2564" width="18.28515625" style="33" customWidth="1"/>
    <col min="2565" max="2565" width="17.5703125" style="33" customWidth="1"/>
    <col min="2566" max="2571" width="9" style="33" customWidth="1"/>
    <col min="2572" max="2815" width="9.140625" style="33"/>
    <col min="2816" max="2816" width="4.7109375" style="33" customWidth="1"/>
    <col min="2817" max="2817" width="19.85546875" style="33" customWidth="1"/>
    <col min="2818" max="2818" width="72.140625" style="33" customWidth="1"/>
    <col min="2819" max="2819" width="0" style="33" hidden="1" customWidth="1"/>
    <col min="2820" max="2820" width="18.28515625" style="33" customWidth="1"/>
    <col min="2821" max="2821" width="17.5703125" style="33" customWidth="1"/>
    <col min="2822" max="2827" width="9" style="33" customWidth="1"/>
    <col min="2828" max="3071" width="9.140625" style="33"/>
    <col min="3072" max="3072" width="4.7109375" style="33" customWidth="1"/>
    <col min="3073" max="3073" width="19.85546875" style="33" customWidth="1"/>
    <col min="3074" max="3074" width="72.140625" style="33" customWidth="1"/>
    <col min="3075" max="3075" width="0" style="33" hidden="1" customWidth="1"/>
    <col min="3076" max="3076" width="18.28515625" style="33" customWidth="1"/>
    <col min="3077" max="3077" width="17.5703125" style="33" customWidth="1"/>
    <col min="3078" max="3083" width="9" style="33" customWidth="1"/>
    <col min="3084" max="3327" width="9.140625" style="33"/>
    <col min="3328" max="3328" width="4.7109375" style="33" customWidth="1"/>
    <col min="3329" max="3329" width="19.85546875" style="33" customWidth="1"/>
    <col min="3330" max="3330" width="72.140625" style="33" customWidth="1"/>
    <col min="3331" max="3331" width="0" style="33" hidden="1" customWidth="1"/>
    <col min="3332" max="3332" width="18.28515625" style="33" customWidth="1"/>
    <col min="3333" max="3333" width="17.5703125" style="33" customWidth="1"/>
    <col min="3334" max="3339" width="9" style="33" customWidth="1"/>
    <col min="3340" max="3583" width="9.140625" style="33"/>
    <col min="3584" max="3584" width="4.7109375" style="33" customWidth="1"/>
    <col min="3585" max="3585" width="19.85546875" style="33" customWidth="1"/>
    <col min="3586" max="3586" width="72.140625" style="33" customWidth="1"/>
    <col min="3587" max="3587" width="0" style="33" hidden="1" customWidth="1"/>
    <col min="3588" max="3588" width="18.28515625" style="33" customWidth="1"/>
    <col min="3589" max="3589" width="17.5703125" style="33" customWidth="1"/>
    <col min="3590" max="3595" width="9" style="33" customWidth="1"/>
    <col min="3596" max="3839" width="9.140625" style="33"/>
    <col min="3840" max="3840" width="4.7109375" style="33" customWidth="1"/>
    <col min="3841" max="3841" width="19.85546875" style="33" customWidth="1"/>
    <col min="3842" max="3842" width="72.140625" style="33" customWidth="1"/>
    <col min="3843" max="3843" width="0" style="33" hidden="1" customWidth="1"/>
    <col min="3844" max="3844" width="18.28515625" style="33" customWidth="1"/>
    <col min="3845" max="3845" width="17.5703125" style="33" customWidth="1"/>
    <col min="3846" max="3851" width="9" style="33" customWidth="1"/>
    <col min="3852" max="4095" width="9.140625" style="33"/>
    <col min="4096" max="4096" width="4.7109375" style="33" customWidth="1"/>
    <col min="4097" max="4097" width="19.85546875" style="33" customWidth="1"/>
    <col min="4098" max="4098" width="72.140625" style="33" customWidth="1"/>
    <col min="4099" max="4099" width="0" style="33" hidden="1" customWidth="1"/>
    <col min="4100" max="4100" width="18.28515625" style="33" customWidth="1"/>
    <col min="4101" max="4101" width="17.5703125" style="33" customWidth="1"/>
    <col min="4102" max="4107" width="9" style="33" customWidth="1"/>
    <col min="4108" max="4351" width="9.140625" style="33"/>
    <col min="4352" max="4352" width="4.7109375" style="33" customWidth="1"/>
    <col min="4353" max="4353" width="19.85546875" style="33" customWidth="1"/>
    <col min="4354" max="4354" width="72.140625" style="33" customWidth="1"/>
    <col min="4355" max="4355" width="0" style="33" hidden="1" customWidth="1"/>
    <col min="4356" max="4356" width="18.28515625" style="33" customWidth="1"/>
    <col min="4357" max="4357" width="17.5703125" style="33" customWidth="1"/>
    <col min="4358" max="4363" width="9" style="33" customWidth="1"/>
    <col min="4364" max="4607" width="9.140625" style="33"/>
    <col min="4608" max="4608" width="4.7109375" style="33" customWidth="1"/>
    <col min="4609" max="4609" width="19.85546875" style="33" customWidth="1"/>
    <col min="4610" max="4610" width="72.140625" style="33" customWidth="1"/>
    <col min="4611" max="4611" width="0" style="33" hidden="1" customWidth="1"/>
    <col min="4612" max="4612" width="18.28515625" style="33" customWidth="1"/>
    <col min="4613" max="4613" width="17.5703125" style="33" customWidth="1"/>
    <col min="4614" max="4619" width="9" style="33" customWidth="1"/>
    <col min="4620" max="4863" width="9.140625" style="33"/>
    <col min="4864" max="4864" width="4.7109375" style="33" customWidth="1"/>
    <col min="4865" max="4865" width="19.85546875" style="33" customWidth="1"/>
    <col min="4866" max="4866" width="72.140625" style="33" customWidth="1"/>
    <col min="4867" max="4867" width="0" style="33" hidden="1" customWidth="1"/>
    <col min="4868" max="4868" width="18.28515625" style="33" customWidth="1"/>
    <col min="4869" max="4869" width="17.5703125" style="33" customWidth="1"/>
    <col min="4870" max="4875" width="9" style="33" customWidth="1"/>
    <col min="4876" max="5119" width="9.140625" style="33"/>
    <col min="5120" max="5120" width="4.7109375" style="33" customWidth="1"/>
    <col min="5121" max="5121" width="19.85546875" style="33" customWidth="1"/>
    <col min="5122" max="5122" width="72.140625" style="33" customWidth="1"/>
    <col min="5123" max="5123" width="0" style="33" hidden="1" customWidth="1"/>
    <col min="5124" max="5124" width="18.28515625" style="33" customWidth="1"/>
    <col min="5125" max="5125" width="17.5703125" style="33" customWidth="1"/>
    <col min="5126" max="5131" width="9" style="33" customWidth="1"/>
    <col min="5132" max="5375" width="9.140625" style="33"/>
    <col min="5376" max="5376" width="4.7109375" style="33" customWidth="1"/>
    <col min="5377" max="5377" width="19.85546875" style="33" customWidth="1"/>
    <col min="5378" max="5378" width="72.140625" style="33" customWidth="1"/>
    <col min="5379" max="5379" width="0" style="33" hidden="1" customWidth="1"/>
    <col min="5380" max="5380" width="18.28515625" style="33" customWidth="1"/>
    <col min="5381" max="5381" width="17.5703125" style="33" customWidth="1"/>
    <col min="5382" max="5387" width="9" style="33" customWidth="1"/>
    <col min="5388" max="5631" width="9.140625" style="33"/>
    <col min="5632" max="5632" width="4.7109375" style="33" customWidth="1"/>
    <col min="5633" max="5633" width="19.85546875" style="33" customWidth="1"/>
    <col min="5634" max="5634" width="72.140625" style="33" customWidth="1"/>
    <col min="5635" max="5635" width="0" style="33" hidden="1" customWidth="1"/>
    <col min="5636" max="5636" width="18.28515625" style="33" customWidth="1"/>
    <col min="5637" max="5637" width="17.5703125" style="33" customWidth="1"/>
    <col min="5638" max="5643" width="9" style="33" customWidth="1"/>
    <col min="5644" max="5887" width="9.140625" style="33"/>
    <col min="5888" max="5888" width="4.7109375" style="33" customWidth="1"/>
    <col min="5889" max="5889" width="19.85546875" style="33" customWidth="1"/>
    <col min="5890" max="5890" width="72.140625" style="33" customWidth="1"/>
    <col min="5891" max="5891" width="0" style="33" hidden="1" customWidth="1"/>
    <col min="5892" max="5892" width="18.28515625" style="33" customWidth="1"/>
    <col min="5893" max="5893" width="17.5703125" style="33" customWidth="1"/>
    <col min="5894" max="5899" width="9" style="33" customWidth="1"/>
    <col min="5900" max="6143" width="9.140625" style="33"/>
    <col min="6144" max="6144" width="4.7109375" style="33" customWidth="1"/>
    <col min="6145" max="6145" width="19.85546875" style="33" customWidth="1"/>
    <col min="6146" max="6146" width="72.140625" style="33" customWidth="1"/>
    <col min="6147" max="6147" width="0" style="33" hidden="1" customWidth="1"/>
    <col min="6148" max="6148" width="18.28515625" style="33" customWidth="1"/>
    <col min="6149" max="6149" width="17.5703125" style="33" customWidth="1"/>
    <col min="6150" max="6155" width="9" style="33" customWidth="1"/>
    <col min="6156" max="6399" width="9.140625" style="33"/>
    <col min="6400" max="6400" width="4.7109375" style="33" customWidth="1"/>
    <col min="6401" max="6401" width="19.85546875" style="33" customWidth="1"/>
    <col min="6402" max="6402" width="72.140625" style="33" customWidth="1"/>
    <col min="6403" max="6403" width="0" style="33" hidden="1" customWidth="1"/>
    <col min="6404" max="6404" width="18.28515625" style="33" customWidth="1"/>
    <col min="6405" max="6405" width="17.5703125" style="33" customWidth="1"/>
    <col min="6406" max="6411" width="9" style="33" customWidth="1"/>
    <col min="6412" max="6655" width="9.140625" style="33"/>
    <col min="6656" max="6656" width="4.7109375" style="33" customWidth="1"/>
    <col min="6657" max="6657" width="19.85546875" style="33" customWidth="1"/>
    <col min="6658" max="6658" width="72.140625" style="33" customWidth="1"/>
    <col min="6659" max="6659" width="0" style="33" hidden="1" customWidth="1"/>
    <col min="6660" max="6660" width="18.28515625" style="33" customWidth="1"/>
    <col min="6661" max="6661" width="17.5703125" style="33" customWidth="1"/>
    <col min="6662" max="6667" width="9" style="33" customWidth="1"/>
    <col min="6668" max="6911" width="9.140625" style="33"/>
    <col min="6912" max="6912" width="4.7109375" style="33" customWidth="1"/>
    <col min="6913" max="6913" width="19.85546875" style="33" customWidth="1"/>
    <col min="6914" max="6914" width="72.140625" style="33" customWidth="1"/>
    <col min="6915" max="6915" width="0" style="33" hidden="1" customWidth="1"/>
    <col min="6916" max="6916" width="18.28515625" style="33" customWidth="1"/>
    <col min="6917" max="6917" width="17.5703125" style="33" customWidth="1"/>
    <col min="6918" max="6923" width="9" style="33" customWidth="1"/>
    <col min="6924" max="7167" width="9.140625" style="33"/>
    <col min="7168" max="7168" width="4.7109375" style="33" customWidth="1"/>
    <col min="7169" max="7169" width="19.85546875" style="33" customWidth="1"/>
    <col min="7170" max="7170" width="72.140625" style="33" customWidth="1"/>
    <col min="7171" max="7171" width="0" style="33" hidden="1" customWidth="1"/>
    <col min="7172" max="7172" width="18.28515625" style="33" customWidth="1"/>
    <col min="7173" max="7173" width="17.5703125" style="33" customWidth="1"/>
    <col min="7174" max="7179" width="9" style="33" customWidth="1"/>
    <col min="7180" max="7423" width="9.140625" style="33"/>
    <col min="7424" max="7424" width="4.7109375" style="33" customWidth="1"/>
    <col min="7425" max="7425" width="19.85546875" style="33" customWidth="1"/>
    <col min="7426" max="7426" width="72.140625" style="33" customWidth="1"/>
    <col min="7427" max="7427" width="0" style="33" hidden="1" customWidth="1"/>
    <col min="7428" max="7428" width="18.28515625" style="33" customWidth="1"/>
    <col min="7429" max="7429" width="17.5703125" style="33" customWidth="1"/>
    <col min="7430" max="7435" width="9" style="33" customWidth="1"/>
    <col min="7436" max="7679" width="9.140625" style="33"/>
    <col min="7680" max="7680" width="4.7109375" style="33" customWidth="1"/>
    <col min="7681" max="7681" width="19.85546875" style="33" customWidth="1"/>
    <col min="7682" max="7682" width="72.140625" style="33" customWidth="1"/>
    <col min="7683" max="7683" width="0" style="33" hidden="1" customWidth="1"/>
    <col min="7684" max="7684" width="18.28515625" style="33" customWidth="1"/>
    <col min="7685" max="7685" width="17.5703125" style="33" customWidth="1"/>
    <col min="7686" max="7691" width="9" style="33" customWidth="1"/>
    <col min="7692" max="7935" width="9.140625" style="33"/>
    <col min="7936" max="7936" width="4.7109375" style="33" customWidth="1"/>
    <col min="7937" max="7937" width="19.85546875" style="33" customWidth="1"/>
    <col min="7938" max="7938" width="72.140625" style="33" customWidth="1"/>
    <col min="7939" max="7939" width="0" style="33" hidden="1" customWidth="1"/>
    <col min="7940" max="7940" width="18.28515625" style="33" customWidth="1"/>
    <col min="7941" max="7941" width="17.5703125" style="33" customWidth="1"/>
    <col min="7942" max="7947" width="9" style="33" customWidth="1"/>
    <col min="7948" max="8191" width="9.140625" style="33"/>
    <col min="8192" max="8192" width="4.7109375" style="33" customWidth="1"/>
    <col min="8193" max="8193" width="19.85546875" style="33" customWidth="1"/>
    <col min="8194" max="8194" width="72.140625" style="33" customWidth="1"/>
    <col min="8195" max="8195" width="0" style="33" hidden="1" customWidth="1"/>
    <col min="8196" max="8196" width="18.28515625" style="33" customWidth="1"/>
    <col min="8197" max="8197" width="17.5703125" style="33" customWidth="1"/>
    <col min="8198" max="8203" width="9" style="33" customWidth="1"/>
    <col min="8204" max="8447" width="9.140625" style="33"/>
    <col min="8448" max="8448" width="4.7109375" style="33" customWidth="1"/>
    <col min="8449" max="8449" width="19.85546875" style="33" customWidth="1"/>
    <col min="8450" max="8450" width="72.140625" style="33" customWidth="1"/>
    <col min="8451" max="8451" width="0" style="33" hidden="1" customWidth="1"/>
    <col min="8452" max="8452" width="18.28515625" style="33" customWidth="1"/>
    <col min="8453" max="8453" width="17.5703125" style="33" customWidth="1"/>
    <col min="8454" max="8459" width="9" style="33" customWidth="1"/>
    <col min="8460" max="8703" width="9.140625" style="33"/>
    <col min="8704" max="8704" width="4.7109375" style="33" customWidth="1"/>
    <col min="8705" max="8705" width="19.85546875" style="33" customWidth="1"/>
    <col min="8706" max="8706" width="72.140625" style="33" customWidth="1"/>
    <col min="8707" max="8707" width="0" style="33" hidden="1" customWidth="1"/>
    <col min="8708" max="8708" width="18.28515625" style="33" customWidth="1"/>
    <col min="8709" max="8709" width="17.5703125" style="33" customWidth="1"/>
    <col min="8710" max="8715" width="9" style="33" customWidth="1"/>
    <col min="8716" max="8959" width="9.140625" style="33"/>
    <col min="8960" max="8960" width="4.7109375" style="33" customWidth="1"/>
    <col min="8961" max="8961" width="19.85546875" style="33" customWidth="1"/>
    <col min="8962" max="8962" width="72.140625" style="33" customWidth="1"/>
    <col min="8963" max="8963" width="0" style="33" hidden="1" customWidth="1"/>
    <col min="8964" max="8964" width="18.28515625" style="33" customWidth="1"/>
    <col min="8965" max="8965" width="17.5703125" style="33" customWidth="1"/>
    <col min="8966" max="8971" width="9" style="33" customWidth="1"/>
    <col min="8972" max="9215" width="9.140625" style="33"/>
    <col min="9216" max="9216" width="4.7109375" style="33" customWidth="1"/>
    <col min="9217" max="9217" width="19.85546875" style="33" customWidth="1"/>
    <col min="9218" max="9218" width="72.140625" style="33" customWidth="1"/>
    <col min="9219" max="9219" width="0" style="33" hidden="1" customWidth="1"/>
    <col min="9220" max="9220" width="18.28515625" style="33" customWidth="1"/>
    <col min="9221" max="9221" width="17.5703125" style="33" customWidth="1"/>
    <col min="9222" max="9227" width="9" style="33" customWidth="1"/>
    <col min="9228" max="9471" width="9.140625" style="33"/>
    <col min="9472" max="9472" width="4.7109375" style="33" customWidth="1"/>
    <col min="9473" max="9473" width="19.85546875" style="33" customWidth="1"/>
    <col min="9474" max="9474" width="72.140625" style="33" customWidth="1"/>
    <col min="9475" max="9475" width="0" style="33" hidden="1" customWidth="1"/>
    <col min="9476" max="9476" width="18.28515625" style="33" customWidth="1"/>
    <col min="9477" max="9477" width="17.5703125" style="33" customWidth="1"/>
    <col min="9478" max="9483" width="9" style="33" customWidth="1"/>
    <col min="9484" max="9727" width="9.140625" style="33"/>
    <col min="9728" max="9728" width="4.7109375" style="33" customWidth="1"/>
    <col min="9729" max="9729" width="19.85546875" style="33" customWidth="1"/>
    <col min="9730" max="9730" width="72.140625" style="33" customWidth="1"/>
    <col min="9731" max="9731" width="0" style="33" hidden="1" customWidth="1"/>
    <col min="9732" max="9732" width="18.28515625" style="33" customWidth="1"/>
    <col min="9733" max="9733" width="17.5703125" style="33" customWidth="1"/>
    <col min="9734" max="9739" width="9" style="33" customWidth="1"/>
    <col min="9740" max="9983" width="9.140625" style="33"/>
    <col min="9984" max="9984" width="4.7109375" style="33" customWidth="1"/>
    <col min="9985" max="9985" width="19.85546875" style="33" customWidth="1"/>
    <col min="9986" max="9986" width="72.140625" style="33" customWidth="1"/>
    <col min="9987" max="9987" width="0" style="33" hidden="1" customWidth="1"/>
    <col min="9988" max="9988" width="18.28515625" style="33" customWidth="1"/>
    <col min="9989" max="9989" width="17.5703125" style="33" customWidth="1"/>
    <col min="9990" max="9995" width="9" style="33" customWidth="1"/>
    <col min="9996" max="10239" width="9.140625" style="33"/>
    <col min="10240" max="10240" width="4.7109375" style="33" customWidth="1"/>
    <col min="10241" max="10241" width="19.85546875" style="33" customWidth="1"/>
    <col min="10242" max="10242" width="72.140625" style="33" customWidth="1"/>
    <col min="10243" max="10243" width="0" style="33" hidden="1" customWidth="1"/>
    <col min="10244" max="10244" width="18.28515625" style="33" customWidth="1"/>
    <col min="10245" max="10245" width="17.5703125" style="33" customWidth="1"/>
    <col min="10246" max="10251" width="9" style="33" customWidth="1"/>
    <col min="10252" max="10495" width="9.140625" style="33"/>
    <col min="10496" max="10496" width="4.7109375" style="33" customWidth="1"/>
    <col min="10497" max="10497" width="19.85546875" style="33" customWidth="1"/>
    <col min="10498" max="10498" width="72.140625" style="33" customWidth="1"/>
    <col min="10499" max="10499" width="0" style="33" hidden="1" customWidth="1"/>
    <col min="10500" max="10500" width="18.28515625" style="33" customWidth="1"/>
    <col min="10501" max="10501" width="17.5703125" style="33" customWidth="1"/>
    <col min="10502" max="10507" width="9" style="33" customWidth="1"/>
    <col min="10508" max="10751" width="9.140625" style="33"/>
    <col min="10752" max="10752" width="4.7109375" style="33" customWidth="1"/>
    <col min="10753" max="10753" width="19.85546875" style="33" customWidth="1"/>
    <col min="10754" max="10754" width="72.140625" style="33" customWidth="1"/>
    <col min="10755" max="10755" width="0" style="33" hidden="1" customWidth="1"/>
    <col min="10756" max="10756" width="18.28515625" style="33" customWidth="1"/>
    <col min="10757" max="10757" width="17.5703125" style="33" customWidth="1"/>
    <col min="10758" max="10763" width="9" style="33" customWidth="1"/>
    <col min="10764" max="11007" width="9.140625" style="33"/>
    <col min="11008" max="11008" width="4.7109375" style="33" customWidth="1"/>
    <col min="11009" max="11009" width="19.85546875" style="33" customWidth="1"/>
    <col min="11010" max="11010" width="72.140625" style="33" customWidth="1"/>
    <col min="11011" max="11011" width="0" style="33" hidden="1" customWidth="1"/>
    <col min="11012" max="11012" width="18.28515625" style="33" customWidth="1"/>
    <col min="11013" max="11013" width="17.5703125" style="33" customWidth="1"/>
    <col min="11014" max="11019" width="9" style="33" customWidth="1"/>
    <col min="11020" max="11263" width="9.140625" style="33"/>
    <col min="11264" max="11264" width="4.7109375" style="33" customWidth="1"/>
    <col min="11265" max="11265" width="19.85546875" style="33" customWidth="1"/>
    <col min="11266" max="11266" width="72.140625" style="33" customWidth="1"/>
    <col min="11267" max="11267" width="0" style="33" hidden="1" customWidth="1"/>
    <col min="11268" max="11268" width="18.28515625" style="33" customWidth="1"/>
    <col min="11269" max="11269" width="17.5703125" style="33" customWidth="1"/>
    <col min="11270" max="11275" width="9" style="33" customWidth="1"/>
    <col min="11276" max="11519" width="9.140625" style="33"/>
    <col min="11520" max="11520" width="4.7109375" style="33" customWidth="1"/>
    <col min="11521" max="11521" width="19.85546875" style="33" customWidth="1"/>
    <col min="11522" max="11522" width="72.140625" style="33" customWidth="1"/>
    <col min="11523" max="11523" width="0" style="33" hidden="1" customWidth="1"/>
    <col min="11524" max="11524" width="18.28515625" style="33" customWidth="1"/>
    <col min="11525" max="11525" width="17.5703125" style="33" customWidth="1"/>
    <col min="11526" max="11531" width="9" style="33" customWidth="1"/>
    <col min="11532" max="11775" width="9.140625" style="33"/>
    <col min="11776" max="11776" width="4.7109375" style="33" customWidth="1"/>
    <col min="11777" max="11777" width="19.85546875" style="33" customWidth="1"/>
    <col min="11778" max="11778" width="72.140625" style="33" customWidth="1"/>
    <col min="11779" max="11779" width="0" style="33" hidden="1" customWidth="1"/>
    <col min="11780" max="11780" width="18.28515625" style="33" customWidth="1"/>
    <col min="11781" max="11781" width="17.5703125" style="33" customWidth="1"/>
    <col min="11782" max="11787" width="9" style="33" customWidth="1"/>
    <col min="11788" max="12031" width="9.140625" style="33"/>
    <col min="12032" max="12032" width="4.7109375" style="33" customWidth="1"/>
    <col min="12033" max="12033" width="19.85546875" style="33" customWidth="1"/>
    <col min="12034" max="12034" width="72.140625" style="33" customWidth="1"/>
    <col min="12035" max="12035" width="0" style="33" hidden="1" customWidth="1"/>
    <col min="12036" max="12036" width="18.28515625" style="33" customWidth="1"/>
    <col min="12037" max="12037" width="17.5703125" style="33" customWidth="1"/>
    <col min="12038" max="12043" width="9" style="33" customWidth="1"/>
    <col min="12044" max="12287" width="9.140625" style="33"/>
    <col min="12288" max="12288" width="4.7109375" style="33" customWidth="1"/>
    <col min="12289" max="12289" width="19.85546875" style="33" customWidth="1"/>
    <col min="12290" max="12290" width="72.140625" style="33" customWidth="1"/>
    <col min="12291" max="12291" width="0" style="33" hidden="1" customWidth="1"/>
    <col min="12292" max="12292" width="18.28515625" style="33" customWidth="1"/>
    <col min="12293" max="12293" width="17.5703125" style="33" customWidth="1"/>
    <col min="12294" max="12299" width="9" style="33" customWidth="1"/>
    <col min="12300" max="12543" width="9.140625" style="33"/>
    <col min="12544" max="12544" width="4.7109375" style="33" customWidth="1"/>
    <col min="12545" max="12545" width="19.85546875" style="33" customWidth="1"/>
    <col min="12546" max="12546" width="72.140625" style="33" customWidth="1"/>
    <col min="12547" max="12547" width="0" style="33" hidden="1" customWidth="1"/>
    <col min="12548" max="12548" width="18.28515625" style="33" customWidth="1"/>
    <col min="12549" max="12549" width="17.5703125" style="33" customWidth="1"/>
    <col min="12550" max="12555" width="9" style="33" customWidth="1"/>
    <col min="12556" max="12799" width="9.140625" style="33"/>
    <col min="12800" max="12800" width="4.7109375" style="33" customWidth="1"/>
    <col min="12801" max="12801" width="19.85546875" style="33" customWidth="1"/>
    <col min="12802" max="12802" width="72.140625" style="33" customWidth="1"/>
    <col min="12803" max="12803" width="0" style="33" hidden="1" customWidth="1"/>
    <col min="12804" max="12804" width="18.28515625" style="33" customWidth="1"/>
    <col min="12805" max="12805" width="17.5703125" style="33" customWidth="1"/>
    <col min="12806" max="12811" width="9" style="33" customWidth="1"/>
    <col min="12812" max="13055" width="9.140625" style="33"/>
    <col min="13056" max="13056" width="4.7109375" style="33" customWidth="1"/>
    <col min="13057" max="13057" width="19.85546875" style="33" customWidth="1"/>
    <col min="13058" max="13058" width="72.140625" style="33" customWidth="1"/>
    <col min="13059" max="13059" width="0" style="33" hidden="1" customWidth="1"/>
    <col min="13060" max="13060" width="18.28515625" style="33" customWidth="1"/>
    <col min="13061" max="13061" width="17.5703125" style="33" customWidth="1"/>
    <col min="13062" max="13067" width="9" style="33" customWidth="1"/>
    <col min="13068" max="13311" width="9.140625" style="33"/>
    <col min="13312" max="13312" width="4.7109375" style="33" customWidth="1"/>
    <col min="13313" max="13313" width="19.85546875" style="33" customWidth="1"/>
    <col min="13314" max="13314" width="72.140625" style="33" customWidth="1"/>
    <col min="13315" max="13315" width="0" style="33" hidden="1" customWidth="1"/>
    <col min="13316" max="13316" width="18.28515625" style="33" customWidth="1"/>
    <col min="13317" max="13317" width="17.5703125" style="33" customWidth="1"/>
    <col min="13318" max="13323" width="9" style="33" customWidth="1"/>
    <col min="13324" max="13567" width="9.140625" style="33"/>
    <col min="13568" max="13568" width="4.7109375" style="33" customWidth="1"/>
    <col min="13569" max="13569" width="19.85546875" style="33" customWidth="1"/>
    <col min="13570" max="13570" width="72.140625" style="33" customWidth="1"/>
    <col min="13571" max="13571" width="0" style="33" hidden="1" customWidth="1"/>
    <col min="13572" max="13572" width="18.28515625" style="33" customWidth="1"/>
    <col min="13573" max="13573" width="17.5703125" style="33" customWidth="1"/>
    <col min="13574" max="13579" width="9" style="33" customWidth="1"/>
    <col min="13580" max="13823" width="9.140625" style="33"/>
    <col min="13824" max="13824" width="4.7109375" style="33" customWidth="1"/>
    <col min="13825" max="13825" width="19.85546875" style="33" customWidth="1"/>
    <col min="13826" max="13826" width="72.140625" style="33" customWidth="1"/>
    <col min="13827" max="13827" width="0" style="33" hidden="1" customWidth="1"/>
    <col min="13828" max="13828" width="18.28515625" style="33" customWidth="1"/>
    <col min="13829" max="13829" width="17.5703125" style="33" customWidth="1"/>
    <col min="13830" max="13835" width="9" style="33" customWidth="1"/>
    <col min="13836" max="14079" width="9.140625" style="33"/>
    <col min="14080" max="14080" width="4.7109375" style="33" customWidth="1"/>
    <col min="14081" max="14081" width="19.85546875" style="33" customWidth="1"/>
    <col min="14082" max="14082" width="72.140625" style="33" customWidth="1"/>
    <col min="14083" max="14083" width="0" style="33" hidden="1" customWidth="1"/>
    <col min="14084" max="14084" width="18.28515625" style="33" customWidth="1"/>
    <col min="14085" max="14085" width="17.5703125" style="33" customWidth="1"/>
    <col min="14086" max="14091" width="9" style="33" customWidth="1"/>
    <col min="14092" max="14335" width="9.140625" style="33"/>
    <col min="14336" max="14336" width="4.7109375" style="33" customWidth="1"/>
    <col min="14337" max="14337" width="19.85546875" style="33" customWidth="1"/>
    <col min="14338" max="14338" width="72.140625" style="33" customWidth="1"/>
    <col min="14339" max="14339" width="0" style="33" hidden="1" customWidth="1"/>
    <col min="14340" max="14340" width="18.28515625" style="33" customWidth="1"/>
    <col min="14341" max="14341" width="17.5703125" style="33" customWidth="1"/>
    <col min="14342" max="14347" width="9" style="33" customWidth="1"/>
    <col min="14348" max="14591" width="9.140625" style="33"/>
    <col min="14592" max="14592" width="4.7109375" style="33" customWidth="1"/>
    <col min="14593" max="14593" width="19.85546875" style="33" customWidth="1"/>
    <col min="14594" max="14594" width="72.140625" style="33" customWidth="1"/>
    <col min="14595" max="14595" width="0" style="33" hidden="1" customWidth="1"/>
    <col min="14596" max="14596" width="18.28515625" style="33" customWidth="1"/>
    <col min="14597" max="14597" width="17.5703125" style="33" customWidth="1"/>
    <col min="14598" max="14603" width="9" style="33" customWidth="1"/>
    <col min="14604" max="14847" width="9.140625" style="33"/>
    <col min="14848" max="14848" width="4.7109375" style="33" customWidth="1"/>
    <col min="14849" max="14849" width="19.85546875" style="33" customWidth="1"/>
    <col min="14850" max="14850" width="72.140625" style="33" customWidth="1"/>
    <col min="14851" max="14851" width="0" style="33" hidden="1" customWidth="1"/>
    <col min="14852" max="14852" width="18.28515625" style="33" customWidth="1"/>
    <col min="14853" max="14853" width="17.5703125" style="33" customWidth="1"/>
    <col min="14854" max="14859" width="9" style="33" customWidth="1"/>
    <col min="14860" max="15103" width="9.140625" style="33"/>
    <col min="15104" max="15104" width="4.7109375" style="33" customWidth="1"/>
    <col min="15105" max="15105" width="19.85546875" style="33" customWidth="1"/>
    <col min="15106" max="15106" width="72.140625" style="33" customWidth="1"/>
    <col min="15107" max="15107" width="0" style="33" hidden="1" customWidth="1"/>
    <col min="15108" max="15108" width="18.28515625" style="33" customWidth="1"/>
    <col min="15109" max="15109" width="17.5703125" style="33" customWidth="1"/>
    <col min="15110" max="15115" width="9" style="33" customWidth="1"/>
    <col min="15116" max="15359" width="9.140625" style="33"/>
    <col min="15360" max="15360" width="4.7109375" style="33" customWidth="1"/>
    <col min="15361" max="15361" width="19.85546875" style="33" customWidth="1"/>
    <col min="15362" max="15362" width="72.140625" style="33" customWidth="1"/>
    <col min="15363" max="15363" width="0" style="33" hidden="1" customWidth="1"/>
    <col min="15364" max="15364" width="18.28515625" style="33" customWidth="1"/>
    <col min="15365" max="15365" width="17.5703125" style="33" customWidth="1"/>
    <col min="15366" max="15371" width="9" style="33" customWidth="1"/>
    <col min="15372" max="15615" width="9.140625" style="33"/>
    <col min="15616" max="15616" width="4.7109375" style="33" customWidth="1"/>
    <col min="15617" max="15617" width="19.85546875" style="33" customWidth="1"/>
    <col min="15618" max="15618" width="72.140625" style="33" customWidth="1"/>
    <col min="15619" max="15619" width="0" style="33" hidden="1" customWidth="1"/>
    <col min="15620" max="15620" width="18.28515625" style="33" customWidth="1"/>
    <col min="15621" max="15621" width="17.5703125" style="33" customWidth="1"/>
    <col min="15622" max="15627" width="9" style="33" customWidth="1"/>
    <col min="15628" max="15871" width="9.140625" style="33"/>
    <col min="15872" max="15872" width="4.7109375" style="33" customWidth="1"/>
    <col min="15873" max="15873" width="19.85546875" style="33" customWidth="1"/>
    <col min="15874" max="15874" width="72.140625" style="33" customWidth="1"/>
    <col min="15875" max="15875" width="0" style="33" hidden="1" customWidth="1"/>
    <col min="15876" max="15876" width="18.28515625" style="33" customWidth="1"/>
    <col min="15877" max="15877" width="17.5703125" style="33" customWidth="1"/>
    <col min="15878" max="15883" width="9" style="33" customWidth="1"/>
    <col min="15884" max="16127" width="9.140625" style="33"/>
    <col min="16128" max="16128" width="4.7109375" style="33" customWidth="1"/>
    <col min="16129" max="16129" width="19.85546875" style="33" customWidth="1"/>
    <col min="16130" max="16130" width="72.140625" style="33" customWidth="1"/>
    <col min="16131" max="16131" width="0" style="33" hidden="1" customWidth="1"/>
    <col min="16132" max="16132" width="18.28515625" style="33" customWidth="1"/>
    <col min="16133" max="16133" width="17.5703125" style="33" customWidth="1"/>
    <col min="16134" max="16139" width="9" style="33" customWidth="1"/>
    <col min="16140" max="16384" width="9.140625" style="33"/>
  </cols>
  <sheetData>
    <row r="1" spans="2:7">
      <c r="G1" s="34" t="s">
        <v>237</v>
      </c>
    </row>
    <row r="2" spans="2:7">
      <c r="G2" s="34" t="s">
        <v>148</v>
      </c>
    </row>
    <row r="3" spans="2:7">
      <c r="G3" s="34" t="s">
        <v>1</v>
      </c>
    </row>
    <row r="5" spans="2:7" ht="39" customHeight="1">
      <c r="B5" s="195" t="s">
        <v>149</v>
      </c>
      <c r="C5" s="195"/>
      <c r="D5" s="195"/>
      <c r="E5" s="195"/>
      <c r="F5" s="195"/>
      <c r="G5" s="195"/>
    </row>
    <row r="6" spans="2:7">
      <c r="B6" s="133"/>
      <c r="C6" s="133"/>
      <c r="D6" s="133"/>
      <c r="E6" s="133"/>
      <c r="F6" s="133"/>
      <c r="G6" s="133"/>
    </row>
    <row r="7" spans="2:7">
      <c r="G7" s="16" t="s">
        <v>49</v>
      </c>
    </row>
    <row r="8" spans="2:7" ht="24" customHeight="1">
      <c r="B8" s="196" t="s">
        <v>14</v>
      </c>
      <c r="C8" s="196"/>
      <c r="D8" s="196"/>
      <c r="E8" s="196"/>
      <c r="F8" s="196"/>
      <c r="G8" s="196"/>
    </row>
    <row r="9" spans="2:7">
      <c r="B9" s="33" t="s">
        <v>24</v>
      </c>
    </row>
    <row r="11" spans="2:7">
      <c r="B11" s="39" t="s">
        <v>15</v>
      </c>
      <c r="C11" s="39" t="s">
        <v>16</v>
      </c>
      <c r="D11" s="134"/>
      <c r="E11" s="134"/>
      <c r="F11" s="134"/>
    </row>
    <row r="12" spans="2:7">
      <c r="B12" s="35">
        <v>1049</v>
      </c>
      <c r="C12" s="36" t="s">
        <v>72</v>
      </c>
      <c r="D12" s="37"/>
      <c r="E12" s="37"/>
      <c r="F12" s="37"/>
    </row>
    <row r="13" spans="2:7">
      <c r="B13" s="38"/>
      <c r="C13" s="38"/>
      <c r="D13" s="38"/>
      <c r="E13" s="38"/>
      <c r="F13" s="38"/>
    </row>
    <row r="14" spans="2:7">
      <c r="B14" s="135" t="s">
        <v>17</v>
      </c>
      <c r="C14" s="134"/>
      <c r="D14" s="134"/>
      <c r="E14" s="134"/>
      <c r="F14" s="134"/>
    </row>
    <row r="15" spans="2:7" ht="36.75" customHeight="1">
      <c r="B15" s="39" t="s">
        <v>18</v>
      </c>
      <c r="C15" s="3">
        <v>1049</v>
      </c>
      <c r="D15" s="197" t="s">
        <v>47</v>
      </c>
      <c r="E15" s="198"/>
      <c r="F15" s="198"/>
      <c r="G15" s="199"/>
    </row>
    <row r="16" spans="2:7" ht="34.5">
      <c r="B16" s="39" t="s">
        <v>19</v>
      </c>
      <c r="C16" s="3" t="s">
        <v>113</v>
      </c>
      <c r="D16" s="20" t="s">
        <v>46</v>
      </c>
      <c r="E16" s="20" t="s">
        <v>36</v>
      </c>
      <c r="F16" s="21" t="s">
        <v>33</v>
      </c>
      <c r="G16" s="21" t="s">
        <v>40</v>
      </c>
    </row>
    <row r="17" spans="2:7" ht="34.5">
      <c r="B17" s="39" t="s">
        <v>20</v>
      </c>
      <c r="C17" s="3" t="s">
        <v>114</v>
      </c>
      <c r="D17" s="40"/>
      <c r="E17" s="40"/>
      <c r="F17" s="40"/>
      <c r="G17" s="50"/>
    </row>
    <row r="18" spans="2:7" ht="51.75">
      <c r="B18" s="41" t="s">
        <v>21</v>
      </c>
      <c r="C18" s="3" t="s">
        <v>115</v>
      </c>
      <c r="D18" s="42"/>
      <c r="E18" s="42"/>
      <c r="F18" s="42"/>
      <c r="G18" s="51"/>
    </row>
    <row r="19" spans="2:7" ht="34.5">
      <c r="B19" s="41" t="s">
        <v>22</v>
      </c>
      <c r="C19" s="3" t="s">
        <v>116</v>
      </c>
      <c r="D19" s="42"/>
      <c r="E19" s="42"/>
      <c r="F19" s="42"/>
      <c r="G19" s="51"/>
    </row>
    <row r="20" spans="2:7" ht="51.75">
      <c r="B20" s="41" t="s">
        <v>117</v>
      </c>
      <c r="C20" s="3" t="s">
        <v>118</v>
      </c>
      <c r="D20" s="43"/>
      <c r="E20" s="43"/>
      <c r="F20" s="43"/>
      <c r="G20" s="52"/>
    </row>
    <row r="21" spans="2:7">
      <c r="B21" s="200" t="s">
        <v>0</v>
      </c>
      <c r="C21" s="201"/>
      <c r="D21" s="44"/>
      <c r="E21" s="44"/>
      <c r="F21" s="44"/>
      <c r="G21" s="45"/>
    </row>
    <row r="22" spans="2:7">
      <c r="B22" s="63" t="s">
        <v>119</v>
      </c>
      <c r="C22" s="121"/>
      <c r="D22" s="27">
        <v>0</v>
      </c>
      <c r="E22" s="27">
        <v>0</v>
      </c>
      <c r="F22" s="27">
        <v>0</v>
      </c>
      <c r="G22" s="44">
        <v>19.399999999999999</v>
      </c>
    </row>
    <row r="23" spans="2:7">
      <c r="B23" s="63" t="s">
        <v>120</v>
      </c>
      <c r="C23" s="112"/>
      <c r="D23" s="27">
        <v>0</v>
      </c>
      <c r="E23" s="27">
        <v>0</v>
      </c>
      <c r="F23" s="27">
        <v>0</v>
      </c>
      <c r="G23" s="54">
        <v>1.3</v>
      </c>
    </row>
    <row r="24" spans="2:7">
      <c r="B24" s="63" t="s">
        <v>121</v>
      </c>
      <c r="C24" s="113"/>
      <c r="D24" s="27">
        <v>0</v>
      </c>
      <c r="E24" s="27">
        <v>0</v>
      </c>
      <c r="F24" s="27">
        <v>0</v>
      </c>
      <c r="G24" s="54">
        <v>0.4</v>
      </c>
    </row>
    <row r="25" spans="2:7">
      <c r="B25" s="46" t="s">
        <v>23</v>
      </c>
      <c r="C25" s="47"/>
      <c r="D25" s="48">
        <f>Հ2!G32</f>
        <v>39711.800000000003</v>
      </c>
      <c r="E25" s="48">
        <f>Հ2!H32</f>
        <v>2178205.3000000003</v>
      </c>
      <c r="F25" s="48">
        <f>Հ2!I32</f>
        <v>4911287.5</v>
      </c>
      <c r="G25" s="48">
        <f>Հ2!J32</f>
        <v>5983307.1999999993</v>
      </c>
    </row>
    <row r="27" spans="2:7" ht="39" customHeight="1">
      <c r="B27" s="19" t="s">
        <v>18</v>
      </c>
      <c r="C27" s="2" t="s">
        <v>112</v>
      </c>
      <c r="D27" s="197" t="s">
        <v>47</v>
      </c>
      <c r="E27" s="198"/>
      <c r="F27" s="198"/>
      <c r="G27" s="199"/>
    </row>
    <row r="28" spans="2:7" ht="34.5">
      <c r="B28" s="19" t="s">
        <v>19</v>
      </c>
      <c r="C28" s="14" t="s">
        <v>122</v>
      </c>
      <c r="D28" s="20" t="s">
        <v>46</v>
      </c>
      <c r="E28" s="20" t="s">
        <v>36</v>
      </c>
      <c r="F28" s="21" t="s">
        <v>33</v>
      </c>
      <c r="G28" s="21" t="s">
        <v>40</v>
      </c>
    </row>
    <row r="29" spans="2:7" ht="34.5">
      <c r="B29" s="19" t="s">
        <v>20</v>
      </c>
      <c r="C29" s="14" t="s">
        <v>123</v>
      </c>
      <c r="D29" s="22"/>
      <c r="E29" s="22"/>
      <c r="F29" s="22"/>
      <c r="G29" s="23"/>
    </row>
    <row r="30" spans="2:7" ht="34.5">
      <c r="B30" s="19" t="s">
        <v>21</v>
      </c>
      <c r="C30" s="2" t="s">
        <v>124</v>
      </c>
      <c r="D30" s="24"/>
      <c r="E30" s="24"/>
      <c r="F30" s="24"/>
      <c r="G30" s="23"/>
    </row>
    <row r="31" spans="2:7" ht="34.5">
      <c r="B31" s="19" t="s">
        <v>22</v>
      </c>
      <c r="C31" s="14" t="s">
        <v>116</v>
      </c>
      <c r="D31" s="24"/>
      <c r="E31" s="24"/>
      <c r="F31" s="24"/>
      <c r="G31" s="23"/>
    </row>
    <row r="32" spans="2:7" ht="51.75">
      <c r="B32" s="19" t="s">
        <v>117</v>
      </c>
      <c r="C32" s="14" t="s">
        <v>118</v>
      </c>
      <c r="D32" s="24"/>
      <c r="E32" s="24"/>
      <c r="F32" s="24"/>
      <c r="G32" s="23"/>
    </row>
    <row r="33" spans="1:7">
      <c r="B33" s="202" t="s">
        <v>0</v>
      </c>
      <c r="C33" s="203"/>
      <c r="D33" s="25"/>
      <c r="E33" s="25"/>
      <c r="F33" s="25"/>
      <c r="G33" s="26"/>
    </row>
    <row r="34" spans="1:7" s="136" customFormat="1" ht="15" customHeight="1">
      <c r="A34" s="125"/>
      <c r="B34" s="193" t="s">
        <v>142</v>
      </c>
      <c r="C34" s="194"/>
      <c r="D34" s="27">
        <v>0</v>
      </c>
      <c r="E34" s="27">
        <v>0</v>
      </c>
      <c r="F34" s="27">
        <v>0</v>
      </c>
      <c r="G34" s="179">
        <f>G35+G37</f>
        <v>9</v>
      </c>
    </row>
    <row r="35" spans="1:7" s="136" customFormat="1" ht="15" customHeight="1">
      <c r="A35" s="125"/>
      <c r="B35" s="204" t="s">
        <v>241</v>
      </c>
      <c r="C35" s="205"/>
      <c r="D35" s="27"/>
      <c r="E35" s="27"/>
      <c r="F35" s="27"/>
      <c r="G35" s="179">
        <f>G36</f>
        <v>3</v>
      </c>
    </row>
    <row r="36" spans="1:7" s="136" customFormat="1" ht="15" customHeight="1">
      <c r="A36" s="125"/>
      <c r="B36" s="206" t="s">
        <v>240</v>
      </c>
      <c r="C36" s="207"/>
      <c r="D36" s="27"/>
      <c r="E36" s="27"/>
      <c r="F36" s="27"/>
      <c r="G36" s="179">
        <v>3</v>
      </c>
    </row>
    <row r="37" spans="1:7" s="136" customFormat="1" ht="15" customHeight="1">
      <c r="A37" s="125"/>
      <c r="B37" s="204" t="s">
        <v>242</v>
      </c>
      <c r="C37" s="205"/>
      <c r="D37" s="27"/>
      <c r="E37" s="27"/>
      <c r="F37" s="27"/>
      <c r="G37" s="179">
        <f>G38+G39</f>
        <v>6</v>
      </c>
    </row>
    <row r="38" spans="1:7" s="136" customFormat="1" ht="15" customHeight="1">
      <c r="A38" s="125"/>
      <c r="B38" s="206" t="s">
        <v>240</v>
      </c>
      <c r="C38" s="207"/>
      <c r="D38" s="27"/>
      <c r="E38" s="27"/>
      <c r="F38" s="27"/>
      <c r="G38" s="179">
        <v>5</v>
      </c>
    </row>
    <row r="39" spans="1:7" s="136" customFormat="1" ht="15" customHeight="1">
      <c r="A39" s="125"/>
      <c r="B39" s="206" t="s">
        <v>243</v>
      </c>
      <c r="C39" s="207"/>
      <c r="D39" s="27"/>
      <c r="E39" s="27"/>
      <c r="F39" s="27"/>
      <c r="G39" s="179">
        <v>1</v>
      </c>
    </row>
    <row r="40" spans="1:7">
      <c r="B40" s="193" t="s">
        <v>34</v>
      </c>
      <c r="C40" s="194"/>
      <c r="D40" s="27">
        <f>Հ2!G50</f>
        <v>0</v>
      </c>
      <c r="E40" s="27">
        <f>Հ2!H50</f>
        <v>60956.3</v>
      </c>
      <c r="F40" s="27">
        <f>Հ2!I50</f>
        <v>78049</v>
      </c>
      <c r="G40" s="27">
        <f>Հ2!J50</f>
        <v>78049</v>
      </c>
    </row>
    <row r="43" spans="1:7">
      <c r="B43" s="133"/>
      <c r="C43" s="133"/>
      <c r="D43" s="133"/>
      <c r="E43" s="133"/>
      <c r="F43" s="133"/>
      <c r="G43" s="34" t="s">
        <v>50</v>
      </c>
    </row>
    <row r="44" spans="1:7" ht="21.75" customHeight="1">
      <c r="B44" s="15"/>
      <c r="C44" s="164" t="s">
        <v>27</v>
      </c>
      <c r="D44" s="137"/>
      <c r="E44" s="137"/>
      <c r="F44" s="137"/>
      <c r="G44" s="15"/>
    </row>
    <row r="45" spans="1:7">
      <c r="B45" s="15" t="s">
        <v>35</v>
      </c>
      <c r="C45" s="15"/>
      <c r="D45" s="15"/>
      <c r="E45" s="15"/>
      <c r="F45" s="15"/>
      <c r="G45" s="15"/>
    </row>
    <row r="46" spans="1:7">
      <c r="B46" s="15"/>
      <c r="C46" s="15"/>
      <c r="D46" s="15"/>
      <c r="E46" s="15"/>
      <c r="F46" s="15"/>
      <c r="G46" s="15"/>
    </row>
    <row r="47" spans="1:7">
      <c r="B47" s="17" t="s">
        <v>30</v>
      </c>
      <c r="C47" s="17" t="s">
        <v>31</v>
      </c>
      <c r="D47" s="18"/>
      <c r="E47" s="18"/>
      <c r="F47" s="18"/>
      <c r="G47" s="15"/>
    </row>
    <row r="48" spans="1:7">
      <c r="B48" s="2">
        <v>1049</v>
      </c>
      <c r="C48" s="17" t="s">
        <v>72</v>
      </c>
      <c r="D48" s="18"/>
      <c r="E48" s="18"/>
      <c r="F48" s="18"/>
      <c r="G48" s="18"/>
    </row>
    <row r="49" spans="2:9">
      <c r="B49" s="28"/>
      <c r="C49" s="18"/>
      <c r="D49" s="18"/>
      <c r="E49" s="18"/>
      <c r="F49" s="18"/>
      <c r="G49" s="18"/>
    </row>
    <row r="50" spans="2:9">
      <c r="B50" s="135" t="s">
        <v>32</v>
      </c>
      <c r="C50" s="134"/>
      <c r="D50" s="134"/>
      <c r="E50" s="134"/>
      <c r="F50" s="134"/>
    </row>
    <row r="51" spans="2:9" ht="39.75" customHeight="1">
      <c r="B51" s="17" t="s">
        <v>18</v>
      </c>
      <c r="C51" s="2">
        <v>1049</v>
      </c>
      <c r="D51" s="197" t="s">
        <v>48</v>
      </c>
      <c r="E51" s="198"/>
      <c r="F51" s="198"/>
      <c r="G51" s="199"/>
    </row>
    <row r="52" spans="2:9" ht="34.5">
      <c r="B52" s="19" t="s">
        <v>19</v>
      </c>
      <c r="C52" s="29" t="s">
        <v>113</v>
      </c>
      <c r="D52" s="20" t="s">
        <v>46</v>
      </c>
      <c r="E52" s="20" t="s">
        <v>36</v>
      </c>
      <c r="F52" s="21" t="s">
        <v>33</v>
      </c>
      <c r="G52" s="21" t="s">
        <v>40</v>
      </c>
    </row>
    <row r="53" spans="2:9" ht="34.5">
      <c r="B53" s="19" t="s">
        <v>20</v>
      </c>
      <c r="C53" s="3" t="s">
        <v>114</v>
      </c>
      <c r="D53" s="40"/>
      <c r="E53" s="40"/>
      <c r="F53" s="40"/>
      <c r="G53" s="53"/>
    </row>
    <row r="54" spans="2:9" ht="51.75">
      <c r="B54" s="19" t="s">
        <v>21</v>
      </c>
      <c r="C54" s="3" t="s">
        <v>115</v>
      </c>
      <c r="D54" s="42"/>
      <c r="E54" s="42"/>
      <c r="F54" s="42"/>
      <c r="G54" s="23"/>
    </row>
    <row r="55" spans="2:9" ht="34.5">
      <c r="B55" s="19" t="s">
        <v>22</v>
      </c>
      <c r="C55" s="3" t="s">
        <v>116</v>
      </c>
      <c r="D55" s="42"/>
      <c r="E55" s="42"/>
      <c r="F55" s="42"/>
      <c r="G55" s="23"/>
    </row>
    <row r="56" spans="2:9" ht="51.75">
      <c r="B56" s="14" t="s">
        <v>117</v>
      </c>
      <c r="C56" s="3" t="s">
        <v>118</v>
      </c>
      <c r="D56" s="42"/>
      <c r="E56" s="42"/>
      <c r="F56" s="42"/>
      <c r="G56" s="23"/>
    </row>
    <row r="57" spans="2:9">
      <c r="B57" s="30"/>
      <c r="C57" s="31" t="s">
        <v>0</v>
      </c>
      <c r="D57" s="32"/>
      <c r="E57" s="32"/>
      <c r="F57" s="32"/>
      <c r="G57" s="26"/>
    </row>
    <row r="58" spans="2:9">
      <c r="B58" s="63" t="str">
        <f>+B22</f>
        <v xml:space="preserve"> Միջպետական նշանակության ավտոճանապարհներ </v>
      </c>
      <c r="C58" s="121"/>
      <c r="D58" s="27">
        <v>0</v>
      </c>
      <c r="E58" s="27">
        <v>0</v>
      </c>
      <c r="F58" s="27">
        <v>0</v>
      </c>
      <c r="G58" s="160">
        <v>-19.399999999999999</v>
      </c>
      <c r="I58" s="165"/>
    </row>
    <row r="59" spans="2:9">
      <c r="B59" s="63" t="str">
        <f>+B23</f>
        <v xml:space="preserve"> Հանրապետական նշանակության ավտոճանապարհներ </v>
      </c>
      <c r="C59" s="112"/>
      <c r="D59" s="27">
        <v>0</v>
      </c>
      <c r="E59" s="27">
        <v>0</v>
      </c>
      <c r="F59" s="27">
        <v>0</v>
      </c>
      <c r="G59" s="161">
        <v>-1.3</v>
      </c>
      <c r="I59" s="165"/>
    </row>
    <row r="60" spans="2:9">
      <c r="B60" s="63" t="str">
        <f>+B24</f>
        <v xml:space="preserve"> Մարզային նշանակության ավտոճանապարհներ </v>
      </c>
      <c r="C60" s="113"/>
      <c r="D60" s="27">
        <v>0</v>
      </c>
      <c r="E60" s="27">
        <v>0</v>
      </c>
      <c r="F60" s="27">
        <v>0</v>
      </c>
      <c r="G60" s="161">
        <v>-0.4</v>
      </c>
      <c r="I60" s="165"/>
    </row>
    <row r="61" spans="2:9">
      <c r="B61" s="208" t="s">
        <v>34</v>
      </c>
      <c r="C61" s="208"/>
      <c r="D61" s="13">
        <f>Հ2!G25</f>
        <v>-39711.800000000003</v>
      </c>
      <c r="E61" s="13">
        <f>Հ2!H25</f>
        <v>-2178205.3000000003</v>
      </c>
      <c r="F61" s="13">
        <f>Հ2!I25</f>
        <v>-4911287.5</v>
      </c>
      <c r="G61" s="13">
        <f>Հ2!J25</f>
        <v>-5983307.1999999993</v>
      </c>
      <c r="I61" s="165"/>
    </row>
    <row r="62" spans="2:9" ht="30" customHeight="1">
      <c r="I62" s="165"/>
    </row>
    <row r="63" spans="2:9" ht="39" customHeight="1">
      <c r="B63" s="19" t="s">
        <v>18</v>
      </c>
      <c r="C63" s="2" t="s">
        <v>112</v>
      </c>
      <c r="D63" s="197" t="s">
        <v>48</v>
      </c>
      <c r="E63" s="198"/>
      <c r="F63" s="198"/>
      <c r="G63" s="199"/>
    </row>
    <row r="64" spans="2:9" ht="39" customHeight="1">
      <c r="B64" s="19" t="s">
        <v>19</v>
      </c>
      <c r="C64" s="14" t="s">
        <v>122</v>
      </c>
      <c r="D64" s="20" t="s">
        <v>46</v>
      </c>
      <c r="E64" s="20" t="s">
        <v>36</v>
      </c>
      <c r="F64" s="21" t="s">
        <v>33</v>
      </c>
      <c r="G64" s="21" t="s">
        <v>40</v>
      </c>
    </row>
    <row r="65" spans="1:7" ht="34.5">
      <c r="B65" s="19" t="s">
        <v>20</v>
      </c>
      <c r="C65" s="14" t="s">
        <v>123</v>
      </c>
      <c r="D65" s="22"/>
      <c r="E65" s="22"/>
      <c r="F65" s="22"/>
      <c r="G65" s="23"/>
    </row>
    <row r="66" spans="1:7" ht="34.5">
      <c r="B66" s="19" t="s">
        <v>21</v>
      </c>
      <c r="C66" s="2" t="s">
        <v>124</v>
      </c>
      <c r="D66" s="24"/>
      <c r="E66" s="24"/>
      <c r="F66" s="24"/>
      <c r="G66" s="23"/>
    </row>
    <row r="67" spans="1:7" ht="34.5">
      <c r="B67" s="19" t="s">
        <v>22</v>
      </c>
      <c r="C67" s="14" t="s">
        <v>116</v>
      </c>
      <c r="D67" s="24"/>
      <c r="E67" s="24"/>
      <c r="F67" s="24"/>
      <c r="G67" s="23"/>
    </row>
    <row r="68" spans="1:7" ht="51.75">
      <c r="B68" s="19" t="s">
        <v>117</v>
      </c>
      <c r="C68" s="14" t="s">
        <v>118</v>
      </c>
      <c r="D68" s="24"/>
      <c r="E68" s="24"/>
      <c r="F68" s="24"/>
      <c r="G68" s="23"/>
    </row>
    <row r="69" spans="1:7">
      <c r="B69" s="202" t="s">
        <v>0</v>
      </c>
      <c r="C69" s="203"/>
      <c r="D69" s="25"/>
      <c r="E69" s="25"/>
      <c r="F69" s="25"/>
      <c r="G69" s="26"/>
    </row>
    <row r="70" spans="1:7" ht="17.25" customHeight="1">
      <c r="A70" s="125"/>
      <c r="B70" s="193" t="s">
        <v>142</v>
      </c>
      <c r="C70" s="194"/>
      <c r="D70" s="27">
        <v>0</v>
      </c>
      <c r="E70" s="27">
        <v>0</v>
      </c>
      <c r="F70" s="27">
        <v>0</v>
      </c>
      <c r="G70" s="27">
        <v>0</v>
      </c>
    </row>
    <row r="71" spans="1:7" s="136" customFormat="1" ht="15" customHeight="1">
      <c r="A71" s="33"/>
      <c r="B71" s="193" t="s">
        <v>23</v>
      </c>
      <c r="C71" s="194"/>
      <c r="D71" s="27">
        <f>+Հ2!G49</f>
        <v>0</v>
      </c>
      <c r="E71" s="27">
        <f>+Հ2!H49</f>
        <v>-60956.3</v>
      </c>
      <c r="F71" s="27">
        <f>+Հ2!I49</f>
        <v>-78049</v>
      </c>
      <c r="G71" s="27">
        <f>+Հ2!J49</f>
        <v>-78049</v>
      </c>
    </row>
    <row r="72" spans="1:7" ht="17.25" customHeight="1"/>
  </sheetData>
  <mergeCells count="19">
    <mergeCell ref="B71:C71"/>
    <mergeCell ref="B69:C69"/>
    <mergeCell ref="B70:C70"/>
    <mergeCell ref="B34:C34"/>
    <mergeCell ref="B40:C40"/>
    <mergeCell ref="B35:C35"/>
    <mergeCell ref="B36:C36"/>
    <mergeCell ref="B37:C37"/>
    <mergeCell ref="B38:C38"/>
    <mergeCell ref="B39:C39"/>
    <mergeCell ref="D51:G51"/>
    <mergeCell ref="B61:C61"/>
    <mergeCell ref="D63:G63"/>
    <mergeCell ref="B5:G5"/>
    <mergeCell ref="B8:G8"/>
    <mergeCell ref="D15:G15"/>
    <mergeCell ref="B21:C21"/>
    <mergeCell ref="D27:G27"/>
    <mergeCell ref="B33:C33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96"/>
  <sheetViews>
    <sheetView tabSelected="1" topLeftCell="A79" workbookViewId="0">
      <selection activeCell="G6" sqref="G6:H6"/>
    </sheetView>
  </sheetViews>
  <sheetFormatPr defaultRowHeight="17.25"/>
  <cols>
    <col min="1" max="1" width="4.85546875" style="57" customWidth="1"/>
    <col min="2" max="2" width="16" style="61" customWidth="1"/>
    <col min="3" max="3" width="60.140625" style="57" customWidth="1"/>
    <col min="4" max="4" width="13" style="57" customWidth="1"/>
    <col min="5" max="5" width="10.7109375" style="57" customWidth="1"/>
    <col min="6" max="6" width="19.7109375" style="62" customWidth="1"/>
    <col min="7" max="7" width="10.85546875" style="62" customWidth="1"/>
    <col min="8" max="8" width="19.140625" style="62" customWidth="1"/>
    <col min="9" max="11" width="9.140625" style="57"/>
    <col min="12" max="12" width="20.7109375" style="57" customWidth="1"/>
    <col min="13" max="14" width="9.140625" style="57"/>
    <col min="15" max="15" width="11.28515625" style="57" bestFit="1" customWidth="1"/>
    <col min="16" max="16384" width="9.140625" style="57"/>
  </cols>
  <sheetData>
    <row r="1" spans="2:12" s="56" customFormat="1">
      <c r="B1" s="55"/>
      <c r="C1" s="55"/>
      <c r="D1" s="55"/>
      <c r="E1" s="55"/>
      <c r="F1" s="55"/>
      <c r="G1" s="55"/>
      <c r="H1" s="34" t="s">
        <v>238</v>
      </c>
    </row>
    <row r="2" spans="2:12" s="56" customFormat="1">
      <c r="B2" s="55"/>
      <c r="C2" s="55"/>
      <c r="D2" s="55"/>
      <c r="E2" s="55"/>
      <c r="F2" s="55"/>
      <c r="G2" s="55"/>
      <c r="H2" s="34" t="s">
        <v>148</v>
      </c>
    </row>
    <row r="3" spans="2:12" s="56" customFormat="1">
      <c r="B3" s="55"/>
      <c r="C3" s="55"/>
      <c r="D3" s="55"/>
      <c r="E3" s="55"/>
      <c r="F3" s="55"/>
      <c r="G3" s="55"/>
      <c r="H3" s="34" t="s">
        <v>1</v>
      </c>
    </row>
    <row r="4" spans="2:12" ht="15" customHeight="1"/>
    <row r="5" spans="2:12" ht="48" customHeight="1">
      <c r="B5" s="217" t="s">
        <v>150</v>
      </c>
      <c r="C5" s="217"/>
      <c r="D5" s="217"/>
      <c r="E5" s="217"/>
      <c r="F5" s="217"/>
      <c r="G5" s="217"/>
      <c r="H5" s="217"/>
    </row>
    <row r="6" spans="2:12" ht="75" customHeight="1">
      <c r="B6" s="218" t="s">
        <v>54</v>
      </c>
      <c r="C6" s="219" t="s">
        <v>55</v>
      </c>
      <c r="D6" s="219" t="s">
        <v>56</v>
      </c>
      <c r="E6" s="219" t="s">
        <v>57</v>
      </c>
      <c r="F6" s="220" t="s">
        <v>58</v>
      </c>
      <c r="G6" s="220" t="s">
        <v>59</v>
      </c>
      <c r="H6" s="220"/>
    </row>
    <row r="7" spans="2:12" ht="44.25" customHeight="1">
      <c r="B7" s="218"/>
      <c r="C7" s="219"/>
      <c r="D7" s="219"/>
      <c r="E7" s="219"/>
      <c r="F7" s="220"/>
      <c r="G7" s="123" t="s">
        <v>60</v>
      </c>
      <c r="H7" s="123" t="s">
        <v>61</v>
      </c>
    </row>
    <row r="8" spans="2:12" ht="17.25" customHeight="1">
      <c r="B8" s="213" t="s">
        <v>44</v>
      </c>
      <c r="C8" s="213"/>
      <c r="D8" s="213"/>
      <c r="E8" s="213"/>
      <c r="F8" s="213"/>
      <c r="G8" s="213"/>
      <c r="H8" s="106">
        <f>+H9</f>
        <v>5835398.1135</v>
      </c>
      <c r="I8" s="58"/>
      <c r="L8" s="59"/>
    </row>
    <row r="9" spans="2:12">
      <c r="B9" s="166" t="s">
        <v>125</v>
      </c>
      <c r="C9" s="115" t="s">
        <v>126</v>
      </c>
      <c r="D9" s="115" t="s">
        <v>62</v>
      </c>
      <c r="E9" s="213" t="s">
        <v>70</v>
      </c>
      <c r="F9" s="213"/>
      <c r="G9" s="213"/>
      <c r="H9" s="106">
        <f>+H10+H81</f>
        <v>5835398.1135</v>
      </c>
      <c r="J9" s="58"/>
      <c r="L9" s="60"/>
    </row>
    <row r="10" spans="2:12">
      <c r="B10" s="177" t="s">
        <v>127</v>
      </c>
      <c r="C10" s="209" t="s">
        <v>97</v>
      </c>
      <c r="D10" s="209"/>
      <c r="E10" s="209"/>
      <c r="F10" s="209"/>
      <c r="G10" s="209"/>
      <c r="H10" s="106">
        <f>+H11+H21</f>
        <v>5781616.5915000001</v>
      </c>
    </row>
    <row r="11" spans="2:12" s="122" customFormat="1" ht="21.75" customHeight="1">
      <c r="B11" s="214" t="s">
        <v>128</v>
      </c>
      <c r="C11" s="215"/>
      <c r="D11" s="215"/>
      <c r="E11" s="215"/>
      <c r="F11" s="215"/>
      <c r="G11" s="216"/>
      <c r="H11" s="27">
        <f>SUM(H12:H20)</f>
        <v>5635495.5770000005</v>
      </c>
    </row>
    <row r="12" spans="2:12">
      <c r="B12" s="167">
        <v>45231177</v>
      </c>
      <c r="C12" s="14" t="s">
        <v>129</v>
      </c>
      <c r="D12" s="115" t="s">
        <v>141</v>
      </c>
      <c r="E12" s="115" t="s">
        <v>63</v>
      </c>
      <c r="F12" s="168">
        <v>154027013</v>
      </c>
      <c r="G12" s="115">
        <v>1</v>
      </c>
      <c r="H12" s="116">
        <f>+G12*F12/1000</f>
        <v>154027.01300000001</v>
      </c>
    </row>
    <row r="13" spans="2:12">
      <c r="B13" s="167">
        <v>45231177</v>
      </c>
      <c r="C13" s="14" t="s">
        <v>129</v>
      </c>
      <c r="D13" s="115" t="s">
        <v>136</v>
      </c>
      <c r="E13" s="115" t="s">
        <v>63</v>
      </c>
      <c r="F13" s="114">
        <v>1783336923</v>
      </c>
      <c r="G13" s="115">
        <v>1</v>
      </c>
      <c r="H13" s="116">
        <f t="shared" ref="H13:H20" si="0">+G13*F13/1000</f>
        <v>1783336.923</v>
      </c>
    </row>
    <row r="14" spans="2:12">
      <c r="B14" s="167">
        <v>45231177</v>
      </c>
      <c r="C14" s="14" t="s">
        <v>129</v>
      </c>
      <c r="D14" s="115" t="s">
        <v>136</v>
      </c>
      <c r="E14" s="139" t="s">
        <v>63</v>
      </c>
      <c r="F14" s="114">
        <f>1365779373-51176700</f>
        <v>1314602673</v>
      </c>
      <c r="G14" s="115">
        <v>1</v>
      </c>
      <c r="H14" s="116">
        <f t="shared" si="0"/>
        <v>1314602.673</v>
      </c>
    </row>
    <row r="15" spans="2:12">
      <c r="B15" s="169">
        <v>45231177</v>
      </c>
      <c r="C15" s="170" t="s">
        <v>129</v>
      </c>
      <c r="D15" s="115" t="s">
        <v>136</v>
      </c>
      <c r="E15" s="139" t="s">
        <v>63</v>
      </c>
      <c r="F15" s="114">
        <v>1481140064</v>
      </c>
      <c r="G15" s="115">
        <v>1</v>
      </c>
      <c r="H15" s="116">
        <f t="shared" si="0"/>
        <v>1481140.064</v>
      </c>
    </row>
    <row r="16" spans="2:12">
      <c r="B16" s="167">
        <v>45231177</v>
      </c>
      <c r="C16" s="14" t="s">
        <v>129</v>
      </c>
      <c r="D16" s="115" t="s">
        <v>139</v>
      </c>
      <c r="E16" s="115" t="s">
        <v>63</v>
      </c>
      <c r="F16" s="114">
        <v>639427836</v>
      </c>
      <c r="G16" s="115">
        <v>1</v>
      </c>
      <c r="H16" s="116">
        <f t="shared" si="0"/>
        <v>639427.83600000001</v>
      </c>
    </row>
    <row r="17" spans="1:85">
      <c r="B17" s="167">
        <v>45231177</v>
      </c>
      <c r="C17" s="14" t="s">
        <v>129</v>
      </c>
      <c r="D17" s="115" t="s">
        <v>139</v>
      </c>
      <c r="E17" s="115" t="s">
        <v>63</v>
      </c>
      <c r="F17" s="114">
        <v>4514947</v>
      </c>
      <c r="G17" s="115">
        <v>1</v>
      </c>
      <c r="H17" s="116">
        <f t="shared" si="0"/>
        <v>4514.9470000000001</v>
      </c>
    </row>
    <row r="18" spans="1:85">
      <c r="B18" s="167">
        <v>45231177</v>
      </c>
      <c r="C18" s="14" t="s">
        <v>129</v>
      </c>
      <c r="D18" s="115" t="s">
        <v>136</v>
      </c>
      <c r="E18" s="115" t="s">
        <v>63</v>
      </c>
      <c r="F18" s="114">
        <v>104239324</v>
      </c>
      <c r="G18" s="115">
        <v>1</v>
      </c>
      <c r="H18" s="116">
        <f t="shared" si="0"/>
        <v>104239.32399999999</v>
      </c>
    </row>
    <row r="19" spans="1:85">
      <c r="B19" s="167">
        <v>45231177</v>
      </c>
      <c r="C19" s="14" t="s">
        <v>129</v>
      </c>
      <c r="D19" s="115" t="s">
        <v>136</v>
      </c>
      <c r="E19" s="115" t="s">
        <v>63</v>
      </c>
      <c r="F19" s="114">
        <v>103030272</v>
      </c>
      <c r="G19" s="115">
        <v>1</v>
      </c>
      <c r="H19" s="116">
        <f t="shared" si="0"/>
        <v>103030.272</v>
      </c>
    </row>
    <row r="20" spans="1:85">
      <c r="B20" s="167">
        <v>45231177</v>
      </c>
      <c r="C20" s="14" t="s">
        <v>129</v>
      </c>
      <c r="D20" s="115" t="s">
        <v>139</v>
      </c>
      <c r="E20" s="115" t="s">
        <v>63</v>
      </c>
      <c r="F20" s="114">
        <v>51176525</v>
      </c>
      <c r="G20" s="115">
        <v>1</v>
      </c>
      <c r="H20" s="116">
        <f t="shared" si="0"/>
        <v>51176.525000000001</v>
      </c>
    </row>
    <row r="21" spans="1:85">
      <c r="B21" s="214" t="s">
        <v>64</v>
      </c>
      <c r="C21" s="215"/>
      <c r="D21" s="215"/>
      <c r="E21" s="215"/>
      <c r="F21" s="215"/>
      <c r="G21" s="216"/>
      <c r="H21" s="27">
        <f>SUM(H22:H80)</f>
        <v>146121.01449999999</v>
      </c>
    </row>
    <row r="22" spans="1:85">
      <c r="B22" s="167" t="s">
        <v>200</v>
      </c>
      <c r="C22" s="19" t="s">
        <v>133</v>
      </c>
      <c r="D22" s="115" t="s">
        <v>136</v>
      </c>
      <c r="E22" s="115" t="s">
        <v>63</v>
      </c>
      <c r="F22" s="114">
        <v>1780000</v>
      </c>
      <c r="G22" s="115">
        <v>1</v>
      </c>
      <c r="H22" s="116">
        <f t="shared" ref="H22:H80" si="1">+G22*F22/1000</f>
        <v>1780</v>
      </c>
    </row>
    <row r="23" spans="1:85">
      <c r="B23" s="167" t="s">
        <v>200</v>
      </c>
      <c r="C23" s="19" t="s">
        <v>133</v>
      </c>
      <c r="D23" s="115" t="s">
        <v>141</v>
      </c>
      <c r="E23" s="115" t="s">
        <v>63</v>
      </c>
      <c r="F23" s="114">
        <v>1658000</v>
      </c>
      <c r="G23" s="115">
        <v>1</v>
      </c>
      <c r="H23" s="116">
        <f t="shared" si="1"/>
        <v>1658</v>
      </c>
    </row>
    <row r="24" spans="1:85">
      <c r="B24" s="167" t="s">
        <v>200</v>
      </c>
      <c r="C24" s="19" t="s">
        <v>133</v>
      </c>
      <c r="D24" s="115" t="s">
        <v>138</v>
      </c>
      <c r="E24" s="115" t="s">
        <v>63</v>
      </c>
      <c r="F24" s="114">
        <v>14060000</v>
      </c>
      <c r="G24" s="115">
        <v>1</v>
      </c>
      <c r="H24" s="116">
        <f t="shared" si="1"/>
        <v>14060</v>
      </c>
    </row>
    <row r="25" spans="1:85">
      <c r="B25" s="167" t="s">
        <v>200</v>
      </c>
      <c r="C25" s="19" t="s">
        <v>133</v>
      </c>
      <c r="D25" s="115" t="s">
        <v>136</v>
      </c>
      <c r="E25" s="115" t="s">
        <v>63</v>
      </c>
      <c r="F25" s="114">
        <v>6900000</v>
      </c>
      <c r="G25" s="115">
        <v>1</v>
      </c>
      <c r="H25" s="116">
        <f t="shared" si="1"/>
        <v>6900</v>
      </c>
    </row>
    <row r="26" spans="1:85">
      <c r="B26" s="167" t="s">
        <v>200</v>
      </c>
      <c r="C26" s="19" t="s">
        <v>133</v>
      </c>
      <c r="D26" s="115" t="s">
        <v>136</v>
      </c>
      <c r="E26" s="115" t="s">
        <v>63</v>
      </c>
      <c r="F26" s="114">
        <v>8040000</v>
      </c>
      <c r="G26" s="115">
        <v>1</v>
      </c>
      <c r="H26" s="116">
        <f t="shared" si="1"/>
        <v>8040</v>
      </c>
    </row>
    <row r="27" spans="1:85">
      <c r="B27" s="167" t="s">
        <v>200</v>
      </c>
      <c r="C27" s="19" t="s">
        <v>133</v>
      </c>
      <c r="D27" s="115" t="s">
        <v>136</v>
      </c>
      <c r="E27" s="115" t="s">
        <v>63</v>
      </c>
      <c r="F27" s="114">
        <v>10034608</v>
      </c>
      <c r="G27" s="115">
        <v>1</v>
      </c>
      <c r="H27" s="116">
        <f t="shared" si="1"/>
        <v>10034.608</v>
      </c>
    </row>
    <row r="28" spans="1:85" s="174" customFormat="1">
      <c r="A28" s="57"/>
      <c r="B28" s="169" t="s">
        <v>200</v>
      </c>
      <c r="C28" s="171" t="s">
        <v>133</v>
      </c>
      <c r="D28" s="139" t="s">
        <v>136</v>
      </c>
      <c r="E28" s="139" t="s">
        <v>63</v>
      </c>
      <c r="F28" s="114">
        <v>1600000</v>
      </c>
      <c r="G28" s="139">
        <v>1</v>
      </c>
      <c r="H28" s="172">
        <f t="shared" si="1"/>
        <v>1600</v>
      </c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173"/>
      <c r="AT28" s="173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</row>
    <row r="29" spans="1:85" s="174" customFormat="1">
      <c r="A29" s="57"/>
      <c r="B29" s="169" t="s">
        <v>200</v>
      </c>
      <c r="C29" s="171" t="s">
        <v>133</v>
      </c>
      <c r="D29" s="139" t="s">
        <v>139</v>
      </c>
      <c r="E29" s="139" t="s">
        <v>63</v>
      </c>
      <c r="F29" s="114">
        <v>6031624</v>
      </c>
      <c r="G29" s="139">
        <v>1</v>
      </c>
      <c r="H29" s="172">
        <f t="shared" si="1"/>
        <v>6031.6239999999998</v>
      </c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173"/>
      <c r="AI29" s="173"/>
      <c r="AJ29" s="173"/>
      <c r="AK29" s="173"/>
      <c r="AL29" s="173"/>
      <c r="AM29" s="173"/>
      <c r="AN29" s="173"/>
      <c r="AO29" s="173"/>
      <c r="AP29" s="173"/>
      <c r="AQ29" s="173"/>
      <c r="AR29" s="173"/>
      <c r="AS29" s="173"/>
      <c r="AT29" s="173"/>
      <c r="AU29" s="173"/>
      <c r="AV29" s="173"/>
      <c r="AW29" s="173"/>
      <c r="AX29" s="173"/>
      <c r="AY29" s="173"/>
      <c r="AZ29" s="173"/>
      <c r="BA29" s="173"/>
      <c r="BB29" s="173"/>
      <c r="BC29" s="173"/>
      <c r="BD29" s="173"/>
      <c r="BE29" s="173"/>
      <c r="BF29" s="173"/>
      <c r="BG29" s="173"/>
      <c r="BH29" s="173"/>
      <c r="BI29" s="173"/>
      <c r="BJ29" s="173"/>
      <c r="BK29" s="173"/>
      <c r="BL29" s="173"/>
      <c r="BM29" s="173"/>
      <c r="BN29" s="173"/>
      <c r="BO29" s="173"/>
      <c r="BP29" s="173"/>
      <c r="BQ29" s="173"/>
      <c r="BR29" s="173"/>
      <c r="BS29" s="173"/>
      <c r="BT29" s="173"/>
      <c r="BU29" s="173"/>
      <c r="BV29" s="173"/>
      <c r="BW29" s="173"/>
      <c r="BX29" s="173"/>
      <c r="BY29" s="173"/>
      <c r="BZ29" s="173"/>
      <c r="CA29" s="173"/>
      <c r="CB29" s="173"/>
      <c r="CC29" s="173"/>
      <c r="CD29" s="173"/>
      <c r="CE29" s="173"/>
      <c r="CF29" s="173"/>
      <c r="CG29" s="173"/>
    </row>
    <row r="30" spans="1:85" s="174" customFormat="1">
      <c r="A30" s="57"/>
      <c r="B30" s="169" t="s">
        <v>200</v>
      </c>
      <c r="C30" s="171" t="s">
        <v>133</v>
      </c>
      <c r="D30" s="139" t="s">
        <v>139</v>
      </c>
      <c r="E30" s="139" t="s">
        <v>63</v>
      </c>
      <c r="F30" s="114">
        <v>90000</v>
      </c>
      <c r="G30" s="139">
        <v>1</v>
      </c>
      <c r="H30" s="172">
        <f t="shared" si="1"/>
        <v>90</v>
      </c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173"/>
      <c r="AI30" s="173"/>
      <c r="AJ30" s="173"/>
      <c r="AK30" s="173"/>
      <c r="AL30" s="173"/>
      <c r="AM30" s="173"/>
      <c r="AN30" s="173"/>
      <c r="AO30" s="173"/>
      <c r="AP30" s="173"/>
      <c r="AQ30" s="173"/>
      <c r="AR30" s="173"/>
      <c r="AS30" s="173"/>
      <c r="AT30" s="173"/>
      <c r="AU30" s="173"/>
      <c r="AV30" s="173"/>
      <c r="AW30" s="173"/>
      <c r="AX30" s="173"/>
      <c r="AY30" s="173"/>
      <c r="AZ30" s="173"/>
      <c r="BA30" s="173"/>
      <c r="BB30" s="173"/>
      <c r="BC30" s="173"/>
      <c r="BD30" s="173"/>
      <c r="BE30" s="173"/>
      <c r="BF30" s="173"/>
      <c r="BG30" s="173"/>
      <c r="BH30" s="173"/>
      <c r="BI30" s="173"/>
      <c r="BJ30" s="173"/>
      <c r="BK30" s="173"/>
      <c r="BL30" s="173"/>
      <c r="BM30" s="173"/>
      <c r="BN30" s="173"/>
      <c r="BO30" s="173"/>
      <c r="BP30" s="173"/>
      <c r="BQ30" s="173"/>
      <c r="BR30" s="173"/>
      <c r="BS30" s="173"/>
      <c r="BT30" s="173"/>
      <c r="BU30" s="173"/>
      <c r="BV30" s="173"/>
      <c r="BW30" s="173"/>
      <c r="BX30" s="173"/>
      <c r="BY30" s="173"/>
      <c r="BZ30" s="173"/>
      <c r="CA30" s="173"/>
      <c r="CB30" s="173"/>
      <c r="CC30" s="173"/>
      <c r="CD30" s="173"/>
      <c r="CE30" s="173"/>
      <c r="CF30" s="173"/>
      <c r="CG30" s="173"/>
    </row>
    <row r="31" spans="1:85" s="174" customFormat="1">
      <c r="A31" s="57"/>
      <c r="B31" s="169" t="s">
        <v>200</v>
      </c>
      <c r="C31" s="171" t="s">
        <v>133</v>
      </c>
      <c r="D31" s="139" t="s">
        <v>136</v>
      </c>
      <c r="E31" s="139" t="s">
        <v>63</v>
      </c>
      <c r="F31" s="114">
        <v>1313724</v>
      </c>
      <c r="G31" s="139">
        <v>1</v>
      </c>
      <c r="H31" s="172">
        <f t="shared" si="1"/>
        <v>1313.7239999999999</v>
      </c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173"/>
      <c r="AI31" s="173"/>
      <c r="AJ31" s="173"/>
      <c r="AK31" s="173"/>
      <c r="AL31" s="173"/>
      <c r="AM31" s="173"/>
      <c r="AN31" s="173"/>
      <c r="AO31" s="173"/>
      <c r="AP31" s="173"/>
      <c r="AQ31" s="173"/>
      <c r="AR31" s="173"/>
      <c r="AS31" s="173"/>
      <c r="AT31" s="173"/>
      <c r="AU31" s="173"/>
      <c r="AV31" s="173"/>
      <c r="AW31" s="173"/>
      <c r="AX31" s="173"/>
      <c r="AY31" s="173"/>
      <c r="AZ31" s="173"/>
      <c r="BA31" s="173"/>
      <c r="BB31" s="173"/>
      <c r="BC31" s="173"/>
      <c r="BD31" s="173"/>
      <c r="BE31" s="173"/>
      <c r="BF31" s="173"/>
      <c r="BG31" s="173"/>
      <c r="BH31" s="173"/>
      <c r="BI31" s="173"/>
      <c r="BJ31" s="173"/>
      <c r="BK31" s="173"/>
      <c r="BL31" s="173"/>
      <c r="BM31" s="173"/>
      <c r="BN31" s="173"/>
      <c r="BO31" s="173"/>
      <c r="BP31" s="173"/>
      <c r="BQ31" s="173"/>
      <c r="BR31" s="173"/>
      <c r="BS31" s="173"/>
      <c r="BT31" s="173"/>
      <c r="BU31" s="173"/>
      <c r="BV31" s="173"/>
      <c r="BW31" s="173"/>
      <c r="BX31" s="173"/>
      <c r="BY31" s="173"/>
      <c r="BZ31" s="173"/>
      <c r="CA31" s="173"/>
      <c r="CB31" s="173"/>
      <c r="CC31" s="173"/>
      <c r="CD31" s="173"/>
      <c r="CE31" s="173"/>
      <c r="CF31" s="173"/>
      <c r="CG31" s="173"/>
    </row>
    <row r="32" spans="1:85" s="174" customFormat="1">
      <c r="A32" s="57"/>
      <c r="B32" s="169" t="s">
        <v>200</v>
      </c>
      <c r="C32" s="171" t="s">
        <v>133</v>
      </c>
      <c r="D32" s="139" t="s">
        <v>136</v>
      </c>
      <c r="E32" s="139" t="s">
        <v>63</v>
      </c>
      <c r="F32" s="114">
        <v>908250</v>
      </c>
      <c r="G32" s="139">
        <v>1</v>
      </c>
      <c r="H32" s="172">
        <f t="shared" si="1"/>
        <v>908.25</v>
      </c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173"/>
      <c r="AI32" s="173"/>
      <c r="AJ32" s="173"/>
      <c r="AK32" s="173"/>
      <c r="AL32" s="173"/>
      <c r="AM32" s="173"/>
      <c r="AN32" s="173"/>
      <c r="AO32" s="173"/>
      <c r="AP32" s="173"/>
      <c r="AQ32" s="173"/>
      <c r="AR32" s="173"/>
      <c r="AS32" s="173"/>
      <c r="AT32" s="173"/>
      <c r="AU32" s="173"/>
      <c r="AV32" s="173"/>
      <c r="AW32" s="173"/>
      <c r="AX32" s="173"/>
      <c r="AY32" s="173"/>
      <c r="AZ32" s="173"/>
      <c r="BA32" s="173"/>
      <c r="BB32" s="173"/>
      <c r="BC32" s="173"/>
      <c r="BD32" s="173"/>
      <c r="BE32" s="173"/>
      <c r="BF32" s="173"/>
      <c r="BG32" s="173"/>
      <c r="BH32" s="173"/>
      <c r="BI32" s="173"/>
      <c r="BJ32" s="173"/>
      <c r="BK32" s="173"/>
      <c r="BL32" s="173"/>
      <c r="BM32" s="173"/>
      <c r="BN32" s="173"/>
      <c r="BO32" s="173"/>
      <c r="BP32" s="173"/>
      <c r="BQ32" s="173"/>
      <c r="BR32" s="173"/>
      <c r="BS32" s="173"/>
      <c r="BT32" s="173"/>
      <c r="BU32" s="173"/>
      <c r="BV32" s="173"/>
      <c r="BW32" s="173"/>
      <c r="BX32" s="173"/>
      <c r="BY32" s="173"/>
      <c r="BZ32" s="173"/>
      <c r="CA32" s="173"/>
      <c r="CB32" s="173"/>
      <c r="CC32" s="173"/>
      <c r="CD32" s="173"/>
      <c r="CE32" s="173"/>
      <c r="CF32" s="173"/>
      <c r="CG32" s="173"/>
    </row>
    <row r="33" spans="1:85" s="174" customFormat="1">
      <c r="A33" s="57"/>
      <c r="B33" s="169" t="s">
        <v>200</v>
      </c>
      <c r="C33" s="171" t="s">
        <v>133</v>
      </c>
      <c r="D33" s="139" t="s">
        <v>136</v>
      </c>
      <c r="E33" s="139" t="s">
        <v>63</v>
      </c>
      <c r="F33" s="114">
        <v>225000</v>
      </c>
      <c r="G33" s="139">
        <v>1</v>
      </c>
      <c r="H33" s="172">
        <f t="shared" si="1"/>
        <v>225</v>
      </c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173"/>
      <c r="AI33" s="173"/>
      <c r="AJ33" s="173"/>
      <c r="AK33" s="173"/>
      <c r="AL33" s="173"/>
      <c r="AM33" s="173"/>
      <c r="AN33" s="173"/>
      <c r="AO33" s="173"/>
      <c r="AP33" s="173"/>
      <c r="AQ33" s="173"/>
      <c r="AR33" s="173"/>
      <c r="AS33" s="173"/>
      <c r="AT33" s="173"/>
      <c r="AU33" s="173"/>
      <c r="AV33" s="173"/>
      <c r="AW33" s="173"/>
      <c r="AX33" s="173"/>
      <c r="AY33" s="173"/>
      <c r="AZ33" s="173"/>
      <c r="BA33" s="173"/>
      <c r="BB33" s="173"/>
      <c r="BC33" s="173"/>
      <c r="BD33" s="173"/>
      <c r="BE33" s="173"/>
      <c r="BF33" s="173"/>
      <c r="BG33" s="173"/>
      <c r="BH33" s="173"/>
      <c r="BI33" s="173"/>
      <c r="BJ33" s="173"/>
      <c r="BK33" s="173"/>
      <c r="BL33" s="173"/>
      <c r="BM33" s="173"/>
      <c r="BN33" s="173"/>
      <c r="BO33" s="173"/>
      <c r="BP33" s="173"/>
      <c r="BQ33" s="173"/>
      <c r="BR33" s="173"/>
      <c r="BS33" s="173"/>
      <c r="BT33" s="173"/>
      <c r="BU33" s="173"/>
      <c r="BV33" s="173"/>
      <c r="BW33" s="173"/>
      <c r="BX33" s="173"/>
      <c r="BY33" s="173"/>
      <c r="BZ33" s="173"/>
      <c r="CA33" s="173"/>
      <c r="CB33" s="173"/>
      <c r="CC33" s="173"/>
      <c r="CD33" s="173"/>
      <c r="CE33" s="173"/>
      <c r="CF33" s="173"/>
      <c r="CG33" s="173"/>
    </row>
    <row r="34" spans="1:85" s="174" customFormat="1">
      <c r="A34" s="57"/>
      <c r="B34" s="169" t="s">
        <v>201</v>
      </c>
      <c r="C34" s="171" t="s">
        <v>130</v>
      </c>
      <c r="D34" s="139" t="s">
        <v>137</v>
      </c>
      <c r="E34" s="139" t="s">
        <v>63</v>
      </c>
      <c r="F34" s="114">
        <v>2000400</v>
      </c>
      <c r="G34" s="139">
        <v>1</v>
      </c>
      <c r="H34" s="172">
        <f t="shared" si="1"/>
        <v>2000.4</v>
      </c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173"/>
      <c r="AI34" s="173"/>
      <c r="AJ34" s="173"/>
      <c r="AK34" s="173"/>
      <c r="AL34" s="173"/>
      <c r="AM34" s="173"/>
      <c r="AN34" s="173"/>
      <c r="AO34" s="173"/>
      <c r="AP34" s="173"/>
      <c r="AQ34" s="173"/>
      <c r="AR34" s="173"/>
      <c r="AS34" s="173"/>
      <c r="AT34" s="173"/>
      <c r="AU34" s="173"/>
      <c r="AV34" s="173"/>
      <c r="AW34" s="173"/>
      <c r="AX34" s="173"/>
      <c r="AY34" s="173"/>
      <c r="AZ34" s="173"/>
      <c r="BA34" s="173"/>
      <c r="BB34" s="173"/>
      <c r="BC34" s="173"/>
      <c r="BD34" s="173"/>
      <c r="BE34" s="173"/>
      <c r="BF34" s="173"/>
      <c r="BG34" s="173"/>
      <c r="BH34" s="173"/>
      <c r="BI34" s="173"/>
      <c r="BJ34" s="173"/>
      <c r="BK34" s="173"/>
      <c r="BL34" s="173"/>
      <c r="BM34" s="173"/>
      <c r="BN34" s="173"/>
      <c r="BO34" s="173"/>
      <c r="BP34" s="173"/>
      <c r="BQ34" s="173"/>
      <c r="BR34" s="173"/>
      <c r="BS34" s="173"/>
      <c r="BT34" s="173"/>
      <c r="BU34" s="173"/>
      <c r="BV34" s="173"/>
      <c r="BW34" s="173"/>
      <c r="BX34" s="173"/>
      <c r="BY34" s="173"/>
      <c r="BZ34" s="173"/>
      <c r="CA34" s="173"/>
      <c r="CB34" s="173"/>
      <c r="CC34" s="173"/>
      <c r="CD34" s="173"/>
      <c r="CE34" s="173"/>
      <c r="CF34" s="173"/>
      <c r="CG34" s="173"/>
    </row>
    <row r="35" spans="1:85" s="174" customFormat="1">
      <c r="A35" s="57"/>
      <c r="B35" s="169" t="s">
        <v>201</v>
      </c>
      <c r="C35" s="171" t="s">
        <v>130</v>
      </c>
      <c r="D35" s="139" t="s">
        <v>137</v>
      </c>
      <c r="E35" s="139" t="s">
        <v>63</v>
      </c>
      <c r="F35" s="114">
        <v>10147594</v>
      </c>
      <c r="G35" s="139">
        <v>1</v>
      </c>
      <c r="H35" s="172">
        <f t="shared" si="1"/>
        <v>10147.593999999999</v>
      </c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173"/>
      <c r="AI35" s="173"/>
      <c r="AJ35" s="173"/>
      <c r="AK35" s="173"/>
      <c r="AL35" s="173"/>
      <c r="AM35" s="173"/>
      <c r="AN35" s="173"/>
      <c r="AO35" s="173"/>
      <c r="AP35" s="173"/>
      <c r="AQ35" s="173"/>
      <c r="AR35" s="173"/>
      <c r="AS35" s="173"/>
      <c r="AT35" s="173"/>
      <c r="AU35" s="173"/>
      <c r="AV35" s="173"/>
      <c r="AW35" s="173"/>
      <c r="AX35" s="173"/>
      <c r="AY35" s="173"/>
      <c r="AZ35" s="173"/>
      <c r="BA35" s="173"/>
      <c r="BB35" s="173"/>
      <c r="BC35" s="173"/>
      <c r="BD35" s="173"/>
      <c r="BE35" s="173"/>
      <c r="BF35" s="173"/>
      <c r="BG35" s="173"/>
      <c r="BH35" s="173"/>
      <c r="BI35" s="173"/>
      <c r="BJ35" s="173"/>
      <c r="BK35" s="173"/>
      <c r="BL35" s="173"/>
      <c r="BM35" s="173"/>
      <c r="BN35" s="173"/>
      <c r="BO35" s="173"/>
      <c r="BP35" s="173"/>
      <c r="BQ35" s="173"/>
      <c r="BR35" s="173"/>
      <c r="BS35" s="173"/>
      <c r="BT35" s="173"/>
      <c r="BU35" s="173"/>
      <c r="BV35" s="173"/>
      <c r="BW35" s="173"/>
      <c r="BX35" s="173"/>
      <c r="BY35" s="173"/>
      <c r="BZ35" s="173"/>
      <c r="CA35" s="173"/>
      <c r="CB35" s="173"/>
      <c r="CC35" s="173"/>
      <c r="CD35" s="173"/>
      <c r="CE35" s="173"/>
      <c r="CF35" s="173"/>
      <c r="CG35" s="173"/>
    </row>
    <row r="36" spans="1:85" s="174" customFormat="1">
      <c r="A36" s="57"/>
      <c r="B36" s="169" t="s">
        <v>201</v>
      </c>
      <c r="C36" s="171" t="s">
        <v>130</v>
      </c>
      <c r="D36" s="139" t="s">
        <v>137</v>
      </c>
      <c r="E36" s="139" t="s">
        <v>63</v>
      </c>
      <c r="F36" s="114">
        <v>8191097.5</v>
      </c>
      <c r="G36" s="139">
        <v>1</v>
      </c>
      <c r="H36" s="172">
        <f t="shared" si="1"/>
        <v>8191.0974999999999</v>
      </c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173"/>
      <c r="AI36" s="173"/>
      <c r="AJ36" s="173"/>
      <c r="AK36" s="173"/>
      <c r="AL36" s="173"/>
      <c r="AM36" s="173"/>
      <c r="AN36" s="173"/>
      <c r="AO36" s="173"/>
      <c r="AP36" s="173"/>
      <c r="AQ36" s="173"/>
      <c r="AR36" s="173"/>
      <c r="AS36" s="173"/>
      <c r="AT36" s="173"/>
      <c r="AU36" s="173"/>
      <c r="AV36" s="173"/>
      <c r="AW36" s="173"/>
      <c r="AX36" s="173"/>
      <c r="AY36" s="173"/>
      <c r="AZ36" s="173"/>
      <c r="BA36" s="173"/>
      <c r="BB36" s="173"/>
      <c r="BC36" s="173"/>
      <c r="BD36" s="173"/>
      <c r="BE36" s="173"/>
      <c r="BF36" s="173"/>
      <c r="BG36" s="173"/>
      <c r="BH36" s="173"/>
      <c r="BI36" s="173"/>
      <c r="BJ36" s="173"/>
      <c r="BK36" s="173"/>
      <c r="BL36" s="173"/>
      <c r="BM36" s="173"/>
      <c r="BN36" s="173"/>
      <c r="BO36" s="173"/>
      <c r="BP36" s="173"/>
      <c r="BQ36" s="173"/>
      <c r="BR36" s="173"/>
      <c r="BS36" s="173"/>
      <c r="BT36" s="173"/>
      <c r="BU36" s="173"/>
      <c r="BV36" s="173"/>
      <c r="BW36" s="173"/>
      <c r="BX36" s="173"/>
      <c r="BY36" s="173"/>
      <c r="BZ36" s="173"/>
      <c r="CA36" s="173"/>
      <c r="CB36" s="173"/>
      <c r="CC36" s="173"/>
      <c r="CD36" s="173"/>
      <c r="CE36" s="173"/>
      <c r="CF36" s="173"/>
      <c r="CG36" s="173"/>
    </row>
    <row r="37" spans="1:85" s="174" customFormat="1">
      <c r="A37" s="57"/>
      <c r="B37" s="169" t="s">
        <v>201</v>
      </c>
      <c r="C37" s="171" t="s">
        <v>130</v>
      </c>
      <c r="D37" s="139" t="s">
        <v>137</v>
      </c>
      <c r="E37" s="139" t="s">
        <v>63</v>
      </c>
      <c r="F37" s="114">
        <v>10530123</v>
      </c>
      <c r="G37" s="139">
        <v>1</v>
      </c>
      <c r="H37" s="172">
        <f t="shared" si="1"/>
        <v>10530.123</v>
      </c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173"/>
      <c r="AI37" s="173"/>
      <c r="AJ37" s="173"/>
      <c r="AK37" s="173"/>
      <c r="AL37" s="173"/>
      <c r="AM37" s="173"/>
      <c r="AN37" s="173"/>
      <c r="AO37" s="173"/>
      <c r="AP37" s="173"/>
      <c r="AQ37" s="173"/>
      <c r="AR37" s="173"/>
      <c r="AS37" s="173"/>
      <c r="AT37" s="173"/>
      <c r="AU37" s="173"/>
      <c r="AV37" s="173"/>
      <c r="AW37" s="173"/>
      <c r="AX37" s="173"/>
      <c r="AY37" s="173"/>
      <c r="AZ37" s="173"/>
      <c r="BA37" s="173"/>
      <c r="BB37" s="173"/>
      <c r="BC37" s="173"/>
      <c r="BD37" s="173"/>
      <c r="BE37" s="173"/>
      <c r="BF37" s="173"/>
      <c r="BG37" s="173"/>
      <c r="BH37" s="173"/>
      <c r="BI37" s="173"/>
      <c r="BJ37" s="173"/>
      <c r="BK37" s="173"/>
      <c r="BL37" s="173"/>
      <c r="BM37" s="173"/>
      <c r="BN37" s="173"/>
      <c r="BO37" s="173"/>
      <c r="BP37" s="173"/>
      <c r="BQ37" s="173"/>
      <c r="BR37" s="173"/>
      <c r="BS37" s="173"/>
      <c r="BT37" s="173"/>
      <c r="BU37" s="173"/>
      <c r="BV37" s="173"/>
      <c r="BW37" s="173"/>
      <c r="BX37" s="173"/>
      <c r="BY37" s="173"/>
      <c r="BZ37" s="173"/>
      <c r="CA37" s="173"/>
      <c r="CB37" s="173"/>
      <c r="CC37" s="173"/>
      <c r="CD37" s="173"/>
      <c r="CE37" s="173"/>
      <c r="CF37" s="173"/>
      <c r="CG37" s="173"/>
    </row>
    <row r="38" spans="1:85" s="174" customFormat="1">
      <c r="A38" s="57"/>
      <c r="B38" s="169" t="s">
        <v>201</v>
      </c>
      <c r="C38" s="171" t="s">
        <v>130</v>
      </c>
      <c r="D38" s="139" t="s">
        <v>137</v>
      </c>
      <c r="E38" s="139" t="s">
        <v>63</v>
      </c>
      <c r="F38" s="114">
        <v>4419684</v>
      </c>
      <c r="G38" s="139">
        <v>1</v>
      </c>
      <c r="H38" s="172">
        <f t="shared" si="1"/>
        <v>4419.6840000000002</v>
      </c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173"/>
      <c r="AI38" s="173"/>
      <c r="AJ38" s="173"/>
      <c r="AK38" s="173"/>
      <c r="AL38" s="173"/>
      <c r="AM38" s="173"/>
      <c r="AN38" s="173"/>
      <c r="AO38" s="173"/>
      <c r="AP38" s="173"/>
      <c r="AQ38" s="173"/>
      <c r="AR38" s="173"/>
      <c r="AS38" s="173"/>
      <c r="AT38" s="173"/>
      <c r="AU38" s="173"/>
      <c r="AV38" s="173"/>
      <c r="AW38" s="173"/>
      <c r="AX38" s="173"/>
      <c r="AY38" s="173"/>
      <c r="AZ38" s="173"/>
      <c r="BA38" s="173"/>
      <c r="BB38" s="173"/>
      <c r="BC38" s="173"/>
      <c r="BD38" s="173"/>
      <c r="BE38" s="173"/>
      <c r="BF38" s="173"/>
      <c r="BG38" s="173"/>
      <c r="BH38" s="173"/>
      <c r="BI38" s="173"/>
      <c r="BJ38" s="173"/>
      <c r="BK38" s="173"/>
      <c r="BL38" s="173"/>
      <c r="BM38" s="173"/>
      <c r="BN38" s="173"/>
      <c r="BO38" s="173"/>
      <c r="BP38" s="173"/>
      <c r="BQ38" s="173"/>
      <c r="BR38" s="173"/>
      <c r="BS38" s="173"/>
      <c r="BT38" s="173"/>
      <c r="BU38" s="173"/>
      <c r="BV38" s="173"/>
      <c r="BW38" s="173"/>
      <c r="BX38" s="173"/>
      <c r="BY38" s="173"/>
      <c r="BZ38" s="173"/>
      <c r="CA38" s="173"/>
      <c r="CB38" s="173"/>
      <c r="CC38" s="173"/>
      <c r="CD38" s="173"/>
      <c r="CE38" s="173"/>
      <c r="CF38" s="173"/>
      <c r="CG38" s="173"/>
    </row>
    <row r="39" spans="1:85" s="174" customFormat="1">
      <c r="A39" s="57"/>
      <c r="B39" s="169" t="s">
        <v>201</v>
      </c>
      <c r="C39" s="171" t="s">
        <v>130</v>
      </c>
      <c r="D39" s="139" t="s">
        <v>137</v>
      </c>
      <c r="E39" s="139" t="s">
        <v>63</v>
      </c>
      <c r="F39" s="114">
        <v>100000</v>
      </c>
      <c r="G39" s="139">
        <v>1</v>
      </c>
      <c r="H39" s="172">
        <f t="shared" si="1"/>
        <v>100</v>
      </c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173"/>
      <c r="AI39" s="173"/>
      <c r="AJ39" s="173"/>
      <c r="AK39" s="173"/>
      <c r="AL39" s="173"/>
      <c r="AM39" s="173"/>
      <c r="AN39" s="173"/>
      <c r="AO39" s="173"/>
      <c r="AP39" s="173"/>
      <c r="AQ39" s="173"/>
      <c r="AR39" s="173"/>
      <c r="AS39" s="173"/>
      <c r="AT39" s="173"/>
      <c r="AU39" s="173"/>
      <c r="AV39" s="173"/>
      <c r="AW39" s="173"/>
      <c r="AX39" s="173"/>
      <c r="AY39" s="173"/>
      <c r="AZ39" s="173"/>
      <c r="BA39" s="173"/>
      <c r="BB39" s="173"/>
      <c r="BC39" s="173"/>
      <c r="BD39" s="173"/>
      <c r="BE39" s="173"/>
      <c r="BF39" s="173"/>
      <c r="BG39" s="173"/>
      <c r="BH39" s="173"/>
      <c r="BI39" s="173"/>
      <c r="BJ39" s="173"/>
      <c r="BK39" s="173"/>
      <c r="BL39" s="173"/>
      <c r="BM39" s="173"/>
      <c r="BN39" s="173"/>
      <c r="BO39" s="173"/>
      <c r="BP39" s="173"/>
      <c r="BQ39" s="173"/>
      <c r="BR39" s="173"/>
      <c r="BS39" s="173"/>
      <c r="BT39" s="173"/>
      <c r="BU39" s="173"/>
      <c r="BV39" s="173"/>
      <c r="BW39" s="173"/>
      <c r="BX39" s="173"/>
      <c r="BY39" s="173"/>
      <c r="BZ39" s="173"/>
      <c r="CA39" s="173"/>
      <c r="CB39" s="173"/>
      <c r="CC39" s="173"/>
      <c r="CD39" s="173"/>
      <c r="CE39" s="173"/>
      <c r="CF39" s="173"/>
      <c r="CG39" s="173"/>
    </row>
    <row r="40" spans="1:85" s="174" customFormat="1">
      <c r="A40" s="57"/>
      <c r="B40" s="169" t="s">
        <v>201</v>
      </c>
      <c r="C40" s="171" t="s">
        <v>130</v>
      </c>
      <c r="D40" s="139" t="s">
        <v>137</v>
      </c>
      <c r="E40" s="139" t="s">
        <v>63</v>
      </c>
      <c r="F40" s="114">
        <v>781920</v>
      </c>
      <c r="G40" s="139">
        <v>1</v>
      </c>
      <c r="H40" s="172">
        <f t="shared" si="1"/>
        <v>781.92</v>
      </c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173"/>
      <c r="AI40" s="173"/>
      <c r="AJ40" s="173"/>
      <c r="AK40" s="173"/>
      <c r="AL40" s="173"/>
      <c r="AM40" s="173"/>
      <c r="AN40" s="173"/>
      <c r="AO40" s="173"/>
      <c r="AP40" s="173"/>
      <c r="AQ40" s="173"/>
      <c r="AR40" s="173"/>
      <c r="AS40" s="173"/>
      <c r="AT40" s="173"/>
      <c r="AU40" s="173"/>
      <c r="AV40" s="173"/>
      <c r="AW40" s="173"/>
      <c r="AX40" s="173"/>
      <c r="AY40" s="173"/>
      <c r="AZ40" s="173"/>
      <c r="BA40" s="173"/>
      <c r="BB40" s="173"/>
      <c r="BC40" s="173"/>
      <c r="BD40" s="173"/>
      <c r="BE40" s="173"/>
      <c r="BF40" s="173"/>
      <c r="BG40" s="173"/>
      <c r="BH40" s="173"/>
      <c r="BI40" s="173"/>
      <c r="BJ40" s="173"/>
      <c r="BK40" s="173"/>
      <c r="BL40" s="173"/>
      <c r="BM40" s="173"/>
      <c r="BN40" s="173"/>
      <c r="BO40" s="173"/>
      <c r="BP40" s="173"/>
      <c r="BQ40" s="173"/>
      <c r="BR40" s="173"/>
      <c r="BS40" s="173"/>
      <c r="BT40" s="173"/>
      <c r="BU40" s="173"/>
      <c r="BV40" s="173"/>
      <c r="BW40" s="173"/>
      <c r="BX40" s="173"/>
      <c r="BY40" s="173"/>
      <c r="BZ40" s="173"/>
      <c r="CA40" s="173"/>
      <c r="CB40" s="173"/>
      <c r="CC40" s="173"/>
      <c r="CD40" s="173"/>
      <c r="CE40" s="173"/>
      <c r="CF40" s="173"/>
      <c r="CG40" s="173"/>
    </row>
    <row r="41" spans="1:85" s="174" customFormat="1">
      <c r="A41" s="57"/>
      <c r="B41" s="169" t="s">
        <v>201</v>
      </c>
      <c r="C41" s="171" t="s">
        <v>130</v>
      </c>
      <c r="D41" s="139" t="s">
        <v>137</v>
      </c>
      <c r="E41" s="139" t="s">
        <v>63</v>
      </c>
      <c r="F41" s="114">
        <v>2152756</v>
      </c>
      <c r="G41" s="139">
        <v>1</v>
      </c>
      <c r="H41" s="172">
        <f t="shared" si="1"/>
        <v>2152.7559999999999</v>
      </c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173"/>
      <c r="AI41" s="173"/>
      <c r="AJ41" s="173"/>
      <c r="AK41" s="173"/>
      <c r="AL41" s="173"/>
      <c r="AM41" s="173"/>
      <c r="AN41" s="173"/>
      <c r="AO41" s="173"/>
      <c r="AP41" s="173"/>
      <c r="AQ41" s="173"/>
      <c r="AR41" s="173"/>
      <c r="AS41" s="173"/>
      <c r="AT41" s="173"/>
      <c r="AU41" s="173"/>
      <c r="AV41" s="173"/>
      <c r="AW41" s="173"/>
      <c r="AX41" s="173"/>
      <c r="AY41" s="173"/>
      <c r="AZ41" s="173"/>
      <c r="BA41" s="173"/>
      <c r="BB41" s="173"/>
      <c r="BC41" s="173"/>
      <c r="BD41" s="173"/>
      <c r="BE41" s="173"/>
      <c r="BF41" s="173"/>
      <c r="BG41" s="173"/>
      <c r="BH41" s="173"/>
      <c r="BI41" s="173"/>
      <c r="BJ41" s="173"/>
      <c r="BK41" s="173"/>
      <c r="BL41" s="173"/>
      <c r="BM41" s="173"/>
      <c r="BN41" s="173"/>
      <c r="BO41" s="173"/>
      <c r="BP41" s="173"/>
      <c r="BQ41" s="173"/>
      <c r="BR41" s="173"/>
      <c r="BS41" s="173"/>
      <c r="BT41" s="173"/>
      <c r="BU41" s="173"/>
      <c r="BV41" s="173"/>
      <c r="BW41" s="173"/>
      <c r="BX41" s="173"/>
      <c r="BY41" s="173"/>
      <c r="BZ41" s="173"/>
      <c r="CA41" s="173"/>
      <c r="CB41" s="173"/>
      <c r="CC41" s="173"/>
      <c r="CD41" s="173"/>
      <c r="CE41" s="173"/>
      <c r="CF41" s="173"/>
      <c r="CG41" s="173"/>
    </row>
    <row r="42" spans="1:85" s="174" customFormat="1">
      <c r="A42" s="57"/>
      <c r="B42" s="169" t="s">
        <v>201</v>
      </c>
      <c r="C42" s="171" t="s">
        <v>130</v>
      </c>
      <c r="D42" s="139" t="s">
        <v>137</v>
      </c>
      <c r="E42" s="139" t="s">
        <v>63</v>
      </c>
      <c r="F42" s="114">
        <v>300000</v>
      </c>
      <c r="G42" s="139">
        <v>1</v>
      </c>
      <c r="H42" s="172">
        <f t="shared" si="1"/>
        <v>300</v>
      </c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173"/>
      <c r="AI42" s="173"/>
      <c r="AJ42" s="173"/>
      <c r="AK42" s="173"/>
      <c r="AL42" s="173"/>
      <c r="AM42" s="173"/>
      <c r="AN42" s="173"/>
      <c r="AO42" s="173"/>
      <c r="AP42" s="173"/>
      <c r="AQ42" s="173"/>
      <c r="AR42" s="173"/>
      <c r="AS42" s="173"/>
      <c r="AT42" s="173"/>
      <c r="AU42" s="173"/>
      <c r="AV42" s="173"/>
      <c r="AW42" s="173"/>
      <c r="AX42" s="173"/>
      <c r="AY42" s="173"/>
      <c r="AZ42" s="173"/>
      <c r="BA42" s="173"/>
      <c r="BB42" s="173"/>
      <c r="BC42" s="173"/>
      <c r="BD42" s="173"/>
      <c r="BE42" s="173"/>
      <c r="BF42" s="173"/>
      <c r="BG42" s="173"/>
      <c r="BH42" s="173"/>
      <c r="BI42" s="173"/>
      <c r="BJ42" s="173"/>
      <c r="BK42" s="173"/>
      <c r="BL42" s="173"/>
      <c r="BM42" s="173"/>
      <c r="BN42" s="173"/>
      <c r="BO42" s="173"/>
      <c r="BP42" s="173"/>
      <c r="BQ42" s="173"/>
      <c r="BR42" s="173"/>
      <c r="BS42" s="173"/>
      <c r="BT42" s="173"/>
      <c r="BU42" s="173"/>
      <c r="BV42" s="173"/>
      <c r="BW42" s="173"/>
      <c r="BX42" s="173"/>
      <c r="BY42" s="173"/>
      <c r="BZ42" s="173"/>
      <c r="CA42" s="173"/>
      <c r="CB42" s="173"/>
      <c r="CC42" s="173"/>
      <c r="CD42" s="173"/>
      <c r="CE42" s="173"/>
      <c r="CF42" s="173"/>
      <c r="CG42" s="173"/>
    </row>
    <row r="43" spans="1:85">
      <c r="B43" s="167" t="s">
        <v>202</v>
      </c>
      <c r="C43" s="19" t="s">
        <v>131</v>
      </c>
      <c r="D43" s="115" t="s">
        <v>139</v>
      </c>
      <c r="E43" s="115" t="s">
        <v>63</v>
      </c>
      <c r="F43" s="114">
        <v>3000000</v>
      </c>
      <c r="G43" s="115">
        <v>1</v>
      </c>
      <c r="H43" s="116">
        <f t="shared" si="1"/>
        <v>3000</v>
      </c>
    </row>
    <row r="44" spans="1:85">
      <c r="B44" s="167" t="s">
        <v>203</v>
      </c>
      <c r="C44" s="19" t="s">
        <v>131</v>
      </c>
      <c r="D44" s="115" t="s">
        <v>139</v>
      </c>
      <c r="E44" s="115" t="s">
        <v>63</v>
      </c>
      <c r="F44" s="114">
        <v>8400000</v>
      </c>
      <c r="G44" s="115">
        <v>1</v>
      </c>
      <c r="H44" s="116">
        <f t="shared" si="1"/>
        <v>8400</v>
      </c>
    </row>
    <row r="45" spans="1:85">
      <c r="B45" s="167" t="s">
        <v>204</v>
      </c>
      <c r="C45" s="19" t="s">
        <v>131</v>
      </c>
      <c r="D45" s="115" t="s">
        <v>139</v>
      </c>
      <c r="E45" s="115" t="s">
        <v>63</v>
      </c>
      <c r="F45" s="114">
        <v>1968000</v>
      </c>
      <c r="G45" s="115">
        <v>1</v>
      </c>
      <c r="H45" s="116">
        <f t="shared" si="1"/>
        <v>1968</v>
      </c>
    </row>
    <row r="46" spans="1:85">
      <c r="B46" s="167" t="s">
        <v>205</v>
      </c>
      <c r="C46" s="19" t="s">
        <v>131</v>
      </c>
      <c r="D46" s="115" t="s">
        <v>139</v>
      </c>
      <c r="E46" s="115" t="s">
        <v>63</v>
      </c>
      <c r="F46" s="175">
        <v>3960000</v>
      </c>
      <c r="G46" s="115">
        <v>1</v>
      </c>
      <c r="H46" s="116">
        <f t="shared" si="1"/>
        <v>3960</v>
      </c>
    </row>
    <row r="47" spans="1:85">
      <c r="B47" s="167" t="s">
        <v>206</v>
      </c>
      <c r="C47" s="19" t="s">
        <v>131</v>
      </c>
      <c r="D47" s="115" t="s">
        <v>139</v>
      </c>
      <c r="E47" s="115" t="s">
        <v>63</v>
      </c>
      <c r="F47" s="114">
        <v>1200000</v>
      </c>
      <c r="G47" s="115">
        <v>1</v>
      </c>
      <c r="H47" s="116">
        <f t="shared" si="1"/>
        <v>1200</v>
      </c>
    </row>
    <row r="48" spans="1:85">
      <c r="B48" s="167" t="s">
        <v>207</v>
      </c>
      <c r="C48" s="19" t="s">
        <v>131</v>
      </c>
      <c r="D48" s="115" t="s">
        <v>139</v>
      </c>
      <c r="E48" s="115" t="s">
        <v>63</v>
      </c>
      <c r="F48" s="114">
        <v>600000</v>
      </c>
      <c r="G48" s="115">
        <v>1</v>
      </c>
      <c r="H48" s="116">
        <f t="shared" si="1"/>
        <v>600</v>
      </c>
    </row>
    <row r="49" spans="2:8">
      <c r="B49" s="167" t="s">
        <v>208</v>
      </c>
      <c r="C49" s="19" t="s">
        <v>131</v>
      </c>
      <c r="D49" s="115" t="s">
        <v>139</v>
      </c>
      <c r="E49" s="115" t="s">
        <v>63</v>
      </c>
      <c r="F49" s="114">
        <v>2400000</v>
      </c>
      <c r="G49" s="115">
        <v>1</v>
      </c>
      <c r="H49" s="116">
        <f t="shared" si="1"/>
        <v>2400</v>
      </c>
    </row>
    <row r="50" spans="2:8">
      <c r="B50" s="167" t="s">
        <v>209</v>
      </c>
      <c r="C50" s="19" t="s">
        <v>131</v>
      </c>
      <c r="D50" s="115" t="s">
        <v>139</v>
      </c>
      <c r="E50" s="115" t="s">
        <v>63</v>
      </c>
      <c r="F50" s="114">
        <v>696000</v>
      </c>
      <c r="G50" s="115">
        <v>1</v>
      </c>
      <c r="H50" s="116">
        <f t="shared" si="1"/>
        <v>696</v>
      </c>
    </row>
    <row r="51" spans="2:8">
      <c r="B51" s="167" t="s">
        <v>140</v>
      </c>
      <c r="C51" s="19" t="s">
        <v>131</v>
      </c>
      <c r="D51" s="115" t="s">
        <v>139</v>
      </c>
      <c r="E51" s="115" t="s">
        <v>63</v>
      </c>
      <c r="F51" s="114">
        <v>2700000</v>
      </c>
      <c r="G51" s="115">
        <v>1</v>
      </c>
      <c r="H51" s="116">
        <f t="shared" si="1"/>
        <v>2700</v>
      </c>
    </row>
    <row r="52" spans="2:8">
      <c r="B52" s="167" t="s">
        <v>210</v>
      </c>
      <c r="C52" s="19" t="s">
        <v>131</v>
      </c>
      <c r="D52" s="115" t="s">
        <v>139</v>
      </c>
      <c r="E52" s="115" t="s">
        <v>63</v>
      </c>
      <c r="F52" s="114">
        <v>420000</v>
      </c>
      <c r="G52" s="115">
        <v>1</v>
      </c>
      <c r="H52" s="116">
        <f t="shared" si="1"/>
        <v>420</v>
      </c>
    </row>
    <row r="53" spans="2:8">
      <c r="B53" s="167" t="s">
        <v>211</v>
      </c>
      <c r="C53" s="19" t="s">
        <v>131</v>
      </c>
      <c r="D53" s="115" t="s">
        <v>139</v>
      </c>
      <c r="E53" s="115" t="s">
        <v>63</v>
      </c>
      <c r="F53" s="114">
        <v>1200000</v>
      </c>
      <c r="G53" s="115">
        <v>1</v>
      </c>
      <c r="H53" s="116">
        <f t="shared" si="1"/>
        <v>1200</v>
      </c>
    </row>
    <row r="54" spans="2:8">
      <c r="B54" s="167">
        <v>71241200</v>
      </c>
      <c r="C54" s="19" t="s">
        <v>131</v>
      </c>
      <c r="D54" s="115" t="s">
        <v>136</v>
      </c>
      <c r="E54" s="115" t="s">
        <v>63</v>
      </c>
      <c r="F54" s="114">
        <v>18000000</v>
      </c>
      <c r="G54" s="115">
        <v>1</v>
      </c>
      <c r="H54" s="116">
        <f t="shared" si="1"/>
        <v>18000</v>
      </c>
    </row>
    <row r="55" spans="2:8">
      <c r="B55" s="167">
        <v>71241200</v>
      </c>
      <c r="C55" s="19" t="s">
        <v>131</v>
      </c>
      <c r="D55" s="115" t="s">
        <v>136</v>
      </c>
      <c r="E55" s="115" t="s">
        <v>63</v>
      </c>
      <c r="F55" s="114">
        <v>3360000</v>
      </c>
      <c r="G55" s="115">
        <v>1</v>
      </c>
      <c r="H55" s="116">
        <f t="shared" si="1"/>
        <v>3360</v>
      </c>
    </row>
    <row r="56" spans="2:8">
      <c r="B56" s="167" t="s">
        <v>212</v>
      </c>
      <c r="C56" s="19" t="s">
        <v>132</v>
      </c>
      <c r="D56" s="115" t="s">
        <v>138</v>
      </c>
      <c r="E56" s="115" t="s">
        <v>63</v>
      </c>
      <c r="F56" s="114">
        <v>159359</v>
      </c>
      <c r="G56" s="115">
        <v>1</v>
      </c>
      <c r="H56" s="116">
        <f t="shared" si="1"/>
        <v>159.35900000000001</v>
      </c>
    </row>
    <row r="57" spans="2:8">
      <c r="B57" s="167" t="s">
        <v>213</v>
      </c>
      <c r="C57" s="19" t="s">
        <v>132</v>
      </c>
      <c r="D57" s="115" t="s">
        <v>138</v>
      </c>
      <c r="E57" s="115" t="s">
        <v>63</v>
      </c>
      <c r="F57" s="114">
        <v>75000</v>
      </c>
      <c r="G57" s="115">
        <v>1</v>
      </c>
      <c r="H57" s="116">
        <f t="shared" si="1"/>
        <v>75</v>
      </c>
    </row>
    <row r="58" spans="2:8">
      <c r="B58" s="167" t="s">
        <v>213</v>
      </c>
      <c r="C58" s="19" t="s">
        <v>132</v>
      </c>
      <c r="D58" s="115" t="s">
        <v>138</v>
      </c>
      <c r="E58" s="115" t="s">
        <v>63</v>
      </c>
      <c r="F58" s="114">
        <v>220000</v>
      </c>
      <c r="G58" s="115">
        <v>1</v>
      </c>
      <c r="H58" s="116">
        <f t="shared" si="1"/>
        <v>220</v>
      </c>
    </row>
    <row r="59" spans="2:8">
      <c r="B59" s="167" t="s">
        <v>213</v>
      </c>
      <c r="C59" s="19" t="s">
        <v>132</v>
      </c>
      <c r="D59" s="115" t="s">
        <v>138</v>
      </c>
      <c r="E59" s="115" t="s">
        <v>63</v>
      </c>
      <c r="F59" s="114">
        <v>160000</v>
      </c>
      <c r="G59" s="115">
        <v>1</v>
      </c>
      <c r="H59" s="116">
        <f t="shared" si="1"/>
        <v>160</v>
      </c>
    </row>
    <row r="60" spans="2:8">
      <c r="B60" s="167" t="s">
        <v>213</v>
      </c>
      <c r="C60" s="19" t="s">
        <v>132</v>
      </c>
      <c r="D60" s="115" t="s">
        <v>138</v>
      </c>
      <c r="E60" s="115" t="s">
        <v>63</v>
      </c>
      <c r="F60" s="114">
        <v>650000</v>
      </c>
      <c r="G60" s="115">
        <v>1</v>
      </c>
      <c r="H60" s="116">
        <f t="shared" si="1"/>
        <v>650</v>
      </c>
    </row>
    <row r="61" spans="2:8">
      <c r="B61" s="167" t="s">
        <v>213</v>
      </c>
      <c r="C61" s="19" t="s">
        <v>132</v>
      </c>
      <c r="D61" s="115" t="s">
        <v>138</v>
      </c>
      <c r="E61" s="115" t="s">
        <v>63</v>
      </c>
      <c r="F61" s="114">
        <v>920000</v>
      </c>
      <c r="G61" s="115">
        <v>1</v>
      </c>
      <c r="H61" s="116">
        <f t="shared" si="1"/>
        <v>920</v>
      </c>
    </row>
    <row r="62" spans="2:8">
      <c r="B62" s="167" t="s">
        <v>214</v>
      </c>
      <c r="C62" s="19" t="s">
        <v>132</v>
      </c>
      <c r="D62" s="115" t="s">
        <v>138</v>
      </c>
      <c r="E62" s="115" t="s">
        <v>63</v>
      </c>
      <c r="F62" s="114">
        <v>399000</v>
      </c>
      <c r="G62" s="115">
        <v>1</v>
      </c>
      <c r="H62" s="116">
        <f t="shared" si="1"/>
        <v>399</v>
      </c>
    </row>
    <row r="63" spans="2:8">
      <c r="B63" s="167" t="s">
        <v>215</v>
      </c>
      <c r="C63" s="19" t="s">
        <v>132</v>
      </c>
      <c r="D63" s="115" t="s">
        <v>138</v>
      </c>
      <c r="E63" s="115" t="s">
        <v>63</v>
      </c>
      <c r="F63" s="114">
        <v>798000</v>
      </c>
      <c r="G63" s="115">
        <v>1</v>
      </c>
      <c r="H63" s="116">
        <f t="shared" si="1"/>
        <v>798</v>
      </c>
    </row>
    <row r="64" spans="2:8">
      <c r="B64" s="167" t="s">
        <v>213</v>
      </c>
      <c r="C64" s="19" t="s">
        <v>132</v>
      </c>
      <c r="D64" s="115" t="s">
        <v>138</v>
      </c>
      <c r="E64" s="115" t="s">
        <v>63</v>
      </c>
      <c r="F64" s="114">
        <v>138000</v>
      </c>
      <c r="G64" s="115">
        <v>1</v>
      </c>
      <c r="H64" s="116">
        <f t="shared" si="1"/>
        <v>138</v>
      </c>
    </row>
    <row r="65" spans="2:8">
      <c r="B65" s="167" t="s">
        <v>216</v>
      </c>
      <c r="C65" s="19" t="s">
        <v>132</v>
      </c>
      <c r="D65" s="115" t="s">
        <v>138</v>
      </c>
      <c r="E65" s="115" t="s">
        <v>63</v>
      </c>
      <c r="F65" s="114">
        <v>186000</v>
      </c>
      <c r="G65" s="115">
        <v>1</v>
      </c>
      <c r="H65" s="116">
        <f t="shared" si="1"/>
        <v>186</v>
      </c>
    </row>
    <row r="66" spans="2:8">
      <c r="B66" s="167" t="s">
        <v>213</v>
      </c>
      <c r="C66" s="19" t="s">
        <v>132</v>
      </c>
      <c r="D66" s="115" t="s">
        <v>138</v>
      </c>
      <c r="E66" s="115" t="s">
        <v>63</v>
      </c>
      <c r="F66" s="114">
        <v>70000</v>
      </c>
      <c r="G66" s="115">
        <v>1</v>
      </c>
      <c r="H66" s="116">
        <f t="shared" si="1"/>
        <v>70</v>
      </c>
    </row>
    <row r="67" spans="2:8">
      <c r="B67" s="167" t="s">
        <v>217</v>
      </c>
      <c r="C67" s="19" t="s">
        <v>132</v>
      </c>
      <c r="D67" s="115" t="s">
        <v>138</v>
      </c>
      <c r="E67" s="115" t="s">
        <v>63</v>
      </c>
      <c r="F67" s="114">
        <v>301875</v>
      </c>
      <c r="G67" s="115">
        <v>1</v>
      </c>
      <c r="H67" s="116">
        <f t="shared" si="1"/>
        <v>301.875</v>
      </c>
    </row>
    <row r="68" spans="2:8">
      <c r="B68" s="167" t="s">
        <v>218</v>
      </c>
      <c r="C68" s="19" t="s">
        <v>132</v>
      </c>
      <c r="D68" s="115" t="s">
        <v>138</v>
      </c>
      <c r="E68" s="115" t="s">
        <v>63</v>
      </c>
      <c r="F68" s="114">
        <v>285000</v>
      </c>
      <c r="G68" s="115">
        <v>1</v>
      </c>
      <c r="H68" s="116">
        <f t="shared" si="1"/>
        <v>285</v>
      </c>
    </row>
    <row r="69" spans="2:8">
      <c r="B69" s="167" t="s">
        <v>219</v>
      </c>
      <c r="C69" s="19" t="s">
        <v>132</v>
      </c>
      <c r="D69" s="115" t="s">
        <v>138</v>
      </c>
      <c r="E69" s="115" t="s">
        <v>63</v>
      </c>
      <c r="F69" s="114">
        <v>82500</v>
      </c>
      <c r="G69" s="115">
        <v>1</v>
      </c>
      <c r="H69" s="116">
        <f t="shared" si="1"/>
        <v>82.5</v>
      </c>
    </row>
    <row r="70" spans="2:8">
      <c r="B70" s="167" t="s">
        <v>213</v>
      </c>
      <c r="C70" s="19" t="s">
        <v>132</v>
      </c>
      <c r="D70" s="115" t="s">
        <v>138</v>
      </c>
      <c r="E70" s="115" t="s">
        <v>63</v>
      </c>
      <c r="F70" s="114">
        <v>199500</v>
      </c>
      <c r="G70" s="115">
        <v>1</v>
      </c>
      <c r="H70" s="116">
        <f t="shared" si="1"/>
        <v>199.5</v>
      </c>
    </row>
    <row r="71" spans="2:8">
      <c r="B71" s="167" t="s">
        <v>220</v>
      </c>
      <c r="C71" s="19" t="s">
        <v>132</v>
      </c>
      <c r="D71" s="115" t="s">
        <v>138</v>
      </c>
      <c r="E71" s="115" t="s">
        <v>63</v>
      </c>
      <c r="F71" s="114">
        <v>100000</v>
      </c>
      <c r="G71" s="115">
        <v>1</v>
      </c>
      <c r="H71" s="116">
        <f t="shared" si="1"/>
        <v>100</v>
      </c>
    </row>
    <row r="72" spans="2:8">
      <c r="B72" s="167" t="s">
        <v>221</v>
      </c>
      <c r="C72" s="19" t="s">
        <v>132</v>
      </c>
      <c r="D72" s="115" t="s">
        <v>138</v>
      </c>
      <c r="E72" s="115" t="s">
        <v>63</v>
      </c>
      <c r="F72" s="114">
        <v>150000</v>
      </c>
      <c r="G72" s="115">
        <v>1</v>
      </c>
      <c r="H72" s="116">
        <f t="shared" si="1"/>
        <v>150</v>
      </c>
    </row>
    <row r="73" spans="2:8">
      <c r="B73" s="167" t="s">
        <v>222</v>
      </c>
      <c r="C73" s="19" t="s">
        <v>132</v>
      </c>
      <c r="D73" s="115" t="s">
        <v>138</v>
      </c>
      <c r="E73" s="115" t="s">
        <v>63</v>
      </c>
      <c r="F73" s="114">
        <v>98000</v>
      </c>
      <c r="G73" s="115">
        <v>1</v>
      </c>
      <c r="H73" s="116">
        <f t="shared" si="1"/>
        <v>98</v>
      </c>
    </row>
    <row r="74" spans="2:8">
      <c r="B74" s="167" t="s">
        <v>223</v>
      </c>
      <c r="C74" s="19" t="s">
        <v>132</v>
      </c>
      <c r="D74" s="115" t="s">
        <v>138</v>
      </c>
      <c r="E74" s="115" t="s">
        <v>63</v>
      </c>
      <c r="F74" s="114">
        <v>261000</v>
      </c>
      <c r="G74" s="115">
        <v>1</v>
      </c>
      <c r="H74" s="116">
        <f t="shared" si="1"/>
        <v>261</v>
      </c>
    </row>
    <row r="75" spans="2:8">
      <c r="B75" s="167" t="s">
        <v>213</v>
      </c>
      <c r="C75" s="19" t="s">
        <v>132</v>
      </c>
      <c r="D75" s="115" t="s">
        <v>138</v>
      </c>
      <c r="E75" s="115" t="s">
        <v>63</v>
      </c>
      <c r="F75" s="114">
        <v>138000</v>
      </c>
      <c r="G75" s="115">
        <v>1</v>
      </c>
      <c r="H75" s="116">
        <f t="shared" si="1"/>
        <v>138</v>
      </c>
    </row>
    <row r="76" spans="2:8">
      <c r="B76" s="167" t="s">
        <v>224</v>
      </c>
      <c r="C76" s="19" t="s">
        <v>132</v>
      </c>
      <c r="D76" s="115" t="s">
        <v>138</v>
      </c>
      <c r="E76" s="115" t="s">
        <v>63</v>
      </c>
      <c r="F76" s="114">
        <v>60000</v>
      </c>
      <c r="G76" s="115">
        <v>1</v>
      </c>
      <c r="H76" s="116">
        <f t="shared" si="1"/>
        <v>60</v>
      </c>
    </row>
    <row r="77" spans="2:8">
      <c r="B77" s="167" t="s">
        <v>225</v>
      </c>
      <c r="C77" s="19" t="s">
        <v>132</v>
      </c>
      <c r="D77" s="115" t="s">
        <v>138</v>
      </c>
      <c r="E77" s="115" t="s">
        <v>63</v>
      </c>
      <c r="F77" s="114">
        <v>107000</v>
      </c>
      <c r="G77" s="115">
        <v>1</v>
      </c>
      <c r="H77" s="116">
        <f t="shared" si="1"/>
        <v>107</v>
      </c>
    </row>
    <row r="78" spans="2:8">
      <c r="B78" s="167" t="s">
        <v>213</v>
      </c>
      <c r="C78" s="19" t="s">
        <v>132</v>
      </c>
      <c r="D78" s="115" t="s">
        <v>138</v>
      </c>
      <c r="E78" s="115" t="s">
        <v>63</v>
      </c>
      <c r="F78" s="114">
        <v>799000</v>
      </c>
      <c r="G78" s="115">
        <v>1</v>
      </c>
      <c r="H78" s="116">
        <f t="shared" si="1"/>
        <v>799</v>
      </c>
    </row>
    <row r="79" spans="2:8">
      <c r="B79" s="167" t="s">
        <v>213</v>
      </c>
      <c r="C79" s="19" t="s">
        <v>132</v>
      </c>
      <c r="D79" s="115" t="s">
        <v>138</v>
      </c>
      <c r="E79" s="115" t="s">
        <v>63</v>
      </c>
      <c r="F79" s="114">
        <v>399000</v>
      </c>
      <c r="G79" s="115">
        <v>1</v>
      </c>
      <c r="H79" s="116">
        <f t="shared" si="1"/>
        <v>399</v>
      </c>
    </row>
    <row r="80" spans="2:8">
      <c r="B80" s="167" t="s">
        <v>213</v>
      </c>
      <c r="C80" s="19" t="s">
        <v>132</v>
      </c>
      <c r="D80" s="115" t="s">
        <v>138</v>
      </c>
      <c r="E80" s="115" t="s">
        <v>63</v>
      </c>
      <c r="F80" s="114">
        <v>196000</v>
      </c>
      <c r="G80" s="115">
        <v>1</v>
      </c>
      <c r="H80" s="116">
        <f t="shared" si="1"/>
        <v>196</v>
      </c>
    </row>
    <row r="81" spans="2:8" ht="23.25" customHeight="1">
      <c r="B81" s="177" t="s">
        <v>134</v>
      </c>
      <c r="C81" s="209" t="s">
        <v>98</v>
      </c>
      <c r="D81" s="209"/>
      <c r="E81" s="209"/>
      <c r="F81" s="209"/>
      <c r="G81" s="209"/>
      <c r="H81" s="106">
        <f>H82+H84</f>
        <v>53781.521999999997</v>
      </c>
    </row>
    <row r="82" spans="2:8">
      <c r="B82" s="210" t="s">
        <v>226</v>
      </c>
      <c r="C82" s="211"/>
      <c r="D82" s="211"/>
      <c r="E82" s="211"/>
      <c r="F82" s="211"/>
      <c r="G82" s="212"/>
      <c r="H82" s="116">
        <f>SUM(H83:H83)</f>
        <v>47383.567999999999</v>
      </c>
    </row>
    <row r="83" spans="2:8">
      <c r="B83" s="167" t="s">
        <v>227</v>
      </c>
      <c r="C83" s="14" t="s">
        <v>129</v>
      </c>
      <c r="D83" s="115" t="s">
        <v>138</v>
      </c>
      <c r="E83" s="115" t="s">
        <v>63</v>
      </c>
      <c r="F83" s="114">
        <v>47383568</v>
      </c>
      <c r="G83" s="115">
        <v>1</v>
      </c>
      <c r="H83" s="116">
        <f>+G83*F83/1000</f>
        <v>47383.567999999999</v>
      </c>
    </row>
    <row r="84" spans="2:8">
      <c r="B84" s="210" t="s">
        <v>228</v>
      </c>
      <c r="C84" s="211"/>
      <c r="D84" s="211"/>
      <c r="E84" s="211"/>
      <c r="F84" s="211"/>
      <c r="G84" s="212"/>
      <c r="H84" s="176">
        <f>SUM(H85:H96)</f>
        <v>6397.9539999999997</v>
      </c>
    </row>
    <row r="85" spans="2:8">
      <c r="B85" s="167" t="s">
        <v>229</v>
      </c>
      <c r="C85" s="19" t="s">
        <v>133</v>
      </c>
      <c r="D85" s="115" t="s">
        <v>139</v>
      </c>
      <c r="E85" s="115" t="s">
        <v>63</v>
      </c>
      <c r="F85" s="114">
        <v>900000</v>
      </c>
      <c r="G85" s="115">
        <v>1</v>
      </c>
      <c r="H85" s="116">
        <f t="shared" ref="H85:H96" si="2">+G85*F85/1000</f>
        <v>900</v>
      </c>
    </row>
    <row r="86" spans="2:8">
      <c r="B86" s="169" t="s">
        <v>201</v>
      </c>
      <c r="C86" s="171" t="s">
        <v>130</v>
      </c>
      <c r="D86" s="139" t="s">
        <v>137</v>
      </c>
      <c r="E86" s="139" t="s">
        <v>63</v>
      </c>
      <c r="F86" s="114">
        <v>331954</v>
      </c>
      <c r="G86" s="139">
        <v>1</v>
      </c>
      <c r="H86" s="172">
        <f t="shared" si="2"/>
        <v>331.95400000000001</v>
      </c>
    </row>
    <row r="87" spans="2:8">
      <c r="B87" s="167" t="s">
        <v>230</v>
      </c>
      <c r="C87" s="19" t="s">
        <v>131</v>
      </c>
      <c r="D87" s="115" t="s">
        <v>139</v>
      </c>
      <c r="E87" s="115" t="s">
        <v>63</v>
      </c>
      <c r="F87" s="114">
        <v>1500000</v>
      </c>
      <c r="G87" s="115">
        <v>1</v>
      </c>
      <c r="H87" s="116">
        <f t="shared" si="2"/>
        <v>1500</v>
      </c>
    </row>
    <row r="88" spans="2:8">
      <c r="B88" s="167" t="s">
        <v>231</v>
      </c>
      <c r="C88" s="19" t="s">
        <v>131</v>
      </c>
      <c r="D88" s="115" t="s">
        <v>139</v>
      </c>
      <c r="E88" s="115" t="s">
        <v>63</v>
      </c>
      <c r="F88" s="114">
        <v>1500000</v>
      </c>
      <c r="G88" s="115">
        <v>1</v>
      </c>
      <c r="H88" s="116">
        <f t="shared" si="2"/>
        <v>1500</v>
      </c>
    </row>
    <row r="89" spans="2:8">
      <c r="B89" s="167" t="s">
        <v>232</v>
      </c>
      <c r="C89" s="19" t="s">
        <v>132</v>
      </c>
      <c r="D89" s="115" t="s">
        <v>138</v>
      </c>
      <c r="E89" s="115" t="s">
        <v>63</v>
      </c>
      <c r="F89" s="114">
        <v>350000</v>
      </c>
      <c r="G89" s="115">
        <v>1</v>
      </c>
      <c r="H89" s="116">
        <f t="shared" si="2"/>
        <v>350</v>
      </c>
    </row>
    <row r="90" spans="2:8">
      <c r="B90" s="167" t="s">
        <v>233</v>
      </c>
      <c r="C90" s="19" t="s">
        <v>132</v>
      </c>
      <c r="D90" s="115" t="s">
        <v>138</v>
      </c>
      <c r="E90" s="115" t="s">
        <v>63</v>
      </c>
      <c r="F90" s="114">
        <v>350000</v>
      </c>
      <c r="G90" s="115">
        <v>1</v>
      </c>
      <c r="H90" s="116">
        <f t="shared" si="2"/>
        <v>350</v>
      </c>
    </row>
    <row r="91" spans="2:8">
      <c r="B91" s="167" t="s">
        <v>213</v>
      </c>
      <c r="C91" s="19" t="s">
        <v>132</v>
      </c>
      <c r="D91" s="115" t="s">
        <v>138</v>
      </c>
      <c r="E91" s="115" t="s">
        <v>63</v>
      </c>
      <c r="F91" s="114">
        <v>540000</v>
      </c>
      <c r="G91" s="115">
        <v>1</v>
      </c>
      <c r="H91" s="116">
        <f t="shared" si="2"/>
        <v>540</v>
      </c>
    </row>
    <row r="92" spans="2:8">
      <c r="B92" s="167" t="s">
        <v>213</v>
      </c>
      <c r="C92" s="19" t="s">
        <v>132</v>
      </c>
      <c r="D92" s="115" t="s">
        <v>138</v>
      </c>
      <c r="E92" s="115" t="s">
        <v>63</v>
      </c>
      <c r="F92" s="114">
        <v>336000</v>
      </c>
      <c r="G92" s="115">
        <v>1</v>
      </c>
      <c r="H92" s="116">
        <f t="shared" si="2"/>
        <v>336</v>
      </c>
    </row>
    <row r="93" spans="2:8">
      <c r="B93" s="167" t="s">
        <v>234</v>
      </c>
      <c r="C93" s="19" t="s">
        <v>132</v>
      </c>
      <c r="D93" s="115" t="s">
        <v>138</v>
      </c>
      <c r="E93" s="115" t="s">
        <v>63</v>
      </c>
      <c r="F93" s="114">
        <v>110000</v>
      </c>
      <c r="G93" s="115">
        <v>1</v>
      </c>
      <c r="H93" s="116">
        <f t="shared" si="2"/>
        <v>110</v>
      </c>
    </row>
    <row r="94" spans="2:8">
      <c r="B94" s="167" t="s">
        <v>235</v>
      </c>
      <c r="C94" s="19" t="s">
        <v>132</v>
      </c>
      <c r="D94" s="115" t="s">
        <v>138</v>
      </c>
      <c r="E94" s="115" t="s">
        <v>63</v>
      </c>
      <c r="F94" s="114">
        <v>98000</v>
      </c>
      <c r="G94" s="115">
        <v>1</v>
      </c>
      <c r="H94" s="116">
        <f t="shared" si="2"/>
        <v>98</v>
      </c>
    </row>
    <row r="95" spans="2:8">
      <c r="B95" s="167" t="s">
        <v>236</v>
      </c>
      <c r="C95" s="19" t="s">
        <v>132</v>
      </c>
      <c r="D95" s="115" t="s">
        <v>138</v>
      </c>
      <c r="E95" s="115" t="s">
        <v>63</v>
      </c>
      <c r="F95" s="114">
        <v>70000</v>
      </c>
      <c r="G95" s="115">
        <v>1</v>
      </c>
      <c r="H95" s="116">
        <f t="shared" si="2"/>
        <v>70</v>
      </c>
    </row>
    <row r="96" spans="2:8">
      <c r="B96" s="167" t="s">
        <v>213</v>
      </c>
      <c r="C96" s="19" t="s">
        <v>132</v>
      </c>
      <c r="D96" s="115" t="s">
        <v>138</v>
      </c>
      <c r="E96" s="115" t="s">
        <v>63</v>
      </c>
      <c r="F96" s="114">
        <v>312000</v>
      </c>
      <c r="G96" s="115">
        <v>1</v>
      </c>
      <c r="H96" s="116">
        <f t="shared" si="2"/>
        <v>312</v>
      </c>
    </row>
  </sheetData>
  <mergeCells count="15">
    <mergeCell ref="B5:H5"/>
    <mergeCell ref="B6:B7"/>
    <mergeCell ref="C6:C7"/>
    <mergeCell ref="D6:D7"/>
    <mergeCell ref="E6:E7"/>
    <mergeCell ref="F6:F7"/>
    <mergeCell ref="G6:H6"/>
    <mergeCell ref="C81:G81"/>
    <mergeCell ref="B82:G82"/>
    <mergeCell ref="B84:G84"/>
    <mergeCell ref="B8:G8"/>
    <mergeCell ref="E9:G9"/>
    <mergeCell ref="C10:G10"/>
    <mergeCell ref="B11:G11"/>
    <mergeCell ref="B21:G21"/>
  </mergeCells>
  <phoneticPr fontId="8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Հ1</vt:lpstr>
      <vt:lpstr>Հ2</vt:lpstr>
      <vt:lpstr>Հ3</vt:lpstr>
      <vt:lpstr>Հ4 </vt:lpstr>
      <vt:lpstr>Հ5</vt:lpstr>
      <vt:lpstr>Հ6</vt:lpstr>
      <vt:lpstr>Հ2!Print_Area</vt:lpstr>
      <vt:lpstr>Հ1!Print_Titles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Arpine Martirosyan</cp:lastModifiedBy>
  <cp:lastPrinted>2024-02-13T07:57:36Z</cp:lastPrinted>
  <dcterms:created xsi:type="dcterms:W3CDTF">2020-05-26T05:50:11Z</dcterms:created>
  <dcterms:modified xsi:type="dcterms:W3CDTF">2024-02-15T05:22:18Z</dcterms:modified>
</cp:coreProperties>
</file>