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36 dproc\"/>
    </mc:Choice>
  </mc:AlternateContent>
  <bookViews>
    <workbookView xWindow="-118" yWindow="-118" windowWidth="21836" windowHeight="13143" tabRatio="1000" activeTab="3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63" r:id="rId5"/>
    <sheet name="Հավելված N 6" sheetId="29" r:id="rId6"/>
    <sheet name="Հավելված N 7" sheetId="64" r:id="rId7"/>
    <sheet name="Հավելված N 8" sheetId="54" r:id="rId8"/>
  </sheets>
  <externalReferences>
    <externalReference r:id="rId9"/>
  </externalReferences>
  <definedNames>
    <definedName name="a" localSheetId="0">#REF!</definedName>
    <definedName name="a" localSheetId="6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1">#REF!</definedName>
    <definedName name="AgencyName" localSheetId="6">#REF!</definedName>
    <definedName name="AgencyName">#REF!</definedName>
    <definedName name="davit" localSheetId="6">#REF!</definedName>
    <definedName name="davit">#REF!</definedName>
    <definedName name="Functional1" localSheetId="1">#REF!</definedName>
    <definedName name="Functional1" localSheetId="6">#REF!</definedName>
    <definedName name="Functional1">#REF!</definedName>
    <definedName name="ggg" localSheetId="6">#REF!</definedName>
    <definedName name="ggg">#REF!</definedName>
    <definedName name="PANature" localSheetId="1">#REF!</definedName>
    <definedName name="PANature" localSheetId="6">#REF!</definedName>
    <definedName name="PANature">#REF!</definedName>
    <definedName name="PAType" localSheetId="1">#REF!</definedName>
    <definedName name="PAType" localSheetId="6">#REF!</definedName>
    <definedName name="PAType">#REF!</definedName>
    <definedName name="Performance2" localSheetId="1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6">#REF!</definedName>
    <definedName name="PerformanceType">#REF!</definedName>
    <definedName name="Հավելված" localSheetId="4">#REF!</definedName>
    <definedName name="Հավելված" localSheetId="6">#REF!</definedName>
    <definedName name="Հավելված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54" l="1"/>
  <c r="I13" i="54" s="1"/>
  <c r="I132" i="54"/>
  <c r="I133" i="54"/>
  <c r="I137" i="54"/>
  <c r="I252" i="54"/>
  <c r="E185" i="64"/>
  <c r="D185" i="64"/>
  <c r="E195" i="64"/>
  <c r="F195" i="64"/>
  <c r="G195" i="64"/>
  <c r="D195" i="64"/>
  <c r="E163" i="64"/>
  <c r="F163" i="64"/>
  <c r="G163" i="64"/>
  <c r="D163" i="64"/>
  <c r="E148" i="64"/>
  <c r="F148" i="64"/>
  <c r="G148" i="64"/>
  <c r="D148" i="64"/>
  <c r="E74" i="64"/>
  <c r="F74" i="64"/>
  <c r="G74" i="64"/>
  <c r="D74" i="64"/>
  <c r="E59" i="64"/>
  <c r="F59" i="64"/>
  <c r="G59" i="64"/>
  <c r="D59" i="64"/>
  <c r="F25" i="64"/>
  <c r="D25" i="64"/>
  <c r="E87" i="29"/>
  <c r="F87" i="29"/>
  <c r="G87" i="29"/>
  <c r="D87" i="29"/>
  <c r="D74" i="29"/>
  <c r="E64" i="29"/>
  <c r="F64" i="29"/>
  <c r="G64" i="29"/>
  <c r="D64" i="29"/>
  <c r="D14" i="65"/>
  <c r="D48" i="65"/>
  <c r="E67" i="65"/>
  <c r="F67" i="65"/>
  <c r="G67" i="65"/>
  <c r="D67" i="65"/>
  <c r="D61" i="65"/>
  <c r="E55" i="65"/>
  <c r="F55" i="65"/>
  <c r="G55" i="65"/>
  <c r="D55" i="65"/>
  <c r="H133" i="32"/>
  <c r="I133" i="32"/>
  <c r="J133" i="32"/>
  <c r="G133" i="32"/>
  <c r="G146" i="32"/>
  <c r="J165" i="32"/>
  <c r="J156" i="32"/>
  <c r="J145" i="32"/>
  <c r="H76" i="32"/>
  <c r="H74" i="32" s="1"/>
  <c r="H78" i="32"/>
  <c r="I78" i="32"/>
  <c r="I76" i="32" s="1"/>
  <c r="I74" i="32" s="1"/>
  <c r="J78" i="32"/>
  <c r="J76" i="32" s="1"/>
  <c r="J74" i="32" s="1"/>
  <c r="G74" i="32"/>
  <c r="G76" i="32"/>
  <c r="G78" i="32"/>
  <c r="G80" i="32"/>
  <c r="H80" i="32"/>
  <c r="I80" i="32"/>
  <c r="J80" i="32"/>
  <c r="G82" i="32"/>
  <c r="G95" i="32"/>
  <c r="G101" i="32"/>
  <c r="J103" i="32"/>
  <c r="H103" i="32"/>
  <c r="I103" i="32"/>
  <c r="G103" i="32"/>
  <c r="J105" i="32"/>
  <c r="H105" i="32"/>
  <c r="I105" i="32"/>
  <c r="G105" i="32"/>
  <c r="J99" i="32"/>
  <c r="H84" i="32"/>
  <c r="I84" i="32"/>
  <c r="J84" i="32"/>
  <c r="G84" i="32"/>
  <c r="G88" i="32"/>
  <c r="H90" i="32"/>
  <c r="I90" i="32"/>
  <c r="J90" i="32"/>
  <c r="G90" i="32"/>
  <c r="H91" i="32"/>
  <c r="I91" i="32"/>
  <c r="J91" i="32"/>
  <c r="H92" i="32"/>
  <c r="I92" i="32"/>
  <c r="J92" i="32"/>
  <c r="G92" i="32"/>
  <c r="H73" i="32"/>
  <c r="I73" i="32"/>
  <c r="I72" i="32" s="1"/>
  <c r="I71" i="32" s="1"/>
  <c r="I70" i="32" s="1"/>
  <c r="I69" i="32" s="1"/>
  <c r="I67" i="32" s="1"/>
  <c r="F185" i="64" s="1"/>
  <c r="J73" i="32"/>
  <c r="J72" i="32" s="1"/>
  <c r="J71" i="32" s="1"/>
  <c r="J70" i="32" s="1"/>
  <c r="J69" i="32" s="1"/>
  <c r="J67" i="32" s="1"/>
  <c r="G185" i="64" s="1"/>
  <c r="G73" i="32"/>
  <c r="G72" i="32" s="1"/>
  <c r="G71" i="32" s="1"/>
  <c r="G70" i="32" s="1"/>
  <c r="G69" i="32" s="1"/>
  <c r="G67" i="32" s="1"/>
  <c r="H66" i="32"/>
  <c r="H65" i="32" s="1"/>
  <c r="H64" i="32" s="1"/>
  <c r="H63" i="32" s="1"/>
  <c r="H62" i="32" s="1"/>
  <c r="H60" i="32" s="1"/>
  <c r="E25" i="64" s="1"/>
  <c r="I66" i="32"/>
  <c r="G66" i="32"/>
  <c r="G65" i="32" s="1"/>
  <c r="G64" i="32" s="1"/>
  <c r="G63" i="32" s="1"/>
  <c r="G62" i="32" s="1"/>
  <c r="G60" i="32" s="1"/>
  <c r="G58" i="32" s="1"/>
  <c r="J57" i="32"/>
  <c r="I57" i="32" s="1"/>
  <c r="I56" i="32" s="1"/>
  <c r="I55" i="32" s="1"/>
  <c r="I54" i="32" s="1"/>
  <c r="I53" i="32" s="1"/>
  <c r="I51" i="32" s="1"/>
  <c r="I49" i="32" s="1"/>
  <c r="H72" i="32"/>
  <c r="H71" i="32" s="1"/>
  <c r="H70" i="32" s="1"/>
  <c r="H69" i="32" s="1"/>
  <c r="H67" i="32" s="1"/>
  <c r="I65" i="32"/>
  <c r="I64" i="32" s="1"/>
  <c r="I63" i="32" s="1"/>
  <c r="I62" i="32" s="1"/>
  <c r="I60" i="32" s="1"/>
  <c r="I19" i="54"/>
  <c r="I49" i="54"/>
  <c r="I20" i="54"/>
  <c r="I110" i="54"/>
  <c r="I118" i="54"/>
  <c r="I111" i="54"/>
  <c r="F23" i="55"/>
  <c r="G23" i="55"/>
  <c r="E23" i="55"/>
  <c r="H25" i="55"/>
  <c r="H23" i="55" s="1"/>
  <c r="H13" i="55" s="1"/>
  <c r="F26" i="55"/>
  <c r="F13" i="55" s="1"/>
  <c r="H26" i="55"/>
  <c r="I58" i="32" l="1"/>
  <c r="F61" i="65" s="1"/>
  <c r="H58" i="32"/>
  <c r="E61" i="65" s="1"/>
  <c r="J56" i="32"/>
  <c r="J55" i="32" s="1"/>
  <c r="J54" i="32" s="1"/>
  <c r="J53" i="32" s="1"/>
  <c r="J51" i="32" s="1"/>
  <c r="J49" i="32" s="1"/>
  <c r="G57" i="32"/>
  <c r="G56" i="32" s="1"/>
  <c r="G55" i="32" s="1"/>
  <c r="G54" i="32" s="1"/>
  <c r="G53" i="32" s="1"/>
  <c r="G51" i="32" s="1"/>
  <c r="G49" i="32" s="1"/>
  <c r="G47" i="32" s="1"/>
  <c r="G45" i="32" s="1"/>
  <c r="G43" i="32" s="1"/>
  <c r="G41" i="32" s="1"/>
  <c r="H57" i="32"/>
  <c r="H56" i="32" s="1"/>
  <c r="H55" i="32" s="1"/>
  <c r="H54" i="32" s="1"/>
  <c r="H53" i="32" s="1"/>
  <c r="H51" i="32" s="1"/>
  <c r="H49" i="32" s="1"/>
  <c r="H47" i="32" s="1"/>
  <c r="H45" i="32" s="1"/>
  <c r="F23" i="56"/>
  <c r="G23" i="56"/>
  <c r="E23" i="56"/>
  <c r="H25" i="56"/>
  <c r="I47" i="32" l="1"/>
  <c r="I45" i="32" s="1"/>
  <c r="F48" i="65"/>
  <c r="F14" i="65" s="1"/>
  <c r="F74" i="29"/>
  <c r="E74" i="29"/>
  <c r="E48" i="65"/>
  <c r="E14" i="65" s="1"/>
  <c r="J66" i="32"/>
  <c r="J65" i="32" s="1"/>
  <c r="J64" i="32" s="1"/>
  <c r="J63" i="32" s="1"/>
  <c r="J62" i="32" s="1"/>
  <c r="J60" i="32" s="1"/>
  <c r="H23" i="56"/>
  <c r="G25" i="64" l="1"/>
  <c r="J58" i="32"/>
  <c r="G135" i="64"/>
  <c r="G61" i="65" l="1"/>
  <c r="J47" i="32"/>
  <c r="J45" i="32" s="1"/>
  <c r="I255" i="54"/>
  <c r="I254" i="54" s="1"/>
  <c r="I253" i="54" s="1"/>
  <c r="I261" i="54"/>
  <c r="I260" i="54" s="1"/>
  <c r="I259" i="54" s="1"/>
  <c r="I258" i="54"/>
  <c r="I257" i="54" s="1"/>
  <c r="I256" i="54" s="1"/>
  <c r="G74" i="29" l="1"/>
  <c r="G48" i="65"/>
  <c r="G14" i="65" s="1"/>
  <c r="G145" i="32"/>
  <c r="G144" i="32" s="1"/>
  <c r="G143" i="32" s="1"/>
  <c r="G142" i="32" s="1"/>
  <c r="G141" i="32" s="1"/>
  <c r="G139" i="32" s="1"/>
  <c r="I156" i="32"/>
  <c r="I155" i="32" s="1"/>
  <c r="I154" i="32" s="1"/>
  <c r="I153" i="32" s="1"/>
  <c r="I152" i="32" s="1"/>
  <c r="I150" i="32" s="1"/>
  <c r="H145" i="32" l="1"/>
  <c r="H144" i="32" s="1"/>
  <c r="H143" i="32" s="1"/>
  <c r="H142" i="32" s="1"/>
  <c r="H141" i="32" s="1"/>
  <c r="H139" i="32" s="1"/>
  <c r="H137" i="32" s="1"/>
  <c r="I145" i="32"/>
  <c r="I144" i="32" s="1"/>
  <c r="I143" i="32" s="1"/>
  <c r="I142" i="32" s="1"/>
  <c r="I141" i="32" s="1"/>
  <c r="I139" i="32" s="1"/>
  <c r="F97" i="64" s="1"/>
  <c r="J144" i="32"/>
  <c r="J143" i="32" s="1"/>
  <c r="J142" i="32" s="1"/>
  <c r="J141" i="32" s="1"/>
  <c r="J139" i="32" s="1"/>
  <c r="J137" i="32" s="1"/>
  <c r="G137" i="32"/>
  <c r="D97" i="64"/>
  <c r="G156" i="32"/>
  <c r="G155" i="32" s="1"/>
  <c r="G154" i="32" s="1"/>
  <c r="G153" i="32" s="1"/>
  <c r="G152" i="32" s="1"/>
  <c r="G150" i="32" s="1"/>
  <c r="G148" i="32" s="1"/>
  <c r="D36" i="65" s="1"/>
  <c r="I148" i="32"/>
  <c r="F36" i="65" s="1"/>
  <c r="F111" i="64"/>
  <c r="H156" i="32"/>
  <c r="H155" i="32" s="1"/>
  <c r="H154" i="32" s="1"/>
  <c r="H153" i="32" s="1"/>
  <c r="H152" i="32" s="1"/>
  <c r="H150" i="32" s="1"/>
  <c r="J155" i="32"/>
  <c r="J154" i="32" s="1"/>
  <c r="J153" i="32" s="1"/>
  <c r="J152" i="32" s="1"/>
  <c r="J150" i="32" s="1"/>
  <c r="I137" i="32" l="1"/>
  <c r="F25" i="29" s="1"/>
  <c r="G97" i="64"/>
  <c r="E97" i="64"/>
  <c r="D111" i="64"/>
  <c r="D25" i="29"/>
  <c r="D23" i="65"/>
  <c r="D16" i="65" s="1"/>
  <c r="G135" i="32"/>
  <c r="F23" i="65"/>
  <c r="F16" i="65" s="1"/>
  <c r="I135" i="32"/>
  <c r="G25" i="29"/>
  <c r="G23" i="65"/>
  <c r="G16" i="65" s="1"/>
  <c r="J135" i="32"/>
  <c r="E25" i="29"/>
  <c r="E23" i="65"/>
  <c r="E16" i="65" s="1"/>
  <c r="H135" i="32"/>
  <c r="D39" i="29"/>
  <c r="H148" i="32"/>
  <c r="E36" i="65" s="1"/>
  <c r="E111" i="64"/>
  <c r="J148" i="32"/>
  <c r="G36" i="65" s="1"/>
  <c r="G111" i="64"/>
  <c r="F39" i="29"/>
  <c r="E39" i="29" l="1"/>
  <c r="G39" i="29"/>
  <c r="I136" i="54" l="1"/>
  <c r="I230" i="54"/>
  <c r="H99" i="32" l="1"/>
  <c r="H98" i="32" s="1"/>
  <c r="H97" i="32" s="1"/>
  <c r="I135" i="54"/>
  <c r="I134" i="54" s="1"/>
  <c r="J98" i="32" l="1"/>
  <c r="J97" i="32" s="1"/>
  <c r="G99" i="32"/>
  <c r="G98" i="32" s="1"/>
  <c r="G97" i="32" s="1"/>
  <c r="I99" i="32"/>
  <c r="I98" i="32" s="1"/>
  <c r="I97" i="32" s="1"/>
  <c r="E57" i="56" l="1"/>
  <c r="G146" i="64" l="1"/>
  <c r="G104" i="32" l="1"/>
  <c r="H104" i="32"/>
  <c r="G91" i="32" l="1"/>
  <c r="F57" i="56"/>
  <c r="G57" i="56"/>
  <c r="E40" i="55" l="1"/>
  <c r="F40" i="55"/>
  <c r="H40" i="55"/>
  <c r="F31" i="56"/>
  <c r="E31" i="56"/>
  <c r="D35" i="56"/>
  <c r="D36" i="56"/>
  <c r="D37" i="56"/>
  <c r="D38" i="56"/>
  <c r="D39" i="56"/>
  <c r="D34" i="56"/>
  <c r="F28" i="55"/>
  <c r="H28" i="55"/>
  <c r="I222" i="54"/>
  <c r="I229" i="54"/>
  <c r="I228" i="54"/>
  <c r="I221" i="54"/>
  <c r="I220" i="54"/>
  <c r="I227" i="54"/>
  <c r="I226" i="54"/>
  <c r="I219" i="54"/>
  <c r="I225" i="54"/>
  <c r="I218" i="54"/>
  <c r="G35" i="55" s="1"/>
  <c r="I224" i="54"/>
  <c r="I217" i="54"/>
  <c r="G36" i="55" l="1"/>
  <c r="G38" i="55"/>
  <c r="D35" i="55"/>
  <c r="H35" i="56" s="1"/>
  <c r="G37" i="55"/>
  <c r="G34" i="55"/>
  <c r="D36" i="55"/>
  <c r="H36" i="56" s="1"/>
  <c r="G39" i="55"/>
  <c r="D38" i="55" l="1"/>
  <c r="H38" i="56" s="1"/>
  <c r="D34" i="55"/>
  <c r="H34" i="56" s="1"/>
  <c r="G31" i="56"/>
  <c r="D37" i="55"/>
  <c r="H37" i="56" s="1"/>
  <c r="I104" i="32"/>
  <c r="D39" i="55"/>
  <c r="H39" i="56" s="1"/>
  <c r="G14" i="63"/>
  <c r="G12" i="63" s="1"/>
  <c r="G11" i="63" l="1"/>
  <c r="G10" i="63" s="1"/>
  <c r="J34" i="32"/>
  <c r="I117" i="54"/>
  <c r="I124" i="54"/>
  <c r="I130" i="54"/>
  <c r="G123" i="56"/>
  <c r="F123" i="56"/>
  <c r="E123" i="56"/>
  <c r="G135" i="56"/>
  <c r="F135" i="56"/>
  <c r="E135" i="56"/>
  <c r="I129" i="54"/>
  <c r="I123" i="54"/>
  <c r="I116" i="54"/>
  <c r="G133" i="56"/>
  <c r="F133" i="56"/>
  <c r="E133" i="56"/>
  <c r="G121" i="56"/>
  <c r="F121" i="56"/>
  <c r="E121" i="56"/>
  <c r="I128" i="54"/>
  <c r="I127" i="54"/>
  <c r="I126" i="54"/>
  <c r="I115" i="54"/>
  <c r="I114" i="54"/>
  <c r="I113" i="54"/>
  <c r="I122" i="54"/>
  <c r="I121" i="54"/>
  <c r="I120" i="54"/>
  <c r="I249" i="54"/>
  <c r="I248" i="54"/>
  <c r="I247" i="54"/>
  <c r="I251" i="54"/>
  <c r="I250" i="54"/>
  <c r="G129" i="56"/>
  <c r="F129" i="56"/>
  <c r="E129" i="56"/>
  <c r="F117" i="56"/>
  <c r="G117" i="56"/>
  <c r="E117" i="56"/>
  <c r="I125" i="54"/>
  <c r="I119" i="54"/>
  <c r="I112" i="54"/>
  <c r="G127" i="56"/>
  <c r="F127" i="56"/>
  <c r="F125" i="56" s="1"/>
  <c r="H121" i="32" s="1"/>
  <c r="H120" i="32" s="1"/>
  <c r="H119" i="32" s="1"/>
  <c r="H118" i="32" s="1"/>
  <c r="H117" i="32" s="1"/>
  <c r="H115" i="32" s="1"/>
  <c r="E127" i="56"/>
  <c r="I238" i="54"/>
  <c r="I237" i="54"/>
  <c r="I236" i="54"/>
  <c r="I235" i="54"/>
  <c r="I245" i="54"/>
  <c r="I244" i="54"/>
  <c r="I243" i="54"/>
  <c r="I242" i="54"/>
  <c r="I241" i="54"/>
  <c r="I246" i="54"/>
  <c r="I240" i="54"/>
  <c r="I234" i="54"/>
  <c r="G125" i="56" l="1"/>
  <c r="I121" i="32" s="1"/>
  <c r="I120" i="32" s="1"/>
  <c r="I119" i="32" s="1"/>
  <c r="I118" i="32" s="1"/>
  <c r="I117" i="32" s="1"/>
  <c r="I115" i="32" s="1"/>
  <c r="E125" i="56"/>
  <c r="G121" i="32" s="1"/>
  <c r="G120" i="32" s="1"/>
  <c r="G119" i="32" s="1"/>
  <c r="G118" i="32" s="1"/>
  <c r="G117" i="32" s="1"/>
  <c r="G115" i="32" s="1"/>
  <c r="H136" i="56"/>
  <c r="H135" i="56" s="1"/>
  <c r="H134" i="56"/>
  <c r="H133" i="56" s="1"/>
  <c r="I239" i="54"/>
  <c r="H124" i="56"/>
  <c r="H123" i="56" s="1"/>
  <c r="H119" i="56"/>
  <c r="H130" i="56"/>
  <c r="H131" i="56"/>
  <c r="H132" i="56"/>
  <c r="H118" i="56"/>
  <c r="H120" i="56"/>
  <c r="H122" i="56"/>
  <c r="H121" i="56" s="1"/>
  <c r="H128" i="56"/>
  <c r="H127" i="56" s="1"/>
  <c r="H117" i="56" l="1"/>
  <c r="H129" i="56"/>
  <c r="H125" i="56" s="1"/>
  <c r="J121" i="32" s="1"/>
  <c r="J120" i="32" s="1"/>
  <c r="J119" i="32" s="1"/>
  <c r="J118" i="32" s="1"/>
  <c r="J117" i="32" s="1"/>
  <c r="J115" i="32" s="1"/>
  <c r="I233" i="54" l="1"/>
  <c r="I232" i="54" s="1"/>
  <c r="I231" i="54" s="1"/>
  <c r="F115" i="56"/>
  <c r="F113" i="56" s="1"/>
  <c r="G115" i="56"/>
  <c r="G113" i="56" s="1"/>
  <c r="E115" i="56"/>
  <c r="E113" i="56" s="1"/>
  <c r="F111" i="56" l="1"/>
  <c r="H128" i="32"/>
  <c r="H127" i="32" s="1"/>
  <c r="H126" i="32" s="1"/>
  <c r="H125" i="32" s="1"/>
  <c r="H124" i="32" s="1"/>
  <c r="H122" i="32" s="1"/>
  <c r="G128" i="32"/>
  <c r="G127" i="32" s="1"/>
  <c r="G126" i="32" s="1"/>
  <c r="G125" i="32" s="1"/>
  <c r="G124" i="32" s="1"/>
  <c r="G122" i="32" s="1"/>
  <c r="E111" i="56"/>
  <c r="G111" i="56"/>
  <c r="I128" i="32"/>
  <c r="I127" i="32" s="1"/>
  <c r="I126" i="32" s="1"/>
  <c r="I125" i="32" s="1"/>
  <c r="I124" i="32" s="1"/>
  <c r="I122" i="32" s="1"/>
  <c r="H116" i="56"/>
  <c r="H115" i="56" s="1"/>
  <c r="H113" i="56" s="1"/>
  <c r="I113" i="32" l="1"/>
  <c r="H113" i="32"/>
  <c r="H111" i="56"/>
  <c r="J128" i="32"/>
  <c r="J127" i="32" s="1"/>
  <c r="J126" i="32" s="1"/>
  <c r="J125" i="32" s="1"/>
  <c r="J124" i="32" s="1"/>
  <c r="J122" i="32" s="1"/>
  <c r="G113" i="32"/>
  <c r="I105" i="54"/>
  <c r="I104" i="54"/>
  <c r="I103" i="54"/>
  <c r="I102" i="54"/>
  <c r="I101" i="54"/>
  <c r="I72" i="54"/>
  <c r="I73" i="54"/>
  <c r="I74" i="54"/>
  <c r="I75" i="54"/>
  <c r="I76" i="54"/>
  <c r="I77" i="54"/>
  <c r="I44" i="54"/>
  <c r="I45" i="54"/>
  <c r="I46" i="54"/>
  <c r="I47" i="54"/>
  <c r="I48" i="54"/>
  <c r="I215" i="54"/>
  <c r="I214" i="54"/>
  <c r="I213" i="54"/>
  <c r="I212" i="54"/>
  <c r="I211" i="54"/>
  <c r="E104" i="56"/>
  <c r="G64" i="56"/>
  <c r="F64" i="56"/>
  <c r="E64" i="56"/>
  <c r="I43" i="54"/>
  <c r="I100" i="54"/>
  <c r="I210" i="54"/>
  <c r="G102" i="56"/>
  <c r="F102" i="56"/>
  <c r="E102" i="56"/>
  <c r="D63" i="56"/>
  <c r="I223" i="54"/>
  <c r="I216" i="54"/>
  <c r="H105" i="56" l="1"/>
  <c r="H108" i="56"/>
  <c r="G108" i="56" s="1"/>
  <c r="J113" i="32"/>
  <c r="H107" i="56"/>
  <c r="H109" i="56"/>
  <c r="G109" i="56" s="1"/>
  <c r="H106" i="56"/>
  <c r="G106" i="56" s="1"/>
  <c r="G41" i="55"/>
  <c r="G40" i="55" s="1"/>
  <c r="H103" i="56"/>
  <c r="H102" i="56" s="1"/>
  <c r="F108" i="56" l="1"/>
  <c r="D40" i="55"/>
  <c r="G104" i="56"/>
  <c r="F109" i="56"/>
  <c r="H104" i="56"/>
  <c r="F106" i="56"/>
  <c r="D41" i="55"/>
  <c r="J104" i="32" s="1"/>
  <c r="G62" i="56"/>
  <c r="F62" i="56"/>
  <c r="E62" i="56"/>
  <c r="I71" i="54"/>
  <c r="I42" i="54"/>
  <c r="I99" i="54"/>
  <c r="I209" i="54"/>
  <c r="F60" i="56"/>
  <c r="G60" i="56"/>
  <c r="E60" i="56"/>
  <c r="E100" i="56"/>
  <c r="F100" i="56"/>
  <c r="G100" i="56"/>
  <c r="E97" i="56"/>
  <c r="I40" i="54"/>
  <c r="I41" i="54"/>
  <c r="I70" i="54"/>
  <c r="I69" i="54"/>
  <c r="I98" i="54"/>
  <c r="I97" i="54"/>
  <c r="I208" i="54"/>
  <c r="I207" i="54"/>
  <c r="I96" i="54"/>
  <c r="I95" i="54"/>
  <c r="I94" i="54"/>
  <c r="I93" i="54"/>
  <c r="I39" i="54"/>
  <c r="I38" i="54"/>
  <c r="I37" i="54"/>
  <c r="I36" i="54"/>
  <c r="I68" i="54"/>
  <c r="I67" i="54"/>
  <c r="I66" i="54"/>
  <c r="I65" i="54"/>
  <c r="I190" i="54"/>
  <c r="I189" i="54"/>
  <c r="I188" i="54"/>
  <c r="I187" i="54"/>
  <c r="I186" i="54"/>
  <c r="I185" i="54"/>
  <c r="I184" i="54"/>
  <c r="I183" i="54"/>
  <c r="I182" i="54"/>
  <c r="I181" i="54"/>
  <c r="I180" i="54"/>
  <c r="I179" i="54"/>
  <c r="I178" i="54"/>
  <c r="I149" i="54"/>
  <c r="I159" i="54"/>
  <c r="I160" i="54"/>
  <c r="I161" i="54"/>
  <c r="I164" i="54"/>
  <c r="I158" i="54"/>
  <c r="I157" i="54"/>
  <c r="I156" i="54"/>
  <c r="I163" i="54"/>
  <c r="I155" i="54"/>
  <c r="I154" i="54"/>
  <c r="I153" i="54"/>
  <c r="I152" i="54"/>
  <c r="I206" i="54"/>
  <c r="I205" i="54"/>
  <c r="I204" i="54"/>
  <c r="I203" i="54"/>
  <c r="E92" i="56"/>
  <c r="E52" i="56"/>
  <c r="F52" i="56"/>
  <c r="G52" i="56"/>
  <c r="F104" i="56" l="1"/>
  <c r="H98" i="56"/>
  <c r="F98" i="56" s="1"/>
  <c r="F97" i="56" s="1"/>
  <c r="H66" i="56"/>
  <c r="H67" i="56"/>
  <c r="H69" i="56"/>
  <c r="H68" i="56"/>
  <c r="H59" i="56"/>
  <c r="H99" i="56"/>
  <c r="H61" i="56"/>
  <c r="H60" i="56" s="1"/>
  <c r="H63" i="56"/>
  <c r="H62" i="56" s="1"/>
  <c r="H101" i="56"/>
  <c r="H100" i="56" s="1"/>
  <c r="H65" i="56"/>
  <c r="H58" i="56"/>
  <c r="G98" i="56"/>
  <c r="G97" i="56" s="1"/>
  <c r="H55" i="56"/>
  <c r="H96" i="56"/>
  <c r="H56" i="56"/>
  <c r="H53" i="56"/>
  <c r="H93" i="56"/>
  <c r="H95" i="56"/>
  <c r="G95" i="56" s="1"/>
  <c r="G92" i="56" s="1"/>
  <c r="H54" i="56"/>
  <c r="H94" i="56"/>
  <c r="E86" i="56"/>
  <c r="I31" i="54"/>
  <c r="I35" i="54"/>
  <c r="I34" i="54"/>
  <c r="I33" i="54"/>
  <c r="I32" i="54"/>
  <c r="I92" i="54"/>
  <c r="I91" i="54"/>
  <c r="I90" i="54"/>
  <c r="I89" i="54"/>
  <c r="I88" i="54"/>
  <c r="I64" i="54"/>
  <c r="I63" i="54"/>
  <c r="I62" i="54"/>
  <c r="I61" i="54"/>
  <c r="I60" i="54"/>
  <c r="I202" i="54"/>
  <c r="I201" i="54"/>
  <c r="I177" i="54"/>
  <c r="I176" i="54"/>
  <c r="I150" i="54"/>
  <c r="I162" i="54"/>
  <c r="I148" i="54"/>
  <c r="I147" i="54"/>
  <c r="I200" i="54"/>
  <c r="I199" i="54"/>
  <c r="I198" i="54"/>
  <c r="I175" i="54"/>
  <c r="I174" i="54"/>
  <c r="I173" i="54"/>
  <c r="I151" i="54"/>
  <c r="H57" i="56" l="1"/>
  <c r="H97" i="56"/>
  <c r="H64" i="56"/>
  <c r="H52" i="56"/>
  <c r="H89" i="56"/>
  <c r="H50" i="56"/>
  <c r="H87" i="56"/>
  <c r="H47" i="56"/>
  <c r="H51" i="56"/>
  <c r="H90" i="56"/>
  <c r="G90" i="56" s="1"/>
  <c r="G86" i="56" s="1"/>
  <c r="H92" i="56"/>
  <c r="F95" i="56"/>
  <c r="F92" i="56" s="1"/>
  <c r="H88" i="56"/>
  <c r="H91" i="56"/>
  <c r="H48" i="56"/>
  <c r="H49" i="56"/>
  <c r="E46" i="56"/>
  <c r="G46" i="56"/>
  <c r="F46" i="56"/>
  <c r="E80" i="56"/>
  <c r="I87" i="54"/>
  <c r="I86" i="54"/>
  <c r="I85" i="54"/>
  <c r="I84" i="54"/>
  <c r="I83" i="54"/>
  <c r="I59" i="54"/>
  <c r="I58" i="54"/>
  <c r="I57" i="54"/>
  <c r="I56" i="54"/>
  <c r="I55" i="54"/>
  <c r="I81" i="54"/>
  <c r="I53" i="54"/>
  <c r="I24" i="54"/>
  <c r="I30" i="54"/>
  <c r="I29" i="54"/>
  <c r="I28" i="54"/>
  <c r="I27" i="54"/>
  <c r="I26" i="54"/>
  <c r="G80" i="56"/>
  <c r="F80" i="56"/>
  <c r="F40" i="56"/>
  <c r="G40" i="56"/>
  <c r="E40" i="56"/>
  <c r="I146" i="54"/>
  <c r="I145" i="54"/>
  <c r="I144" i="54"/>
  <c r="I143" i="54"/>
  <c r="I142" i="54"/>
  <c r="I197" i="54"/>
  <c r="I196" i="54"/>
  <c r="I195" i="54"/>
  <c r="I194" i="54"/>
  <c r="I193" i="54"/>
  <c r="I172" i="54"/>
  <c r="I168" i="54"/>
  <c r="I169" i="54"/>
  <c r="I170" i="54"/>
  <c r="I171" i="54"/>
  <c r="I166" i="54"/>
  <c r="I140" i="54"/>
  <c r="I191" i="54"/>
  <c r="E72" i="56"/>
  <c r="E70" i="56" s="1"/>
  <c r="E27" i="56" s="1"/>
  <c r="E11" i="56" s="1"/>
  <c r="F29" i="56" l="1"/>
  <c r="H102" i="32" s="1"/>
  <c r="H101" i="32" s="1"/>
  <c r="H100" i="32" s="1"/>
  <c r="G89" i="32"/>
  <c r="G87" i="32" s="1"/>
  <c r="G86" i="32" s="1"/>
  <c r="I165" i="32"/>
  <c r="I164" i="32" s="1"/>
  <c r="I163" i="32" s="1"/>
  <c r="I162" i="32" s="1"/>
  <c r="I161" i="32" s="1"/>
  <c r="I159" i="32" s="1"/>
  <c r="J164" i="32"/>
  <c r="J163" i="32" s="1"/>
  <c r="J162" i="32" s="1"/>
  <c r="J161" i="32" s="1"/>
  <c r="J159" i="32" s="1"/>
  <c r="G165" i="32"/>
  <c r="G164" i="32" s="1"/>
  <c r="G163" i="32" s="1"/>
  <c r="G162" i="32" s="1"/>
  <c r="G161" i="32" s="1"/>
  <c r="G159" i="32" s="1"/>
  <c r="H165" i="32"/>
  <c r="H164" i="32" s="1"/>
  <c r="H163" i="32" s="1"/>
  <c r="H162" i="32" s="1"/>
  <c r="H161" i="32" s="1"/>
  <c r="H159" i="32" s="1"/>
  <c r="H96" i="32"/>
  <c r="E29" i="56"/>
  <c r="G102" i="32" s="1"/>
  <c r="G100" i="32" s="1"/>
  <c r="G29" i="56"/>
  <c r="H46" i="56"/>
  <c r="F90" i="56"/>
  <c r="F86" i="56" s="1"/>
  <c r="H86" i="56"/>
  <c r="H81" i="56"/>
  <c r="H85" i="56"/>
  <c r="H82" i="56"/>
  <c r="H83" i="56"/>
  <c r="H43" i="56"/>
  <c r="H84" i="56"/>
  <c r="H45" i="56"/>
  <c r="H78" i="56"/>
  <c r="H44" i="56"/>
  <c r="H32" i="56"/>
  <c r="H41" i="56"/>
  <c r="H42" i="56"/>
  <c r="D74" i="56"/>
  <c r="D75" i="56"/>
  <c r="D76" i="56"/>
  <c r="D77" i="56"/>
  <c r="D73" i="56"/>
  <c r="I54" i="54"/>
  <c r="I82" i="54"/>
  <c r="I25" i="54"/>
  <c r="D22" i="56"/>
  <c r="D20" i="56"/>
  <c r="I109" i="54"/>
  <c r="I107" i="54"/>
  <c r="I108" i="54"/>
  <c r="I106" i="54"/>
  <c r="I80" i="54"/>
  <c r="I52" i="54"/>
  <c r="I23" i="54"/>
  <c r="H95" i="32" l="1"/>
  <c r="H93" i="32" s="1"/>
  <c r="I102" i="32"/>
  <c r="I101" i="32" s="1"/>
  <c r="I100" i="32" s="1"/>
  <c r="H157" i="32"/>
  <c r="E122" i="64"/>
  <c r="G157" i="32"/>
  <c r="D122" i="64"/>
  <c r="J157" i="32"/>
  <c r="G122" i="64"/>
  <c r="I157" i="32"/>
  <c r="F122" i="64"/>
  <c r="G96" i="32"/>
  <c r="G93" i="32" s="1"/>
  <c r="I96" i="32"/>
  <c r="H40" i="56"/>
  <c r="H79" i="56"/>
  <c r="E31" i="55"/>
  <c r="G32" i="55"/>
  <c r="G33" i="55"/>
  <c r="I79" i="54"/>
  <c r="I51" i="54"/>
  <c r="I22" i="54"/>
  <c r="I78" i="54"/>
  <c r="I50" i="54"/>
  <c r="I146" i="32" l="1"/>
  <c r="F42" i="65"/>
  <c r="F29" i="65" s="1"/>
  <c r="I95" i="32"/>
  <c r="I93" i="32" s="1"/>
  <c r="J146" i="32"/>
  <c r="G42" i="65"/>
  <c r="G29" i="65" s="1"/>
  <c r="H146" i="32"/>
  <c r="E42" i="65"/>
  <c r="E29" i="65" s="1"/>
  <c r="D42" i="65"/>
  <c r="D29" i="65" s="1"/>
  <c r="F50" i="29"/>
  <c r="D50" i="29"/>
  <c r="G50" i="29"/>
  <c r="E50" i="29"/>
  <c r="G112" i="32"/>
  <c r="G111" i="32" s="1"/>
  <c r="G110" i="32" s="1"/>
  <c r="G109" i="32" s="1"/>
  <c r="G108" i="32" s="1"/>
  <c r="G106" i="32" s="1"/>
  <c r="G28" i="55"/>
  <c r="G26" i="55" s="1"/>
  <c r="G13" i="55" s="1"/>
  <c r="E30" i="55"/>
  <c r="D33" i="55"/>
  <c r="H77" i="56" s="1"/>
  <c r="D12" i="65" l="1"/>
  <c r="I21" i="54"/>
  <c r="G131" i="32" l="1"/>
  <c r="G129" i="32" s="1"/>
  <c r="G39" i="32" s="1"/>
  <c r="G15" i="32" s="1"/>
  <c r="E29" i="55"/>
  <c r="E28" i="55" s="1"/>
  <c r="E26" i="55" s="1"/>
  <c r="E13" i="55" s="1"/>
  <c r="D32" i="55"/>
  <c r="H76" i="56" s="1"/>
  <c r="D31" i="55"/>
  <c r="H75" i="56" s="1"/>
  <c r="D30" i="55"/>
  <c r="H74" i="56" s="1"/>
  <c r="I192" i="54"/>
  <c r="I167" i="54"/>
  <c r="I141" i="54"/>
  <c r="I139" i="54" s="1"/>
  <c r="D23" i="55" l="1"/>
  <c r="D25" i="55"/>
  <c r="I165" i="54"/>
  <c r="I138" i="54" s="1"/>
  <c r="F75" i="56"/>
  <c r="G75" i="56"/>
  <c r="G74" i="56"/>
  <c r="F74" i="56"/>
  <c r="H33" i="56"/>
  <c r="H31" i="56" l="1"/>
  <c r="H29" i="56" s="1"/>
  <c r="J102" i="32" s="1"/>
  <c r="J101" i="32" s="1"/>
  <c r="J100" i="32" s="1"/>
  <c r="I17" i="54"/>
  <c r="D29" i="55"/>
  <c r="H73" i="56" s="1"/>
  <c r="J96" i="32" l="1"/>
  <c r="J95" i="32" s="1"/>
  <c r="J93" i="32" s="1"/>
  <c r="F73" i="56"/>
  <c r="F72" i="56" s="1"/>
  <c r="F70" i="56" s="1"/>
  <c r="H72" i="56"/>
  <c r="G73" i="56"/>
  <c r="G72" i="56" s="1"/>
  <c r="G70" i="56" s="1"/>
  <c r="D28" i="55"/>
  <c r="I89" i="32" l="1"/>
  <c r="I88" i="32" s="1"/>
  <c r="I87" i="32" s="1"/>
  <c r="I86" i="32" s="1"/>
  <c r="H89" i="32"/>
  <c r="H88" i="32" s="1"/>
  <c r="H87" i="32" s="1"/>
  <c r="H86" i="32" s="1"/>
  <c r="J112" i="32" l="1"/>
  <c r="J111" i="32" s="1"/>
  <c r="J110" i="32" s="1"/>
  <c r="J109" i="32" s="1"/>
  <c r="J108" i="32" s="1"/>
  <c r="J106" i="32" s="1"/>
  <c r="F27" i="56"/>
  <c r="F11" i="56" s="1"/>
  <c r="H112" i="32"/>
  <c r="H111" i="32" s="1"/>
  <c r="H110" i="32" s="1"/>
  <c r="H109" i="32" s="1"/>
  <c r="H108" i="32" s="1"/>
  <c r="H106" i="32" s="1"/>
  <c r="G27" i="56"/>
  <c r="G11" i="56" s="1"/>
  <c r="I112" i="32"/>
  <c r="I111" i="32" s="1"/>
  <c r="I110" i="32" s="1"/>
  <c r="I109" i="32" s="1"/>
  <c r="I108" i="32" s="1"/>
  <c r="I106" i="32" s="1"/>
  <c r="D26" i="55"/>
  <c r="H82" i="32" l="1"/>
  <c r="I82" i="32"/>
  <c r="E19" i="56"/>
  <c r="E21" i="56"/>
  <c r="F12" i="65" l="1"/>
  <c r="E12" i="65"/>
  <c r="E17" i="56"/>
  <c r="F19" i="55"/>
  <c r="H19" i="55"/>
  <c r="E19" i="55"/>
  <c r="G21" i="55"/>
  <c r="H131" i="32" l="1"/>
  <c r="H129" i="32" s="1"/>
  <c r="I131" i="32"/>
  <c r="I129" i="32" s="1"/>
  <c r="H43" i="32"/>
  <c r="H41" i="32" s="1"/>
  <c r="I43" i="32"/>
  <c r="I41" i="32" s="1"/>
  <c r="E15" i="56"/>
  <c r="G38" i="32"/>
  <c r="G37" i="32" s="1"/>
  <c r="G36" i="32" s="1"/>
  <c r="G19" i="55"/>
  <c r="G17" i="55" s="1"/>
  <c r="G15" i="55" s="1"/>
  <c r="I39" i="32" l="1"/>
  <c r="H39" i="32"/>
  <c r="J33" i="32"/>
  <c r="J32" i="32" s="1"/>
  <c r="J31" i="32" s="1"/>
  <c r="D22" i="55"/>
  <c r="H22" i="56" s="1"/>
  <c r="H21" i="55"/>
  <c r="H17" i="55" s="1"/>
  <c r="H15" i="55" s="1"/>
  <c r="F21" i="55"/>
  <c r="F17" i="55" s="1"/>
  <c r="F15" i="55" s="1"/>
  <c r="E21" i="55"/>
  <c r="E17" i="55" s="1"/>
  <c r="E15" i="55" s="1"/>
  <c r="D20" i="55"/>
  <c r="H20" i="56" s="1"/>
  <c r="F19" i="56" l="1"/>
  <c r="F21" i="56"/>
  <c r="D21" i="55"/>
  <c r="D19" i="55"/>
  <c r="F17" i="56" l="1"/>
  <c r="G21" i="56"/>
  <c r="H21" i="56"/>
  <c r="H19" i="56"/>
  <c r="G19" i="56"/>
  <c r="F15" i="56" l="1"/>
  <c r="H38" i="32"/>
  <c r="H37" i="32" s="1"/>
  <c r="H36" i="32" s="1"/>
  <c r="H17" i="56"/>
  <c r="G17" i="56"/>
  <c r="G15" i="56" l="1"/>
  <c r="I38" i="32"/>
  <c r="I37" i="32" s="1"/>
  <c r="I36" i="32" s="1"/>
  <c r="H15" i="56"/>
  <c r="J38" i="32"/>
  <c r="J37" i="32" s="1"/>
  <c r="J36" i="32" s="1"/>
  <c r="I16" i="54"/>
  <c r="I15" i="54" s="1"/>
  <c r="I14" i="54" s="1"/>
  <c r="D17" i="55" l="1"/>
  <c r="E13" i="56" l="1"/>
  <c r="G11" i="55"/>
  <c r="H11" i="55"/>
  <c r="F11" i="55"/>
  <c r="F13" i="56" l="1"/>
  <c r="D15" i="55"/>
  <c r="G13" i="56" l="1"/>
  <c r="D13" i="55"/>
  <c r="E11" i="55"/>
  <c r="D11" i="55" s="1"/>
  <c r="H13" i="56" l="1"/>
  <c r="G35" i="32" l="1"/>
  <c r="G34" i="32" s="1"/>
  <c r="G33" i="32" s="1"/>
  <c r="G32" i="32" s="1"/>
  <c r="G31" i="32" s="1"/>
  <c r="H35" i="32" l="1"/>
  <c r="H34" i="32" s="1"/>
  <c r="H33" i="32" s="1"/>
  <c r="H32" i="32" s="1"/>
  <c r="H31" i="32" s="1"/>
  <c r="G30" i="32"/>
  <c r="G28" i="32" s="1"/>
  <c r="G26" i="32" l="1"/>
  <c r="G24" i="32" s="1"/>
  <c r="H30" i="32"/>
  <c r="H28" i="32" s="1"/>
  <c r="I35" i="32"/>
  <c r="I34" i="32" s="1"/>
  <c r="I33" i="32" s="1"/>
  <c r="I32" i="32" s="1"/>
  <c r="I31" i="32" s="1"/>
  <c r="G22" i="32" l="1"/>
  <c r="G20" i="32" s="1"/>
  <c r="I30" i="32"/>
  <c r="I28" i="32" s="1"/>
  <c r="H26" i="32"/>
  <c r="H24" i="32" s="1"/>
  <c r="J35" i="32"/>
  <c r="G18" i="32" l="1"/>
  <c r="H22" i="32"/>
  <c r="H20" i="32" s="1"/>
  <c r="J30" i="32"/>
  <c r="J28" i="32" s="1"/>
  <c r="I26" i="32"/>
  <c r="I24" i="32" s="1"/>
  <c r="H18" i="32" l="1"/>
  <c r="G16" i="32"/>
  <c r="G13" i="32" s="1"/>
  <c r="I22" i="32"/>
  <c r="I20" i="32" s="1"/>
  <c r="I18" i="32" s="1"/>
  <c r="J26" i="32"/>
  <c r="J24" i="32" l="1"/>
  <c r="J22" i="32" s="1"/>
  <c r="J20" i="32" s="1"/>
  <c r="J18" i="32" s="1"/>
  <c r="I16" i="32"/>
  <c r="H16" i="32"/>
  <c r="H15" i="32" s="1"/>
  <c r="H13" i="32" s="1"/>
  <c r="I15" i="32" l="1"/>
  <c r="I13" i="32" s="1"/>
  <c r="J16" i="32"/>
  <c r="H80" i="56" l="1"/>
  <c r="H70" i="56" s="1"/>
  <c r="H27" i="56" l="1"/>
  <c r="H11" i="56" s="1"/>
  <c r="J89" i="32"/>
  <c r="J88" i="32" s="1"/>
  <c r="J87" i="32" s="1"/>
  <c r="J86" i="32" s="1"/>
  <c r="J82" i="32" l="1"/>
  <c r="G12" i="65" l="1"/>
  <c r="J131" i="32" l="1"/>
  <c r="J129" i="32" s="1"/>
  <c r="J43" i="32"/>
  <c r="J41" i="32" s="1"/>
  <c r="J39" i="32" l="1"/>
  <c r="J15" i="32" s="1"/>
  <c r="J13" i="32" s="1"/>
</calcChain>
</file>

<file path=xl/sharedStrings.xml><?xml version="1.0" encoding="utf-8"?>
<sst xmlns="http://schemas.openxmlformats.org/spreadsheetml/2006/main" count="1679" uniqueCount="396">
  <si>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</si>
  <si>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</si>
  <si>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</si>
  <si>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</si>
  <si>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</si>
  <si>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</si>
  <si>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</si>
  <si>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</si>
  <si>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</si>
  <si>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</si>
  <si>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</si>
  <si>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</si>
  <si>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</si>
  <si>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</si>
  <si>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</si>
  <si>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</si>
  <si>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</si>
  <si>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</si>
  <si>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</si>
  <si>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</si>
  <si>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</si>
  <si>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</si>
  <si>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</si>
  <si>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</si>
  <si>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</si>
  <si>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</si>
  <si>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</si>
  <si>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</si>
  <si>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</si>
  <si>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</si>
  <si>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</si>
  <si>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</si>
  <si>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</si>
  <si>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</si>
  <si>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</si>
  <si>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</si>
  <si>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</si>
  <si>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</si>
  <si>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</si>
  <si>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</si>
  <si>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</si>
  <si>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</si>
  <si>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</si>
  <si>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</si>
  <si>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</si>
  <si>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</si>
  <si>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</si>
  <si>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</si>
  <si>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</si>
  <si>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</si>
  <si>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</si>
  <si>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</si>
  <si>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</si>
  <si>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</si>
  <si>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</si>
  <si>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</si>
  <si>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</si>
  <si>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</si>
  <si>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</si>
  <si>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</si>
  <si>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</si>
  <si>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</si>
  <si>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Աղյուսակ 9․1.58</t>
  </si>
  <si>
    <t>Առաջին կիսամյակ</t>
  </si>
  <si>
    <t>Առաջին եռամսյակ</t>
  </si>
  <si>
    <t xml:space="preserve"> - Շենքերի և շինությունների շինարարություն</t>
  </si>
  <si>
    <t>ՀՀ Արմավիրի մարզ</t>
  </si>
  <si>
    <t>Երևան քաղաք</t>
  </si>
  <si>
    <t xml:space="preserve"> ՄԱՍ II. ԱՇԽԱՏԱՆՔՆԵՐ</t>
  </si>
  <si>
    <t>դրամ</t>
  </si>
  <si>
    <t xml:space="preserve"> ՄԱՍ III. ԾԱՌԱՅՈՒԹՅՈՒՆՆԵՐ</t>
  </si>
  <si>
    <t>ԳՀ</t>
  </si>
  <si>
    <t xml:space="preserve"> 98111140-2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</si>
  <si>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</si>
  <si>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</si>
  <si>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</si>
  <si>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</si>
  <si>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</si>
  <si>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>Աղյուսակ 9․1.13</t>
  </si>
  <si>
    <t xml:space="preserve"> Հուշարձանների ամրակայում, նորոգում և վերականգնում</t>
  </si>
  <si>
    <t>որից`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</si>
  <si>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</si>
  <si>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ՀՀ Տավուշի մարզ</t>
  </si>
  <si>
    <t>Խումբ N 02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</si>
  <si>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</si>
  <si>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</si>
  <si>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</si>
  <si>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տեխնիկական հսկողության ծառայություններ</t>
  </si>
  <si>
    <t xml:space="preserve"> հեղինակային հսկողության ծառայություններ</t>
  </si>
  <si>
    <t xml:space="preserve"> 71351540-5</t>
  </si>
  <si>
    <t>ՀՀ Կոտայքի մարզ</t>
  </si>
  <si>
    <t xml:space="preserve"> 98111140-6</t>
  </si>
  <si>
    <t>ՀՀ Լոռու մարզ</t>
  </si>
  <si>
    <t>ՀՀ Սյունիքի մարզ</t>
  </si>
  <si>
    <t xml:space="preserve"> 71351540-4</t>
  </si>
  <si>
    <t xml:space="preserve"> 71351540-6</t>
  </si>
  <si>
    <t xml:space="preserve"> փորձաքննության ծառայություններ</t>
  </si>
  <si>
    <t xml:space="preserve"> 50531140-6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</si>
  <si>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</si>
  <si>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</si>
  <si>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Մշակութային ժառանգության ծրագիր</t>
  </si>
  <si>
    <t>«Պատմամշակութային արգելոց-թանգարանների և պատմական միջավայրի պահպանության ծառայություն» ՊՈԱԿ</t>
  </si>
  <si>
    <t>այդ թվում՝ ըստ ուղղությունների և միջոցառումների անվանումների</t>
  </si>
  <si>
    <t>Վավերագրման և ուսումնասիրման աշխատանքներ, (այդ թվում՝ հետախուզումև պեղում), գիտանախագծային փաստաթղթերի կազմում և փորձաքննում</t>
  </si>
  <si>
    <t>02</t>
  </si>
  <si>
    <t>07</t>
  </si>
  <si>
    <t xml:space="preserve"> Մշակութային ծառայություններ</t>
  </si>
  <si>
    <t xml:space="preserve"> ԱՅԼ ՀԻՄՆԱԿԱՆ ՄԻՋՈՑՆԵՐ</t>
  </si>
  <si>
    <t xml:space="preserve"> - Նախագծահետազոտական ծախսեր</t>
  </si>
  <si>
    <t xml:space="preserve"> ԸՆԹԱՑԻԿ ԾԱԽՍԵՐ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</si>
  <si>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</si>
  <si>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</si>
  <si>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</si>
  <si>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</si>
  <si>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</si>
  <si>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</si>
  <si>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</si>
  <si>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Ցուցանիշների փոփոխությունը (ավելացումները նշված են դրական նշանով, իսկ նվազեցումները՝ փակագծերում)</t>
  </si>
  <si>
    <t>ՀՀ Գեղարքունիքի մարզ</t>
  </si>
  <si>
    <t>Բերդկունքի ամրոցի (Իշխանաց բերդ) հնավայրի պեղումներ</t>
  </si>
  <si>
    <t>ՀՀ Վայոց Ձորի մարզ</t>
  </si>
  <si>
    <t>Եղեգնաձոր համայնքի Հորս գյուղի Չեսար Օրբելյանի պալատի և հարակից եկեղեցու պեղումներ</t>
  </si>
  <si>
    <t>Հանրակրթական դպրոցների նոր շենքերի կառուցում</t>
  </si>
  <si>
    <t>Երևանի թիվ 107 հիմնական դպրոց</t>
  </si>
  <si>
    <t>ՀՀ Արագածոտնի մարզ</t>
  </si>
  <si>
    <t xml:space="preserve">ՀՀ կառավարության  2024 թվականի </t>
  </si>
  <si>
    <t xml:space="preserve">ՀԱՅԱՍՏԱՆԻ ՀԱՆՐԱՊԵՏՈՒԹՅԱՆ ԿԱՌԱՎԱՐՈՒԹՅԱՆ 2023 ԹՎԱԿԱՆԻ ԴԵԿՏԵՄԲԵՐԻ 28-Ի N 2323-Ն N 10 ՀԱՎԵԼՎԱԾՈՒՄ ԿԱՏԱՐՎՈՂ ՓՈՓՈԽՈՒԹՅՈՒՆՆԵՐԸ ԵՎ ԼՐԱՑՈՒՄՆԵՐԸ
</t>
  </si>
  <si>
    <t xml:space="preserve"> 45111410-1</t>
  </si>
  <si>
    <t xml:space="preserve">  հնէաբանական պեղումների վայրերում հողի փորման աշխատանքներ</t>
  </si>
  <si>
    <t xml:space="preserve"> գհ</t>
  </si>
  <si>
    <t xml:space="preserve"> դրամ</t>
  </si>
  <si>
    <t>ՀՀ քաղաքաշինության կոմիտե</t>
  </si>
  <si>
    <t>Բաժին N 09</t>
  </si>
  <si>
    <t>Խումբ N 06</t>
  </si>
  <si>
    <t>Դաս N 01</t>
  </si>
  <si>
    <t xml:space="preserve"> Կրթությանը տրամադրվող օժանդակ ծառայություններ</t>
  </si>
  <si>
    <t xml:space="preserve"> ՄԱՍ II.  ԱՇԽԱՏԱՆՔՆԵՐ</t>
  </si>
  <si>
    <t xml:space="preserve">  ընդհանուր շինարարական աշխատանքներ</t>
  </si>
  <si>
    <t>ՀԲՄ</t>
  </si>
  <si>
    <t xml:space="preserve"> 45221142-5</t>
  </si>
  <si>
    <t xml:space="preserve"> 45221142-6</t>
  </si>
  <si>
    <t xml:space="preserve"> 45221142-8</t>
  </si>
  <si>
    <t xml:space="preserve"> 45221142-12</t>
  </si>
  <si>
    <t xml:space="preserve"> 45221142-15</t>
  </si>
  <si>
    <t xml:space="preserve"> 45221142-16</t>
  </si>
  <si>
    <t xml:space="preserve"> </t>
  </si>
  <si>
    <t xml:space="preserve"> 71351540-2</t>
  </si>
  <si>
    <t xml:space="preserve"> 71351540-8</t>
  </si>
  <si>
    <t xml:space="preserve"> 71351540-12</t>
  </si>
  <si>
    <t xml:space="preserve"> 98111140-4</t>
  </si>
  <si>
    <t xml:space="preserve"> 98111140-5</t>
  </si>
  <si>
    <t xml:space="preserve"> 98111140-7</t>
  </si>
  <si>
    <t xml:space="preserve"> 98111140-8</t>
  </si>
  <si>
    <t>1236-32003</t>
  </si>
  <si>
    <t xml:space="preserve"> Հանրակրթական դպրոցների նոր շենքերի կառուցում</t>
  </si>
  <si>
    <t xml:space="preserve"> 45221142-4</t>
  </si>
  <si>
    <t>Երևան Երևանի թիվ 124 հիմնական դպրոց (նախկին «Երևանի թիվ 201 հիմնական դպրոց» ՊՈԱԿ–ի տեղակայման վայրում)</t>
  </si>
  <si>
    <t>Երևանի թիվ 64 հիմնական դպրոց</t>
  </si>
  <si>
    <t>Երևանի թիվ 157 հիմնական դպրոց</t>
  </si>
  <si>
    <t>Երևանի Ս. Շահմուրադյանի անվան թիվ 85 հիմնական դպրոց</t>
  </si>
  <si>
    <t>Երևանի Մ. Սարյանի անվան թիվ 86 հիմնական դպրոց</t>
  </si>
  <si>
    <t xml:space="preserve"> նախագծերի պատրաստում, ծախսերի գնահատում</t>
  </si>
  <si>
    <t>Հ Գեղարքունիքի մարզ</t>
  </si>
  <si>
    <t>Երևանի թիվ 187 միջնակարգ դպրոց</t>
  </si>
  <si>
    <t xml:space="preserve"> 45221142-2</t>
  </si>
  <si>
    <t>ք. Ապարանի միջնակարգ դպրոց (ք. Ապարանի Վ.Եղիազարյան անվ. թիվ 1 հիմնական դպրոցի տեղակայման վայրում)</t>
  </si>
  <si>
    <t>ք. Թալինի միջնակարգ դպրոց (ք. Թալինի թիվ 2 հիմնական դպրոցի տեղակայման վայրում)</t>
  </si>
  <si>
    <t>ք. Աշտարակի Վ.Պետրոսյան անվ. հիմնական դպրոց</t>
  </si>
  <si>
    <t>գ. Օշականի Մ.Մաշտոցի անվ. միջնակարգ դպրոց</t>
  </si>
  <si>
    <t>գ. Արագածավանի թիվ 2 միջնակարգ դպրոց</t>
  </si>
  <si>
    <t xml:space="preserve"> 71351540-7</t>
  </si>
  <si>
    <t xml:space="preserve"> 98111140-12</t>
  </si>
  <si>
    <t xml:space="preserve"> 45221142-7</t>
  </si>
  <si>
    <t>գ. Ջրառատի Թ.Խաչատրյանի անվ. միջնակարգ դպրոց</t>
  </si>
  <si>
    <t xml:space="preserve">գ. Վանանդի միջնակարգ դպրոց            </t>
  </si>
  <si>
    <t>գ. Նոր Կեսարիայի միջնակարգ դպրոց</t>
  </si>
  <si>
    <t xml:space="preserve">գ. Ամբերդի Հ. Նավասարդյանի անվ. միջնակարգ դպրոց  </t>
  </si>
  <si>
    <t>ք. Վաղարշապատի Վ.Ռշտունու անվ. թիվ 11 հիմնական դպրոց</t>
  </si>
  <si>
    <t xml:space="preserve"> 45221142-70</t>
  </si>
  <si>
    <t xml:space="preserve"> 71351540-19</t>
  </si>
  <si>
    <t xml:space="preserve"> 71351540-20</t>
  </si>
  <si>
    <t xml:space="preserve"> 71351540-21</t>
  </si>
  <si>
    <t xml:space="preserve"> 98111140-19</t>
  </si>
  <si>
    <t xml:space="preserve"> 98111140-20</t>
  </si>
  <si>
    <t xml:space="preserve"> 98111140-21</t>
  </si>
  <si>
    <t xml:space="preserve"> 45221142-38</t>
  </si>
  <si>
    <t xml:space="preserve"> 71351540-24</t>
  </si>
  <si>
    <t xml:space="preserve"> 71351540-25</t>
  </si>
  <si>
    <t xml:space="preserve"> 98111140-24</t>
  </si>
  <si>
    <t xml:space="preserve"> 98111140-25</t>
  </si>
  <si>
    <t>ք. Վարդենիսի թիվ 3 հիմնական դպրոց</t>
  </si>
  <si>
    <t>ք. Սևանի Վ.Կարապետյանի անվ. թիվ 3 հիմնական դպրոց</t>
  </si>
  <si>
    <t xml:space="preserve">ք. Գավառի Գեորգի Մնացականյանի թիվ 7 միջնակարգ դպրոց     </t>
  </si>
  <si>
    <t>ք. Գավառի թիվ 5 հիմնական դպրոց</t>
  </si>
  <si>
    <t xml:space="preserve"> 98111140-29</t>
  </si>
  <si>
    <t xml:space="preserve"> 98111140-31</t>
  </si>
  <si>
    <t xml:space="preserve"> 98111140-33</t>
  </si>
  <si>
    <t xml:space="preserve"> 98111140-34</t>
  </si>
  <si>
    <t xml:space="preserve"> 45221142-25</t>
  </si>
  <si>
    <t xml:space="preserve"> 45221142-27</t>
  </si>
  <si>
    <t xml:space="preserve"> 45221142-29</t>
  </si>
  <si>
    <t xml:space="preserve"> 45221142-30</t>
  </si>
  <si>
    <t xml:space="preserve"> 71351540-29</t>
  </si>
  <si>
    <t xml:space="preserve"> 71351540-31</t>
  </si>
  <si>
    <t xml:space="preserve"> 71351540-33</t>
  </si>
  <si>
    <t xml:space="preserve"> 71351540-34</t>
  </si>
  <si>
    <t>գ. Օձունի թիվ 2 միջնակարգ դպրոց</t>
  </si>
  <si>
    <t>ք. Սպիտակի թիվ 8 միջնակարգ դպրոց</t>
  </si>
  <si>
    <t xml:space="preserve"> 71351540-40</t>
  </si>
  <si>
    <t xml:space="preserve"> 71351540-42</t>
  </si>
  <si>
    <t xml:space="preserve"> 98111140-40</t>
  </si>
  <si>
    <t xml:space="preserve"> 98111140-42</t>
  </si>
  <si>
    <t xml:space="preserve"> 45221142-35</t>
  </si>
  <si>
    <t xml:space="preserve"> 45221142-542</t>
  </si>
  <si>
    <t xml:space="preserve"> 45221142-565</t>
  </si>
  <si>
    <t>Կապուտան բնակավայրի միջնակարգ դպրոց</t>
  </si>
  <si>
    <t xml:space="preserve"> 45221142-45</t>
  </si>
  <si>
    <t xml:space="preserve"> 71351540-52</t>
  </si>
  <si>
    <t xml:space="preserve"> 98111140-52</t>
  </si>
  <si>
    <t xml:space="preserve">«գ. Խնձորեսկի միջնակարգ դպրոց» ՊՈԱԿ </t>
  </si>
  <si>
    <t xml:space="preserve"> 71241200-6</t>
  </si>
  <si>
    <t xml:space="preserve"> 71351540-76</t>
  </si>
  <si>
    <t xml:space="preserve"> 98111140-76</t>
  </si>
  <si>
    <t xml:space="preserve"> 45221142-67</t>
  </si>
  <si>
    <t xml:space="preserve">ք. Այրումի Հ.Մալինյանի անվան միջնակարգ դպրոց </t>
  </si>
  <si>
    <t>գ. Կոթիի միջնակարգ դպրոց</t>
  </si>
  <si>
    <t>գ. Բագրատաշենի Մ․ Մագուլյանի անվան թիվ 1 միջնակարգ դպրոց</t>
  </si>
  <si>
    <t>գ. Կողբի Ջ.Կարախանյանի անվ. թիվ 1 միջնակարգ դպրոց</t>
  </si>
  <si>
    <t>գ. Սևքարի միջնակարգ դպրոց</t>
  </si>
  <si>
    <t xml:space="preserve"> 71351540-82</t>
  </si>
  <si>
    <t xml:space="preserve"> 71351540-83</t>
  </si>
  <si>
    <t xml:space="preserve"> 71351540-84</t>
  </si>
  <si>
    <t xml:space="preserve"> 71351540-88</t>
  </si>
  <si>
    <t xml:space="preserve"> 71351540-89</t>
  </si>
  <si>
    <t xml:space="preserve"> 98111140-82</t>
  </si>
  <si>
    <t xml:space="preserve"> 98111140-83</t>
  </si>
  <si>
    <t xml:space="preserve"> 98111140-84</t>
  </si>
  <si>
    <t xml:space="preserve"> 98111140-88</t>
  </si>
  <si>
    <t xml:space="preserve"> 98111140-89</t>
  </si>
  <si>
    <t xml:space="preserve"> 45211231-15</t>
  </si>
  <si>
    <t xml:space="preserve">  միջնակարգ դպրոցների կառուցման աշխատանքներ</t>
  </si>
  <si>
    <t xml:space="preserve"> 45221142-74</t>
  </si>
  <si>
    <t xml:space="preserve"> 45221142-73</t>
  </si>
  <si>
    <t xml:space="preserve"> 45221142-68</t>
  </si>
  <si>
    <t xml:space="preserve"> 45221142-17</t>
  </si>
  <si>
    <t>Կրթահամալիրների կառուցում</t>
  </si>
  <si>
    <t>գ. Զարինջայի կրթահամալիր</t>
  </si>
  <si>
    <t>1236-32005</t>
  </si>
  <si>
    <t xml:space="preserve"> Կրթահամալիրների կառուցում</t>
  </si>
  <si>
    <t>գ. Երասխահունի կրթահամալիր</t>
  </si>
  <si>
    <t>գ. Երվանդաշատի կրթահամալիր</t>
  </si>
  <si>
    <t>գ. Նոր Արտագերսի կրթահամալիր</t>
  </si>
  <si>
    <t xml:space="preserve"> 98111140-9</t>
  </si>
  <si>
    <t xml:space="preserve"> 98111140-11</t>
  </si>
  <si>
    <t xml:space="preserve"> 45221142-9</t>
  </si>
  <si>
    <t xml:space="preserve"> 45221142-11</t>
  </si>
  <si>
    <t xml:space="preserve"> 71351540-9</t>
  </si>
  <si>
    <t xml:space="preserve"> 71351540-11</t>
  </si>
  <si>
    <t>գ. Լորուտի կրթահամալիր</t>
  </si>
  <si>
    <t xml:space="preserve"> 71351540-27</t>
  </si>
  <si>
    <t xml:space="preserve"> 98111140-27</t>
  </si>
  <si>
    <t>գ. Պտղավանի կրթահամալիր</t>
  </si>
  <si>
    <t xml:space="preserve"> 45221142-53</t>
  </si>
  <si>
    <t xml:space="preserve"> 71351540-53</t>
  </si>
  <si>
    <t xml:space="preserve"> 98111140-53</t>
  </si>
  <si>
    <t>ՀՀ կառավարության  2024 թվականի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</si>
  <si>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</si>
  <si>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</si>
  <si>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ՀՀ Գեղարքունիքի մարզի Բերդկունքի ամրոցի (Իշխանաց բերդ) հնավայրի պեղումներ</t>
  </si>
  <si>
    <t>ՀՀ Վայոց Ձորի մարզի Եղեգնաձոր համայնքի Հորս գյուղի Չեսար Օրբելյանի պալատի և հարակից եկեղեցու պեղումներ</t>
  </si>
  <si>
    <t>ՀԱՅԱՍՏԱՆԻ ՀԱՆՐԱՊԵՏՈՒԹՅԱՆ ԿԱՌԱՎԱՐՈՒԹՅԱՆ 2023 ԹՎԱԿԱՆԻ ԴԵԿՏԵՄԲԵՐԻ 28-Ի N 2323-Ն ՈՐՈՇՄԱՆ N 5 ՀԱՎԵԼՎԱԾԻ N 7 ԱՂՅՈՒՍԱԿՈՒՄ  ԿԱՏԱՐՎՈՂ  ԼՐԱՑՈՒՄԸ</t>
  </si>
  <si>
    <t>Երևանի Գ.Գուրզանդյանի անվան թիվ 163 հիմնական դպրոց</t>
  </si>
  <si>
    <t>Երևանի Ս. Խանզադյանի անվան թիվ 184 ավագ դպրոց</t>
  </si>
  <si>
    <t>Երևանի Ա. Երզնկյանի անվան թիվ 118 ավագ դպրոց</t>
  </si>
  <si>
    <t>Երևանի Րաֆֆու անվան թիվ 36 հիմնական դպրոց</t>
  </si>
  <si>
    <t>Երևանի Վ. Դավթյանի անվան թիվ 37 հիմնական դպրոց</t>
  </si>
  <si>
    <t>Երևանի թիվ 173 և թիվ 31 հիմնական դպրոցներ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</si>
  <si>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</si>
  <si>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</si>
  <si>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</si>
  <si>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</si>
  <si>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</si>
  <si>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</si>
  <si>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ԱՅԼ ՀԻՄՆԱԿԱՆ ՄԻՋՈՑՆԵՐ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</si>
  <si>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</si>
  <si>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</si>
  <si>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</si>
  <si>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</si>
  <si>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</si>
  <si>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Ակտիվն օգտագործող կազմակերպությունների անվանումները </t>
  </si>
  <si>
    <t xml:space="preserve"> Հանրակրթական դպրոցներ </t>
  </si>
  <si>
    <t xml:space="preserve"> Երևանում կրթական որակյալ ծառայությունների հասանելիության ապահովման ծրագրի շրջանակներում կառուցվող դպրոցների թիվը, հատ </t>
  </si>
  <si>
    <t xml:space="preserve"> Նախագծանախահաշվային փաստաթղթերի քանակ, հատ </t>
  </si>
  <si>
    <t xml:space="preserve"> Արագածոտնի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</si>
  <si>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Արմավիրի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</si>
  <si>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Լոռու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</si>
  <si>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Կոտայքի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</si>
  <si>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Սյունիքի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</si>
  <si>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Տավուշի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</si>
  <si>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Արագածոտնի մարզում կրթական որակյալ ծառայությունների հասանելիության ապահովման ծրագրի շրջանակներում կառուցվող դպրոցների թիվը, հատ </t>
  </si>
  <si>
    <t xml:space="preserve"> Արմավիրի մարզում կրթական որակյալ ծառայությունների հասանելիության ապահովման ծրագրի շրջանակներում կառուցվող դպրոցների թիվը, հատ </t>
  </si>
  <si>
    <t xml:space="preserve"> Գեղարքունիքի մարզում կրթական որակյալ ծառայությունների հասանելիության ապահովման ծրագրի շրջանակներում կառուցվող դպրոցների թիվը, հատ </t>
  </si>
  <si>
    <t xml:space="preserve"> Տավուշի մարզում կրթական որակյալ ծառայությունների հասանելիության ապահովման ծրագրի շրջանակներում կառուցվող դպրոցների թիվը, հատ </t>
  </si>
  <si>
    <t xml:space="preserve"> Կրթահամալիրների կառուցում </t>
  </si>
  <si>
    <t xml:space="preserve"> Ստեղծվող կրթահամալիրներ </t>
  </si>
  <si>
    <t xml:space="preserve"> Արագածոտնի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</si>
  <si>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 Արմավիրի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</si>
  <si>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 Լոռու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</si>
  <si>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 Տավուշի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</si>
  <si>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 Համայնքների թիվ, որտեղ ընթացիկ տարում ՀՀ-ում կրթական որակյալ ծառայությունների հասանելիության ապահովման ծրագրի շրջանակներում ընթացել են կրթական կենտրոնների կառուցման աշխատանքները </t>
  </si>
  <si>
    <t>Աղյուսակ 9․1.39</t>
  </si>
  <si>
    <t xml:space="preserve"> շենքերի չափագրման ծառայություններ</t>
  </si>
  <si>
    <t>ՀՄԱ</t>
  </si>
  <si>
    <t>ԸՆԹԱՑԻԿ ԾԱԽՍԵՐ</t>
  </si>
  <si>
    <t>ԾԱՌԱՅՈՒԹՅՈՒՆՆԵՐԻ ԵՎ ԱՊՐԱՆՔՆԵՐԻ ՁԵՌՔ ԲԵՐՈՒՄ</t>
  </si>
  <si>
    <t>ԱՅԼ ՄԱՍՆԱԳԻՏԱԿԱՆ ԾԱՌԱՅՈՒԹՅՈՒՆՆԵՐԻ ՁԵՌՔ ԲԵՐՈՒՄ</t>
  </si>
  <si>
    <t xml:space="preserve"> - Մասնագիտական ծառայություններ</t>
  </si>
  <si>
    <t>1236-32001</t>
  </si>
  <si>
    <t xml:space="preserve"> Մանկապարտեզների նոր շենքերի կառուցում</t>
  </si>
  <si>
    <t xml:space="preserve">Դպրոցների թիվը, որոնց համար ձեռք է բերվել շենքի չափագրման ծառայություն, հատ </t>
  </si>
  <si>
    <t xml:space="preserve">Հավելված N 8 </t>
  </si>
  <si>
    <t>Հավելված N 7</t>
  </si>
  <si>
    <t>Հավելված 5</t>
  </si>
  <si>
    <t>Հավելված N 4</t>
  </si>
  <si>
    <t xml:space="preserve"> Մանկապարտեզների նոր շենքերի կառուցում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</si>
  <si>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</si>
  <si>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 Շահառուների ընտրության չափորոշիչները° </t>
  </si>
  <si>
    <t xml:space="preserve"> Նախադպրոցական կրթություն իրականացնող ուսումնական հաստատություններ </t>
  </si>
  <si>
    <t xml:space="preserve">Մանկապարտեզների թիվը, որոնց համար ձեռք է բերվել շենքի չափագրման ծառայություն, հատ </t>
  </si>
  <si>
    <t xml:space="preserve"> Ապահով դպրոց</t>
  </si>
  <si>
    <t xml:space="preserve"> Հանրակրթական կրթություն իրականացնող ուսումնական հաստատությունների նոր մարզադահլիճների կառուցում</t>
  </si>
  <si>
    <t>1183-32007</t>
  </si>
  <si>
    <t xml:space="preserve"> Հանրակրթական կրթություն իրականացնող ուսումնական հաստատությունների մարզադահլիճների վերակառուցում</t>
  </si>
  <si>
    <t>1183-32009</t>
  </si>
  <si>
    <t>Ապահով դպրոց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</si>
  <si>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</si>
  <si>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</si>
  <si>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Ակտիվն օգտագործող կազմակերպությունների անվանումները </t>
  </si>
  <si>
    <t xml:space="preserve">  Հանրակրթական դպրոցներ </t>
  </si>
  <si>
    <t xml:space="preserve"> Ծրագրի դասիչը` </t>
  </si>
  <si>
    <t xml:space="preserve"> 1183 </t>
  </si>
  <si>
    <t xml:space="preserve"> Միջոցառման դասիչը` </t>
  </si>
  <si>
    <t xml:space="preserve"> 32009 </t>
  </si>
  <si>
    <t xml:space="preserve"> Հանրակրթական կրթություն իրականացնող ուսումնական հաստատությունների մարզադահլիճների վերակառուցում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</si>
  <si>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</si>
  <si>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>1163-32001</t>
  </si>
  <si>
    <t xml:space="preserve"> Աջակցություն համայնքներին մարզական հաստատությունների շենքային պայմանների բարելավման համար</t>
  </si>
  <si>
    <t>Մասսայական սպորտ</t>
  </si>
  <si>
    <t xml:space="preserve"> Մարզական օբյեկտների շինարարություն</t>
  </si>
  <si>
    <t xml:space="preserve"> Մարզական օբյեկտների շինարարություն 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</si>
  <si>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</si>
  <si>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Մարզական հաստատություններ </t>
  </si>
  <si>
    <t xml:space="preserve">Մարզական կառույցների թիվը, որոնց համար ձեռք է բերվել շենքի չափագրման ծառայություն, հատ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</si>
  <si>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</si>
  <si>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</si>
  <si>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</si>
  <si>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</si>
  <si>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</si>
  <si>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</si>
  <si>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</si>
  <si>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</si>
  <si>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</si>
  <si>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</si>
  <si>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</si>
  <si>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</si>
  <si>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</si>
  <si>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</si>
  <si>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</si>
  <si>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</si>
  <si>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</si>
  <si>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</si>
  <si>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Ծրագրի միջոցառումներ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</si>
  <si>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</si>
  <si>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</si>
  <si>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</si>
  <si>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</si>
  <si>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</si>
  <si>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</si>
  <si>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</si>
  <si>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Մանկապարտեզների շենքերի վերակառուցում, հիմնանորոգում</t>
  </si>
  <si>
    <t>ՀՀ տարածքային կառավարման և ենթակառուցվածքների նախարարություն</t>
  </si>
  <si>
    <t>Խումբ N 01</t>
  </si>
  <si>
    <t xml:space="preserve"> Նախադպրոցական կրթություն</t>
  </si>
  <si>
    <t xml:space="preserve"> Հիմնական ընդհանուր կրթություն</t>
  </si>
  <si>
    <t xml:space="preserve"> Նախադպրոցական և տարրական ընդհանուր կրթություն</t>
  </si>
  <si>
    <t xml:space="preserve">ՀՀ տարածքային կառավարման և ենթակառուցվածքների նախարարություն </t>
  </si>
  <si>
    <t xml:space="preserve"> - Շենքերի և շինությունների կապիտալ վերանորոգում</t>
  </si>
  <si>
    <t xml:space="preserve"> Միջնակարգ ընդհանուր կրթություն</t>
  </si>
  <si>
    <t xml:space="preserve"> Մանկապարտեզների շենքերի վերակառուցում, հիմնանորոգում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</si>
  <si>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</si>
  <si>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ՀԱՅԱՍՏԱՆԻ ՀԱՆՐԱՊԵՏՈՒԹՅԱՆ ԿԱՌԱՎԱՐՈՒԹՅԱՆ 2023 ԹՎԱԿԱՆԻ ԴԵԿՏԵՄԲԵՐԻ 28-Ի N 2323-Ն ՈՐՈՇՄԱՆ N 9 ՀԱՎԵԼՎԱԾԻ N 9.13 ԱՂՅՈՒՍԱԿՈՒՄ ԿԱՏԱՐՎՈՂ ՓՈՓՈԽՈՒԹՅՈՒՆՆԵՐԸ ԵՎ ԼՐԱՑՈՒՄՆԵՐԸ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</si>
  <si>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</si>
  <si>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</si>
  <si>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Նախադպրոցական կրթությույն իրականացնող ուսումնական հաստատություններ </t>
  </si>
  <si>
    <t xml:space="preserve">ՀԱՅԱՍՏԱՆԻ ՀԱՆՐԱՊԵՏՈՒԹՅԱՆ ԿԱՌԱՎԱՐՈՒԹՅԱՆ 2023 ԹՎԱԿԱՆԻ ԴԵԿՏԵՄԲԵՐԻ 28-Ի N 2323-Ն ՈՐՈՇՄԱՆ N 9.1 ՀԱՎԵԼՎԱԾԻ  NN 9.1.7, 9.1.13, 9.1.39 ԵՎ 9.1.58 ԱՂՅՈՒՍԱԿՆԵՐՈՒՄ ԿԱՏԱՐՎՈՂ ՓՈՓՈԽՈՒԹՅՈՒՆՆԵՐԸ ԵՎ ԼՐԱՑՈՒՄՆԵՐԸ </t>
  </si>
  <si>
    <t>Աղյուսակ 9․1.7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</si>
</sst>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  <numFmt numFmtId="177" formatCode="0_);\(0\)"/>
    <numFmt numFmtId="178" formatCode="_(* #,##0.0_);_(* \(#,##0.0\);_(* &quot;-&quot;?_);_(@_)"/>
    <numFmt numFmtId="179" formatCode="_(* #,##0_);_(* \(#,##0\);_(* &quot;-&quot;??_);_(@_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sz val="12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03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0" applyNumberFormat="0" applyAlignment="0" applyProtection="0"/>
    <xf numFmtId="0" fontId="25" fillId="7" borderId="11" applyNumberFormat="0" applyAlignment="0" applyProtection="0"/>
    <xf numFmtId="0" fontId="26" fillId="7" borderId="10" applyNumberFormat="0" applyAlignment="0" applyProtection="0"/>
    <xf numFmtId="0" fontId="27" fillId="0" borderId="12" applyNumberFormat="0" applyFill="0" applyAlignment="0" applyProtection="0"/>
    <xf numFmtId="0" fontId="28" fillId="8" borderId="13" applyNumberFormat="0" applyAlignment="0" applyProtection="0"/>
    <xf numFmtId="0" fontId="29" fillId="0" borderId="0" applyNumberFormat="0" applyFill="0" applyBorder="0" applyAlignment="0" applyProtection="0"/>
    <xf numFmtId="0" fontId="12" fillId="9" borderId="14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4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7" applyNumberFormat="0" applyFill="0" applyAlignment="0" applyProtection="0"/>
    <xf numFmtId="0" fontId="34" fillId="25" borderId="0" applyNumberFormat="0" applyBorder="0" applyAlignment="0" applyProtection="0"/>
    <xf numFmtId="0" fontId="42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2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0" applyNumberFormat="0" applyAlignment="0" applyProtection="0"/>
    <xf numFmtId="0" fontId="39" fillId="3" borderId="0" applyNumberFormat="0" applyBorder="0" applyAlignment="0" applyProtection="0"/>
    <xf numFmtId="0" fontId="46" fillId="7" borderId="11" applyNumberFormat="0" applyAlignment="0" applyProtection="0"/>
    <xf numFmtId="0" fontId="43" fillId="6" borderId="10" applyNumberFormat="0" applyAlignment="0" applyProtection="0"/>
    <xf numFmtId="0" fontId="41" fillId="0" borderId="8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3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5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6" applyNumberFormat="0" applyAlignment="0" applyProtection="0"/>
    <xf numFmtId="0" fontId="56" fillId="53" borderId="17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6" applyNumberFormat="0" applyAlignment="0" applyProtection="0"/>
    <xf numFmtId="0" fontId="63" fillId="0" borderId="21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2" applyNumberFormat="0" applyFont="0" applyAlignment="0" applyProtection="0"/>
    <xf numFmtId="0" fontId="65" fillId="52" borderId="23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4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4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9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0">
      <protection locked="0"/>
    </xf>
    <xf numFmtId="173" fontId="82" fillId="56" borderId="3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55" fillId="5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62" fillId="42" borderId="16" applyNumberForma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15" fillId="55" borderId="22" applyNumberFormat="0" applyFon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5" fillId="52" borderId="23" applyNumberFormat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67" fillId="0" borderId="24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4" fillId="6" borderId="10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5" fillId="7" borderId="11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26" fillId="7" borderId="10" applyNumberFormat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31" fillId="0" borderId="15" applyNumberFormat="0" applyFill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8" fillId="8" borderId="13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12" fillId="9" borderId="14" applyNumberFormat="0" applyFont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7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8" fillId="0" borderId="0"/>
    <xf numFmtId="43" fontId="88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453">
    <xf numFmtId="0" fontId="0" fillId="0" borderId="0" xfId="0"/>
    <xf numFmtId="0" fontId="73" fillId="2" borderId="0" xfId="0" applyFont="1" applyFill="1"/>
    <xf numFmtId="169" fontId="16" fillId="2" borderId="25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5" xfId="0" applyFont="1" applyFill="1" applyBorder="1" applyAlignment="1">
      <alignment horizontal="left" vertical="top" wrapText="1"/>
    </xf>
    <xf numFmtId="166" fontId="72" fillId="2" borderId="25" xfId="7" applyNumberFormat="1" applyFont="1" applyFill="1" applyBorder="1" applyAlignment="1">
      <alignment horizontal="center" vertical="center" wrapText="1"/>
    </xf>
    <xf numFmtId="169" fontId="72" fillId="2" borderId="25" xfId="7" applyNumberFormat="1" applyFont="1" applyFill="1" applyBorder="1" applyAlignment="1">
      <alignment horizontal="center" vertical="center" wrapText="1"/>
    </xf>
    <xf numFmtId="166" fontId="72" fillId="2" borderId="25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horizontal="left" vertical="center"/>
    </xf>
    <xf numFmtId="169" fontId="16" fillId="2" borderId="25" xfId="7" applyNumberFormat="1" applyFont="1" applyFill="1" applyBorder="1" applyAlignment="1">
      <alignment horizontal="center" vertical="top" wrapText="1"/>
    </xf>
    <xf numFmtId="0" fontId="72" fillId="2" borderId="25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5" xfId="7" applyNumberFormat="1" applyFont="1" applyFill="1" applyBorder="1" applyAlignment="1">
      <alignment horizontal="center" vertical="center" wrapText="1"/>
    </xf>
    <xf numFmtId="169" fontId="16" fillId="2" borderId="25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5" xfId="0" applyFont="1" applyFill="1" applyBorder="1" applyAlignment="1">
      <alignment horizontal="center" vertical="top" wrapText="1"/>
    </xf>
    <xf numFmtId="0" fontId="73" fillId="2" borderId="0" xfId="0" applyFont="1" applyFill="1" applyBorder="1"/>
    <xf numFmtId="0" fontId="72" fillId="2" borderId="34" xfId="0" applyFont="1" applyFill="1" applyBorder="1" applyAlignment="1">
      <alignment vertical="top" wrapText="1"/>
    </xf>
    <xf numFmtId="0" fontId="16" fillId="2" borderId="34" xfId="0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left" vertical="center" wrapText="1"/>
    </xf>
    <xf numFmtId="0" fontId="16" fillId="2" borderId="34" xfId="0" applyFont="1" applyFill="1" applyBorder="1" applyAlignment="1">
      <alignment horizontal="center"/>
    </xf>
    <xf numFmtId="0" fontId="85" fillId="2" borderId="34" xfId="165" applyFont="1" applyFill="1" applyBorder="1" applyAlignment="1">
      <alignment horizontal="left" vertical="top" wrapText="1"/>
    </xf>
    <xf numFmtId="0" fontId="16" fillId="2" borderId="34" xfId="0" applyFont="1" applyFill="1" applyBorder="1" applyAlignment="1">
      <alignment horizontal="left" vertical="center" wrapText="1"/>
    </xf>
    <xf numFmtId="169" fontId="72" fillId="2" borderId="34" xfId="7" applyNumberFormat="1" applyFont="1" applyFill="1" applyBorder="1" applyAlignment="1">
      <alignment horizontal="right" vertical="center" wrapText="1"/>
    </xf>
    <xf numFmtId="0" fontId="85" fillId="2" borderId="34" xfId="0" applyFont="1" applyFill="1" applyBorder="1" applyAlignment="1">
      <alignment horizontal="left" vertical="top" wrapText="1"/>
    </xf>
    <xf numFmtId="0" fontId="72" fillId="2" borderId="34" xfId="0" applyFont="1" applyFill="1" applyBorder="1"/>
    <xf numFmtId="0" fontId="73" fillId="2" borderId="34" xfId="0" applyFont="1" applyFill="1" applyBorder="1"/>
    <xf numFmtId="0" fontId="16" fillId="2" borderId="34" xfId="0" applyFont="1" applyFill="1" applyBorder="1" applyAlignment="1">
      <alignment vertical="top" wrapText="1"/>
    </xf>
    <xf numFmtId="0" fontId="72" fillId="2" borderId="35" xfId="0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vertical="center" wrapText="1"/>
    </xf>
    <xf numFmtId="0" fontId="86" fillId="2" borderId="34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0" xfId="0" applyFont="1" applyFill="1" applyAlignment="1">
      <alignment vertical="center"/>
    </xf>
    <xf numFmtId="168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25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34" xfId="0" applyFont="1" applyFill="1" applyBorder="1" applyAlignment="1">
      <alignment horizontal="center" vertical="top" wrapText="1"/>
    </xf>
    <xf numFmtId="0" fontId="16" fillId="2" borderId="34" xfId="0" applyFont="1" applyFill="1" applyBorder="1" applyAlignment="1">
      <alignment horizontal="center" vertical="center" wrapText="1"/>
    </xf>
    <xf numFmtId="0" fontId="73" fillId="2" borderId="0" xfId="299" applyFont="1" applyFill="1"/>
    <xf numFmtId="174" fontId="73" fillId="2" borderId="0" xfId="299" applyNumberFormat="1" applyFont="1" applyFill="1"/>
    <xf numFmtId="0" fontId="72" fillId="2" borderId="35" xfId="1737" applyFont="1" applyFill="1" applyBorder="1" applyAlignment="1">
      <alignment vertical="center"/>
    </xf>
    <xf numFmtId="0" fontId="72" fillId="2" borderId="36" xfId="1737" applyFont="1" applyFill="1" applyBorder="1" applyAlignment="1">
      <alignment vertical="center"/>
    </xf>
    <xf numFmtId="0" fontId="72" fillId="2" borderId="36" xfId="1737" applyFont="1" applyFill="1" applyBorder="1" applyAlignment="1">
      <alignment horizontal="center" vertical="center"/>
    </xf>
    <xf numFmtId="0" fontId="72" fillId="2" borderId="0" xfId="299" applyFont="1" applyFill="1"/>
    <xf numFmtId="171" fontId="72" fillId="2" borderId="34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5" fontId="72" fillId="2" borderId="0" xfId="2027" applyFont="1" applyFill="1" applyAlignment="1">
      <alignment horizontal="left" vertical="center" wrapText="1"/>
    </xf>
    <xf numFmtId="175" fontId="72" fillId="2" borderId="0" xfId="2027" applyFont="1" applyFill="1"/>
    <xf numFmtId="0" fontId="73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0" fontId="73" fillId="2" borderId="0" xfId="2028" applyFont="1" applyFill="1"/>
    <xf numFmtId="175" fontId="73" fillId="2" borderId="0" xfId="2027" applyFont="1" applyFill="1"/>
    <xf numFmtId="49" fontId="16" fillId="2" borderId="34" xfId="96" applyNumberFormat="1" applyFont="1" applyFill="1" applyBorder="1" applyAlignment="1">
      <alignment horizontal="center" vertical="center" textRotation="90" wrapText="1"/>
    </xf>
    <xf numFmtId="168" fontId="16" fillId="2" borderId="34" xfId="96" applyNumberFormat="1" applyFont="1" applyFill="1" applyBorder="1" applyAlignment="1">
      <alignment horizontal="center" vertical="center" wrapText="1"/>
    </xf>
    <xf numFmtId="0" fontId="16" fillId="2" borderId="34" xfId="96" applyNumberFormat="1" applyFont="1" applyFill="1" applyBorder="1" applyAlignment="1">
      <alignment horizontal="center" vertical="center" wrapText="1"/>
    </xf>
    <xf numFmtId="165" fontId="16" fillId="2" borderId="34" xfId="6" applyNumberFormat="1" applyFont="1" applyFill="1" applyBorder="1" applyAlignment="1">
      <alignment horizontal="center" vertical="center"/>
    </xf>
    <xf numFmtId="169" fontId="16" fillId="2" borderId="34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43" fontId="73" fillId="2" borderId="0" xfId="299" applyNumberFormat="1" applyFont="1" applyFill="1"/>
    <xf numFmtId="0" fontId="72" fillId="2" borderId="34" xfId="96" applyFont="1" applyFill="1" applyBorder="1" applyAlignment="1">
      <alignment horizontal="center" vertical="center" wrapText="1"/>
    </xf>
    <xf numFmtId="0" fontId="89" fillId="2" borderId="34" xfId="96" applyFont="1" applyFill="1" applyBorder="1" applyAlignment="1">
      <alignment horizontal="center" vertical="center" wrapText="1"/>
    </xf>
    <xf numFmtId="168" fontId="72" fillId="2" borderId="34" xfId="96" applyNumberFormat="1" applyFont="1" applyFill="1" applyBorder="1" applyAlignment="1">
      <alignment horizontal="center" vertical="center" wrapText="1"/>
    </xf>
    <xf numFmtId="0" fontId="16" fillId="2" borderId="34" xfId="96" applyFont="1" applyFill="1" applyBorder="1" applyAlignment="1">
      <alignment horizontal="center" vertical="center" wrapText="1"/>
    </xf>
    <xf numFmtId="0" fontId="16" fillId="2" borderId="34" xfId="96" applyFont="1" applyFill="1" applyBorder="1" applyAlignment="1">
      <alignment vertical="center" wrapText="1"/>
    </xf>
    <xf numFmtId="0" fontId="73" fillId="2" borderId="34" xfId="299" applyFont="1" applyFill="1" applyBorder="1" applyAlignment="1">
      <alignment horizontal="center"/>
    </xf>
    <xf numFmtId="176" fontId="73" fillId="2" borderId="34" xfId="2029" applyNumberFormat="1" applyFont="1" applyFill="1" applyBorder="1"/>
    <xf numFmtId="166" fontId="90" fillId="2" borderId="34" xfId="223" applyNumberFormat="1" applyFont="1" applyFill="1" applyBorder="1"/>
    <xf numFmtId="166" fontId="85" fillId="2" borderId="34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89" fillId="2" borderId="34" xfId="253" applyFont="1" applyFill="1" applyBorder="1" applyAlignment="1">
      <alignment horizontal="center" vertical="center" wrapText="1"/>
    </xf>
    <xf numFmtId="168" fontId="93" fillId="2" borderId="34" xfId="96" applyNumberFormat="1" applyFont="1" applyFill="1" applyBorder="1" applyAlignment="1">
      <alignment horizontal="center" vertical="center" wrapText="1"/>
    </xf>
    <xf numFmtId="0" fontId="85" fillId="2" borderId="34" xfId="253" applyFont="1" applyFill="1" applyBorder="1" applyAlignment="1">
      <alignment horizontal="center" vertical="center" wrapText="1"/>
    </xf>
    <xf numFmtId="0" fontId="16" fillId="2" borderId="26" xfId="96" applyFont="1" applyFill="1" applyBorder="1" applyAlignment="1">
      <alignment horizontal="center" vertical="center" wrapText="1"/>
    </xf>
    <xf numFmtId="168" fontId="72" fillId="2" borderId="34" xfId="96" applyNumberFormat="1" applyFont="1" applyFill="1" applyBorder="1" applyAlignment="1">
      <alignment vertical="center" wrapText="1"/>
    </xf>
    <xf numFmtId="0" fontId="90" fillId="2" borderId="37" xfId="96" applyFont="1" applyFill="1" applyBorder="1" applyAlignment="1">
      <alignment horizontal="center" vertical="center" wrapText="1"/>
    </xf>
    <xf numFmtId="165" fontId="90" fillId="2" borderId="34" xfId="6" applyNumberFormat="1" applyFont="1" applyFill="1" applyBorder="1" applyAlignment="1">
      <alignment horizontal="center" vertical="center"/>
    </xf>
    <xf numFmtId="0" fontId="73" fillId="2" borderId="34" xfId="0" applyFont="1" applyFill="1" applyBorder="1" applyAlignment="1">
      <alignment horizontal="center"/>
    </xf>
    <xf numFmtId="166" fontId="73" fillId="2" borderId="34" xfId="0" applyNumberFormat="1" applyFont="1" applyFill="1" applyBorder="1"/>
    <xf numFmtId="166" fontId="91" fillId="2" borderId="0" xfId="0" applyNumberFormat="1" applyFont="1" applyFill="1"/>
    <xf numFmtId="0" fontId="91" fillId="2" borderId="0" xfId="0" applyFont="1" applyFill="1"/>
    <xf numFmtId="0" fontId="92" fillId="2" borderId="0" xfId="0" applyFont="1" applyFill="1"/>
    <xf numFmtId="0" fontId="73" fillId="2" borderId="34" xfId="253" applyFont="1" applyFill="1" applyBorder="1"/>
    <xf numFmtId="0" fontId="90" fillId="2" borderId="34" xfId="96" applyFont="1" applyFill="1" applyBorder="1" applyAlignment="1">
      <alignment horizontal="left" vertical="center" wrapText="1"/>
    </xf>
    <xf numFmtId="43" fontId="73" fillId="2" borderId="34" xfId="7" applyFont="1" applyFill="1" applyBorder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25" xfId="0" applyFont="1" applyFill="1" applyBorder="1" applyAlignment="1">
      <alignment horizontal="center" vertical="center" wrapText="1"/>
    </xf>
    <xf numFmtId="0" fontId="13" fillId="2" borderId="34" xfId="165" applyFont="1" applyFill="1" applyBorder="1" applyAlignment="1">
      <alignment horizontal="center" vertical="center" wrapText="1"/>
    </xf>
    <xf numFmtId="0" fontId="72" fillId="2" borderId="26" xfId="0" applyFont="1" applyFill="1" applyBorder="1" applyAlignment="1"/>
    <xf numFmtId="49" fontId="16" fillId="2" borderId="34" xfId="96" applyNumberFormat="1" applyFont="1" applyFill="1" applyBorder="1" applyAlignment="1">
      <alignment vertical="center" textRotation="90" wrapText="1"/>
    </xf>
    <xf numFmtId="169" fontId="72" fillId="57" borderId="37" xfId="0" applyNumberFormat="1" applyFont="1" applyFill="1" applyBorder="1" applyAlignment="1">
      <alignment horizontal="right" vertical="center" wrapText="1"/>
    </xf>
    <xf numFmtId="166" fontId="16" fillId="58" borderId="34" xfId="7" applyNumberFormat="1" applyFont="1" applyFill="1" applyBorder="1" applyAlignment="1">
      <alignment vertical="top" wrapText="1"/>
    </xf>
    <xf numFmtId="0" fontId="16" fillId="2" borderId="34" xfId="96" applyFont="1" applyFill="1" applyBorder="1" applyAlignment="1">
      <alignment horizontal="left" vertical="center" wrapText="1"/>
    </xf>
    <xf numFmtId="0" fontId="16" fillId="0" borderId="34" xfId="96" applyFont="1" applyBorder="1" applyAlignment="1">
      <alignment horizontal="left" vertical="center" wrapText="1"/>
    </xf>
    <xf numFmtId="0" fontId="72" fillId="2" borderId="34" xfId="0" applyFont="1" applyFill="1" applyBorder="1" applyAlignment="1">
      <alignment horizontal="center"/>
    </xf>
    <xf numFmtId="169" fontId="72" fillId="2" borderId="37" xfId="1737" applyNumberFormat="1" applyFont="1" applyFill="1" applyBorder="1" applyAlignment="1">
      <alignment vertical="center"/>
    </xf>
    <xf numFmtId="49" fontId="72" fillId="2" borderId="34" xfId="0" applyNumberFormat="1" applyFont="1" applyFill="1" applyBorder="1" applyAlignment="1">
      <alignment horizontal="left" vertical="top" wrapText="1"/>
    </xf>
    <xf numFmtId="0" fontId="72" fillId="2" borderId="26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166" fontId="72" fillId="2" borderId="34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right"/>
    </xf>
    <xf numFmtId="0" fontId="16" fillId="2" borderId="34" xfId="0" applyFont="1" applyFill="1" applyBorder="1" applyAlignment="1">
      <alignment horizontal="left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wrapText="1"/>
    </xf>
    <xf numFmtId="0" fontId="73" fillId="2" borderId="34" xfId="0" applyFont="1" applyFill="1" applyBorder="1" applyAlignment="1">
      <alignment horizontal="center"/>
    </xf>
    <xf numFmtId="0" fontId="13" fillId="2" borderId="0" xfId="0" applyFont="1" applyFill="1" applyAlignment="1">
      <alignment horizontal="center" wrapText="1"/>
    </xf>
    <xf numFmtId="0" fontId="90" fillId="2" borderId="34" xfId="96" applyFont="1" applyFill="1" applyBorder="1" applyAlignment="1">
      <alignment horizontal="center" vertical="center" wrapText="1"/>
    </xf>
    <xf numFmtId="0" fontId="72" fillId="57" borderId="34" xfId="0" applyFont="1" applyFill="1" applyBorder="1" applyAlignment="1">
      <alignment vertical="center" wrapText="1"/>
    </xf>
    <xf numFmtId="0" fontId="85" fillId="2" borderId="34" xfId="0" applyFont="1" applyFill="1" applyBorder="1" applyAlignment="1">
      <alignment vertical="center" wrapText="1"/>
    </xf>
    <xf numFmtId="177" fontId="72" fillId="0" borderId="34" xfId="0" applyNumberFormat="1" applyFont="1" applyFill="1" applyBorder="1" applyAlignment="1">
      <alignment horizontal="center" vertical="center"/>
    </xf>
    <xf numFmtId="169" fontId="72" fillId="0" borderId="34" xfId="0" applyNumberFormat="1" applyFont="1" applyFill="1" applyBorder="1" applyAlignment="1">
      <alignment horizontal="right" vertical="center" wrapText="1"/>
    </xf>
    <xf numFmtId="169" fontId="72" fillId="2" borderId="34" xfId="0" applyNumberFormat="1" applyFont="1" applyFill="1" applyBorder="1" applyAlignment="1">
      <alignment horizontal="right" vertical="center" wrapText="1"/>
    </xf>
    <xf numFmtId="0" fontId="90" fillId="2" borderId="37" xfId="96" applyFont="1" applyFill="1" applyBorder="1" applyAlignment="1">
      <alignment horizontal="left" vertical="center" wrapText="1"/>
    </xf>
    <xf numFmtId="166" fontId="90" fillId="2" borderId="34" xfId="223" applyNumberFormat="1" applyFont="1" applyFill="1" applyBorder="1" applyAlignment="1">
      <alignment vertical="center"/>
    </xf>
    <xf numFmtId="0" fontId="72" fillId="2" borderId="0" xfId="8" applyFont="1" applyFill="1">
      <alignment horizontal="left" vertical="top" wrapText="1"/>
    </xf>
    <xf numFmtId="0" fontId="72" fillId="2" borderId="34" xfId="8" applyFont="1" applyFill="1" applyBorder="1">
      <alignment horizontal="left" vertical="top" wrapText="1"/>
    </xf>
    <xf numFmtId="4" fontId="16" fillId="2" borderId="37" xfId="8" applyNumberFormat="1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left" vertical="center" wrapText="1"/>
    </xf>
    <xf numFmtId="0" fontId="72" fillId="2" borderId="0" xfId="8" applyFont="1" applyFill="1" applyAlignment="1">
      <alignment horizontal="left" vertical="center" wrapText="1"/>
    </xf>
    <xf numFmtId="0" fontId="73" fillId="2" borderId="0" xfId="0" applyFont="1" applyFill="1" applyAlignment="1"/>
    <xf numFmtId="165" fontId="72" fillId="2" borderId="0" xfId="8" applyNumberFormat="1" applyFont="1" applyFill="1" applyAlignment="1">
      <alignment horizontal="left" vertical="center" wrapText="1"/>
    </xf>
    <xf numFmtId="0" fontId="16" fillId="2" borderId="34" xfId="0" applyFont="1" applyFill="1" applyBorder="1" applyAlignment="1">
      <alignment horizontal="center" vertical="center"/>
    </xf>
    <xf numFmtId="0" fontId="73" fillId="2" borderId="34" xfId="0" applyFont="1" applyFill="1" applyBorder="1" applyAlignment="1">
      <alignment vertical="center" wrapText="1"/>
    </xf>
    <xf numFmtId="4" fontId="72" fillId="2" borderId="0" xfId="8" applyNumberFormat="1" applyFont="1" applyFill="1">
      <alignment horizontal="left" vertical="top" wrapText="1"/>
    </xf>
    <xf numFmtId="169" fontId="96" fillId="2" borderId="34" xfId="0" applyNumberFormat="1" applyFont="1" applyFill="1" applyBorder="1" applyAlignment="1">
      <alignment horizontal="right" vertical="center" wrapText="1"/>
    </xf>
    <xf numFmtId="0" fontId="72" fillId="2" borderId="0" xfId="8" applyFont="1" applyFill="1" applyAlignment="1">
      <alignment horizontal="left" vertical="top" wrapText="1"/>
    </xf>
    <xf numFmtId="43" fontId="13" fillId="2" borderId="34" xfId="253" applyNumberFormat="1" applyFont="1" applyFill="1" applyBorder="1" applyAlignment="1">
      <alignment vertical="center"/>
    </xf>
    <xf numFmtId="43" fontId="87" fillId="2" borderId="34" xfId="253" applyNumberFormat="1" applyFont="1" applyFill="1" applyBorder="1" applyAlignment="1">
      <alignment vertical="center"/>
    </xf>
    <xf numFmtId="0" fontId="73" fillId="0" borderId="37" xfId="0" applyFont="1" applyBorder="1" applyAlignment="1">
      <alignment horizontal="left" vertical="top" wrapText="1"/>
    </xf>
    <xf numFmtId="0" fontId="16" fillId="2" borderId="26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" xfId="0" applyFont="1" applyFill="1" applyBorder="1" applyAlignment="1">
      <alignment vertical="top" wrapText="1"/>
    </xf>
    <xf numFmtId="168" fontId="73" fillId="2" borderId="0" xfId="253" applyNumberFormat="1" applyFont="1" applyFill="1"/>
    <xf numFmtId="169" fontId="85" fillId="2" borderId="25" xfId="7" applyNumberFormat="1" applyFont="1" applyFill="1" applyBorder="1" applyAlignment="1">
      <alignment horizontal="right" vertical="center" wrapText="1"/>
    </xf>
    <xf numFmtId="169" fontId="72" fillId="2" borderId="25" xfId="7" applyNumberFormat="1" applyFont="1" applyFill="1" applyBorder="1" applyAlignment="1">
      <alignment horizontal="right" vertical="center" wrapText="1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4" xfId="1735" applyFont="1" applyFill="1" applyBorder="1" applyAlignment="1">
      <alignment horizontal="center" vertical="center" wrapText="1"/>
    </xf>
    <xf numFmtId="0" fontId="72" fillId="2" borderId="34" xfId="1736" applyFont="1" applyFill="1" applyBorder="1" applyAlignment="1">
      <alignment horizontal="center" vertical="center"/>
    </xf>
    <xf numFmtId="0" fontId="72" fillId="2" borderId="34" xfId="1735" applyFont="1" applyFill="1" applyBorder="1" applyAlignment="1">
      <alignment horizontal="center"/>
    </xf>
    <xf numFmtId="174" fontId="72" fillId="2" borderId="0" xfId="299" applyNumberFormat="1" applyFont="1" applyFill="1"/>
    <xf numFmtId="0" fontId="72" fillId="2" borderId="0" xfId="299" applyFont="1" applyFill="1" applyAlignment="1">
      <alignment vertical="center"/>
    </xf>
    <xf numFmtId="0" fontId="72" fillId="2" borderId="34" xfId="299" applyFont="1" applyFill="1" applyBorder="1" applyAlignment="1">
      <alignment vertical="top"/>
    </xf>
    <xf numFmtId="43" fontId="72" fillId="2" borderId="34" xfId="7" applyFont="1" applyFill="1" applyBorder="1" applyAlignment="1">
      <alignment horizontal="right" vertical="top" wrapText="1"/>
    </xf>
    <xf numFmtId="0" fontId="72" fillId="2" borderId="0" xfId="299" applyFont="1" applyFill="1" applyAlignment="1">
      <alignment horizontal="center" vertical="center"/>
    </xf>
    <xf numFmtId="0" fontId="16" fillId="2" borderId="0" xfId="0" applyFont="1" applyFill="1" applyBorder="1" applyAlignment="1">
      <alignment horizontal="center" wrapText="1"/>
    </xf>
    <xf numFmtId="0" fontId="16" fillId="2" borderId="34" xfId="0" applyFont="1" applyFill="1" applyBorder="1" applyAlignment="1">
      <alignment horizontal="center" vertical="center" wrapText="1"/>
    </xf>
    <xf numFmtId="0" fontId="72" fillId="2" borderId="26" xfId="0" applyFont="1" applyFill="1" applyBorder="1" applyAlignment="1">
      <alignment horizontal="center"/>
    </xf>
    <xf numFmtId="0" fontId="72" fillId="2" borderId="36" xfId="0" applyFont="1" applyFill="1" applyBorder="1" applyAlignment="1">
      <alignment horizontal="center" vertical="center" wrapText="1"/>
    </xf>
    <xf numFmtId="0" fontId="95" fillId="2" borderId="3" xfId="0" applyFont="1" applyFill="1" applyBorder="1" applyAlignment="1">
      <alignment horizontal="center"/>
    </xf>
    <xf numFmtId="0" fontId="73" fillId="2" borderId="26" xfId="253" applyFont="1" applyFill="1" applyBorder="1" applyAlignment="1">
      <alignment horizontal="center"/>
    </xf>
    <xf numFmtId="0" fontId="72" fillId="2" borderId="34" xfId="0" applyFont="1" applyFill="1" applyBorder="1" applyAlignment="1">
      <alignment horizontal="center" vertical="top" wrapText="1"/>
    </xf>
    <xf numFmtId="0" fontId="16" fillId="2" borderId="34" xfId="0" applyFont="1" applyFill="1" applyBorder="1" applyAlignment="1">
      <alignment horizontal="left" vertical="top" wrapText="1"/>
    </xf>
    <xf numFmtId="0" fontId="16" fillId="2" borderId="34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7" xfId="0" applyFont="1" applyFill="1" applyBorder="1" applyAlignment="1">
      <alignment horizontal="center" vertical="center"/>
    </xf>
    <xf numFmtId="0" fontId="72" fillId="2" borderId="3" xfId="0" applyFont="1" applyFill="1" applyBorder="1" applyAlignment="1">
      <alignment horizontal="center" vertical="top" wrapText="1"/>
    </xf>
    <xf numFmtId="0" fontId="72" fillId="2" borderId="34" xfId="208" applyFont="1" applyFill="1" applyBorder="1" applyAlignment="1">
      <alignment horizontal="center"/>
    </xf>
    <xf numFmtId="0" fontId="72" fillId="2" borderId="34" xfId="208" applyFont="1" applyFill="1" applyBorder="1" applyAlignment="1">
      <alignment horizontal="left"/>
    </xf>
    <xf numFmtId="169" fontId="72" fillId="0" borderId="34" xfId="208" applyNumberFormat="1" applyFont="1" applyFill="1" applyBorder="1"/>
    <xf numFmtId="43" fontId="72" fillId="2" borderId="34" xfId="217" applyFont="1" applyFill="1" applyBorder="1"/>
    <xf numFmtId="0" fontId="72" fillId="2" borderId="34" xfId="208" applyFont="1" applyFill="1" applyBorder="1"/>
    <xf numFmtId="0" fontId="92" fillId="2" borderId="0" xfId="208" applyFont="1" applyFill="1"/>
    <xf numFmtId="169" fontId="90" fillId="2" borderId="34" xfId="2030" applyNumberFormat="1" applyFont="1" applyFill="1" applyBorder="1" applyAlignment="1">
      <alignment vertical="center"/>
    </xf>
    <xf numFmtId="166" fontId="90" fillId="2" borderId="34" xfId="2030" applyNumberFormat="1" applyFont="1" applyFill="1" applyBorder="1" applyAlignment="1">
      <alignment vertical="center"/>
    </xf>
    <xf numFmtId="0" fontId="91" fillId="2" borderId="0" xfId="208" applyFont="1" applyFill="1"/>
    <xf numFmtId="0" fontId="85" fillId="2" borderId="37" xfId="208" applyFont="1" applyFill="1" applyBorder="1" applyAlignment="1">
      <alignment vertical="center" wrapText="1"/>
    </xf>
    <xf numFmtId="169" fontId="85" fillId="2" borderId="34" xfId="2030" applyNumberFormat="1" applyFont="1" applyFill="1" applyBorder="1" applyAlignment="1">
      <alignment vertical="center"/>
    </xf>
    <xf numFmtId="166" fontId="85" fillId="2" borderId="34" xfId="2030" applyNumberFormat="1" applyFont="1" applyFill="1" applyBorder="1" applyAlignment="1">
      <alignment vertical="center"/>
    </xf>
    <xf numFmtId="0" fontId="85" fillId="2" borderId="34" xfId="208" applyFont="1" applyFill="1" applyBorder="1" applyAlignment="1">
      <alignment vertical="center"/>
    </xf>
    <xf numFmtId="0" fontId="91" fillId="2" borderId="0" xfId="208" applyFont="1" applyFill="1" applyAlignment="1">
      <alignment vertical="center"/>
    </xf>
    <xf numFmtId="0" fontId="72" fillId="0" borderId="34" xfId="0" applyFont="1" applyBorder="1" applyAlignment="1">
      <alignment horizontal="left" vertical="center" wrapText="1"/>
    </xf>
    <xf numFmtId="0" fontId="72" fillId="0" borderId="34" xfId="0" applyFont="1" applyBorder="1" applyAlignment="1">
      <alignment horizontal="center" vertical="center" wrapText="1"/>
    </xf>
    <xf numFmtId="165" fontId="72" fillId="0" borderId="34" xfId="6" applyNumberFormat="1" applyFont="1" applyBorder="1" applyAlignment="1">
      <alignment horizontal="right" vertical="center"/>
    </xf>
    <xf numFmtId="0" fontId="72" fillId="2" borderId="35" xfId="0" applyFont="1" applyFill="1" applyBorder="1" applyAlignment="1">
      <alignment vertical="center"/>
    </xf>
    <xf numFmtId="0" fontId="72" fillId="2" borderId="36" xfId="0" applyFont="1" applyFill="1" applyBorder="1" applyAlignment="1">
      <alignment vertical="center"/>
    </xf>
    <xf numFmtId="0" fontId="72" fillId="2" borderId="37" xfId="0" applyFont="1" applyFill="1" applyBorder="1" applyAlignment="1">
      <alignment vertical="center"/>
    </xf>
    <xf numFmtId="166" fontId="72" fillId="2" borderId="0" xfId="0" applyNumberFormat="1" applyFont="1" applyFill="1"/>
    <xf numFmtId="0" fontId="72" fillId="57" borderId="34" xfId="0" applyFont="1" applyFill="1" applyBorder="1" applyAlignment="1">
      <alignment wrapText="1"/>
    </xf>
    <xf numFmtId="0" fontId="72" fillId="2" borderId="34" xfId="0" applyFont="1" applyFill="1" applyBorder="1" applyAlignment="1">
      <alignment horizontal="left" vertical="top" wrapText="1"/>
    </xf>
    <xf numFmtId="169" fontId="72" fillId="2" borderId="37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0" fontId="72" fillId="2" borderId="34" xfId="0" applyFont="1" applyFill="1" applyBorder="1" applyAlignment="1">
      <alignment horizontal="left" vertical="center" wrapText="1"/>
    </xf>
    <xf numFmtId="0" fontId="72" fillId="2" borderId="34" xfId="0" applyFont="1" applyFill="1" applyBorder="1" applyAlignment="1">
      <alignment horizontal="center" vertical="center" wrapText="1"/>
    </xf>
    <xf numFmtId="165" fontId="72" fillId="2" borderId="34" xfId="6" applyFont="1" applyFill="1" applyBorder="1" applyAlignment="1">
      <alignment horizontal="center" vertical="center"/>
    </xf>
    <xf numFmtId="0" fontId="72" fillId="2" borderId="0" xfId="0" applyFont="1" applyFill="1" applyAlignment="1">
      <alignment horizontal="left" vertical="center" wrapText="1"/>
    </xf>
    <xf numFmtId="0" fontId="72" fillId="2" borderId="37" xfId="0" applyFont="1" applyFill="1" applyBorder="1" applyAlignment="1">
      <alignment horizontal="center" vertical="center"/>
    </xf>
    <xf numFmtId="0" fontId="95" fillId="2" borderId="2" xfId="0" applyFont="1" applyFill="1" applyBorder="1" applyAlignment="1"/>
    <xf numFmtId="0" fontId="95" fillId="2" borderId="34" xfId="0" applyFont="1" applyFill="1" applyBorder="1" applyAlignment="1">
      <alignment horizontal="center"/>
    </xf>
    <xf numFmtId="0" fontId="95" fillId="2" borderId="34" xfId="0" applyFont="1" applyFill="1" applyBorder="1" applyAlignment="1"/>
    <xf numFmtId="0" fontId="85" fillId="2" borderId="37" xfId="0" applyFont="1" applyFill="1" applyBorder="1" applyAlignment="1">
      <alignment vertical="center" wrapText="1"/>
    </xf>
    <xf numFmtId="166" fontId="13" fillId="2" borderId="34" xfId="253" applyNumberFormat="1" applyFont="1" applyFill="1" applyBorder="1" applyAlignment="1">
      <alignment vertical="center"/>
    </xf>
    <xf numFmtId="43" fontId="73" fillId="0" borderId="34" xfId="7" applyFont="1" applyFill="1" applyBorder="1" applyAlignment="1">
      <alignment vertical="center"/>
    </xf>
    <xf numFmtId="0" fontId="73" fillId="2" borderId="34" xfId="299" applyFont="1" applyFill="1" applyBorder="1"/>
    <xf numFmtId="0" fontId="85" fillId="2" borderId="34" xfId="208" applyFont="1" applyFill="1" applyBorder="1" applyAlignment="1">
      <alignment vertical="center" wrapText="1"/>
    </xf>
    <xf numFmtId="165" fontId="73" fillId="2" borderId="0" xfId="253" applyNumberFormat="1" applyFont="1" applyFill="1"/>
    <xf numFmtId="169" fontId="73" fillId="2" borderId="0" xfId="253" applyNumberFormat="1" applyFont="1" applyFill="1"/>
    <xf numFmtId="169" fontId="72" fillId="2" borderId="0" xfId="0" applyNumberFormat="1" applyFont="1" applyFill="1" applyAlignment="1">
      <alignment vertical="top"/>
    </xf>
    <xf numFmtId="43" fontId="16" fillId="59" borderId="34" xfId="7" applyNumberFormat="1" applyFont="1" applyFill="1" applyBorder="1" applyAlignment="1">
      <alignment vertical="top" wrapText="1"/>
    </xf>
    <xf numFmtId="169" fontId="16" fillId="2" borderId="37" xfId="8" applyNumberFormat="1" applyFont="1" applyFill="1" applyBorder="1" applyAlignment="1">
      <alignment horizontal="right" vertical="center" wrapText="1"/>
    </xf>
    <xf numFmtId="169" fontId="16" fillId="2" borderId="37" xfId="8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vertical="top"/>
    </xf>
    <xf numFmtId="0" fontId="72" fillId="0" borderId="37" xfId="0" applyFont="1" applyBorder="1" applyAlignment="1">
      <alignment horizontal="left" vertical="top" wrapText="1"/>
    </xf>
    <xf numFmtId="167" fontId="72" fillId="2" borderId="1" xfId="6" applyNumberFormat="1" applyFont="1" applyFill="1" applyBorder="1" applyAlignment="1">
      <alignment horizontal="right" vertical="center"/>
    </xf>
    <xf numFmtId="43" fontId="72" fillId="2" borderId="1" xfId="7" applyFont="1" applyFill="1" applyBorder="1" applyAlignment="1">
      <alignment horizontal="right" vertical="center"/>
    </xf>
    <xf numFmtId="179" fontId="85" fillId="2" borderId="3" xfId="7" applyNumberFormat="1" applyFont="1" applyFill="1" applyBorder="1" applyAlignment="1">
      <alignment horizontal="right" vertical="top" wrapText="1"/>
    </xf>
    <xf numFmtId="166" fontId="72" fillId="2" borderId="1" xfId="7" applyNumberFormat="1" applyFont="1" applyFill="1" applyBorder="1" applyAlignment="1">
      <alignment horizontal="right" vertical="center"/>
    </xf>
    <xf numFmtId="0" fontId="72" fillId="2" borderId="34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72" fillId="2" borderId="25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left" vertical="center" wrapText="1"/>
    </xf>
    <xf numFmtId="0" fontId="72" fillId="2" borderId="34" xfId="0" applyFont="1" applyFill="1" applyBorder="1" applyAlignment="1">
      <alignment horizontal="left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42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top" wrapText="1"/>
    </xf>
    <xf numFmtId="0" fontId="72" fillId="2" borderId="42" xfId="0" applyFont="1" applyFill="1" applyBorder="1" applyAlignment="1">
      <alignment horizontal="left" vertical="top" wrapText="1"/>
    </xf>
    <xf numFmtId="43" fontId="72" fillId="57" borderId="37" xfId="7" applyFont="1" applyFill="1" applyBorder="1" applyAlignment="1">
      <alignment horizontal="right" vertical="center" wrapText="1"/>
    </xf>
    <xf numFmtId="169" fontId="16" fillId="2" borderId="42" xfId="7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43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vertical="top" wrapText="1"/>
    </xf>
    <xf numFmtId="0" fontId="72" fillId="2" borderId="44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left" vertical="top" wrapText="1"/>
    </xf>
    <xf numFmtId="169" fontId="16" fillId="2" borderId="42" xfId="7" applyNumberFormat="1" applyFont="1" applyFill="1" applyBorder="1" applyAlignment="1">
      <alignment horizontal="center" vertical="top" wrapText="1"/>
    </xf>
    <xf numFmtId="167" fontId="72" fillId="2" borderId="42" xfId="0" applyNumberFormat="1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vertical="top" wrapText="1"/>
    </xf>
    <xf numFmtId="0" fontId="16" fillId="2" borderId="44" xfId="0" applyFont="1" applyFill="1" applyBorder="1" applyAlignment="1">
      <alignment vertical="top" wrapText="1"/>
    </xf>
    <xf numFmtId="0" fontId="85" fillId="2" borderId="42" xfId="0" applyFont="1" applyFill="1" applyBorder="1" applyAlignment="1">
      <alignment horizontal="left" vertical="top" wrapText="1"/>
    </xf>
    <xf numFmtId="165" fontId="16" fillId="2" borderId="42" xfId="0" applyNumberFormat="1" applyFont="1" applyFill="1" applyBorder="1" applyAlignment="1">
      <alignment horizontal="left" vertical="top" wrapText="1"/>
    </xf>
    <xf numFmtId="0" fontId="16" fillId="2" borderId="42" xfId="0" applyFont="1" applyFill="1" applyBorder="1" applyAlignment="1">
      <alignment horizontal="left" vertical="center" wrapText="1"/>
    </xf>
    <xf numFmtId="165" fontId="72" fillId="2" borderId="0" xfId="0" applyNumberFormat="1" applyFont="1" applyFill="1" applyAlignment="1">
      <alignment horizontal="left" vertical="top" wrapText="1"/>
    </xf>
    <xf numFmtId="169" fontId="16" fillId="2" borderId="42" xfId="7" applyNumberFormat="1" applyFont="1" applyFill="1" applyBorder="1" applyAlignment="1">
      <alignment horizontal="right" vertical="center" wrapText="1"/>
    </xf>
    <xf numFmtId="0" fontId="72" fillId="2" borderId="42" xfId="0" applyFont="1" applyFill="1" applyBorder="1"/>
    <xf numFmtId="0" fontId="72" fillId="2" borderId="42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85" fillId="0" borderId="42" xfId="0" applyFont="1" applyBorder="1" applyAlignment="1">
      <alignment horizontal="left" vertical="top" wrapText="1"/>
    </xf>
    <xf numFmtId="0" fontId="16" fillId="0" borderId="42" xfId="0" applyFont="1" applyBorder="1" applyAlignment="1">
      <alignment horizontal="left" vertical="center" wrapText="1"/>
    </xf>
    <xf numFmtId="0" fontId="86" fillId="0" borderId="42" xfId="165" applyFont="1" applyBorder="1">
      <alignment horizontal="left" vertical="top" wrapText="1"/>
    </xf>
    <xf numFmtId="0" fontId="97" fillId="0" borderId="42" xfId="165" applyFont="1" applyBorder="1">
      <alignment horizontal="left" vertical="top" wrapText="1"/>
    </xf>
    <xf numFmtId="0" fontId="16" fillId="0" borderId="42" xfId="165" applyFont="1" applyBorder="1" applyAlignment="1">
      <alignment horizontal="left" vertical="center" wrapText="1"/>
    </xf>
    <xf numFmtId="0" fontId="72" fillId="0" borderId="42" xfId="8" applyFont="1" applyBorder="1">
      <alignment horizontal="left" vertical="top" wrapText="1"/>
    </xf>
    <xf numFmtId="0" fontId="72" fillId="2" borderId="42" xfId="8" applyFont="1" applyFill="1" applyBorder="1">
      <alignment horizontal="left" vertical="top" wrapText="1"/>
    </xf>
    <xf numFmtId="0" fontId="72" fillId="2" borderId="42" xfId="0" applyFont="1" applyFill="1" applyBorder="1" applyAlignment="1">
      <alignment horizontal="center" vertical="top" wrapText="1"/>
    </xf>
    <xf numFmtId="165" fontId="72" fillId="2" borderId="42" xfId="0" applyNumberFormat="1" applyFont="1" applyFill="1" applyBorder="1"/>
    <xf numFmtId="165" fontId="72" fillId="2" borderId="0" xfId="0" applyNumberFormat="1" applyFont="1" applyFill="1"/>
    <xf numFmtId="0" fontId="16" fillId="2" borderId="42" xfId="0" applyFont="1" applyFill="1" applyBorder="1"/>
    <xf numFmtId="0" fontId="72" fillId="2" borderId="42" xfId="0" applyFont="1" applyFill="1" applyBorder="1" applyAlignment="1">
      <alignment horizontal="center" vertical="top"/>
    </xf>
    <xf numFmtId="165" fontId="72" fillId="2" borderId="42" xfId="6" applyFont="1" applyFill="1" applyBorder="1">
      <alignment horizontal="right" vertical="top"/>
    </xf>
    <xf numFmtId="0" fontId="16" fillId="0" borderId="42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16" fillId="0" borderId="42" xfId="96" applyFont="1" applyBorder="1" applyAlignment="1">
      <alignment horizontal="left" vertical="center" wrapText="1"/>
    </xf>
    <xf numFmtId="0" fontId="95" fillId="2" borderId="42" xfId="0" applyFont="1" applyFill="1" applyBorder="1"/>
    <xf numFmtId="0" fontId="90" fillId="2" borderId="27" xfId="96" applyFont="1" applyFill="1" applyBorder="1" applyAlignment="1">
      <alignment horizontal="center" vertical="center" wrapText="1"/>
    </xf>
    <xf numFmtId="166" fontId="90" fillId="0" borderId="42" xfId="6" applyNumberFormat="1" applyFont="1" applyFill="1" applyBorder="1" applyAlignment="1">
      <alignment horizontal="center" vertical="center"/>
    </xf>
    <xf numFmtId="169" fontId="90" fillId="2" borderId="34" xfId="96" applyNumberFormat="1" applyFont="1" applyFill="1" applyBorder="1" applyAlignment="1">
      <alignment horizontal="right" vertical="center" wrapText="1"/>
    </xf>
    <xf numFmtId="0" fontId="72" fillId="2" borderId="42" xfId="0" applyFont="1" applyFill="1" applyBorder="1" applyAlignment="1">
      <alignment horizontal="left" vertical="center" wrapText="1"/>
    </xf>
    <xf numFmtId="0" fontId="72" fillId="57" borderId="42" xfId="0" applyFont="1" applyFill="1" applyBorder="1" applyAlignment="1">
      <alignment wrapText="1"/>
    </xf>
    <xf numFmtId="39" fontId="72" fillId="57" borderId="27" xfId="0" applyNumberFormat="1" applyFont="1" applyFill="1" applyBorder="1" applyAlignment="1">
      <alignment horizontal="right" vertical="center" wrapText="1"/>
    </xf>
    <xf numFmtId="166" fontId="72" fillId="2" borderId="42" xfId="7" applyNumberFormat="1" applyFont="1" applyFill="1" applyBorder="1" applyAlignment="1">
      <alignment horizontal="center" vertical="center" wrapText="1"/>
    </xf>
    <xf numFmtId="169" fontId="72" fillId="2" borderId="42" xfId="7" applyNumberFormat="1" applyFont="1" applyFill="1" applyBorder="1" applyAlignment="1">
      <alignment horizontal="center" vertical="center" wrapText="1"/>
    </xf>
    <xf numFmtId="43" fontId="72" fillId="2" borderId="42" xfId="7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vertical="top" wrapText="1"/>
    </xf>
    <xf numFmtId="0" fontId="16" fillId="2" borderId="42" xfId="0" applyFont="1" applyFill="1" applyBorder="1" applyAlignment="1">
      <alignment vertical="top" wrapText="1"/>
    </xf>
    <xf numFmtId="166" fontId="72" fillId="2" borderId="42" xfId="7" applyNumberFormat="1" applyFont="1" applyFill="1" applyBorder="1" applyAlignment="1">
      <alignment horizontal="right" vertical="center" wrapText="1"/>
    </xf>
    <xf numFmtId="0" fontId="85" fillId="2" borderId="42" xfId="165" applyFont="1" applyFill="1" applyBorder="1">
      <alignment horizontal="left" vertical="top" wrapText="1"/>
    </xf>
    <xf numFmtId="169" fontId="85" fillId="2" borderId="42" xfId="7" applyNumberFormat="1" applyFont="1" applyFill="1" applyBorder="1" applyAlignment="1">
      <alignment horizontal="right" vertical="center" wrapText="1"/>
    </xf>
    <xf numFmtId="169" fontId="72" fillId="2" borderId="42" xfId="7" applyNumberFormat="1" applyFont="1" applyFill="1" applyBorder="1" applyAlignment="1">
      <alignment horizontal="right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/>
    </xf>
    <xf numFmtId="0" fontId="85" fillId="2" borderId="42" xfId="165" applyFont="1" applyFill="1" applyBorder="1" applyAlignment="1">
      <alignment horizontal="left" vertical="top" wrapText="1"/>
    </xf>
    <xf numFmtId="0" fontId="72" fillId="0" borderId="42" xfId="0" applyFont="1" applyBorder="1" applyAlignment="1">
      <alignment horizontal="left" vertical="top" wrapText="1"/>
    </xf>
    <xf numFmtId="0" fontId="73" fillId="0" borderId="42" xfId="0" applyFont="1" applyBorder="1" applyAlignment="1">
      <alignment horizontal="left" vertical="top" wrapText="1"/>
    </xf>
    <xf numFmtId="0" fontId="16" fillId="2" borderId="2" xfId="0" applyFont="1" applyFill="1" applyBorder="1" applyAlignment="1">
      <alignment vertical="top" wrapText="1"/>
    </xf>
    <xf numFmtId="49" fontId="16" fillId="2" borderId="2" xfId="0" applyNumberFormat="1" applyFont="1" applyFill="1" applyBorder="1" applyAlignment="1">
      <alignment vertical="top" wrapText="1"/>
    </xf>
    <xf numFmtId="49" fontId="16" fillId="2" borderId="3" xfId="0" applyNumberFormat="1" applyFont="1" applyFill="1" applyBorder="1" applyAlignment="1">
      <alignment vertical="top" wrapText="1"/>
    </xf>
    <xf numFmtId="0" fontId="72" fillId="2" borderId="42" xfId="0" applyFont="1" applyFill="1" applyBorder="1" applyAlignment="1">
      <alignment wrapText="1"/>
    </xf>
    <xf numFmtId="0" fontId="86" fillId="2" borderId="42" xfId="0" applyFont="1" applyFill="1" applyBorder="1" applyAlignment="1">
      <alignment horizontal="left" vertical="top" wrapText="1"/>
    </xf>
    <xf numFmtId="0" fontId="72" fillId="2" borderId="42" xfId="0" applyFont="1" applyFill="1" applyBorder="1" applyAlignment="1">
      <alignment vertical="center" wrapText="1"/>
    </xf>
    <xf numFmtId="0" fontId="72" fillId="2" borderId="42" xfId="0" applyFont="1" applyFill="1" applyBorder="1" applyAlignment="1">
      <alignment horizontal="left" vertical="center"/>
    </xf>
    <xf numFmtId="166" fontId="72" fillId="2" borderId="42" xfId="7" applyNumberFormat="1" applyFont="1" applyFill="1" applyBorder="1" applyAlignment="1">
      <alignment horizontal="right" vertical="center"/>
    </xf>
    <xf numFmtId="167" fontId="73" fillId="2" borderId="0" xfId="0" applyNumberFormat="1" applyFont="1" applyFill="1"/>
    <xf numFmtId="0" fontId="72" fillId="2" borderId="43" xfId="0" applyFont="1" applyFill="1" applyBorder="1" applyAlignment="1">
      <alignment horizontal="left" vertical="top" wrapText="1"/>
    </xf>
    <xf numFmtId="166" fontId="72" fillId="0" borderId="0" xfId="299" applyNumberFormat="1" applyFont="1" applyFill="1"/>
    <xf numFmtId="39" fontId="72" fillId="0" borderId="0" xfId="299" applyNumberFormat="1" applyFont="1" applyFill="1" applyAlignment="1">
      <alignment vertical="center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43" xfId="0" applyFont="1" applyFill="1" applyBorder="1" applyAlignment="1">
      <alignment horizontal="center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26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center" vertical="top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top" wrapText="1"/>
    </xf>
    <xf numFmtId="0" fontId="16" fillId="0" borderId="42" xfId="0" applyFont="1" applyBorder="1" applyAlignment="1">
      <alignment horizontal="center" vertical="top" wrapText="1"/>
    </xf>
    <xf numFmtId="0" fontId="16" fillId="2" borderId="26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26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49" fontId="16" fillId="2" borderId="26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72" fillId="2" borderId="26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49" fontId="16" fillId="2" borderId="42" xfId="0" applyNumberFormat="1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4" xfId="0" applyNumberFormat="1" applyFont="1" applyFill="1" applyBorder="1" applyAlignment="1">
      <alignment horizontal="center" vertical="top" wrapText="1"/>
    </xf>
    <xf numFmtId="0" fontId="16" fillId="2" borderId="26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left" vertical="top" wrapText="1"/>
    </xf>
    <xf numFmtId="0" fontId="16" fillId="2" borderId="42" xfId="0" applyFont="1" applyFill="1" applyBorder="1" applyAlignment="1">
      <alignment horizontal="center"/>
    </xf>
    <xf numFmtId="0" fontId="16" fillId="2" borderId="34" xfId="0" applyFont="1" applyFill="1" applyBorder="1" applyAlignment="1">
      <alignment horizontal="left" vertical="top" wrapText="1"/>
    </xf>
    <xf numFmtId="0" fontId="16" fillId="2" borderId="34" xfId="0" applyFont="1" applyFill="1" applyBorder="1" applyAlignment="1">
      <alignment horizontal="center" wrapText="1"/>
    </xf>
    <xf numFmtId="0" fontId="72" fillId="2" borderId="34" xfId="0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wrapText="1"/>
    </xf>
    <xf numFmtId="0" fontId="72" fillId="2" borderId="25" xfId="0" applyFont="1" applyFill="1" applyBorder="1" applyAlignment="1">
      <alignment horizontal="center" vertical="center" wrapText="1"/>
    </xf>
    <xf numFmtId="49" fontId="16" fillId="2" borderId="34" xfId="0" applyNumberFormat="1" applyFont="1" applyFill="1" applyBorder="1" applyAlignment="1">
      <alignment horizontal="center" vertical="top" wrapText="1"/>
    </xf>
    <xf numFmtId="49" fontId="16" fillId="2" borderId="35" xfId="96" applyNumberFormat="1" applyFont="1" applyFill="1" applyBorder="1" applyAlignment="1">
      <alignment horizontal="center" vertical="center" wrapText="1"/>
    </xf>
    <xf numFmtId="49" fontId="16" fillId="2" borderId="37" xfId="96" applyNumberFormat="1" applyFont="1" applyFill="1" applyBorder="1" applyAlignment="1">
      <alignment horizontal="center" vertical="center" wrapText="1"/>
    </xf>
    <xf numFmtId="0" fontId="16" fillId="2" borderId="26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6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5" xfId="96" applyNumberFormat="1" applyFont="1" applyFill="1" applyBorder="1" applyAlignment="1">
      <alignment horizontal="center" vertical="center" wrapText="1"/>
    </xf>
    <xf numFmtId="168" fontId="72" fillId="2" borderId="36" xfId="96" applyNumberFormat="1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horizontal="center" vertical="center" wrapText="1"/>
    </xf>
    <xf numFmtId="0" fontId="72" fillId="2" borderId="26" xfId="208" applyFont="1" applyFill="1" applyBorder="1" applyAlignment="1">
      <alignment horizontal="center"/>
    </xf>
    <xf numFmtId="0" fontId="72" fillId="2" borderId="2" xfId="208" applyFont="1" applyFill="1" applyBorder="1" applyAlignment="1">
      <alignment horizontal="center"/>
    </xf>
    <xf numFmtId="0" fontId="72" fillId="2" borderId="3" xfId="208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3" fillId="2" borderId="0" xfId="1660" applyFont="1" applyFill="1" applyBorder="1" applyAlignment="1">
      <alignment vertical="center" wrapText="1"/>
    </xf>
    <xf numFmtId="0" fontId="73" fillId="2" borderId="38" xfId="2028" applyFont="1" applyFill="1" applyBorder="1" applyAlignment="1">
      <alignment horizontal="right"/>
    </xf>
    <xf numFmtId="0" fontId="73" fillId="2" borderId="0" xfId="253" applyFont="1" applyFill="1" applyAlignment="1">
      <alignment horizontal="right" vertical="top" wrapText="1"/>
    </xf>
    <xf numFmtId="0" fontId="73" fillId="2" borderId="0" xfId="253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168" fontId="94" fillId="2" borderId="35" xfId="96" applyNumberFormat="1" applyFont="1" applyFill="1" applyBorder="1" applyAlignment="1">
      <alignment horizontal="center" vertical="center" wrapText="1"/>
    </xf>
    <xf numFmtId="168" fontId="94" fillId="2" borderId="36" xfId="96" applyNumberFormat="1" applyFont="1" applyFill="1" applyBorder="1" applyAlignment="1">
      <alignment horizontal="center" vertical="center" wrapText="1"/>
    </xf>
    <xf numFmtId="168" fontId="94" fillId="2" borderId="37" xfId="96" applyNumberFormat="1" applyFont="1" applyFill="1" applyBorder="1" applyAlignment="1">
      <alignment horizontal="center" vertical="center" wrapText="1"/>
    </xf>
    <xf numFmtId="0" fontId="95" fillId="2" borderId="26" xfId="0" applyFont="1" applyFill="1" applyBorder="1" applyAlignment="1">
      <alignment horizontal="center"/>
    </xf>
    <xf numFmtId="0" fontId="95" fillId="2" borderId="2" xfId="0" applyFont="1" applyFill="1" applyBorder="1" applyAlignment="1">
      <alignment horizontal="center"/>
    </xf>
    <xf numFmtId="0" fontId="95" fillId="2" borderId="3" xfId="0" applyFont="1" applyFill="1" applyBorder="1" applyAlignment="1">
      <alignment horizontal="center"/>
    </xf>
    <xf numFmtId="0" fontId="95" fillId="2" borderId="34" xfId="0" applyFont="1" applyFill="1" applyBorder="1" applyAlignment="1">
      <alignment horizontal="center"/>
    </xf>
    <xf numFmtId="178" fontId="85" fillId="2" borderId="35" xfId="98" applyNumberFormat="1" applyFont="1" applyFill="1" applyBorder="1" applyAlignment="1">
      <alignment horizontal="left" vertical="center" wrapText="1"/>
    </xf>
    <xf numFmtId="178" fontId="85" fillId="2" borderId="37" xfId="98" applyNumberFormat="1" applyFont="1" applyFill="1" applyBorder="1" applyAlignment="1">
      <alignment horizontal="left" vertical="center" wrapText="1"/>
    </xf>
    <xf numFmtId="0" fontId="16" fillId="2" borderId="35" xfId="0" applyFont="1" applyFill="1" applyBorder="1" applyAlignment="1">
      <alignment horizontal="left" vertical="center" wrapText="1"/>
    </xf>
    <xf numFmtId="0" fontId="16" fillId="2" borderId="36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38" xfId="0" applyFont="1" applyFill="1" applyBorder="1" applyAlignment="1">
      <alignment horizontal="right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40" xfId="8" applyFont="1" applyFill="1" applyBorder="1" applyAlignment="1">
      <alignment horizontal="center" vertical="center" wrapText="1"/>
    </xf>
    <xf numFmtId="0" fontId="72" fillId="2" borderId="41" xfId="8" applyFont="1" applyFill="1" applyBorder="1" applyAlignment="1">
      <alignment horizontal="center" vertical="center" wrapText="1"/>
    </xf>
    <xf numFmtId="0" fontId="72" fillId="2" borderId="6" xfId="8" applyFont="1" applyFill="1" applyBorder="1" applyAlignment="1">
      <alignment horizontal="center" vertical="center" wrapText="1"/>
    </xf>
    <xf numFmtId="0" fontId="72" fillId="2" borderId="39" xfId="8" applyFont="1" applyFill="1" applyBorder="1" applyAlignment="1">
      <alignment horizontal="center" vertical="center" wrapText="1"/>
    </xf>
    <xf numFmtId="0" fontId="72" fillId="2" borderId="26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2" fillId="2" borderId="28" xfId="0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left" vertical="center" wrapText="1"/>
    </xf>
    <xf numFmtId="0" fontId="84" fillId="2" borderId="27" xfId="0" applyFont="1" applyFill="1" applyBorder="1" applyAlignment="1">
      <alignment vertical="center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left"/>
    </xf>
    <xf numFmtId="0" fontId="16" fillId="2" borderId="31" xfId="0" applyFont="1" applyFill="1" applyBorder="1" applyAlignment="1">
      <alignment horizontal="left"/>
    </xf>
    <xf numFmtId="0" fontId="16" fillId="2" borderId="36" xfId="0" applyFont="1" applyFill="1" applyBorder="1" applyAlignment="1">
      <alignment horizontal="left"/>
    </xf>
    <xf numFmtId="0" fontId="16" fillId="2" borderId="32" xfId="0" applyFont="1" applyFill="1" applyBorder="1" applyAlignment="1">
      <alignment horizontal="left"/>
    </xf>
    <xf numFmtId="0" fontId="87" fillId="2" borderId="0" xfId="0" applyFont="1" applyFill="1" applyBorder="1" applyAlignment="1">
      <alignment horizontal="right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top" wrapText="1"/>
    </xf>
    <xf numFmtId="0" fontId="85" fillId="2" borderId="35" xfId="0" applyFont="1" applyFill="1" applyBorder="1" applyAlignment="1">
      <alignment horizontal="left" vertical="top" wrapText="1"/>
    </xf>
    <xf numFmtId="0" fontId="85" fillId="2" borderId="37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87" fillId="2" borderId="0" xfId="0" applyFont="1" applyFill="1" applyAlignment="1">
      <alignment horizontal="right" vertical="top" wrapText="1"/>
    </xf>
    <xf numFmtId="0" fontId="13" fillId="2" borderId="42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left"/>
    </xf>
    <xf numFmtId="0" fontId="16" fillId="2" borderId="44" xfId="0" applyFont="1" applyFill="1" applyBorder="1" applyAlignment="1">
      <alignment horizontal="left"/>
    </xf>
    <xf numFmtId="0" fontId="16" fillId="2" borderId="27" xfId="0" applyFont="1" applyFill="1" applyBorder="1" applyAlignment="1">
      <alignment horizontal="left"/>
    </xf>
    <xf numFmtId="0" fontId="13" fillId="2" borderId="34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left" vertical="center" wrapText="1"/>
    </xf>
    <xf numFmtId="0" fontId="72" fillId="2" borderId="35" xfId="0" applyFont="1" applyFill="1" applyBorder="1" applyAlignment="1">
      <alignment horizontal="left" vertical="center" wrapText="1"/>
    </xf>
    <xf numFmtId="0" fontId="72" fillId="2" borderId="36" xfId="0" applyFont="1" applyFill="1" applyBorder="1" applyAlignment="1">
      <alignment horizontal="left" vertical="center" wrapText="1"/>
    </xf>
    <xf numFmtId="0" fontId="72" fillId="2" borderId="37" xfId="0" applyFont="1" applyFill="1" applyBorder="1" applyAlignment="1">
      <alignment horizontal="left" vertical="center" wrapText="1"/>
    </xf>
    <xf numFmtId="0" fontId="72" fillId="57" borderId="43" xfId="0" applyFont="1" applyFill="1" applyBorder="1" applyAlignment="1">
      <alignment horizontal="left" vertical="center" wrapText="1"/>
    </xf>
    <xf numFmtId="0" fontId="72" fillId="57" borderId="44" xfId="0" applyFont="1" applyFill="1" applyBorder="1" applyAlignment="1">
      <alignment horizontal="left" vertical="center" wrapText="1"/>
    </xf>
    <xf numFmtId="0" fontId="72" fillId="57" borderId="27" xfId="0" applyFont="1" applyFill="1" applyBorder="1" applyAlignment="1">
      <alignment horizontal="left" vertical="center" wrapText="1"/>
    </xf>
    <xf numFmtId="0" fontId="72" fillId="2" borderId="34" xfId="0" applyFont="1" applyFill="1" applyBorder="1" applyAlignment="1">
      <alignment horizontal="left" vertical="top" wrapText="1"/>
    </xf>
    <xf numFmtId="0" fontId="72" fillId="57" borderId="35" xfId="0" applyFont="1" applyFill="1" applyBorder="1" applyAlignment="1">
      <alignment horizontal="left" vertical="center" wrapText="1"/>
    </xf>
    <xf numFmtId="0" fontId="72" fillId="57" borderId="36" xfId="0" applyFont="1" applyFill="1" applyBorder="1" applyAlignment="1">
      <alignment horizontal="left" vertical="center" wrapText="1"/>
    </xf>
    <xf numFmtId="0" fontId="72" fillId="57" borderId="37" xfId="0" applyFont="1" applyFill="1" applyBorder="1" applyAlignment="1">
      <alignment horizontal="left" vertical="center" wrapText="1"/>
    </xf>
    <xf numFmtId="0" fontId="72" fillId="2" borderId="35" xfId="299" applyFont="1" applyFill="1" applyBorder="1" applyAlignment="1">
      <alignment horizontal="left" vertical="top" wrapText="1"/>
    </xf>
    <xf numFmtId="0" fontId="72" fillId="2" borderId="36" xfId="299" applyFont="1" applyFill="1" applyBorder="1" applyAlignment="1">
      <alignment horizontal="left" vertical="top" wrapText="1"/>
    </xf>
    <xf numFmtId="0" fontId="72" fillId="2" borderId="37" xfId="299" applyFont="1" applyFill="1" applyBorder="1" applyAlignment="1">
      <alignment horizontal="left" vertical="top" wrapText="1"/>
    </xf>
    <xf numFmtId="0" fontId="72" fillId="0" borderId="34" xfId="0" applyFont="1" applyBorder="1" applyAlignment="1">
      <alignment horizontal="left" vertical="center" wrapText="1"/>
    </xf>
    <xf numFmtId="0" fontId="72" fillId="2" borderId="35" xfId="299" applyFont="1" applyFill="1" applyBorder="1" applyAlignment="1">
      <alignment horizontal="center" vertical="top" wrapText="1"/>
    </xf>
    <xf numFmtId="0" fontId="72" fillId="2" borderId="36" xfId="299" applyFont="1" applyFill="1" applyBorder="1" applyAlignment="1">
      <alignment horizontal="center" vertical="top" wrapText="1"/>
    </xf>
    <xf numFmtId="0" fontId="72" fillId="2" borderId="37" xfId="299" applyFont="1" applyFill="1" applyBorder="1" applyAlignment="1">
      <alignment horizontal="center" vertical="top" wrapText="1"/>
    </xf>
    <xf numFmtId="0" fontId="72" fillId="2" borderId="35" xfId="1735" applyFont="1" applyFill="1" applyBorder="1" applyAlignment="1">
      <alignment horizontal="center" wrapText="1"/>
    </xf>
    <xf numFmtId="0" fontId="72" fillId="2" borderId="36" xfId="1735" applyFont="1" applyFill="1" applyBorder="1" applyAlignment="1">
      <alignment horizontal="center" wrapText="1"/>
    </xf>
    <xf numFmtId="0" fontId="72" fillId="2" borderId="37" xfId="1735" applyFont="1" applyFill="1" applyBorder="1" applyAlignment="1">
      <alignment horizontal="center" wrapText="1"/>
    </xf>
    <xf numFmtId="0" fontId="16" fillId="58" borderId="34" xfId="0" applyFont="1" applyFill="1" applyBorder="1" applyAlignment="1">
      <alignment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34" xfId="1734" applyFont="1" applyFill="1" applyBorder="1" applyAlignment="1">
      <alignment horizontal="center" vertical="center" wrapText="1"/>
    </xf>
    <xf numFmtId="0" fontId="72" fillId="2" borderId="34" xfId="1735" applyFont="1" applyFill="1" applyBorder="1" applyAlignment="1">
      <alignment horizontal="center" vertical="center" wrapText="1"/>
    </xf>
    <xf numFmtId="0" fontId="16" fillId="59" borderId="35" xfId="0" applyFont="1" applyFill="1" applyBorder="1" applyAlignment="1">
      <alignment vertical="top" wrapText="1"/>
    </xf>
    <xf numFmtId="0" fontId="16" fillId="59" borderId="36" xfId="0" applyFont="1" applyFill="1" applyBorder="1" applyAlignment="1">
      <alignment vertical="top" wrapText="1"/>
    </xf>
    <xf numFmtId="0" fontId="16" fillId="59" borderId="37" xfId="0" applyFont="1" applyFill="1" applyBorder="1" applyAlignment="1">
      <alignment vertical="top" wrapText="1"/>
    </xf>
  </cellXfs>
  <cellStyles count="203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avelvatsner%20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N 1"/>
      <sheetName val="Հավելված N 2"/>
      <sheetName val="Հավելված N 3"/>
      <sheetName val="Հավելված N 4"/>
      <sheetName val="Հավելված N 5"/>
      <sheetName val="Հավելված N 6"/>
      <sheetName val="Հավելված N 7"/>
      <sheetName val="Հավելված N 8"/>
      <sheetName val="Հավելված N 9"/>
    </sheetNames>
    <sheetDataSet>
      <sheetData sheetId="0"/>
      <sheetData sheetId="1"/>
      <sheetData sheetId="2">
        <row r="14">
          <cell r="D14">
            <v>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1"/>
  <sheetViews>
    <sheetView topLeftCell="A51" zoomScale="85" zoomScaleNormal="85" zoomScaleSheetLayoutView="100" workbookViewId="0">
      <selection activeCell="D14" sqref="D14:G14"/>
    </sheetView>
  </sheetViews>
  <sheetFormatPr defaultColWidth="9.09765625" defaultRowHeight="17.75"/>
  <cols>
    <col min="1" max="1" width="9.59765625" style="3" customWidth="1"/>
    <col min="2" max="2" width="24.59765625" style="3" customWidth="1"/>
    <col min="3" max="3" width="64.5" style="3" customWidth="1"/>
    <col min="4" max="7" width="20.8984375" style="3" customWidth="1"/>
    <col min="8" max="8" width="15.8984375" style="3" customWidth="1"/>
    <col min="9" max="9" width="15.59765625" style="3" customWidth="1"/>
    <col min="10" max="10" width="13.8984375" style="3" customWidth="1"/>
    <col min="11" max="12" width="12.19921875" style="3" customWidth="1"/>
    <col min="13" max="16384" width="9.09765625" style="3"/>
  </cols>
  <sheetData>
    <row r="1" spans="1:8" ht="37.35" customHeight="1">
      <c r="C1" s="308" t="s">
        <v>25</v>
      </c>
      <c r="D1" s="308"/>
      <c r="E1" s="308"/>
      <c r="F1" s="308"/>
      <c r="G1" s="308"/>
    </row>
    <row r="2" spans="1:8" ht="17.600000000000001" customHeight="1">
      <c r="C2" s="309" t="s">
        <v>125</v>
      </c>
      <c r="D2" s="309"/>
      <c r="E2" s="309"/>
      <c r="F2" s="309"/>
      <c r="G2" s="309"/>
    </row>
    <row r="3" spans="1:8" ht="17.600000000000001" customHeight="1">
      <c r="C3" s="309" t="s">
        <v>6</v>
      </c>
      <c r="D3" s="309"/>
      <c r="E3" s="309"/>
      <c r="F3" s="309"/>
      <c r="G3" s="309"/>
    </row>
    <row r="6" spans="1:8" ht="75.900000000000006" customHeight="1">
      <c r="A6" s="310" t="s">
        <v>374</v>
      </c>
      <c r="B6" s="310"/>
      <c r="C6" s="310"/>
      <c r="D6" s="310"/>
      <c r="E6" s="310"/>
      <c r="F6" s="310"/>
      <c r="G6" s="310"/>
    </row>
    <row r="7" spans="1:8">
      <c r="A7" s="242"/>
      <c r="B7" s="242"/>
      <c r="C7" s="242"/>
      <c r="D7" s="242"/>
      <c r="E7" s="242"/>
      <c r="F7" s="242"/>
      <c r="G7" s="242"/>
    </row>
    <row r="9" spans="1:8">
      <c r="D9" s="232"/>
      <c r="E9" s="232"/>
      <c r="F9" s="232"/>
      <c r="G9" s="232" t="s">
        <v>16</v>
      </c>
    </row>
    <row r="10" spans="1:8" s="14" customFormat="1" ht="42.75" customHeight="1">
      <c r="A10" s="311" t="s">
        <v>8</v>
      </c>
      <c r="B10" s="312"/>
      <c r="C10" s="313" t="s">
        <v>353</v>
      </c>
      <c r="D10" s="316" t="s">
        <v>35</v>
      </c>
      <c r="E10" s="317"/>
      <c r="F10" s="317"/>
      <c r="G10" s="318"/>
    </row>
    <row r="11" spans="1:8" s="14" customFormat="1">
      <c r="A11" s="237" t="s">
        <v>21</v>
      </c>
      <c r="B11" s="243" t="s">
        <v>354</v>
      </c>
      <c r="C11" s="314"/>
      <c r="D11" s="233" t="s">
        <v>64</v>
      </c>
      <c r="E11" s="233" t="s">
        <v>63</v>
      </c>
      <c r="F11" s="233" t="s">
        <v>9</v>
      </c>
      <c r="G11" s="233" t="s">
        <v>10</v>
      </c>
    </row>
    <row r="12" spans="1:8" s="14" customFormat="1" ht="34.950000000000003" customHeight="1">
      <c r="A12" s="244" t="s">
        <v>355</v>
      </c>
      <c r="B12" s="245"/>
      <c r="C12" s="246" t="s">
        <v>15</v>
      </c>
      <c r="D12" s="247">
        <f>+D14</f>
        <v>0</v>
      </c>
      <c r="E12" s="247">
        <f t="shared" ref="E12:G12" si="0">+E14</f>
        <v>-82950.8</v>
      </c>
      <c r="F12" s="247">
        <f t="shared" si="0"/>
        <v>-441325.3</v>
      </c>
      <c r="G12" s="247">
        <f t="shared" si="0"/>
        <v>524633.1</v>
      </c>
    </row>
    <row r="13" spans="1:8" s="14" customFormat="1" ht="18" customHeight="1">
      <c r="A13" s="244"/>
      <c r="B13" s="245"/>
      <c r="C13" s="239" t="s">
        <v>356</v>
      </c>
      <c r="D13" s="248"/>
      <c r="E13" s="248"/>
      <c r="F13" s="248"/>
      <c r="G13" s="248"/>
    </row>
    <row r="14" spans="1:8" s="14" customFormat="1" ht="33.35">
      <c r="A14" s="249"/>
      <c r="B14" s="250"/>
      <c r="C14" s="246" t="s">
        <v>24</v>
      </c>
      <c r="D14" s="241">
        <f>+ROUND(D16+D29+D48,1)</f>
        <v>0</v>
      </c>
      <c r="E14" s="241">
        <f t="shared" ref="E14:G14" si="1">+ROUND(E16+E29+E48,1)</f>
        <v>-82950.8</v>
      </c>
      <c r="F14" s="241">
        <f t="shared" si="1"/>
        <v>-441325.3</v>
      </c>
      <c r="G14" s="241">
        <f t="shared" si="1"/>
        <v>524633.1</v>
      </c>
    </row>
    <row r="15" spans="1:8" s="14" customFormat="1">
      <c r="A15" s="321">
        <v>1163</v>
      </c>
      <c r="B15" s="323"/>
      <c r="C15" s="259" t="s">
        <v>357</v>
      </c>
      <c r="D15" s="252"/>
      <c r="E15" s="252"/>
      <c r="F15" s="252"/>
      <c r="G15" s="252"/>
    </row>
    <row r="16" spans="1:8" s="14" customFormat="1">
      <c r="A16" s="322"/>
      <c r="B16" s="324"/>
      <c r="C16" s="260" t="s">
        <v>365</v>
      </c>
      <c r="D16" s="241">
        <f>+D23</f>
        <v>199</v>
      </c>
      <c r="E16" s="241">
        <f t="shared" ref="E16:G16" si="2">+E23</f>
        <v>199</v>
      </c>
      <c r="F16" s="241">
        <f t="shared" si="2"/>
        <v>199</v>
      </c>
      <c r="G16" s="241">
        <f t="shared" si="2"/>
        <v>199</v>
      </c>
      <c r="H16" s="254"/>
    </row>
    <row r="17" spans="1:8" s="14" customFormat="1">
      <c r="A17" s="322"/>
      <c r="B17" s="324"/>
      <c r="C17" s="261" t="s">
        <v>358</v>
      </c>
      <c r="D17" s="255"/>
      <c r="E17" s="255"/>
      <c r="F17" s="255"/>
      <c r="G17" s="255"/>
    </row>
    <row r="18" spans="1:8" s="14" customFormat="1" ht="70.95">
      <c r="A18" s="322"/>
      <c r="B18" s="324"/>
      <c r="C18" s="262" t="s">
        <v>366</v>
      </c>
      <c r="D18" s="255"/>
      <c r="E18" s="255"/>
      <c r="F18" s="255"/>
      <c r="G18" s="255"/>
    </row>
    <row r="19" spans="1:8" s="14" customFormat="1">
      <c r="A19" s="322"/>
      <c r="B19" s="324"/>
      <c r="C19" s="261" t="s">
        <v>359</v>
      </c>
      <c r="D19" s="255"/>
      <c r="E19" s="255"/>
      <c r="F19" s="255"/>
      <c r="G19" s="255"/>
    </row>
    <row r="20" spans="1:8" s="14" customFormat="1" ht="35.5">
      <c r="A20" s="322"/>
      <c r="B20" s="325"/>
      <c r="C20" s="262" t="s">
        <v>367</v>
      </c>
      <c r="D20" s="255"/>
      <c r="E20" s="255"/>
      <c r="F20" s="255"/>
      <c r="G20" s="255"/>
    </row>
    <row r="21" spans="1:8" s="14" customFormat="1" ht="24.05" customHeight="1">
      <c r="A21" s="322"/>
      <c r="B21" s="256"/>
      <c r="C21" s="257" t="s">
        <v>360</v>
      </c>
      <c r="D21" s="255"/>
      <c r="E21" s="255"/>
      <c r="F21" s="255"/>
      <c r="G21" s="255"/>
    </row>
    <row r="22" spans="1:8" s="14" customFormat="1">
      <c r="A22" s="322"/>
      <c r="B22" s="326">
        <v>32001</v>
      </c>
      <c r="C22" s="261" t="s">
        <v>361</v>
      </c>
      <c r="D22" s="255"/>
      <c r="E22" s="255"/>
      <c r="F22" s="255"/>
      <c r="G22" s="255"/>
    </row>
    <row r="23" spans="1:8" s="14" customFormat="1">
      <c r="A23" s="322"/>
      <c r="B23" s="327"/>
      <c r="C23" s="263" t="s">
        <v>348</v>
      </c>
      <c r="D23" s="255">
        <f>+'Հավելված N 2'!G137</f>
        <v>199</v>
      </c>
      <c r="E23" s="255">
        <f>+'Հավելված N 2'!H137</f>
        <v>199</v>
      </c>
      <c r="F23" s="255">
        <f>+'Հավելված N 2'!I137</f>
        <v>199</v>
      </c>
      <c r="G23" s="255">
        <f>+'Հավելված N 2'!J137</f>
        <v>199</v>
      </c>
      <c r="H23" s="258"/>
    </row>
    <row r="24" spans="1:8" s="14" customFormat="1">
      <c r="A24" s="322"/>
      <c r="B24" s="327"/>
      <c r="C24" s="261" t="s">
        <v>362</v>
      </c>
      <c r="D24" s="256"/>
      <c r="E24" s="256"/>
      <c r="F24" s="256"/>
      <c r="G24" s="256"/>
    </row>
    <row r="25" spans="1:8" s="14" customFormat="1" ht="70.95">
      <c r="A25" s="322"/>
      <c r="B25" s="327"/>
      <c r="C25" s="262" t="s">
        <v>368</v>
      </c>
      <c r="D25" s="256"/>
      <c r="E25" s="256"/>
      <c r="F25" s="256"/>
      <c r="G25" s="256"/>
    </row>
    <row r="26" spans="1:8" s="14" customFormat="1">
      <c r="A26" s="322"/>
      <c r="B26" s="327"/>
      <c r="C26" s="261" t="s">
        <v>363</v>
      </c>
      <c r="D26" s="256"/>
      <c r="E26" s="256"/>
      <c r="F26" s="256"/>
      <c r="G26" s="256"/>
    </row>
    <row r="27" spans="1:8" s="14" customFormat="1" ht="53.2">
      <c r="A27" s="322"/>
      <c r="B27" s="328"/>
      <c r="C27" s="262" t="s">
        <v>364</v>
      </c>
      <c r="D27" s="256"/>
      <c r="E27" s="256"/>
      <c r="F27" s="256"/>
      <c r="G27" s="256"/>
    </row>
    <row r="28" spans="1:8" ht="17.899999999999999" customHeight="1">
      <c r="A28" s="319">
        <v>1183</v>
      </c>
      <c r="B28" s="315"/>
      <c r="C28" s="251" t="s">
        <v>357</v>
      </c>
      <c r="D28" s="267"/>
      <c r="E28" s="267"/>
      <c r="F28" s="267"/>
      <c r="G28" s="267"/>
    </row>
    <row r="29" spans="1:8" ht="19.350000000000001" customHeight="1">
      <c r="A29" s="319"/>
      <c r="B29" s="315"/>
      <c r="C29" s="253" t="s">
        <v>329</v>
      </c>
      <c r="D29" s="241">
        <f>+D36+D42</f>
        <v>3337.5</v>
      </c>
      <c r="E29" s="241">
        <f t="shared" ref="E29:G29" si="3">+E36+E42</f>
        <v>3337.5</v>
      </c>
      <c r="F29" s="241">
        <f t="shared" si="3"/>
        <v>3337.5</v>
      </c>
      <c r="G29" s="241">
        <f t="shared" si="3"/>
        <v>3337.5</v>
      </c>
      <c r="H29" s="268"/>
    </row>
    <row r="30" spans="1:8" ht="17.899999999999999" customHeight="1">
      <c r="A30" s="319"/>
      <c r="B30" s="315"/>
      <c r="C30" s="251" t="s">
        <v>358</v>
      </c>
      <c r="D30" s="269"/>
      <c r="E30" s="269"/>
      <c r="F30" s="269"/>
      <c r="G30" s="269"/>
    </row>
    <row r="31" spans="1:8" ht="88.7">
      <c r="A31" s="319"/>
      <c r="B31" s="315"/>
      <c r="C31" s="265" t="s">
        <v>369</v>
      </c>
      <c r="D31" s="269"/>
      <c r="E31" s="269"/>
      <c r="F31" s="269"/>
      <c r="G31" s="269"/>
    </row>
    <row r="32" spans="1:8" ht="17.899999999999999" customHeight="1">
      <c r="A32" s="319"/>
      <c r="B32" s="315"/>
      <c r="C32" s="251" t="s">
        <v>359</v>
      </c>
      <c r="D32" s="269"/>
      <c r="E32" s="269"/>
      <c r="F32" s="269"/>
      <c r="G32" s="269"/>
    </row>
    <row r="33" spans="1:8">
      <c r="A33" s="319"/>
      <c r="B33" s="315"/>
      <c r="C33" s="265" t="s">
        <v>370</v>
      </c>
      <c r="D33" s="269"/>
      <c r="E33" s="269"/>
      <c r="F33" s="269"/>
      <c r="G33" s="269"/>
    </row>
    <row r="34" spans="1:8" ht="24.05" customHeight="1">
      <c r="A34" s="319"/>
      <c r="B34" s="238"/>
      <c r="C34" s="270" t="s">
        <v>371</v>
      </c>
      <c r="D34" s="256"/>
      <c r="E34" s="256"/>
      <c r="F34" s="256"/>
      <c r="G34" s="256"/>
    </row>
    <row r="35" spans="1:8" ht="17.899999999999999" customHeight="1">
      <c r="A35" s="319"/>
      <c r="B35" s="320">
        <v>32007</v>
      </c>
      <c r="C35" s="259" t="s">
        <v>361</v>
      </c>
      <c r="D35" s="271"/>
      <c r="E35" s="271"/>
      <c r="F35" s="271"/>
      <c r="G35" s="271"/>
    </row>
    <row r="36" spans="1:8" ht="50">
      <c r="A36" s="319"/>
      <c r="B36" s="320"/>
      <c r="C36" s="272" t="s">
        <v>330</v>
      </c>
      <c r="D36" s="255">
        <f>+'Հավելված N 2'!G148</f>
        <v>2175</v>
      </c>
      <c r="E36" s="255">
        <f>+'Հավելված N 2'!H148</f>
        <v>2175</v>
      </c>
      <c r="F36" s="255">
        <f>+'Հավելված N 2'!I148</f>
        <v>2175</v>
      </c>
      <c r="G36" s="255">
        <f>+'Հավելված N 2'!J148</f>
        <v>2175</v>
      </c>
      <c r="H36" s="268"/>
    </row>
    <row r="37" spans="1:8" ht="17.600000000000001" customHeight="1">
      <c r="A37" s="319"/>
      <c r="B37" s="320"/>
      <c r="C37" s="259" t="s">
        <v>362</v>
      </c>
      <c r="D37" s="239"/>
      <c r="E37" s="239"/>
      <c r="F37" s="239"/>
      <c r="G37" s="239"/>
    </row>
    <row r="38" spans="1:8" ht="53.2">
      <c r="A38" s="319"/>
      <c r="B38" s="320"/>
      <c r="C38" s="264" t="s">
        <v>372</v>
      </c>
      <c r="D38" s="239"/>
      <c r="E38" s="239"/>
      <c r="F38" s="239"/>
      <c r="G38" s="239"/>
    </row>
    <row r="39" spans="1:8" ht="17.600000000000001" customHeight="1">
      <c r="A39" s="319"/>
      <c r="B39" s="320"/>
      <c r="C39" s="259" t="s">
        <v>363</v>
      </c>
      <c r="D39" s="239"/>
      <c r="E39" s="239"/>
      <c r="F39" s="239"/>
      <c r="G39" s="239"/>
    </row>
    <row r="40" spans="1:8" ht="53.2">
      <c r="A40" s="319"/>
      <c r="B40" s="320"/>
      <c r="C40" s="264" t="s">
        <v>364</v>
      </c>
      <c r="D40" s="239"/>
      <c r="E40" s="239"/>
      <c r="F40" s="239"/>
      <c r="G40" s="239"/>
    </row>
    <row r="41" spans="1:8" ht="17.899999999999999" customHeight="1">
      <c r="A41" s="319"/>
      <c r="B41" s="320">
        <v>32009</v>
      </c>
      <c r="C41" s="259" t="s">
        <v>361</v>
      </c>
      <c r="D41" s="271"/>
      <c r="E41" s="271"/>
      <c r="F41" s="271"/>
      <c r="G41" s="271"/>
    </row>
    <row r="42" spans="1:8" ht="50">
      <c r="A42" s="319"/>
      <c r="B42" s="320"/>
      <c r="C42" s="272" t="s">
        <v>332</v>
      </c>
      <c r="D42" s="255">
        <f>+'Հավելված N 2'!G157</f>
        <v>1162.5</v>
      </c>
      <c r="E42" s="255">
        <f>+'Հավելված N 2'!H157</f>
        <v>1162.5</v>
      </c>
      <c r="F42" s="255">
        <f>+'Հավելված N 2'!I157</f>
        <v>1162.5</v>
      </c>
      <c r="G42" s="255">
        <f>+'Հավելված N 2'!J157</f>
        <v>1162.5</v>
      </c>
      <c r="H42" s="268"/>
    </row>
    <row r="43" spans="1:8" ht="17.600000000000001" customHeight="1">
      <c r="A43" s="319"/>
      <c r="B43" s="320"/>
      <c r="C43" s="259" t="s">
        <v>362</v>
      </c>
      <c r="D43" s="239"/>
      <c r="E43" s="239"/>
      <c r="F43" s="239"/>
      <c r="G43" s="239"/>
    </row>
    <row r="44" spans="1:8" ht="53.2">
      <c r="A44" s="319"/>
      <c r="B44" s="320"/>
      <c r="C44" s="264" t="s">
        <v>373</v>
      </c>
      <c r="D44" s="239"/>
      <c r="E44" s="239"/>
      <c r="F44" s="239"/>
      <c r="G44" s="239"/>
    </row>
    <row r="45" spans="1:8" ht="17.600000000000001" customHeight="1">
      <c r="A45" s="319"/>
      <c r="B45" s="320"/>
      <c r="C45" s="259" t="s">
        <v>363</v>
      </c>
      <c r="D45" s="239"/>
      <c r="E45" s="239"/>
      <c r="F45" s="239"/>
      <c r="G45" s="239"/>
    </row>
    <row r="46" spans="1:8" ht="53.2">
      <c r="A46" s="319"/>
      <c r="B46" s="320"/>
      <c r="C46" s="264" t="s">
        <v>364</v>
      </c>
      <c r="D46" s="239"/>
      <c r="E46" s="239"/>
      <c r="F46" s="239"/>
      <c r="G46" s="239"/>
    </row>
    <row r="47" spans="1:8" ht="17.899999999999999" customHeight="1">
      <c r="A47" s="319">
        <v>1236</v>
      </c>
      <c r="B47" s="315"/>
      <c r="C47" s="251" t="s">
        <v>357</v>
      </c>
      <c r="D47" s="267"/>
      <c r="E47" s="267"/>
      <c r="F47" s="267"/>
      <c r="G47" s="267"/>
    </row>
    <row r="48" spans="1:8" ht="33.35">
      <c r="A48" s="319"/>
      <c r="B48" s="315"/>
      <c r="C48" s="253" t="s">
        <v>282</v>
      </c>
      <c r="D48" s="241">
        <f>+D55+D61+D67</f>
        <v>-3536.5</v>
      </c>
      <c r="E48" s="241">
        <f t="shared" ref="E48:G48" si="4">+E55+E61+E67</f>
        <v>-86487.299999999959</v>
      </c>
      <c r="F48" s="241">
        <f t="shared" si="4"/>
        <v>-444861.80000000016</v>
      </c>
      <c r="G48" s="241">
        <f t="shared" si="4"/>
        <v>521096.60000000079</v>
      </c>
      <c r="H48" s="268"/>
    </row>
    <row r="49" spans="1:8" ht="17.899999999999999" customHeight="1">
      <c r="A49" s="319"/>
      <c r="B49" s="315"/>
      <c r="C49" s="251" t="s">
        <v>358</v>
      </c>
      <c r="D49" s="269"/>
      <c r="E49" s="269"/>
      <c r="F49" s="269"/>
      <c r="G49" s="269"/>
    </row>
    <row r="50" spans="1:8" ht="53.2">
      <c r="A50" s="319"/>
      <c r="B50" s="315"/>
      <c r="C50" s="265" t="s">
        <v>375</v>
      </c>
      <c r="D50" s="269"/>
      <c r="E50" s="269"/>
      <c r="F50" s="269"/>
      <c r="G50" s="269"/>
    </row>
    <row r="51" spans="1:8" ht="17.899999999999999" customHeight="1">
      <c r="A51" s="319"/>
      <c r="B51" s="315"/>
      <c r="C51" s="251" t="s">
        <v>359</v>
      </c>
      <c r="D51" s="269"/>
      <c r="E51" s="269"/>
      <c r="F51" s="269"/>
      <c r="G51" s="269"/>
    </row>
    <row r="52" spans="1:8">
      <c r="A52" s="319"/>
      <c r="B52" s="315"/>
      <c r="C52" s="265" t="s">
        <v>376</v>
      </c>
      <c r="D52" s="269"/>
      <c r="E52" s="269"/>
      <c r="F52" s="269"/>
      <c r="G52" s="269"/>
    </row>
    <row r="53" spans="1:8" ht="24.05" customHeight="1">
      <c r="A53" s="319"/>
      <c r="B53" s="238"/>
      <c r="C53" s="270" t="s">
        <v>371</v>
      </c>
      <c r="D53" s="256"/>
      <c r="E53" s="256"/>
      <c r="F53" s="256"/>
      <c r="G53" s="256"/>
    </row>
    <row r="54" spans="1:8" ht="17.899999999999999" customHeight="1">
      <c r="A54" s="319"/>
      <c r="B54" s="320">
        <v>32001</v>
      </c>
      <c r="C54" s="259" t="s">
        <v>361</v>
      </c>
      <c r="D54" s="271"/>
      <c r="E54" s="271"/>
      <c r="F54" s="271"/>
      <c r="G54" s="271"/>
    </row>
    <row r="55" spans="1:8">
      <c r="A55" s="319"/>
      <c r="B55" s="320"/>
      <c r="C55" s="272" t="s">
        <v>318</v>
      </c>
      <c r="D55" s="255">
        <f>+'Հավելված N 2'!G49</f>
        <v>322.5</v>
      </c>
      <c r="E55" s="255">
        <f>+'Հավելված N 2'!H49</f>
        <v>322.5</v>
      </c>
      <c r="F55" s="255">
        <f>+'Հավելված N 2'!I49</f>
        <v>322.5</v>
      </c>
      <c r="G55" s="255">
        <f>+'Հավելված N 2'!J49</f>
        <v>322.5</v>
      </c>
      <c r="H55" s="268"/>
    </row>
    <row r="56" spans="1:8" ht="17.600000000000001" customHeight="1">
      <c r="A56" s="319"/>
      <c r="B56" s="320"/>
      <c r="C56" s="259" t="s">
        <v>362</v>
      </c>
      <c r="D56" s="239"/>
      <c r="E56" s="239"/>
      <c r="F56" s="239"/>
      <c r="G56" s="239"/>
    </row>
    <row r="57" spans="1:8" ht="70.95">
      <c r="A57" s="319"/>
      <c r="B57" s="320"/>
      <c r="C57" s="264" t="s">
        <v>377</v>
      </c>
      <c r="D57" s="239"/>
      <c r="E57" s="239"/>
      <c r="F57" s="239"/>
      <c r="G57" s="239"/>
    </row>
    <row r="58" spans="1:8" ht="17.600000000000001" customHeight="1">
      <c r="A58" s="319"/>
      <c r="B58" s="320"/>
      <c r="C58" s="259" t="s">
        <v>363</v>
      </c>
      <c r="D58" s="239"/>
      <c r="E58" s="239"/>
      <c r="F58" s="239"/>
      <c r="G58" s="239"/>
    </row>
    <row r="59" spans="1:8" ht="53.2">
      <c r="A59" s="319"/>
      <c r="B59" s="320"/>
      <c r="C59" s="264" t="s">
        <v>364</v>
      </c>
      <c r="D59" s="239"/>
      <c r="E59" s="239"/>
      <c r="F59" s="239"/>
      <c r="G59" s="239"/>
    </row>
    <row r="60" spans="1:8" ht="17.899999999999999" customHeight="1">
      <c r="A60" s="319"/>
      <c r="B60" s="320">
        <v>32002</v>
      </c>
      <c r="C60" s="259" t="s">
        <v>361</v>
      </c>
      <c r="D60" s="271"/>
      <c r="E60" s="271"/>
      <c r="F60" s="271"/>
      <c r="G60" s="271"/>
    </row>
    <row r="61" spans="1:8" ht="33.35">
      <c r="A61" s="319"/>
      <c r="B61" s="320"/>
      <c r="C61" s="272" t="s">
        <v>388</v>
      </c>
      <c r="D61" s="255">
        <f>+'Հավելված N 2'!G58</f>
        <v>0</v>
      </c>
      <c r="E61" s="255">
        <f>+'Հավելված N 2'!H58</f>
        <v>-92363.6</v>
      </c>
      <c r="F61" s="255">
        <f>+'Հավելված N 2'!I58</f>
        <v>-454238.1</v>
      </c>
      <c r="G61" s="255">
        <f>+'Հավելված N 2'!J58</f>
        <v>-639579.69999999995</v>
      </c>
      <c r="H61" s="268"/>
    </row>
    <row r="62" spans="1:8" ht="17.600000000000001" customHeight="1">
      <c r="A62" s="319"/>
      <c r="B62" s="320"/>
      <c r="C62" s="259" t="s">
        <v>362</v>
      </c>
      <c r="D62" s="239"/>
      <c r="E62" s="239"/>
      <c r="F62" s="239"/>
      <c r="G62" s="239"/>
    </row>
    <row r="63" spans="1:8" ht="70.95">
      <c r="A63" s="319"/>
      <c r="B63" s="320"/>
      <c r="C63" s="264" t="s">
        <v>389</v>
      </c>
      <c r="D63" s="239"/>
      <c r="E63" s="239"/>
      <c r="F63" s="239"/>
      <c r="G63" s="239"/>
    </row>
    <row r="64" spans="1:8" ht="17.600000000000001" customHeight="1">
      <c r="A64" s="319"/>
      <c r="B64" s="320"/>
      <c r="C64" s="259" t="s">
        <v>363</v>
      </c>
      <c r="D64" s="239"/>
      <c r="E64" s="239"/>
      <c r="F64" s="239"/>
      <c r="G64" s="239"/>
    </row>
    <row r="65" spans="1:8" ht="53.2">
      <c r="A65" s="319"/>
      <c r="B65" s="320"/>
      <c r="C65" s="264" t="s">
        <v>364</v>
      </c>
      <c r="D65" s="239"/>
      <c r="E65" s="239"/>
      <c r="F65" s="239"/>
      <c r="G65" s="239"/>
    </row>
    <row r="66" spans="1:8" ht="17.899999999999999" customHeight="1">
      <c r="A66" s="319"/>
      <c r="B66" s="320">
        <v>32003</v>
      </c>
      <c r="C66" s="259" t="s">
        <v>361</v>
      </c>
      <c r="D66" s="271"/>
      <c r="E66" s="271"/>
      <c r="F66" s="271"/>
      <c r="G66" s="271"/>
    </row>
    <row r="67" spans="1:8">
      <c r="A67" s="319"/>
      <c r="B67" s="320"/>
      <c r="C67" s="272" t="s">
        <v>154</v>
      </c>
      <c r="D67" s="255">
        <f>+'Հավելված N 2'!G82</f>
        <v>-3859</v>
      </c>
      <c r="E67" s="255">
        <f>+'Հավելված N 2'!H82</f>
        <v>5553.8000000000466</v>
      </c>
      <c r="F67" s="255">
        <f>+'Հավելված N 2'!I82</f>
        <v>9053.7999999998137</v>
      </c>
      <c r="G67" s="255">
        <f>+'Հավելված N 2'!J82</f>
        <v>1160353.8000000007</v>
      </c>
      <c r="H67" s="268"/>
    </row>
    <row r="68" spans="1:8" ht="17.600000000000001" customHeight="1">
      <c r="A68" s="319"/>
      <c r="B68" s="320"/>
      <c r="C68" s="259" t="s">
        <v>362</v>
      </c>
      <c r="D68" s="239"/>
      <c r="E68" s="239"/>
      <c r="F68" s="239"/>
      <c r="G68" s="239"/>
    </row>
    <row r="69" spans="1:8" ht="88.7">
      <c r="A69" s="319"/>
      <c r="B69" s="320"/>
      <c r="C69" s="264" t="s">
        <v>378</v>
      </c>
      <c r="D69" s="239"/>
      <c r="E69" s="239"/>
      <c r="F69" s="239"/>
      <c r="G69" s="239"/>
    </row>
    <row r="70" spans="1:8" ht="17.600000000000001" customHeight="1">
      <c r="A70" s="319"/>
      <c r="B70" s="320"/>
      <c r="C70" s="259" t="s">
        <v>363</v>
      </c>
      <c r="D70" s="239"/>
      <c r="E70" s="239"/>
      <c r="F70" s="239"/>
      <c r="G70" s="239"/>
    </row>
    <row r="71" spans="1:8" ht="53.2">
      <c r="A71" s="319"/>
      <c r="B71" s="320"/>
      <c r="C71" s="264" t="s">
        <v>364</v>
      </c>
      <c r="D71" s="239"/>
      <c r="E71" s="239"/>
      <c r="F71" s="239"/>
      <c r="G71" s="239"/>
    </row>
  </sheetData>
  <mergeCells count="19">
    <mergeCell ref="B47:B52"/>
    <mergeCell ref="D10:G10"/>
    <mergeCell ref="A47:A71"/>
    <mergeCell ref="B54:B59"/>
    <mergeCell ref="B66:B71"/>
    <mergeCell ref="A28:A46"/>
    <mergeCell ref="B28:B33"/>
    <mergeCell ref="B35:B40"/>
    <mergeCell ref="B41:B46"/>
    <mergeCell ref="A15:A27"/>
    <mergeCell ref="B15:B20"/>
    <mergeCell ref="B22:B27"/>
    <mergeCell ref="B60:B65"/>
    <mergeCell ref="C1:G1"/>
    <mergeCell ref="C2:G2"/>
    <mergeCell ref="C3:G3"/>
    <mergeCell ref="A6:G6"/>
    <mergeCell ref="A10:B10"/>
    <mergeCell ref="C10:C11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5"/>
  <sheetViews>
    <sheetView topLeftCell="A58" zoomScale="74" zoomScaleNormal="74" zoomScaleSheetLayoutView="100" workbookViewId="0">
      <selection activeCell="H18" sqref="H18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10" width="19.69921875" style="3" customWidth="1"/>
    <col min="11" max="13" width="15" style="3" customWidth="1"/>
    <col min="14" max="16384" width="9.09765625" style="3"/>
  </cols>
  <sheetData>
    <row r="1" spans="1:10" s="46" customFormat="1" ht="37.5" customHeight="1">
      <c r="F1" s="308" t="s">
        <v>26</v>
      </c>
      <c r="G1" s="308"/>
      <c r="H1" s="308"/>
      <c r="I1" s="308"/>
      <c r="J1" s="308"/>
    </row>
    <row r="2" spans="1:10" s="44" customFormat="1" ht="17.5" customHeight="1">
      <c r="F2" s="309" t="s">
        <v>125</v>
      </c>
      <c r="G2" s="309"/>
      <c r="H2" s="309"/>
      <c r="I2" s="309"/>
      <c r="J2" s="309"/>
    </row>
    <row r="3" spans="1:10" s="44" customFormat="1" ht="17.5" customHeight="1">
      <c r="F3" s="309" t="s">
        <v>6</v>
      </c>
      <c r="G3" s="309"/>
      <c r="H3" s="309"/>
      <c r="I3" s="309"/>
      <c r="J3" s="309"/>
    </row>
    <row r="4" spans="1:10" ht="13.7" customHeight="1"/>
    <row r="5" spans="1:10" ht="13.7" customHeight="1"/>
    <row r="6" spans="1:10" ht="13.7" customHeight="1"/>
    <row r="7" spans="1:10" ht="52.55" customHeight="1">
      <c r="A7" s="349" t="s">
        <v>284</v>
      </c>
      <c r="B7" s="349"/>
      <c r="C7" s="349"/>
      <c r="D7" s="349"/>
      <c r="E7" s="349"/>
      <c r="F7" s="349"/>
      <c r="G7" s="349"/>
      <c r="H7" s="349"/>
      <c r="I7" s="349"/>
      <c r="J7" s="349"/>
    </row>
    <row r="8" spans="1:10">
      <c r="A8" s="169"/>
      <c r="B8" s="169"/>
      <c r="C8" s="169"/>
      <c r="D8" s="169"/>
      <c r="E8" s="169"/>
      <c r="F8" s="169"/>
      <c r="G8" s="169"/>
      <c r="H8" s="169"/>
      <c r="I8" s="169"/>
      <c r="J8" s="169"/>
    </row>
    <row r="10" spans="1:10">
      <c r="H10" s="104"/>
      <c r="J10" s="44" t="s">
        <v>16</v>
      </c>
    </row>
    <row r="11" spans="1:10" s="14" customFormat="1" ht="36.549999999999997" customHeight="1">
      <c r="A11" s="350" t="s">
        <v>17</v>
      </c>
      <c r="B11" s="350"/>
      <c r="C11" s="350"/>
      <c r="D11" s="350" t="s">
        <v>8</v>
      </c>
      <c r="E11" s="350"/>
      <c r="F11" s="350" t="s">
        <v>12</v>
      </c>
      <c r="G11" s="316" t="s">
        <v>35</v>
      </c>
      <c r="H11" s="317"/>
      <c r="I11" s="317"/>
      <c r="J11" s="318"/>
    </row>
    <row r="12" spans="1:10" s="14" customFormat="1" ht="35.5">
      <c r="A12" s="45" t="s">
        <v>33</v>
      </c>
      <c r="B12" s="45" t="s">
        <v>34</v>
      </c>
      <c r="C12" s="45" t="s">
        <v>18</v>
      </c>
      <c r="D12" s="45" t="s">
        <v>11</v>
      </c>
      <c r="E12" s="45" t="s">
        <v>22</v>
      </c>
      <c r="F12" s="350"/>
      <c r="G12" s="105" t="s">
        <v>64</v>
      </c>
      <c r="H12" s="105" t="s">
        <v>63</v>
      </c>
      <c r="I12" s="45" t="s">
        <v>9</v>
      </c>
      <c r="J12" s="45" t="s">
        <v>10</v>
      </c>
    </row>
    <row r="13" spans="1:10" s="14" customFormat="1" ht="34.950000000000003" customHeight="1">
      <c r="A13" s="13"/>
      <c r="B13" s="13"/>
      <c r="C13" s="13"/>
      <c r="D13" s="45"/>
      <c r="E13" s="45"/>
      <c r="F13" s="21" t="s">
        <v>15</v>
      </c>
      <c r="G13" s="12">
        <f>+G15</f>
        <v>0</v>
      </c>
      <c r="H13" s="12">
        <f t="shared" ref="H13:J13" si="0">+H15</f>
        <v>-82950.799999999959</v>
      </c>
      <c r="I13" s="12">
        <f t="shared" si="0"/>
        <v>-441325.3</v>
      </c>
      <c r="J13" s="12">
        <f t="shared" si="0"/>
        <v>524633.10000000079</v>
      </c>
    </row>
    <row r="14" spans="1:10" s="14" customFormat="1">
      <c r="A14" s="13"/>
      <c r="B14" s="13"/>
      <c r="C14" s="13"/>
      <c r="D14" s="45"/>
      <c r="E14" s="45"/>
      <c r="F14" s="13" t="s">
        <v>113</v>
      </c>
      <c r="G14" s="2"/>
      <c r="H14" s="2"/>
      <c r="I14" s="2"/>
      <c r="J14" s="2"/>
    </row>
    <row r="15" spans="1:10" s="14" customFormat="1" ht="33.35">
      <c r="A15" s="13"/>
      <c r="B15" s="13"/>
      <c r="C15" s="13"/>
      <c r="D15" s="45"/>
      <c r="E15" s="45"/>
      <c r="F15" s="4" t="s">
        <v>24</v>
      </c>
      <c r="G15" s="2">
        <f>+G16+G39</f>
        <v>0</v>
      </c>
      <c r="H15" s="2">
        <f t="shared" ref="H15:J15" si="1">+H16+H39</f>
        <v>-82950.799999999959</v>
      </c>
      <c r="I15" s="2">
        <f>+ROUND(I16+I39,1)</f>
        <v>-441325.3</v>
      </c>
      <c r="J15" s="2">
        <f t="shared" si="1"/>
        <v>524633.10000000079</v>
      </c>
    </row>
    <row r="16" spans="1:10" s="14" customFormat="1" ht="17.5" customHeight="1">
      <c r="A16" s="351" t="s">
        <v>30</v>
      </c>
      <c r="B16" s="339"/>
      <c r="C16" s="348"/>
      <c r="D16" s="149"/>
      <c r="E16" s="116"/>
      <c r="F16" s="24" t="s">
        <v>31</v>
      </c>
      <c r="G16" s="2">
        <f t="shared" ref="G16:H16" si="2">+G18</f>
        <v>0</v>
      </c>
      <c r="H16" s="2">
        <f t="shared" si="2"/>
        <v>0</v>
      </c>
      <c r="I16" s="2">
        <f t="shared" ref="I16:J16" si="3">+I18</f>
        <v>0</v>
      </c>
      <c r="J16" s="2">
        <f t="shared" si="3"/>
        <v>0</v>
      </c>
    </row>
    <row r="17" spans="1:18" s="14" customFormat="1" ht="16.95" customHeight="1">
      <c r="A17" s="351"/>
      <c r="B17" s="339"/>
      <c r="C17" s="348"/>
      <c r="D17" s="150"/>
      <c r="E17" s="117"/>
      <c r="F17" s="25" t="s">
        <v>13</v>
      </c>
      <c r="G17" s="5"/>
      <c r="H17" s="5"/>
      <c r="I17" s="6"/>
      <c r="J17" s="5"/>
    </row>
    <row r="18" spans="1:18" s="14" customFormat="1">
      <c r="A18" s="351"/>
      <c r="B18" s="351" t="s">
        <v>104</v>
      </c>
      <c r="C18" s="348"/>
      <c r="D18" s="150"/>
      <c r="E18" s="117"/>
      <c r="F18" s="120" t="s">
        <v>106</v>
      </c>
      <c r="G18" s="6">
        <f>+G20</f>
        <v>0</v>
      </c>
      <c r="H18" s="6">
        <f t="shared" ref="H18:J18" si="4">+H20</f>
        <v>0</v>
      </c>
      <c r="I18" s="6">
        <f t="shared" si="4"/>
        <v>0</v>
      </c>
      <c r="J18" s="6">
        <f t="shared" si="4"/>
        <v>0</v>
      </c>
    </row>
    <row r="19" spans="1:18" s="14" customFormat="1" ht="16.95" customHeight="1">
      <c r="A19" s="351"/>
      <c r="B19" s="351"/>
      <c r="C19" s="348"/>
      <c r="D19" s="150"/>
      <c r="E19" s="117"/>
      <c r="F19" s="25" t="s">
        <v>13</v>
      </c>
      <c r="G19" s="6"/>
      <c r="H19" s="5"/>
      <c r="I19" s="6"/>
      <c r="J19" s="5"/>
    </row>
    <row r="20" spans="1:18" s="14" customFormat="1" ht="33.35">
      <c r="A20" s="351"/>
      <c r="B20" s="351"/>
      <c r="C20" s="332" t="s">
        <v>105</v>
      </c>
      <c r="D20" s="150"/>
      <c r="E20" s="117"/>
      <c r="F20" s="24" t="s">
        <v>85</v>
      </c>
      <c r="G20" s="6">
        <f t="shared" ref="G20:H20" si="5">+G22</f>
        <v>0</v>
      </c>
      <c r="H20" s="6">
        <f t="shared" si="5"/>
        <v>0</v>
      </c>
      <c r="I20" s="6">
        <f t="shared" ref="I20:J20" si="6">+I22</f>
        <v>0</v>
      </c>
      <c r="J20" s="6">
        <f t="shared" si="6"/>
        <v>0</v>
      </c>
      <c r="K20" s="15"/>
      <c r="L20" s="15"/>
      <c r="M20" s="15"/>
      <c r="N20" s="15"/>
      <c r="O20" s="15"/>
      <c r="P20" s="15"/>
      <c r="Q20" s="15"/>
      <c r="R20" s="15"/>
    </row>
    <row r="21" spans="1:18" s="14" customFormat="1" ht="16.95" customHeight="1">
      <c r="A21" s="351"/>
      <c r="B21" s="351"/>
      <c r="C21" s="333"/>
      <c r="D21" s="150"/>
      <c r="E21" s="117"/>
      <c r="F21" s="25" t="s">
        <v>13</v>
      </c>
      <c r="G21" s="6"/>
      <c r="H21" s="16"/>
      <c r="I21" s="6"/>
      <c r="J21" s="16"/>
      <c r="K21" s="15"/>
      <c r="L21" s="15"/>
      <c r="M21" s="15"/>
      <c r="N21" s="15"/>
      <c r="O21" s="15"/>
      <c r="P21" s="15"/>
      <c r="Q21" s="15"/>
      <c r="R21" s="15"/>
    </row>
    <row r="22" spans="1:18" s="14" customFormat="1" ht="35.5">
      <c r="A22" s="351"/>
      <c r="B22" s="351"/>
      <c r="C22" s="333"/>
      <c r="D22" s="150"/>
      <c r="E22" s="117"/>
      <c r="F22" s="26" t="s">
        <v>19</v>
      </c>
      <c r="G22" s="6">
        <f t="shared" ref="G22:H22" si="7">+G24</f>
        <v>0</v>
      </c>
      <c r="H22" s="16">
        <f t="shared" si="7"/>
        <v>0</v>
      </c>
      <c r="I22" s="6">
        <f t="shared" ref="I22:J22" si="8">+I24</f>
        <v>0</v>
      </c>
      <c r="J22" s="16">
        <f t="shared" si="8"/>
        <v>0</v>
      </c>
      <c r="K22" s="15"/>
      <c r="L22" s="15"/>
      <c r="M22" s="15"/>
      <c r="N22" s="15"/>
      <c r="O22" s="15"/>
      <c r="P22" s="15"/>
      <c r="Q22" s="15"/>
      <c r="R22" s="15"/>
    </row>
    <row r="23" spans="1:18" s="14" customFormat="1" ht="16.95" customHeight="1">
      <c r="A23" s="351"/>
      <c r="B23" s="351"/>
      <c r="C23" s="333"/>
      <c r="D23" s="151"/>
      <c r="E23" s="152"/>
      <c r="F23" s="25" t="s">
        <v>13</v>
      </c>
      <c r="G23" s="6"/>
      <c r="H23" s="16"/>
      <c r="I23" s="6"/>
      <c r="J23" s="16"/>
      <c r="K23" s="15"/>
      <c r="L23" s="15"/>
      <c r="M23" s="15"/>
      <c r="N23" s="15"/>
      <c r="O23" s="15"/>
      <c r="P23" s="15"/>
      <c r="Q23" s="15"/>
      <c r="R23" s="15"/>
    </row>
    <row r="24" spans="1:18" s="14" customFormat="1" ht="18" customHeight="1">
      <c r="A24" s="351"/>
      <c r="B24" s="351"/>
      <c r="C24" s="333"/>
      <c r="D24" s="321">
        <v>1075</v>
      </c>
      <c r="E24" s="346" t="s">
        <v>100</v>
      </c>
      <c r="F24" s="346"/>
      <c r="G24" s="2">
        <f>+G26</f>
        <v>0</v>
      </c>
      <c r="H24" s="2">
        <f t="shared" ref="H24:J24" si="9">+H26</f>
        <v>0</v>
      </c>
      <c r="I24" s="2">
        <f t="shared" si="9"/>
        <v>0</v>
      </c>
      <c r="J24" s="2">
        <f t="shared" si="9"/>
        <v>0</v>
      </c>
      <c r="K24" s="15"/>
      <c r="L24" s="15"/>
      <c r="M24" s="15"/>
      <c r="N24" s="15"/>
      <c r="O24" s="15"/>
      <c r="P24" s="15"/>
      <c r="Q24" s="15"/>
      <c r="R24" s="15"/>
    </row>
    <row r="25" spans="1:18" s="14" customFormat="1" ht="16.95" customHeight="1">
      <c r="A25" s="351"/>
      <c r="B25" s="351"/>
      <c r="C25" s="333"/>
      <c r="D25" s="322"/>
      <c r="E25" s="27"/>
      <c r="F25" s="25" t="s">
        <v>13</v>
      </c>
      <c r="G25" s="2"/>
      <c r="H25" s="2"/>
      <c r="I25" s="2"/>
      <c r="J25" s="2"/>
      <c r="K25" s="15"/>
      <c r="L25" s="15"/>
      <c r="M25" s="15"/>
      <c r="N25" s="15"/>
      <c r="O25" s="15"/>
      <c r="P25" s="15"/>
      <c r="Q25" s="15"/>
      <c r="R25" s="15"/>
    </row>
    <row r="26" spans="1:18" s="14" customFormat="1" ht="33.35">
      <c r="A26" s="351"/>
      <c r="B26" s="351"/>
      <c r="C26" s="333"/>
      <c r="D26" s="322"/>
      <c r="E26" s="48">
        <v>21001</v>
      </c>
      <c r="F26" s="29" t="s">
        <v>79</v>
      </c>
      <c r="G26" s="17">
        <f t="shared" ref="G26:H26" si="10">+G28</f>
        <v>0</v>
      </c>
      <c r="H26" s="17">
        <f t="shared" si="10"/>
        <v>0</v>
      </c>
      <c r="I26" s="17">
        <f t="shared" ref="I26:J26" si="11">+I28</f>
        <v>0</v>
      </c>
      <c r="J26" s="17">
        <f t="shared" si="11"/>
        <v>0</v>
      </c>
      <c r="K26" s="15"/>
      <c r="L26" s="15"/>
      <c r="M26" s="15"/>
      <c r="N26" s="15"/>
      <c r="O26" s="15"/>
      <c r="P26" s="15"/>
      <c r="Q26" s="15"/>
      <c r="R26" s="15"/>
    </row>
    <row r="27" spans="1:18" s="14" customFormat="1">
      <c r="A27" s="351"/>
      <c r="B27" s="351"/>
      <c r="C27" s="333"/>
      <c r="D27" s="322"/>
      <c r="E27" s="340"/>
      <c r="F27" s="25" t="s">
        <v>23</v>
      </c>
      <c r="G27" s="6"/>
      <c r="H27" s="5"/>
      <c r="I27" s="6"/>
      <c r="J27" s="5"/>
    </row>
    <row r="28" spans="1:18" s="18" customFormat="1" ht="36.549999999999997" customHeight="1">
      <c r="A28" s="351"/>
      <c r="B28" s="351"/>
      <c r="C28" s="333"/>
      <c r="D28" s="322"/>
      <c r="E28" s="341"/>
      <c r="F28" s="28" t="s">
        <v>19</v>
      </c>
      <c r="G28" s="154">
        <f t="shared" ref="G28:H28" si="12">+G30</f>
        <v>0</v>
      </c>
      <c r="H28" s="154">
        <f t="shared" si="12"/>
        <v>0</v>
      </c>
      <c r="I28" s="154">
        <f t="shared" ref="I28:J28" si="13">+I30</f>
        <v>0</v>
      </c>
      <c r="J28" s="154">
        <f t="shared" si="13"/>
        <v>0</v>
      </c>
    </row>
    <row r="29" spans="1:18" s="14" customFormat="1" ht="53.2">
      <c r="A29" s="351"/>
      <c r="B29" s="351"/>
      <c r="C29" s="333"/>
      <c r="D29" s="322"/>
      <c r="E29" s="341"/>
      <c r="F29" s="25" t="s">
        <v>20</v>
      </c>
      <c r="G29" s="7"/>
      <c r="H29" s="5"/>
      <c r="I29" s="155"/>
      <c r="J29" s="5"/>
    </row>
    <row r="30" spans="1:18" s="14" customFormat="1" ht="16.95" customHeight="1">
      <c r="A30" s="351"/>
      <c r="B30" s="351"/>
      <c r="C30" s="333"/>
      <c r="D30" s="322"/>
      <c r="E30" s="341"/>
      <c r="F30" s="47" t="s">
        <v>14</v>
      </c>
      <c r="G30" s="6">
        <f>+G31+G35</f>
        <v>0</v>
      </c>
      <c r="H30" s="6">
        <f t="shared" ref="H30:J30" si="14">+H31+H35</f>
        <v>0</v>
      </c>
      <c r="I30" s="6">
        <f t="shared" si="14"/>
        <v>0</v>
      </c>
      <c r="J30" s="6">
        <f t="shared" si="14"/>
        <v>0</v>
      </c>
    </row>
    <row r="31" spans="1:18" s="14" customFormat="1" ht="16.95" customHeight="1">
      <c r="A31" s="351"/>
      <c r="B31" s="351"/>
      <c r="C31" s="333"/>
      <c r="D31" s="322"/>
      <c r="E31" s="341"/>
      <c r="F31" s="25" t="s">
        <v>109</v>
      </c>
      <c r="G31" s="7">
        <f>+G32</f>
        <v>17845.8</v>
      </c>
      <c r="H31" s="7">
        <f t="shared" ref="G31:J33" si="15">+H32</f>
        <v>25494</v>
      </c>
      <c r="I31" s="155">
        <f t="shared" si="15"/>
        <v>25494</v>
      </c>
      <c r="J31" s="7">
        <f t="shared" si="15"/>
        <v>25494</v>
      </c>
    </row>
    <row r="32" spans="1:18" s="14" customFormat="1">
      <c r="A32" s="351"/>
      <c r="B32" s="351"/>
      <c r="C32" s="333"/>
      <c r="D32" s="322"/>
      <c r="E32" s="341"/>
      <c r="F32" s="25" t="s">
        <v>110</v>
      </c>
      <c r="G32" s="7">
        <f>+G33</f>
        <v>17845.8</v>
      </c>
      <c r="H32" s="7">
        <f>+H33</f>
        <v>25494</v>
      </c>
      <c r="I32" s="155">
        <f>+I33</f>
        <v>25494</v>
      </c>
      <c r="J32" s="7">
        <f>+J33</f>
        <v>25494</v>
      </c>
    </row>
    <row r="33" spans="1:18" s="14" customFormat="1" ht="35.5">
      <c r="A33" s="351"/>
      <c r="B33" s="351"/>
      <c r="C33" s="333"/>
      <c r="D33" s="322"/>
      <c r="E33" s="341"/>
      <c r="F33" s="25" t="s">
        <v>111</v>
      </c>
      <c r="G33" s="7">
        <f t="shared" si="15"/>
        <v>17845.8</v>
      </c>
      <c r="H33" s="7">
        <f t="shared" si="15"/>
        <v>25494</v>
      </c>
      <c r="I33" s="155">
        <f t="shared" si="15"/>
        <v>25494</v>
      </c>
      <c r="J33" s="7">
        <f t="shared" si="15"/>
        <v>25494</v>
      </c>
      <c r="K33" s="19"/>
    </row>
    <row r="34" spans="1:18" s="14" customFormat="1" ht="35.5">
      <c r="A34" s="351"/>
      <c r="B34" s="351"/>
      <c r="C34" s="333"/>
      <c r="D34" s="322"/>
      <c r="E34" s="341"/>
      <c r="F34" s="115" t="s">
        <v>112</v>
      </c>
      <c r="G34" s="7">
        <f>-G35</f>
        <v>17845.8</v>
      </c>
      <c r="H34" s="7">
        <f t="shared" ref="H34:I34" si="16">-H35</f>
        <v>25494</v>
      </c>
      <c r="I34" s="7">
        <f t="shared" si="16"/>
        <v>25494</v>
      </c>
      <c r="J34" s="7">
        <f>+'Հավելված N 5'!G12</f>
        <v>25494</v>
      </c>
      <c r="K34" s="20"/>
    </row>
    <row r="35" spans="1:18" s="14" customFormat="1" ht="16.95" customHeight="1">
      <c r="A35" s="351"/>
      <c r="B35" s="351"/>
      <c r="C35" s="333"/>
      <c r="D35" s="322"/>
      <c r="E35" s="341"/>
      <c r="F35" s="25" t="s">
        <v>75</v>
      </c>
      <c r="G35" s="7">
        <f>+G36</f>
        <v>-17845.8</v>
      </c>
      <c r="H35" s="7">
        <f t="shared" ref="H35:J36" si="17">+H36</f>
        <v>-25494</v>
      </c>
      <c r="I35" s="155">
        <f t="shared" si="17"/>
        <v>-25494</v>
      </c>
      <c r="J35" s="7">
        <f t="shared" si="17"/>
        <v>-25494</v>
      </c>
    </row>
    <row r="36" spans="1:18" s="14" customFormat="1">
      <c r="A36" s="351"/>
      <c r="B36" s="351"/>
      <c r="C36" s="333"/>
      <c r="D36" s="322"/>
      <c r="E36" s="341"/>
      <c r="F36" s="25" t="s">
        <v>76</v>
      </c>
      <c r="G36" s="7">
        <f>+G37</f>
        <v>-17845.8</v>
      </c>
      <c r="H36" s="7">
        <f t="shared" si="17"/>
        <v>-25494</v>
      </c>
      <c r="I36" s="7">
        <f t="shared" si="17"/>
        <v>-25494</v>
      </c>
      <c r="J36" s="7">
        <f t="shared" si="17"/>
        <v>-25494</v>
      </c>
    </row>
    <row r="37" spans="1:18" s="14" customFormat="1">
      <c r="A37" s="351"/>
      <c r="B37" s="351"/>
      <c r="C37" s="333"/>
      <c r="D37" s="322"/>
      <c r="E37" s="341"/>
      <c r="F37" s="148" t="s">
        <v>107</v>
      </c>
      <c r="G37" s="118">
        <f>+G38</f>
        <v>-17845.8</v>
      </c>
      <c r="H37" s="118">
        <f t="shared" ref="H37:J37" si="18">+H38</f>
        <v>-25494</v>
      </c>
      <c r="I37" s="30">
        <f t="shared" si="18"/>
        <v>-25494</v>
      </c>
      <c r="J37" s="118">
        <f t="shared" si="18"/>
        <v>-25494</v>
      </c>
      <c r="K37" s="20"/>
    </row>
    <row r="38" spans="1:18" s="14" customFormat="1">
      <c r="A38" s="351"/>
      <c r="B38" s="351"/>
      <c r="C38" s="333"/>
      <c r="D38" s="322"/>
      <c r="E38" s="342"/>
      <c r="F38" s="148" t="s">
        <v>108</v>
      </c>
      <c r="G38" s="118">
        <f>+'Հավելված N 4'!E17</f>
        <v>-17845.8</v>
      </c>
      <c r="H38" s="118">
        <f>+'Հավելված N 4'!F17</f>
        <v>-25494</v>
      </c>
      <c r="I38" s="118">
        <f>+'Հավելված N 4'!G17</f>
        <v>-25494</v>
      </c>
      <c r="J38" s="118">
        <f>+'Հավելված N 4'!H17</f>
        <v>-25494</v>
      </c>
      <c r="K38" s="20"/>
    </row>
    <row r="39" spans="1:18" s="14" customFormat="1" ht="17.5" customHeight="1">
      <c r="A39" s="332" t="s">
        <v>277</v>
      </c>
      <c r="B39" s="339"/>
      <c r="C39" s="335"/>
      <c r="D39" s="149"/>
      <c r="E39" s="116"/>
      <c r="F39" s="176" t="s">
        <v>281</v>
      </c>
      <c r="G39" s="2">
        <f>+G41+G74+G129</f>
        <v>0</v>
      </c>
      <c r="H39" s="2">
        <f t="shared" ref="H39:J39" si="19">+H41+H74+H129</f>
        <v>-82950.799999999959</v>
      </c>
      <c r="I39" s="2">
        <f t="shared" si="19"/>
        <v>-441325.30000000016</v>
      </c>
      <c r="J39" s="2">
        <f t="shared" si="19"/>
        <v>524633.10000000079</v>
      </c>
    </row>
    <row r="40" spans="1:18" s="14" customFormat="1" ht="16.95" customHeight="1">
      <c r="A40" s="333"/>
      <c r="B40" s="339"/>
      <c r="C40" s="338"/>
      <c r="D40" s="150"/>
      <c r="E40" s="117"/>
      <c r="F40" s="203" t="s">
        <v>13</v>
      </c>
      <c r="G40" s="5"/>
      <c r="H40" s="5"/>
      <c r="I40" s="6"/>
      <c r="J40" s="5"/>
    </row>
    <row r="41" spans="1:18" s="14" customFormat="1" ht="33.35">
      <c r="A41" s="333"/>
      <c r="B41" s="332" t="s">
        <v>279</v>
      </c>
      <c r="C41" s="338"/>
      <c r="D41" s="150"/>
      <c r="E41" s="117"/>
      <c r="F41" s="246" t="s">
        <v>384</v>
      </c>
      <c r="G41" s="283">
        <f>+G43</f>
        <v>322.5</v>
      </c>
      <c r="H41" s="283">
        <f t="shared" ref="H41:J41" si="20">+H43</f>
        <v>-92041.1</v>
      </c>
      <c r="I41" s="283">
        <f t="shared" si="20"/>
        <v>-453915.6</v>
      </c>
      <c r="J41" s="283">
        <f t="shared" si="20"/>
        <v>-639257.19999999995</v>
      </c>
    </row>
    <row r="42" spans="1:18" s="14" customFormat="1" ht="16.95" customHeight="1">
      <c r="A42" s="333"/>
      <c r="B42" s="333"/>
      <c r="C42" s="336"/>
      <c r="D42" s="150"/>
      <c r="E42" s="117"/>
      <c r="F42" s="239" t="s">
        <v>13</v>
      </c>
      <c r="G42" s="283"/>
      <c r="H42" s="282"/>
      <c r="I42" s="283"/>
      <c r="J42" s="282"/>
    </row>
    <row r="43" spans="1:18" s="14" customFormat="1">
      <c r="A43" s="333"/>
      <c r="B43" s="333"/>
      <c r="C43" s="332" t="s">
        <v>279</v>
      </c>
      <c r="D43" s="150"/>
      <c r="E43" s="117"/>
      <c r="F43" s="246" t="s">
        <v>382</v>
      </c>
      <c r="G43" s="283">
        <f>+G45</f>
        <v>322.5</v>
      </c>
      <c r="H43" s="283">
        <f t="shared" ref="H43:J43" si="21">+H45</f>
        <v>-92041.1</v>
      </c>
      <c r="I43" s="283">
        <f t="shared" si="21"/>
        <v>-453915.6</v>
      </c>
      <c r="J43" s="283">
        <f t="shared" si="21"/>
        <v>-639257.19999999995</v>
      </c>
    </row>
    <row r="44" spans="1:18" s="14" customFormat="1" ht="16.95" customHeight="1">
      <c r="A44" s="333"/>
      <c r="B44" s="333"/>
      <c r="C44" s="333"/>
      <c r="D44" s="150"/>
      <c r="E44" s="117"/>
      <c r="F44" s="239" t="s">
        <v>13</v>
      </c>
      <c r="G44" s="283"/>
      <c r="H44" s="284"/>
      <c r="I44" s="283"/>
      <c r="J44" s="284"/>
    </row>
    <row r="45" spans="1:18" s="14" customFormat="1" ht="35.5">
      <c r="A45" s="333"/>
      <c r="B45" s="333"/>
      <c r="C45" s="333"/>
      <c r="D45" s="150"/>
      <c r="E45" s="117"/>
      <c r="F45" s="279" t="s">
        <v>19</v>
      </c>
      <c r="G45" s="283">
        <f>+G47</f>
        <v>322.5</v>
      </c>
      <c r="H45" s="283">
        <f t="shared" ref="H45:I45" si="22">+H47</f>
        <v>-92041.1</v>
      </c>
      <c r="I45" s="283">
        <f t="shared" si="22"/>
        <v>-453915.6</v>
      </c>
      <c r="J45" s="283">
        <f>+J47</f>
        <v>-639257.19999999995</v>
      </c>
    </row>
    <row r="46" spans="1:18" s="14" customFormat="1" ht="16.95" customHeight="1">
      <c r="A46" s="333"/>
      <c r="B46" s="333"/>
      <c r="C46" s="333"/>
      <c r="D46" s="151"/>
      <c r="E46" s="152"/>
      <c r="F46" s="239" t="s">
        <v>13</v>
      </c>
      <c r="G46" s="283"/>
      <c r="H46" s="283"/>
      <c r="I46" s="283"/>
      <c r="J46" s="283"/>
    </row>
    <row r="47" spans="1:18" s="14" customFormat="1" ht="39.25" customHeight="1">
      <c r="A47" s="333"/>
      <c r="B47" s="333"/>
      <c r="C47" s="333"/>
      <c r="D47" s="321">
        <v>1236</v>
      </c>
      <c r="E47" s="344" t="s">
        <v>282</v>
      </c>
      <c r="F47" s="344"/>
      <c r="G47" s="2">
        <f>+G49+G58</f>
        <v>322.5</v>
      </c>
      <c r="H47" s="2">
        <f t="shared" ref="H47:J47" si="23">+H49+H58</f>
        <v>-92041.1</v>
      </c>
      <c r="I47" s="2">
        <f t="shared" si="23"/>
        <v>-453915.6</v>
      </c>
      <c r="J47" s="2">
        <f t="shared" si="23"/>
        <v>-639257.19999999995</v>
      </c>
      <c r="K47" s="15"/>
      <c r="L47" s="15"/>
      <c r="M47" s="15"/>
      <c r="N47" s="15"/>
      <c r="O47" s="15"/>
      <c r="P47" s="15"/>
      <c r="Q47" s="15"/>
      <c r="R47" s="15"/>
    </row>
    <row r="48" spans="1:18" s="14" customFormat="1" ht="16.95" customHeight="1">
      <c r="A48" s="333"/>
      <c r="B48" s="333"/>
      <c r="C48" s="333"/>
      <c r="D48" s="322"/>
      <c r="E48" s="292"/>
      <c r="F48" s="239" t="s">
        <v>13</v>
      </c>
      <c r="G48" s="2"/>
      <c r="H48" s="2"/>
      <c r="I48" s="2"/>
      <c r="J48" s="2"/>
      <c r="K48" s="15"/>
      <c r="L48" s="15"/>
      <c r="M48" s="15"/>
      <c r="N48" s="15"/>
      <c r="O48" s="15"/>
      <c r="P48" s="15"/>
      <c r="Q48" s="15"/>
      <c r="R48" s="15"/>
    </row>
    <row r="49" spans="1:18" s="14" customFormat="1">
      <c r="A49" s="333"/>
      <c r="B49" s="333"/>
      <c r="C49" s="333"/>
      <c r="D49" s="322"/>
      <c r="E49" s="291">
        <v>32001</v>
      </c>
      <c r="F49" s="253" t="s">
        <v>318</v>
      </c>
      <c r="G49" s="17">
        <f>+G51</f>
        <v>322.5</v>
      </c>
      <c r="H49" s="17">
        <f t="shared" ref="H49:J49" si="24">+H51</f>
        <v>322.5</v>
      </c>
      <c r="I49" s="17">
        <f t="shared" si="24"/>
        <v>322.5</v>
      </c>
      <c r="J49" s="17">
        <f t="shared" si="24"/>
        <v>322.5</v>
      </c>
      <c r="K49" s="15"/>
      <c r="L49" s="15"/>
      <c r="M49" s="15"/>
      <c r="N49" s="15"/>
      <c r="O49" s="15"/>
      <c r="P49" s="15"/>
      <c r="Q49" s="15"/>
      <c r="R49" s="15"/>
    </row>
    <row r="50" spans="1:18" s="14" customFormat="1">
      <c r="A50" s="333"/>
      <c r="B50" s="333"/>
      <c r="C50" s="333"/>
      <c r="D50" s="322"/>
      <c r="E50" s="345"/>
      <c r="F50" s="239" t="s">
        <v>23</v>
      </c>
      <c r="G50" s="6"/>
      <c r="H50" s="5"/>
      <c r="I50" s="6"/>
      <c r="J50" s="5"/>
    </row>
    <row r="51" spans="1:18" s="18" customFormat="1" ht="36.549999999999997" customHeight="1">
      <c r="A51" s="333"/>
      <c r="B51" s="333"/>
      <c r="C51" s="333"/>
      <c r="D51" s="322"/>
      <c r="E51" s="345"/>
      <c r="F51" s="293" t="s">
        <v>131</v>
      </c>
      <c r="G51" s="154">
        <f t="shared" ref="G51:J51" si="25">+G53</f>
        <v>322.5</v>
      </c>
      <c r="H51" s="154">
        <f t="shared" si="25"/>
        <v>322.5</v>
      </c>
      <c r="I51" s="154">
        <f t="shared" si="25"/>
        <v>322.5</v>
      </c>
      <c r="J51" s="154">
        <f t="shared" si="25"/>
        <v>322.5</v>
      </c>
    </row>
    <row r="52" spans="1:18" s="14" customFormat="1" ht="53.2">
      <c r="A52" s="333"/>
      <c r="B52" s="333"/>
      <c r="C52" s="333"/>
      <c r="D52" s="322"/>
      <c r="E52" s="345"/>
      <c r="F52" s="239" t="s">
        <v>20</v>
      </c>
      <c r="G52" s="7"/>
      <c r="H52" s="5"/>
      <c r="I52" s="155"/>
      <c r="J52" s="5"/>
    </row>
    <row r="53" spans="1:18" s="14" customFormat="1" ht="16.95" customHeight="1">
      <c r="A53" s="333"/>
      <c r="B53" s="333"/>
      <c r="C53" s="333"/>
      <c r="D53" s="322"/>
      <c r="E53" s="345"/>
      <c r="F53" s="266" t="s">
        <v>14</v>
      </c>
      <c r="G53" s="6">
        <f>G54</f>
        <v>322.5</v>
      </c>
      <c r="H53" s="6">
        <f t="shared" ref="H53:J53" si="26">H54</f>
        <v>322.5</v>
      </c>
      <c r="I53" s="6">
        <f t="shared" si="26"/>
        <v>322.5</v>
      </c>
      <c r="J53" s="6">
        <f t="shared" si="26"/>
        <v>322.5</v>
      </c>
    </row>
    <row r="54" spans="1:18" s="14" customFormat="1" ht="16.95" customHeight="1">
      <c r="A54" s="333"/>
      <c r="B54" s="333"/>
      <c r="C54" s="333"/>
      <c r="D54" s="322"/>
      <c r="E54" s="345"/>
      <c r="F54" s="239" t="s">
        <v>313</v>
      </c>
      <c r="G54" s="7">
        <f>+G55</f>
        <v>322.5</v>
      </c>
      <c r="H54" s="7">
        <f t="shared" ref="H54:J56" si="27">+H55</f>
        <v>322.5</v>
      </c>
      <c r="I54" s="155">
        <f t="shared" si="27"/>
        <v>322.5</v>
      </c>
      <c r="J54" s="7">
        <f t="shared" si="27"/>
        <v>322.5</v>
      </c>
    </row>
    <row r="55" spans="1:18" s="14" customFormat="1" ht="35.5">
      <c r="A55" s="333"/>
      <c r="B55" s="333"/>
      <c r="C55" s="333"/>
      <c r="D55" s="322"/>
      <c r="E55" s="345"/>
      <c r="F55" s="239" t="s">
        <v>314</v>
      </c>
      <c r="G55" s="7">
        <f>+G56</f>
        <v>322.5</v>
      </c>
      <c r="H55" s="7">
        <f t="shared" si="27"/>
        <v>322.5</v>
      </c>
      <c r="I55" s="7">
        <f t="shared" si="27"/>
        <v>322.5</v>
      </c>
      <c r="J55" s="7">
        <f t="shared" si="27"/>
        <v>322.5</v>
      </c>
    </row>
    <row r="56" spans="1:18" s="14" customFormat="1" ht="35.5">
      <c r="A56" s="333"/>
      <c r="B56" s="333"/>
      <c r="C56" s="333"/>
      <c r="D56" s="322"/>
      <c r="E56" s="345"/>
      <c r="F56" s="294" t="s">
        <v>315</v>
      </c>
      <c r="G56" s="118">
        <f>+G57</f>
        <v>322.5</v>
      </c>
      <c r="H56" s="118">
        <f t="shared" si="27"/>
        <v>322.5</v>
      </c>
      <c r="I56" s="30">
        <f t="shared" si="27"/>
        <v>322.5</v>
      </c>
      <c r="J56" s="118">
        <f t="shared" si="27"/>
        <v>322.5</v>
      </c>
      <c r="K56" s="20"/>
    </row>
    <row r="57" spans="1:18" s="14" customFormat="1">
      <c r="A57" s="333"/>
      <c r="B57" s="333"/>
      <c r="C57" s="333"/>
      <c r="D57" s="322"/>
      <c r="E57" s="345"/>
      <c r="F57" s="294" t="s">
        <v>316</v>
      </c>
      <c r="G57" s="118">
        <f>+J57</f>
        <v>322.5</v>
      </c>
      <c r="H57" s="118">
        <f>+J57</f>
        <v>322.5</v>
      </c>
      <c r="I57" s="118">
        <f>+J57</f>
        <v>322.5</v>
      </c>
      <c r="J57" s="118">
        <f>+'Հավելված N 8'!I136</f>
        <v>322.5</v>
      </c>
      <c r="K57" s="20"/>
    </row>
    <row r="58" spans="1:18" s="14" customFormat="1" ht="33.35">
      <c r="A58" s="333"/>
      <c r="B58" s="333"/>
      <c r="C58" s="333"/>
      <c r="D58" s="322"/>
      <c r="E58" s="291">
        <v>32002</v>
      </c>
      <c r="F58" s="253" t="s">
        <v>379</v>
      </c>
      <c r="G58" s="17">
        <f>+G60+G67</f>
        <v>0</v>
      </c>
      <c r="H58" s="17">
        <f t="shared" ref="H58:J58" si="28">+H60+H67</f>
        <v>-92363.6</v>
      </c>
      <c r="I58" s="17">
        <f t="shared" si="28"/>
        <v>-454238.1</v>
      </c>
      <c r="J58" s="17">
        <f t="shared" si="28"/>
        <v>-639579.69999999995</v>
      </c>
      <c r="K58" s="15"/>
      <c r="L58" s="15"/>
      <c r="M58" s="15"/>
      <c r="N58" s="15"/>
      <c r="O58" s="15"/>
      <c r="P58" s="15"/>
      <c r="Q58" s="15"/>
      <c r="R58" s="15"/>
    </row>
    <row r="59" spans="1:18" s="14" customFormat="1">
      <c r="A59" s="333"/>
      <c r="B59" s="333"/>
      <c r="C59" s="333"/>
      <c r="D59" s="322"/>
      <c r="E59" s="345"/>
      <c r="F59" s="239" t="s">
        <v>23</v>
      </c>
      <c r="G59" s="6"/>
      <c r="H59" s="5"/>
      <c r="I59" s="6"/>
      <c r="J59" s="5"/>
    </row>
    <row r="60" spans="1:18" s="18" customFormat="1" ht="36.549999999999997" customHeight="1">
      <c r="A60" s="333"/>
      <c r="B60" s="333"/>
      <c r="C60" s="333"/>
      <c r="D60" s="322"/>
      <c r="E60" s="345"/>
      <c r="F60" s="288" t="s">
        <v>385</v>
      </c>
      <c r="G60" s="289">
        <f t="shared" ref="G60:J60" si="29">+G62</f>
        <v>0</v>
      </c>
      <c r="H60" s="289">
        <f t="shared" si="29"/>
        <v>-92363.6</v>
      </c>
      <c r="I60" s="289">
        <f t="shared" si="29"/>
        <v>0</v>
      </c>
      <c r="J60" s="289">
        <f t="shared" si="29"/>
        <v>0</v>
      </c>
    </row>
    <row r="61" spans="1:18" s="14" customFormat="1" ht="53.2">
      <c r="A61" s="333"/>
      <c r="B61" s="333"/>
      <c r="C61" s="333"/>
      <c r="D61" s="322"/>
      <c r="E61" s="345"/>
      <c r="F61" s="239" t="s">
        <v>20</v>
      </c>
      <c r="G61" s="287"/>
      <c r="H61" s="282"/>
      <c r="I61" s="290"/>
      <c r="J61" s="282"/>
    </row>
    <row r="62" spans="1:18" s="14" customFormat="1" ht="16.95" customHeight="1">
      <c r="A62" s="333"/>
      <c r="B62" s="333"/>
      <c r="C62" s="333"/>
      <c r="D62" s="322"/>
      <c r="E62" s="345"/>
      <c r="F62" s="266" t="s">
        <v>14</v>
      </c>
      <c r="G62" s="283">
        <f>G63</f>
        <v>0</v>
      </c>
      <c r="H62" s="283">
        <f t="shared" ref="H62:J62" si="30">H63</f>
        <v>-92363.6</v>
      </c>
      <c r="I62" s="283">
        <f t="shared" si="30"/>
        <v>0</v>
      </c>
      <c r="J62" s="283">
        <f t="shared" si="30"/>
        <v>0</v>
      </c>
    </row>
    <row r="63" spans="1:18" s="14" customFormat="1" ht="16.95" customHeight="1">
      <c r="A63" s="333"/>
      <c r="B63" s="333"/>
      <c r="C63" s="333"/>
      <c r="D63" s="322"/>
      <c r="E63" s="345"/>
      <c r="F63" s="239" t="s">
        <v>75</v>
      </c>
      <c r="G63" s="287">
        <f>+G64</f>
        <v>0</v>
      </c>
      <c r="H63" s="287">
        <f t="shared" ref="H63:J65" si="31">+H64</f>
        <v>-92363.6</v>
      </c>
      <c r="I63" s="290">
        <f t="shared" si="31"/>
        <v>0</v>
      </c>
      <c r="J63" s="287">
        <f t="shared" si="31"/>
        <v>0</v>
      </c>
    </row>
    <row r="64" spans="1:18" s="14" customFormat="1" ht="16.25" customHeight="1">
      <c r="A64" s="333"/>
      <c r="B64" s="333"/>
      <c r="C64" s="333"/>
      <c r="D64" s="322"/>
      <c r="E64" s="345"/>
      <c r="F64" s="239" t="s">
        <v>76</v>
      </c>
      <c r="G64" s="287">
        <f>+G65</f>
        <v>0</v>
      </c>
      <c r="H64" s="287">
        <f t="shared" si="31"/>
        <v>-92363.6</v>
      </c>
      <c r="I64" s="287">
        <f t="shared" si="31"/>
        <v>0</v>
      </c>
      <c r="J64" s="287">
        <f t="shared" si="31"/>
        <v>0</v>
      </c>
    </row>
    <row r="65" spans="1:18" s="14" customFormat="1" ht="16.25" customHeight="1">
      <c r="A65" s="333"/>
      <c r="B65" s="333"/>
      <c r="C65" s="333"/>
      <c r="D65" s="322"/>
      <c r="E65" s="345"/>
      <c r="F65" s="295" t="s">
        <v>77</v>
      </c>
      <c r="G65" s="287">
        <f>+G66</f>
        <v>0</v>
      </c>
      <c r="H65" s="287">
        <f t="shared" si="31"/>
        <v>-92363.6</v>
      </c>
      <c r="I65" s="290">
        <f t="shared" si="31"/>
        <v>0</v>
      </c>
      <c r="J65" s="287">
        <f t="shared" si="31"/>
        <v>0</v>
      </c>
      <c r="K65" s="20"/>
    </row>
    <row r="66" spans="1:18" s="14" customFormat="1">
      <c r="A66" s="333"/>
      <c r="B66" s="333"/>
      <c r="C66" s="333"/>
      <c r="D66" s="322"/>
      <c r="E66" s="345"/>
      <c r="F66" s="295" t="s">
        <v>386</v>
      </c>
      <c r="G66" s="287">
        <f>+'Հավելված N 4'!E25</f>
        <v>0</v>
      </c>
      <c r="H66" s="287">
        <f>+'Հավելված N 4'!F25</f>
        <v>-92363.6</v>
      </c>
      <c r="I66" s="287">
        <f>+'Հավելված N 4'!G25</f>
        <v>0</v>
      </c>
      <c r="J66" s="287">
        <f>+'Հավելված N 4'!H25</f>
        <v>0</v>
      </c>
      <c r="K66" s="20"/>
    </row>
    <row r="67" spans="1:18" s="18" customFormat="1" ht="36.549999999999997" customHeight="1">
      <c r="A67" s="333"/>
      <c r="B67" s="333"/>
      <c r="C67" s="333"/>
      <c r="D67" s="322"/>
      <c r="E67" s="345"/>
      <c r="F67" s="288" t="s">
        <v>39</v>
      </c>
      <c r="G67" s="289">
        <f t="shared" ref="G67:J67" si="32">+G69</f>
        <v>0</v>
      </c>
      <c r="H67" s="289">
        <f t="shared" si="32"/>
        <v>0</v>
      </c>
      <c r="I67" s="289">
        <f t="shared" si="32"/>
        <v>-454238.1</v>
      </c>
      <c r="J67" s="289">
        <f t="shared" si="32"/>
        <v>-639579.69999999995</v>
      </c>
    </row>
    <row r="68" spans="1:18" s="14" customFormat="1" ht="53.2">
      <c r="A68" s="333"/>
      <c r="B68" s="333"/>
      <c r="C68" s="333"/>
      <c r="D68" s="322"/>
      <c r="E68" s="345"/>
      <c r="F68" s="239" t="s">
        <v>20</v>
      </c>
      <c r="G68" s="287"/>
      <c r="H68" s="282"/>
      <c r="I68" s="290"/>
      <c r="J68" s="282"/>
    </row>
    <row r="69" spans="1:18" s="14" customFormat="1" ht="16.95" customHeight="1">
      <c r="A69" s="333"/>
      <c r="B69" s="333"/>
      <c r="C69" s="333"/>
      <c r="D69" s="322"/>
      <c r="E69" s="345"/>
      <c r="F69" s="266" t="s">
        <v>14</v>
      </c>
      <c r="G69" s="283">
        <f>G70</f>
        <v>0</v>
      </c>
      <c r="H69" s="283">
        <f t="shared" ref="H69:J69" si="33">H70</f>
        <v>0</v>
      </c>
      <c r="I69" s="283">
        <f t="shared" si="33"/>
        <v>-454238.1</v>
      </c>
      <c r="J69" s="283">
        <f t="shared" si="33"/>
        <v>-639579.69999999995</v>
      </c>
    </row>
    <row r="70" spans="1:18" s="14" customFormat="1" ht="16.95" customHeight="1">
      <c r="A70" s="333"/>
      <c r="B70" s="333"/>
      <c r="C70" s="333"/>
      <c r="D70" s="322"/>
      <c r="E70" s="345"/>
      <c r="F70" s="239" t="s">
        <v>75</v>
      </c>
      <c r="G70" s="287">
        <f>+G71</f>
        <v>0</v>
      </c>
      <c r="H70" s="287">
        <f t="shared" ref="H70:J72" si="34">+H71</f>
        <v>0</v>
      </c>
      <c r="I70" s="290">
        <f t="shared" si="34"/>
        <v>-454238.1</v>
      </c>
      <c r="J70" s="287">
        <f t="shared" si="34"/>
        <v>-639579.69999999995</v>
      </c>
    </row>
    <row r="71" spans="1:18" s="14" customFormat="1" ht="16.25" customHeight="1">
      <c r="A71" s="333"/>
      <c r="B71" s="333"/>
      <c r="C71" s="333"/>
      <c r="D71" s="322"/>
      <c r="E71" s="345"/>
      <c r="F71" s="239" t="s">
        <v>76</v>
      </c>
      <c r="G71" s="287">
        <f>+G72</f>
        <v>0</v>
      </c>
      <c r="H71" s="287">
        <f t="shared" si="34"/>
        <v>0</v>
      </c>
      <c r="I71" s="287">
        <f t="shared" si="34"/>
        <v>-454238.1</v>
      </c>
      <c r="J71" s="287">
        <f t="shared" si="34"/>
        <v>-639579.69999999995</v>
      </c>
    </row>
    <row r="72" spans="1:18" s="14" customFormat="1" ht="16.25" customHeight="1">
      <c r="A72" s="333"/>
      <c r="B72" s="333"/>
      <c r="C72" s="333"/>
      <c r="D72" s="322"/>
      <c r="E72" s="345"/>
      <c r="F72" s="295" t="s">
        <v>77</v>
      </c>
      <c r="G72" s="287">
        <f>+G73</f>
        <v>0</v>
      </c>
      <c r="H72" s="287">
        <f t="shared" si="34"/>
        <v>0</v>
      </c>
      <c r="I72" s="290">
        <f t="shared" si="34"/>
        <v>-454238.1</v>
      </c>
      <c r="J72" s="287">
        <f t="shared" si="34"/>
        <v>-639579.69999999995</v>
      </c>
      <c r="K72" s="20"/>
    </row>
    <row r="73" spans="1:18" s="14" customFormat="1">
      <c r="A73" s="333"/>
      <c r="B73" s="334"/>
      <c r="C73" s="334"/>
      <c r="D73" s="343"/>
      <c r="E73" s="345"/>
      <c r="F73" s="295" t="s">
        <v>386</v>
      </c>
      <c r="G73" s="287">
        <f>+'Հավելված N 4'!E26</f>
        <v>0</v>
      </c>
      <c r="H73" s="287">
        <f>+'Հավելված N 4'!F26</f>
        <v>0</v>
      </c>
      <c r="I73" s="287">
        <f>+'Հավելված N 4'!G26</f>
        <v>-454238.1</v>
      </c>
      <c r="J73" s="287">
        <f>+'Հավելված N 4'!H26</f>
        <v>-639579.69999999995</v>
      </c>
      <c r="K73" s="20"/>
    </row>
    <row r="74" spans="1:18" s="14" customFormat="1">
      <c r="A74" s="333"/>
      <c r="B74" s="236" t="s">
        <v>104</v>
      </c>
      <c r="C74" s="297"/>
      <c r="D74" s="296"/>
      <c r="E74" s="117"/>
      <c r="F74" s="246" t="s">
        <v>387</v>
      </c>
      <c r="G74" s="283">
        <f>+G76</f>
        <v>-3859</v>
      </c>
      <c r="H74" s="283">
        <f t="shared" ref="H74:J74" si="35">+H76</f>
        <v>5553.8000000000466</v>
      </c>
      <c r="I74" s="283">
        <f t="shared" si="35"/>
        <v>9053.7999999998137</v>
      </c>
      <c r="J74" s="283">
        <f t="shared" si="35"/>
        <v>1160353.8000000007</v>
      </c>
    </row>
    <row r="75" spans="1:18" s="14" customFormat="1" ht="16.95" customHeight="1">
      <c r="A75" s="333"/>
      <c r="B75" s="297"/>
      <c r="C75" s="297"/>
      <c r="D75" s="296"/>
      <c r="E75" s="117"/>
      <c r="F75" s="239" t="s">
        <v>13</v>
      </c>
      <c r="G75" s="283"/>
      <c r="H75" s="283"/>
      <c r="I75" s="283"/>
      <c r="J75" s="283"/>
    </row>
    <row r="76" spans="1:18" s="14" customFormat="1">
      <c r="A76" s="333"/>
      <c r="B76" s="297"/>
      <c r="C76" s="337" t="s">
        <v>279</v>
      </c>
      <c r="D76" s="296"/>
      <c r="E76" s="117"/>
      <c r="F76" s="246" t="s">
        <v>383</v>
      </c>
      <c r="G76" s="283">
        <f>+G78</f>
        <v>-3859</v>
      </c>
      <c r="H76" s="283">
        <f t="shared" ref="H76:J76" si="36">+H78</f>
        <v>5553.8000000000466</v>
      </c>
      <c r="I76" s="283">
        <f t="shared" si="36"/>
        <v>9053.7999999998137</v>
      </c>
      <c r="J76" s="283">
        <f t="shared" si="36"/>
        <v>1160353.8000000007</v>
      </c>
    </row>
    <row r="77" spans="1:18" s="14" customFormat="1" ht="16.95" customHeight="1">
      <c r="A77" s="333"/>
      <c r="B77" s="297"/>
      <c r="C77" s="337"/>
      <c r="D77" s="296"/>
      <c r="E77" s="117"/>
      <c r="F77" s="239" t="s">
        <v>13</v>
      </c>
      <c r="G77" s="283"/>
      <c r="H77" s="283"/>
      <c r="I77" s="283"/>
      <c r="J77" s="283"/>
    </row>
    <row r="78" spans="1:18" s="14" customFormat="1" ht="35.5">
      <c r="A78" s="333"/>
      <c r="B78" s="297"/>
      <c r="C78" s="337"/>
      <c r="D78" s="296"/>
      <c r="E78" s="117"/>
      <c r="F78" s="279" t="s">
        <v>19</v>
      </c>
      <c r="G78" s="283">
        <f>+G80</f>
        <v>-3859</v>
      </c>
      <c r="H78" s="283">
        <f t="shared" ref="H78:J78" si="37">+H80</f>
        <v>5553.8000000000466</v>
      </c>
      <c r="I78" s="283">
        <f t="shared" si="37"/>
        <v>9053.7999999998137</v>
      </c>
      <c r="J78" s="283">
        <f t="shared" si="37"/>
        <v>1160353.8000000007</v>
      </c>
    </row>
    <row r="79" spans="1:18" s="14" customFormat="1" ht="16.95" customHeight="1">
      <c r="A79" s="333"/>
      <c r="B79" s="297"/>
      <c r="C79" s="337"/>
      <c r="D79" s="296"/>
      <c r="E79" s="152"/>
      <c r="F79" s="239" t="s">
        <v>13</v>
      </c>
      <c r="G79" s="283"/>
      <c r="H79" s="283"/>
      <c r="I79" s="283"/>
      <c r="J79" s="283"/>
    </row>
    <row r="80" spans="1:18" s="14" customFormat="1" ht="39.25" customHeight="1">
      <c r="A80" s="333"/>
      <c r="B80" s="297"/>
      <c r="C80" s="337"/>
      <c r="D80" s="321">
        <v>1236</v>
      </c>
      <c r="E80" s="346" t="s">
        <v>282</v>
      </c>
      <c r="F80" s="346"/>
      <c r="G80" s="2">
        <f>+G82+G113</f>
        <v>-3859</v>
      </c>
      <c r="H80" s="2">
        <f t="shared" ref="H80:J80" si="38">+H82+H113</f>
        <v>5553.8000000000466</v>
      </c>
      <c r="I80" s="2">
        <f t="shared" si="38"/>
        <v>9053.7999999998137</v>
      </c>
      <c r="J80" s="2">
        <f t="shared" si="38"/>
        <v>1160353.8000000007</v>
      </c>
      <c r="K80" s="15"/>
      <c r="L80" s="15"/>
      <c r="M80" s="15"/>
      <c r="N80" s="15"/>
      <c r="O80" s="15"/>
      <c r="P80" s="15"/>
      <c r="Q80" s="15"/>
      <c r="R80" s="15"/>
    </row>
    <row r="81" spans="1:18" s="14" customFormat="1" ht="16.95" customHeight="1">
      <c r="A81" s="333"/>
      <c r="B81" s="297"/>
      <c r="C81" s="337"/>
      <c r="D81" s="322"/>
      <c r="E81" s="27"/>
      <c r="F81" s="203" t="s">
        <v>13</v>
      </c>
      <c r="G81" s="2"/>
      <c r="H81" s="2"/>
      <c r="I81" s="2"/>
      <c r="J81" s="2"/>
      <c r="K81" s="15"/>
      <c r="L81" s="15"/>
      <c r="M81" s="15"/>
      <c r="N81" s="15"/>
      <c r="O81" s="15"/>
      <c r="P81" s="15"/>
      <c r="Q81" s="15"/>
      <c r="R81" s="15"/>
    </row>
    <row r="82" spans="1:18" s="14" customFormat="1">
      <c r="A82" s="333"/>
      <c r="B82" s="297"/>
      <c r="C82" s="337"/>
      <c r="D82" s="322"/>
      <c r="E82" s="177">
        <v>32003</v>
      </c>
      <c r="F82" s="29" t="s">
        <v>154</v>
      </c>
      <c r="G82" s="17">
        <f>+G84+G93+G106</f>
        <v>-3859</v>
      </c>
      <c r="H82" s="17">
        <f t="shared" ref="H82:J82" si="39">+H84+H93+H106</f>
        <v>5553.8000000000466</v>
      </c>
      <c r="I82" s="17">
        <f t="shared" si="39"/>
        <v>9053.7999999998137</v>
      </c>
      <c r="J82" s="17">
        <f t="shared" si="39"/>
        <v>1160353.8000000007</v>
      </c>
      <c r="K82" s="15"/>
      <c r="L82" s="15"/>
      <c r="M82" s="15"/>
      <c r="N82" s="15"/>
      <c r="O82" s="15"/>
      <c r="P82" s="15"/>
      <c r="Q82" s="15"/>
      <c r="R82" s="15"/>
    </row>
    <row r="83" spans="1:18" s="14" customFormat="1">
      <c r="A83" s="333"/>
      <c r="B83" s="297"/>
      <c r="C83" s="337"/>
      <c r="D83" s="322"/>
      <c r="E83" s="340"/>
      <c r="F83" s="203" t="s">
        <v>23</v>
      </c>
      <c r="G83" s="6"/>
      <c r="H83" s="6"/>
      <c r="I83" s="6"/>
      <c r="J83" s="6"/>
    </row>
    <row r="84" spans="1:18" s="18" customFormat="1" ht="36.549999999999997" customHeight="1">
      <c r="A84" s="333"/>
      <c r="B84" s="297"/>
      <c r="C84" s="337"/>
      <c r="D84" s="322"/>
      <c r="E84" s="341"/>
      <c r="F84" s="28" t="s">
        <v>19</v>
      </c>
      <c r="G84" s="154">
        <f>+G86</f>
        <v>0</v>
      </c>
      <c r="H84" s="154">
        <f t="shared" ref="H84:J84" si="40">+H86</f>
        <v>1913000</v>
      </c>
      <c r="I84" s="154">
        <f t="shared" si="40"/>
        <v>3826000</v>
      </c>
      <c r="J84" s="154">
        <f t="shared" si="40"/>
        <v>9617400</v>
      </c>
    </row>
    <row r="85" spans="1:18" s="14" customFormat="1" ht="53.2">
      <c r="A85" s="333"/>
      <c r="B85" s="297"/>
      <c r="C85" s="337"/>
      <c r="D85" s="322"/>
      <c r="E85" s="341"/>
      <c r="F85" s="203" t="s">
        <v>20</v>
      </c>
      <c r="G85" s="7"/>
      <c r="H85" s="5"/>
      <c r="I85" s="155"/>
      <c r="J85" s="5"/>
    </row>
    <row r="86" spans="1:18" s="14" customFormat="1" ht="16.95" customHeight="1">
      <c r="A86" s="333"/>
      <c r="B86" s="297"/>
      <c r="C86" s="337"/>
      <c r="D86" s="322"/>
      <c r="E86" s="341"/>
      <c r="F86" s="175" t="s">
        <v>14</v>
      </c>
      <c r="G86" s="6">
        <f>G87</f>
        <v>0</v>
      </c>
      <c r="H86" s="6">
        <f t="shared" ref="H86:J86" si="41">H87</f>
        <v>1913000</v>
      </c>
      <c r="I86" s="6">
        <f t="shared" si="41"/>
        <v>3826000</v>
      </c>
      <c r="J86" s="6">
        <f t="shared" si="41"/>
        <v>9617400</v>
      </c>
    </row>
    <row r="87" spans="1:18" s="14" customFormat="1" ht="16.95" customHeight="1">
      <c r="A87" s="333"/>
      <c r="B87" s="297"/>
      <c r="C87" s="337"/>
      <c r="D87" s="322"/>
      <c r="E87" s="341"/>
      <c r="F87" s="203" t="s">
        <v>75</v>
      </c>
      <c r="G87" s="7">
        <f>+G88</f>
        <v>0</v>
      </c>
      <c r="H87" s="7">
        <f t="shared" ref="H87:J89" si="42">+H88</f>
        <v>1913000</v>
      </c>
      <c r="I87" s="155">
        <f t="shared" si="42"/>
        <v>3826000</v>
      </c>
      <c r="J87" s="7">
        <f t="shared" si="42"/>
        <v>9617400</v>
      </c>
    </row>
    <row r="88" spans="1:18" s="14" customFormat="1">
      <c r="A88" s="333"/>
      <c r="B88" s="297"/>
      <c r="C88" s="337"/>
      <c r="D88" s="322"/>
      <c r="E88" s="341"/>
      <c r="F88" s="203" t="s">
        <v>76</v>
      </c>
      <c r="G88" s="7">
        <f>+G89+G91</f>
        <v>0</v>
      </c>
      <c r="H88" s="7">
        <f t="shared" ref="H88:J88" si="43">+H89+H91</f>
        <v>1913000</v>
      </c>
      <c r="I88" s="7">
        <f t="shared" si="43"/>
        <v>3826000</v>
      </c>
      <c r="J88" s="7">
        <f t="shared" si="43"/>
        <v>9617400</v>
      </c>
    </row>
    <row r="89" spans="1:18" s="14" customFormat="1">
      <c r="A89" s="333"/>
      <c r="B89" s="297"/>
      <c r="C89" s="337"/>
      <c r="D89" s="322"/>
      <c r="E89" s="341"/>
      <c r="F89" s="226" t="s">
        <v>77</v>
      </c>
      <c r="G89" s="118">
        <f>+G90</f>
        <v>0</v>
      </c>
      <c r="H89" s="118">
        <f t="shared" si="42"/>
        <v>1913000</v>
      </c>
      <c r="I89" s="30">
        <f t="shared" si="42"/>
        <v>3826000</v>
      </c>
      <c r="J89" s="118">
        <f t="shared" si="42"/>
        <v>9565000</v>
      </c>
      <c r="K89" s="20"/>
    </row>
    <row r="90" spans="1:18" s="14" customFormat="1">
      <c r="A90" s="333"/>
      <c r="B90" s="297"/>
      <c r="C90" s="337"/>
      <c r="D90" s="322"/>
      <c r="E90" s="341"/>
      <c r="F90" s="226" t="s">
        <v>65</v>
      </c>
      <c r="G90" s="118">
        <f>+'Հավելված N 4'!E70-'Հավելված N 4'!E76-'Հավելված N 4'!E77</f>
        <v>0</v>
      </c>
      <c r="H90" s="118">
        <f>+'Հավելված N 4'!F70-'Հավելված N 4'!F76-'Հավելված N 4'!F77</f>
        <v>1913000</v>
      </c>
      <c r="I90" s="118">
        <f>+'Հավելված N 4'!G70-'Հավելված N 4'!G76-'Հավելված N 4'!G77</f>
        <v>3826000</v>
      </c>
      <c r="J90" s="118">
        <f>+'Հավելված N 4'!H70-'Հավելված N 4'!H76-'Հավելված N 4'!H77</f>
        <v>9565000</v>
      </c>
      <c r="K90" s="20"/>
    </row>
    <row r="91" spans="1:18" s="14" customFormat="1">
      <c r="A91" s="333"/>
      <c r="B91" s="297"/>
      <c r="C91" s="337"/>
      <c r="D91" s="322"/>
      <c r="E91" s="341"/>
      <c r="F91" s="226" t="s">
        <v>283</v>
      </c>
      <c r="G91" s="118">
        <f>+G92</f>
        <v>0</v>
      </c>
      <c r="H91" s="118">
        <f t="shared" ref="H91:J91" si="44">+H92</f>
        <v>0</v>
      </c>
      <c r="I91" s="118">
        <f t="shared" si="44"/>
        <v>0</v>
      </c>
      <c r="J91" s="118">
        <f t="shared" si="44"/>
        <v>52400</v>
      </c>
      <c r="K91" s="20"/>
    </row>
    <row r="92" spans="1:18" s="14" customFormat="1">
      <c r="A92" s="333"/>
      <c r="B92" s="297"/>
      <c r="C92" s="337"/>
      <c r="D92" s="322"/>
      <c r="E92" s="341"/>
      <c r="F92" s="226" t="s">
        <v>108</v>
      </c>
      <c r="G92" s="118">
        <f>+'Հավելված N 4'!E76+'Հավելված N 4'!E77</f>
        <v>0</v>
      </c>
      <c r="H92" s="118">
        <f>+'Հավելված N 4'!F76+'Հավելված N 4'!F77</f>
        <v>0</v>
      </c>
      <c r="I92" s="118">
        <f>+'Հավելված N 4'!G76+'Հավելված N 4'!G77</f>
        <v>0</v>
      </c>
      <c r="J92" s="118">
        <f>+'Հավելված N 4'!H76+'Հավելված N 4'!H77</f>
        <v>52400</v>
      </c>
      <c r="K92" s="20"/>
    </row>
    <row r="93" spans="1:18" s="18" customFormat="1" ht="36.549999999999997" customHeight="1">
      <c r="A93" s="333"/>
      <c r="B93" s="297"/>
      <c r="C93" s="337"/>
      <c r="D93" s="322"/>
      <c r="E93" s="341"/>
      <c r="F93" s="28" t="s">
        <v>131</v>
      </c>
      <c r="G93" s="154">
        <f t="shared" ref="G93:J93" si="45">+G95</f>
        <v>-193446.2</v>
      </c>
      <c r="H93" s="154">
        <f t="shared" si="45"/>
        <v>-1907446.2</v>
      </c>
      <c r="I93" s="154">
        <f t="shared" si="45"/>
        <v>-3816946.2</v>
      </c>
      <c r="J93" s="154">
        <f t="shared" si="45"/>
        <v>-8457046.1999999993</v>
      </c>
    </row>
    <row r="94" spans="1:18" s="14" customFormat="1" ht="53.2">
      <c r="A94" s="333"/>
      <c r="B94" s="297"/>
      <c r="C94" s="337"/>
      <c r="D94" s="322"/>
      <c r="E94" s="341"/>
      <c r="F94" s="203" t="s">
        <v>20</v>
      </c>
      <c r="G94" s="7"/>
      <c r="H94" s="5"/>
      <c r="I94" s="155"/>
      <c r="J94" s="5"/>
    </row>
    <row r="95" spans="1:18" s="14" customFormat="1" ht="16.95" customHeight="1">
      <c r="A95" s="333"/>
      <c r="B95" s="297"/>
      <c r="C95" s="337"/>
      <c r="D95" s="322"/>
      <c r="E95" s="341"/>
      <c r="F95" s="175" t="s">
        <v>14</v>
      </c>
      <c r="G95" s="6">
        <f>+G96+G100</f>
        <v>-193446.2</v>
      </c>
      <c r="H95" s="6">
        <f t="shared" ref="H95:J95" si="46">+H96+H100</f>
        <v>-1907446.2</v>
      </c>
      <c r="I95" s="6">
        <f t="shared" si="46"/>
        <v>-3816946.2</v>
      </c>
      <c r="J95" s="6">
        <f t="shared" si="46"/>
        <v>-8457046.1999999993</v>
      </c>
    </row>
    <row r="96" spans="1:18" s="14" customFormat="1" ht="16.95" customHeight="1">
      <c r="A96" s="333"/>
      <c r="B96" s="297"/>
      <c r="C96" s="337"/>
      <c r="D96" s="322"/>
      <c r="E96" s="341"/>
      <c r="F96" s="235" t="s">
        <v>313</v>
      </c>
      <c r="G96" s="7">
        <f>+G97</f>
        <v>2053.8000000000002</v>
      </c>
      <c r="H96" s="7">
        <f t="shared" ref="H96:J98" si="47">+H97</f>
        <v>2053.8000000000002</v>
      </c>
      <c r="I96" s="155">
        <f t="shared" si="47"/>
        <v>2053.8000000000002</v>
      </c>
      <c r="J96" s="7">
        <f t="shared" si="47"/>
        <v>2053.8000000000002</v>
      </c>
    </row>
    <row r="97" spans="1:11" s="14" customFormat="1" ht="35.5">
      <c r="A97" s="333"/>
      <c r="B97" s="297"/>
      <c r="C97" s="337"/>
      <c r="D97" s="322"/>
      <c r="E97" s="341"/>
      <c r="F97" s="235" t="s">
        <v>314</v>
      </c>
      <c r="G97" s="7">
        <f>+G98</f>
        <v>2053.8000000000002</v>
      </c>
      <c r="H97" s="7">
        <f t="shared" si="47"/>
        <v>2053.8000000000002</v>
      </c>
      <c r="I97" s="7">
        <f t="shared" si="47"/>
        <v>2053.8000000000002</v>
      </c>
      <c r="J97" s="7">
        <f t="shared" si="47"/>
        <v>2053.8000000000002</v>
      </c>
    </row>
    <row r="98" spans="1:11" s="14" customFormat="1" ht="35.5">
      <c r="A98" s="333"/>
      <c r="B98" s="297"/>
      <c r="C98" s="337"/>
      <c r="D98" s="322"/>
      <c r="E98" s="341"/>
      <c r="F98" s="226" t="s">
        <v>315</v>
      </c>
      <c r="G98" s="118">
        <f>+G99</f>
        <v>2053.8000000000002</v>
      </c>
      <c r="H98" s="118">
        <f t="shared" si="47"/>
        <v>2053.8000000000002</v>
      </c>
      <c r="I98" s="30">
        <f t="shared" si="47"/>
        <v>2053.8000000000002</v>
      </c>
      <c r="J98" s="118">
        <f t="shared" si="47"/>
        <v>2053.8000000000002</v>
      </c>
      <c r="K98" s="20"/>
    </row>
    <row r="99" spans="1:11" s="14" customFormat="1">
      <c r="A99" s="333"/>
      <c r="B99" s="297"/>
      <c r="C99" s="337"/>
      <c r="D99" s="322"/>
      <c r="E99" s="341"/>
      <c r="F99" s="226" t="s">
        <v>316</v>
      </c>
      <c r="G99" s="118">
        <f>+J99</f>
        <v>2053.8000000000002</v>
      </c>
      <c r="H99" s="118">
        <f>+J99</f>
        <v>2053.8000000000002</v>
      </c>
      <c r="I99" s="118">
        <f>+J99</f>
        <v>2053.8000000000002</v>
      </c>
      <c r="J99" s="118">
        <f>+'Հավելված N 8'!I230</f>
        <v>2053.8000000000002</v>
      </c>
      <c r="K99" s="20"/>
    </row>
    <row r="100" spans="1:11" s="14" customFormat="1" ht="16.95" customHeight="1">
      <c r="A100" s="333"/>
      <c r="B100" s="297"/>
      <c r="C100" s="337"/>
      <c r="D100" s="322"/>
      <c r="E100" s="341"/>
      <c r="F100" s="203" t="s">
        <v>75</v>
      </c>
      <c r="G100" s="7">
        <f>+G101</f>
        <v>-195500</v>
      </c>
      <c r="H100" s="7">
        <f t="shared" ref="H100:J104" si="48">+H101</f>
        <v>-1909500</v>
      </c>
      <c r="I100" s="155">
        <f t="shared" si="48"/>
        <v>-3819000</v>
      </c>
      <c r="J100" s="7">
        <f t="shared" si="48"/>
        <v>-8459100</v>
      </c>
    </row>
    <row r="101" spans="1:11" s="14" customFormat="1">
      <c r="A101" s="333"/>
      <c r="B101" s="297"/>
      <c r="C101" s="337"/>
      <c r="D101" s="322"/>
      <c r="E101" s="341"/>
      <c r="F101" s="203" t="s">
        <v>76</v>
      </c>
      <c r="G101" s="7">
        <f>+G102+G104</f>
        <v>-195500</v>
      </c>
      <c r="H101" s="7">
        <f t="shared" ref="H101" si="49">+H102+H104</f>
        <v>-1909500</v>
      </c>
      <c r="I101" s="7">
        <f t="shared" ref="I101" si="50">+I102+I104</f>
        <v>-3819000</v>
      </c>
      <c r="J101" s="7">
        <f t="shared" ref="J101" si="51">+J102+J104</f>
        <v>-8459100</v>
      </c>
    </row>
    <row r="102" spans="1:11" s="14" customFormat="1">
      <c r="A102" s="333"/>
      <c r="B102" s="297"/>
      <c r="C102" s="337"/>
      <c r="D102" s="322"/>
      <c r="E102" s="341"/>
      <c r="F102" s="226" t="s">
        <v>77</v>
      </c>
      <c r="G102" s="118">
        <f>+G103</f>
        <v>-195500</v>
      </c>
      <c r="H102" s="118">
        <f t="shared" si="48"/>
        <v>-1909500</v>
      </c>
      <c r="I102" s="30">
        <f t="shared" si="48"/>
        <v>-3819000</v>
      </c>
      <c r="J102" s="118">
        <f t="shared" si="48"/>
        <v>-8570000</v>
      </c>
      <c r="K102" s="20"/>
    </row>
    <row r="103" spans="1:11" s="14" customFormat="1">
      <c r="A103" s="333"/>
      <c r="B103" s="297"/>
      <c r="C103" s="337"/>
      <c r="D103" s="322"/>
      <c r="E103" s="341"/>
      <c r="F103" s="226" t="s">
        <v>65</v>
      </c>
      <c r="G103" s="118">
        <f>+'Հավելված N 4'!E29-'Հավելված N 4'!E34-'Հավելված N 4'!E35-'Հավելված N 4'!E36-'Հավելված N 4'!E37-'Հավելված N 4'!E38-'Հավելված N 4'!E39</f>
        <v>-195500</v>
      </c>
      <c r="H103" s="118">
        <f>+'Հավելված N 4'!F29-'Հավելված N 4'!F34-'Հավելված N 4'!F35-'Հավելված N 4'!F36-'Հավելված N 4'!F37-'Հավելված N 4'!F38-'Հավելված N 4'!F39</f>
        <v>-1909500</v>
      </c>
      <c r="I103" s="118">
        <f>+'Հավելված N 4'!G29-'Հավելված N 4'!G34-'Հավելված N 4'!G35-'Հավելված N 4'!G36-'Հավելված N 4'!G37-'Հավելված N 4'!G38-'Հավելված N 4'!G39</f>
        <v>-3819000</v>
      </c>
      <c r="J103" s="118">
        <f>+'Հավելված N 4'!H29-'Հավելված N 4'!H34-'Հավելված N 4'!H35-'Հավելված N 4'!H36-'Հավելված N 4'!H37-'Հավելված N 4'!H38-'Հավելված N 4'!H39-'Հավելված N 3'!G41</f>
        <v>-8570000</v>
      </c>
      <c r="K103" s="20"/>
    </row>
    <row r="104" spans="1:11" s="14" customFormat="1">
      <c r="A104" s="333"/>
      <c r="B104" s="297"/>
      <c r="C104" s="337"/>
      <c r="D104" s="322"/>
      <c r="E104" s="341"/>
      <c r="F104" s="226" t="s">
        <v>283</v>
      </c>
      <c r="G104" s="118">
        <f>+G105</f>
        <v>0</v>
      </c>
      <c r="H104" s="118">
        <f t="shared" si="48"/>
        <v>0</v>
      </c>
      <c r="I104" s="30">
        <f t="shared" si="48"/>
        <v>0</v>
      </c>
      <c r="J104" s="118">
        <f t="shared" si="48"/>
        <v>110900</v>
      </c>
      <c r="K104" s="20"/>
    </row>
    <row r="105" spans="1:11" s="14" customFormat="1">
      <c r="A105" s="333"/>
      <c r="B105" s="297"/>
      <c r="C105" s="337"/>
      <c r="D105" s="322"/>
      <c r="E105" s="341"/>
      <c r="F105" s="226" t="s">
        <v>108</v>
      </c>
      <c r="G105" s="118">
        <f>+'Հավելված N 4'!E34+'Հավելված N 4'!E35+'Հավելված N 4'!E36+'Հավելված N 4'!E37+'Հավելված N 4'!E38+'Հավելված N 4'!E39</f>
        <v>0</v>
      </c>
      <c r="H105" s="118">
        <f>+'Հավելված N 4'!F34+'Հավելված N 4'!F35+'Հավելված N 4'!F36+'Հավելված N 4'!F37+'Հավելված N 4'!F38+'Հավելված N 4'!F39</f>
        <v>0</v>
      </c>
      <c r="I105" s="118">
        <f>+'Հավելված N 4'!G34+'Հավելված N 4'!G35+'Հավելված N 4'!G36+'Հավելված N 4'!G37+'Հավելված N 4'!G38+'Հավելված N 4'!G39</f>
        <v>0</v>
      </c>
      <c r="J105" s="118">
        <f>+'Հավելված N 4'!H34+'Հավելված N 4'!H35+'Հավելված N 4'!H36+'Հավելված N 4'!H37+'Հավելված N 4'!H38+'Հավելված N 4'!H39+'Հավելված N 3'!G41</f>
        <v>110900</v>
      </c>
      <c r="K105" s="20"/>
    </row>
    <row r="106" spans="1:11" s="18" customFormat="1" ht="36.549999999999997" customHeight="1">
      <c r="A106" s="333"/>
      <c r="B106" s="297"/>
      <c r="C106" s="337"/>
      <c r="D106" s="322"/>
      <c r="E106" s="341"/>
      <c r="F106" s="28" t="s">
        <v>39</v>
      </c>
      <c r="G106" s="154">
        <f t="shared" ref="G106:J106" si="52">+G108</f>
        <v>189587.20000000001</v>
      </c>
      <c r="H106" s="154">
        <f t="shared" si="52"/>
        <v>0</v>
      </c>
      <c r="I106" s="154">
        <f t="shared" si="52"/>
        <v>0</v>
      </c>
      <c r="J106" s="154">
        <f t="shared" si="52"/>
        <v>0</v>
      </c>
    </row>
    <row r="107" spans="1:11" s="14" customFormat="1" ht="53.2">
      <c r="A107" s="333"/>
      <c r="B107" s="297"/>
      <c r="C107" s="337"/>
      <c r="D107" s="322"/>
      <c r="E107" s="341"/>
      <c r="F107" s="203" t="s">
        <v>20</v>
      </c>
      <c r="G107" s="7"/>
      <c r="H107" s="5"/>
      <c r="I107" s="155"/>
      <c r="J107" s="5"/>
    </row>
    <row r="108" spans="1:11" s="14" customFormat="1" ht="16.95" customHeight="1">
      <c r="A108" s="333"/>
      <c r="B108" s="297"/>
      <c r="C108" s="337"/>
      <c r="D108" s="322"/>
      <c r="E108" s="341"/>
      <c r="F108" s="175" t="s">
        <v>14</v>
      </c>
      <c r="G108" s="6">
        <f>G109</f>
        <v>189587.20000000001</v>
      </c>
      <c r="H108" s="6">
        <f t="shared" ref="H108" si="53">H109</f>
        <v>0</v>
      </c>
      <c r="I108" s="6">
        <f t="shared" ref="I108" si="54">I109</f>
        <v>0</v>
      </c>
      <c r="J108" s="6">
        <f t="shared" ref="J108" si="55">J109</f>
        <v>0</v>
      </c>
    </row>
    <row r="109" spans="1:11" s="14" customFormat="1" ht="16.95" customHeight="1">
      <c r="A109" s="333"/>
      <c r="B109" s="297"/>
      <c r="C109" s="337"/>
      <c r="D109" s="322"/>
      <c r="E109" s="341"/>
      <c r="F109" s="203" t="s">
        <v>75</v>
      </c>
      <c r="G109" s="7">
        <f>+G110</f>
        <v>189587.20000000001</v>
      </c>
      <c r="H109" s="7">
        <f t="shared" ref="H109:J111" si="56">+H110</f>
        <v>0</v>
      </c>
      <c r="I109" s="155">
        <f t="shared" si="56"/>
        <v>0</v>
      </c>
      <c r="J109" s="7">
        <f t="shared" si="56"/>
        <v>0</v>
      </c>
    </row>
    <row r="110" spans="1:11" s="14" customFormat="1">
      <c r="A110" s="333"/>
      <c r="B110" s="297"/>
      <c r="C110" s="337"/>
      <c r="D110" s="322"/>
      <c r="E110" s="341"/>
      <c r="F110" s="203" t="s">
        <v>76</v>
      </c>
      <c r="G110" s="7">
        <f>+G111</f>
        <v>189587.20000000001</v>
      </c>
      <c r="H110" s="7">
        <f t="shared" si="56"/>
        <v>0</v>
      </c>
      <c r="I110" s="7">
        <f t="shared" si="56"/>
        <v>0</v>
      </c>
      <c r="J110" s="7">
        <f t="shared" si="56"/>
        <v>0</v>
      </c>
    </row>
    <row r="111" spans="1:11" s="14" customFormat="1">
      <c r="A111" s="333"/>
      <c r="B111" s="297"/>
      <c r="C111" s="337"/>
      <c r="D111" s="322"/>
      <c r="E111" s="341"/>
      <c r="F111" s="226" t="s">
        <v>77</v>
      </c>
      <c r="G111" s="118">
        <f>+G112</f>
        <v>189587.20000000001</v>
      </c>
      <c r="H111" s="118">
        <f t="shared" si="56"/>
        <v>0</v>
      </c>
      <c r="I111" s="30">
        <f t="shared" si="56"/>
        <v>0</v>
      </c>
      <c r="J111" s="118">
        <f t="shared" si="56"/>
        <v>0</v>
      </c>
      <c r="K111" s="20"/>
    </row>
    <row r="112" spans="1:11" s="14" customFormat="1">
      <c r="A112" s="333"/>
      <c r="B112" s="297"/>
      <c r="C112" s="337"/>
      <c r="D112" s="322"/>
      <c r="E112" s="342"/>
      <c r="F112" s="226" t="s">
        <v>65</v>
      </c>
      <c r="G112" s="118">
        <f>+'Հավելված N 4'!E110</f>
        <v>189587.20000000001</v>
      </c>
      <c r="H112" s="118">
        <f>+'Հավելված N 4'!F110</f>
        <v>0</v>
      </c>
      <c r="I112" s="118">
        <f>+'Հավելված N 4'!G110</f>
        <v>0</v>
      </c>
      <c r="J112" s="118">
        <f>+'Հավելված N 4'!H110</f>
        <v>0</v>
      </c>
      <c r="K112" s="20"/>
    </row>
    <row r="113" spans="1:18" s="14" customFormat="1">
      <c r="A113" s="333"/>
      <c r="B113" s="297"/>
      <c r="C113" s="337"/>
      <c r="D113" s="322"/>
      <c r="E113" s="177">
        <v>32005</v>
      </c>
      <c r="F113" s="29" t="s">
        <v>248</v>
      </c>
      <c r="G113" s="17">
        <f>+G115+G122</f>
        <v>0</v>
      </c>
      <c r="H113" s="17">
        <f t="shared" ref="H113:J113" si="57">+H115+H122</f>
        <v>0</v>
      </c>
      <c r="I113" s="17">
        <f t="shared" si="57"/>
        <v>0</v>
      </c>
      <c r="J113" s="17">
        <f t="shared" si="57"/>
        <v>0</v>
      </c>
      <c r="K113" s="15"/>
      <c r="L113" s="15"/>
      <c r="M113" s="15"/>
      <c r="N113" s="15"/>
      <c r="O113" s="15"/>
      <c r="P113" s="15"/>
      <c r="Q113" s="15"/>
      <c r="R113" s="15"/>
    </row>
    <row r="114" spans="1:18" s="14" customFormat="1">
      <c r="A114" s="333"/>
      <c r="B114" s="297"/>
      <c r="C114" s="337"/>
      <c r="D114" s="322"/>
      <c r="E114" s="178"/>
      <c r="F114" s="203" t="s">
        <v>23</v>
      </c>
      <c r="G114" s="6"/>
      <c r="H114" s="5"/>
      <c r="I114" s="6"/>
      <c r="J114" s="5"/>
    </row>
    <row r="115" spans="1:18" s="18" customFormat="1" ht="36.549999999999997" customHeight="1">
      <c r="A115" s="333"/>
      <c r="B115" s="297"/>
      <c r="C115" s="337"/>
      <c r="D115" s="322"/>
      <c r="E115" s="347"/>
      <c r="F115" s="28" t="s">
        <v>19</v>
      </c>
      <c r="G115" s="154">
        <f t="shared" ref="G115:J115" si="58">+G117</f>
        <v>0</v>
      </c>
      <c r="H115" s="154">
        <f t="shared" si="58"/>
        <v>384000</v>
      </c>
      <c r="I115" s="154">
        <f t="shared" si="58"/>
        <v>768000</v>
      </c>
      <c r="J115" s="154">
        <f t="shared" si="58"/>
        <v>1919999.9999999998</v>
      </c>
    </row>
    <row r="116" spans="1:18" s="14" customFormat="1" ht="53.2">
      <c r="A116" s="333"/>
      <c r="B116" s="297"/>
      <c r="C116" s="337"/>
      <c r="D116" s="322"/>
      <c r="E116" s="347"/>
      <c r="F116" s="203" t="s">
        <v>20</v>
      </c>
      <c r="G116" s="7"/>
      <c r="H116" s="5"/>
      <c r="I116" s="155"/>
      <c r="J116" s="5"/>
    </row>
    <row r="117" spans="1:18" s="14" customFormat="1" ht="16.95" customHeight="1">
      <c r="A117" s="333"/>
      <c r="B117" s="297"/>
      <c r="C117" s="337"/>
      <c r="D117" s="322"/>
      <c r="E117" s="347"/>
      <c r="F117" s="175" t="s">
        <v>14</v>
      </c>
      <c r="G117" s="6">
        <f>G118</f>
        <v>0</v>
      </c>
      <c r="H117" s="6">
        <f t="shared" ref="H117" si="59">H118</f>
        <v>384000</v>
      </c>
      <c r="I117" s="6">
        <f t="shared" ref="I117" si="60">I118</f>
        <v>768000</v>
      </c>
      <c r="J117" s="6">
        <f t="shared" ref="J117" si="61">J118</f>
        <v>1919999.9999999998</v>
      </c>
    </row>
    <row r="118" spans="1:18" s="14" customFormat="1" ht="16.95" customHeight="1">
      <c r="A118" s="333"/>
      <c r="B118" s="297"/>
      <c r="C118" s="337"/>
      <c r="D118" s="322"/>
      <c r="E118" s="347"/>
      <c r="F118" s="203" t="s">
        <v>75</v>
      </c>
      <c r="G118" s="7">
        <f>+G119</f>
        <v>0</v>
      </c>
      <c r="H118" s="7">
        <f t="shared" ref="H118:J120" si="62">+H119</f>
        <v>384000</v>
      </c>
      <c r="I118" s="155">
        <f t="shared" si="62"/>
        <v>768000</v>
      </c>
      <c r="J118" s="7">
        <f t="shared" si="62"/>
        <v>1919999.9999999998</v>
      </c>
    </row>
    <row r="119" spans="1:18" s="14" customFormat="1">
      <c r="A119" s="333"/>
      <c r="B119" s="297"/>
      <c r="C119" s="337"/>
      <c r="D119" s="322"/>
      <c r="E119" s="347"/>
      <c r="F119" s="203" t="s">
        <v>76</v>
      </c>
      <c r="G119" s="7">
        <f>+G120</f>
        <v>0</v>
      </c>
      <c r="H119" s="7">
        <f t="shared" si="62"/>
        <v>384000</v>
      </c>
      <c r="I119" s="7">
        <f t="shared" si="62"/>
        <v>768000</v>
      </c>
      <c r="J119" s="7">
        <f t="shared" si="62"/>
        <v>1919999.9999999998</v>
      </c>
    </row>
    <row r="120" spans="1:18" s="14" customFormat="1">
      <c r="A120" s="333"/>
      <c r="B120" s="297"/>
      <c r="C120" s="337"/>
      <c r="D120" s="322"/>
      <c r="E120" s="347"/>
      <c r="F120" s="226" t="s">
        <v>77</v>
      </c>
      <c r="G120" s="118">
        <f>+G121</f>
        <v>0</v>
      </c>
      <c r="H120" s="118">
        <f t="shared" si="62"/>
        <v>384000</v>
      </c>
      <c r="I120" s="118">
        <f t="shared" si="62"/>
        <v>768000</v>
      </c>
      <c r="J120" s="118">
        <f t="shared" si="62"/>
        <v>1919999.9999999998</v>
      </c>
      <c r="K120" s="20"/>
    </row>
    <row r="121" spans="1:18" s="14" customFormat="1">
      <c r="A121" s="333"/>
      <c r="B121" s="297"/>
      <c r="C121" s="337"/>
      <c r="D121" s="322"/>
      <c r="E121" s="347"/>
      <c r="F121" s="226" t="s">
        <v>65</v>
      </c>
      <c r="G121" s="118">
        <f>+'Հավելված N 4'!E125</f>
        <v>0</v>
      </c>
      <c r="H121" s="118">
        <f>+'Հավելված N 4'!F125</f>
        <v>384000</v>
      </c>
      <c r="I121" s="118">
        <f>+'Հավելված N 4'!G125</f>
        <v>768000</v>
      </c>
      <c r="J121" s="118">
        <f>+'Հավելված N 4'!H125</f>
        <v>1919999.9999999998</v>
      </c>
      <c r="K121" s="20"/>
    </row>
    <row r="122" spans="1:18" s="18" customFormat="1" ht="36.549999999999997" customHeight="1">
      <c r="A122" s="333"/>
      <c r="B122" s="297"/>
      <c r="C122" s="337"/>
      <c r="D122" s="322"/>
      <c r="E122" s="347"/>
      <c r="F122" s="28" t="s">
        <v>131</v>
      </c>
      <c r="G122" s="154">
        <f t="shared" ref="G122:J122" si="63">+G124</f>
        <v>0</v>
      </c>
      <c r="H122" s="154">
        <f t="shared" si="63"/>
        <v>-384000</v>
      </c>
      <c r="I122" s="154">
        <f t="shared" si="63"/>
        <v>-768000</v>
      </c>
      <c r="J122" s="154">
        <f t="shared" si="63"/>
        <v>-1919999.9999999998</v>
      </c>
    </row>
    <row r="123" spans="1:18" s="14" customFormat="1" ht="53.2">
      <c r="A123" s="333"/>
      <c r="B123" s="297"/>
      <c r="C123" s="337"/>
      <c r="D123" s="322"/>
      <c r="E123" s="347"/>
      <c r="F123" s="203" t="s">
        <v>20</v>
      </c>
      <c r="G123" s="7"/>
      <c r="H123" s="5"/>
      <c r="I123" s="155"/>
      <c r="J123" s="5"/>
    </row>
    <row r="124" spans="1:18" s="14" customFormat="1" ht="16.95" customHeight="1">
      <c r="A124" s="333"/>
      <c r="B124" s="297"/>
      <c r="C124" s="337"/>
      <c r="D124" s="322"/>
      <c r="E124" s="347"/>
      <c r="F124" s="175" t="s">
        <v>14</v>
      </c>
      <c r="G124" s="6">
        <f>G125</f>
        <v>0</v>
      </c>
      <c r="H124" s="6">
        <f t="shared" ref="H124" si="64">H125</f>
        <v>-384000</v>
      </c>
      <c r="I124" s="6">
        <f t="shared" ref="I124" si="65">I125</f>
        <v>-768000</v>
      </c>
      <c r="J124" s="6">
        <f t="shared" ref="J124" si="66">J125</f>
        <v>-1919999.9999999998</v>
      </c>
    </row>
    <row r="125" spans="1:18" s="14" customFormat="1" ht="16.95" customHeight="1">
      <c r="A125" s="333"/>
      <c r="B125" s="297"/>
      <c r="C125" s="337"/>
      <c r="D125" s="322"/>
      <c r="E125" s="347"/>
      <c r="F125" s="203" t="s">
        <v>75</v>
      </c>
      <c r="G125" s="7">
        <f>+G126</f>
        <v>0</v>
      </c>
      <c r="H125" s="7">
        <f t="shared" ref="H125:J127" si="67">+H126</f>
        <v>-384000</v>
      </c>
      <c r="I125" s="155">
        <f t="shared" si="67"/>
        <v>-768000</v>
      </c>
      <c r="J125" s="7">
        <f t="shared" si="67"/>
        <v>-1919999.9999999998</v>
      </c>
    </row>
    <row r="126" spans="1:18" s="14" customFormat="1">
      <c r="A126" s="333"/>
      <c r="B126" s="297"/>
      <c r="C126" s="337"/>
      <c r="D126" s="322"/>
      <c r="E126" s="347"/>
      <c r="F126" s="203" t="s">
        <v>76</v>
      </c>
      <c r="G126" s="7">
        <f>+G127</f>
        <v>0</v>
      </c>
      <c r="H126" s="7">
        <f t="shared" si="67"/>
        <v>-384000</v>
      </c>
      <c r="I126" s="7">
        <f t="shared" si="67"/>
        <v>-768000</v>
      </c>
      <c r="J126" s="7">
        <f t="shared" si="67"/>
        <v>-1919999.9999999998</v>
      </c>
    </row>
    <row r="127" spans="1:18" s="14" customFormat="1">
      <c r="A127" s="333"/>
      <c r="B127" s="297"/>
      <c r="C127" s="337"/>
      <c r="D127" s="322"/>
      <c r="E127" s="347"/>
      <c r="F127" s="226" t="s">
        <v>77</v>
      </c>
      <c r="G127" s="118">
        <f>+G128</f>
        <v>0</v>
      </c>
      <c r="H127" s="118">
        <f t="shared" si="67"/>
        <v>-384000</v>
      </c>
      <c r="I127" s="118">
        <f t="shared" si="67"/>
        <v>-768000</v>
      </c>
      <c r="J127" s="118">
        <f t="shared" si="67"/>
        <v>-1919999.9999999998</v>
      </c>
      <c r="K127" s="20"/>
    </row>
    <row r="128" spans="1:18" s="14" customFormat="1">
      <c r="A128" s="333"/>
      <c r="B128" s="298"/>
      <c r="C128" s="337"/>
      <c r="D128" s="343"/>
      <c r="E128" s="347"/>
      <c r="F128" s="226" t="s">
        <v>65</v>
      </c>
      <c r="G128" s="118">
        <f>+'Հավելված N 4'!E113</f>
        <v>0</v>
      </c>
      <c r="H128" s="118">
        <f>+'Հավելված N 4'!F113</f>
        <v>-384000</v>
      </c>
      <c r="I128" s="118">
        <f>+'Հավելված N 4'!G113</f>
        <v>-768000</v>
      </c>
      <c r="J128" s="118">
        <f>+'Հավելված N 4'!H113</f>
        <v>-1919999.9999999998</v>
      </c>
      <c r="K128" s="20"/>
    </row>
    <row r="129" spans="1:18" s="14" customFormat="1">
      <c r="A129" s="333"/>
      <c r="B129" s="332" t="s">
        <v>278</v>
      </c>
      <c r="C129" s="335"/>
      <c r="D129" s="150"/>
      <c r="E129" s="117"/>
      <c r="F129" s="273" t="s">
        <v>280</v>
      </c>
      <c r="G129" s="6">
        <f>+G131</f>
        <v>3536.5</v>
      </c>
      <c r="H129" s="6">
        <f t="shared" ref="H129:J129" si="68">+H131</f>
        <v>3536.5</v>
      </c>
      <c r="I129" s="6">
        <f t="shared" si="68"/>
        <v>3536.5</v>
      </c>
      <c r="J129" s="6">
        <f t="shared" si="68"/>
        <v>3536.5</v>
      </c>
    </row>
    <row r="130" spans="1:18" s="14" customFormat="1" ht="16.95" customHeight="1">
      <c r="A130" s="333"/>
      <c r="B130" s="333"/>
      <c r="C130" s="336"/>
      <c r="D130" s="150"/>
      <c r="E130" s="117"/>
      <c r="F130" s="203" t="s">
        <v>13</v>
      </c>
      <c r="G130" s="6"/>
      <c r="H130" s="5"/>
      <c r="I130" s="6"/>
      <c r="J130" s="5"/>
    </row>
    <row r="131" spans="1:18" s="14" customFormat="1">
      <c r="A131" s="333"/>
      <c r="B131" s="333"/>
      <c r="C131" s="332" t="s">
        <v>279</v>
      </c>
      <c r="D131" s="150"/>
      <c r="E131" s="117"/>
      <c r="F131" s="176" t="s">
        <v>280</v>
      </c>
      <c r="G131" s="6">
        <f t="shared" ref="G131:J131" si="69">+G133</f>
        <v>3536.5</v>
      </c>
      <c r="H131" s="6">
        <f t="shared" si="69"/>
        <v>3536.5</v>
      </c>
      <c r="I131" s="6">
        <f t="shared" si="69"/>
        <v>3536.5</v>
      </c>
      <c r="J131" s="6">
        <f t="shared" si="69"/>
        <v>3536.5</v>
      </c>
      <c r="K131" s="15"/>
      <c r="L131" s="15"/>
      <c r="M131" s="15"/>
      <c r="N131" s="15"/>
      <c r="O131" s="15"/>
      <c r="P131" s="15"/>
      <c r="Q131" s="15"/>
      <c r="R131" s="15"/>
    </row>
    <row r="132" spans="1:18" s="14" customFormat="1" ht="16.95" customHeight="1">
      <c r="A132" s="333"/>
      <c r="B132" s="333"/>
      <c r="C132" s="333"/>
      <c r="D132" s="150"/>
      <c r="E132" s="117"/>
      <c r="F132" s="203" t="s">
        <v>13</v>
      </c>
      <c r="G132" s="6"/>
      <c r="H132" s="16"/>
      <c r="I132" s="6"/>
      <c r="J132" s="16"/>
      <c r="K132" s="15"/>
      <c r="L132" s="15"/>
      <c r="M132" s="15"/>
      <c r="N132" s="15"/>
      <c r="O132" s="15"/>
      <c r="P132" s="15"/>
      <c r="Q132" s="15"/>
      <c r="R132" s="15"/>
    </row>
    <row r="133" spans="1:18" s="14" customFormat="1" ht="35.5">
      <c r="A133" s="333"/>
      <c r="B133" s="333"/>
      <c r="C133" s="333"/>
      <c r="D133" s="150"/>
      <c r="E133" s="117"/>
      <c r="F133" s="206" t="s">
        <v>19</v>
      </c>
      <c r="G133" s="6">
        <f>+G135+G146</f>
        <v>3536.5</v>
      </c>
      <c r="H133" s="6">
        <f t="shared" ref="H133:J133" si="70">+H135+H146</f>
        <v>3536.5</v>
      </c>
      <c r="I133" s="6">
        <f t="shared" si="70"/>
        <v>3536.5</v>
      </c>
      <c r="J133" s="6">
        <f t="shared" si="70"/>
        <v>3536.5</v>
      </c>
      <c r="K133" s="15"/>
      <c r="L133" s="15"/>
      <c r="M133" s="15"/>
      <c r="N133" s="15"/>
      <c r="O133" s="15"/>
      <c r="P133" s="15"/>
      <c r="Q133" s="15"/>
      <c r="R133" s="15"/>
    </row>
    <row r="134" spans="1:18" s="14" customFormat="1" ht="16.95" customHeight="1">
      <c r="A134" s="333"/>
      <c r="B134" s="333"/>
      <c r="C134" s="333"/>
      <c r="D134" s="151"/>
      <c r="E134" s="152"/>
      <c r="F134" s="203" t="s">
        <v>13</v>
      </c>
      <c r="G134" s="6"/>
      <c r="H134" s="6"/>
      <c r="I134" s="6"/>
      <c r="J134" s="6"/>
      <c r="K134" s="15"/>
      <c r="L134" s="15"/>
      <c r="M134" s="15"/>
      <c r="N134" s="15"/>
      <c r="O134" s="15"/>
      <c r="P134" s="15"/>
      <c r="Q134" s="15"/>
      <c r="R134" s="15"/>
    </row>
    <row r="135" spans="1:18" s="14" customFormat="1">
      <c r="A135" s="333"/>
      <c r="B135" s="333"/>
      <c r="C135" s="333"/>
      <c r="D135" s="319">
        <v>1163</v>
      </c>
      <c r="E135" s="346" t="s">
        <v>347</v>
      </c>
      <c r="F135" s="346"/>
      <c r="G135" s="2">
        <f>+G137</f>
        <v>199</v>
      </c>
      <c r="H135" s="2">
        <f t="shared" ref="H135:J135" si="71">+H137</f>
        <v>199</v>
      </c>
      <c r="I135" s="2">
        <f t="shared" si="71"/>
        <v>199</v>
      </c>
      <c r="J135" s="2">
        <f t="shared" si="71"/>
        <v>199</v>
      </c>
      <c r="K135" s="15"/>
      <c r="L135" s="15"/>
      <c r="M135" s="15"/>
      <c r="N135" s="15"/>
      <c r="O135" s="15"/>
      <c r="P135" s="15"/>
      <c r="Q135" s="15"/>
      <c r="R135" s="15"/>
    </row>
    <row r="136" spans="1:18" s="14" customFormat="1" ht="16.95" customHeight="1">
      <c r="A136" s="333"/>
      <c r="B136" s="333"/>
      <c r="C136" s="333"/>
      <c r="D136" s="319"/>
      <c r="E136" s="27"/>
      <c r="F136" s="235" t="s">
        <v>13</v>
      </c>
      <c r="G136" s="2"/>
      <c r="H136" s="2"/>
      <c r="I136" s="2"/>
      <c r="J136" s="2"/>
      <c r="K136" s="15"/>
      <c r="L136" s="15"/>
      <c r="M136" s="15"/>
      <c r="N136" s="15"/>
      <c r="O136" s="15"/>
      <c r="P136" s="15"/>
      <c r="Q136" s="15"/>
      <c r="R136" s="15"/>
    </row>
    <row r="137" spans="1:18" s="14" customFormat="1">
      <c r="A137" s="333"/>
      <c r="B137" s="333"/>
      <c r="C137" s="333"/>
      <c r="D137" s="319"/>
      <c r="E137" s="177">
        <v>32001</v>
      </c>
      <c r="F137" s="29" t="s">
        <v>348</v>
      </c>
      <c r="G137" s="17">
        <f>+G139</f>
        <v>199</v>
      </c>
      <c r="H137" s="17">
        <f t="shared" ref="H137:J137" si="72">+H139</f>
        <v>199</v>
      </c>
      <c r="I137" s="17">
        <f t="shared" si="72"/>
        <v>199</v>
      </c>
      <c r="J137" s="17">
        <f t="shared" si="72"/>
        <v>199</v>
      </c>
      <c r="K137" s="15"/>
      <c r="L137" s="15"/>
      <c r="M137" s="15"/>
      <c r="N137" s="15"/>
      <c r="O137" s="15"/>
      <c r="P137" s="15"/>
      <c r="Q137" s="15"/>
      <c r="R137" s="15"/>
    </row>
    <row r="138" spans="1:18" s="14" customFormat="1">
      <c r="A138" s="333"/>
      <c r="B138" s="333"/>
      <c r="C138" s="333"/>
      <c r="D138" s="319"/>
      <c r="E138" s="329"/>
      <c r="F138" s="235" t="s">
        <v>23</v>
      </c>
      <c r="G138" s="6"/>
      <c r="H138" s="5"/>
      <c r="I138" s="6"/>
      <c r="J138" s="5"/>
    </row>
    <row r="139" spans="1:18" s="18" customFormat="1" ht="36.549999999999997" customHeight="1">
      <c r="A139" s="333"/>
      <c r="B139" s="333"/>
      <c r="C139" s="333"/>
      <c r="D139" s="319"/>
      <c r="E139" s="330"/>
      <c r="F139" s="28" t="s">
        <v>131</v>
      </c>
      <c r="G139" s="154">
        <f t="shared" ref="G139:J139" si="73">+G141</f>
        <v>199</v>
      </c>
      <c r="H139" s="154">
        <f t="shared" si="73"/>
        <v>199</v>
      </c>
      <c r="I139" s="154">
        <f t="shared" si="73"/>
        <v>199</v>
      </c>
      <c r="J139" s="154">
        <f t="shared" si="73"/>
        <v>199</v>
      </c>
    </row>
    <row r="140" spans="1:18" s="14" customFormat="1" ht="53.2">
      <c r="A140" s="333"/>
      <c r="B140" s="333"/>
      <c r="C140" s="333"/>
      <c r="D140" s="319"/>
      <c r="E140" s="330"/>
      <c r="F140" s="235" t="s">
        <v>20</v>
      </c>
      <c r="G140" s="7"/>
      <c r="H140" s="5"/>
      <c r="I140" s="155"/>
      <c r="J140" s="5"/>
    </row>
    <row r="141" spans="1:18" s="14" customFormat="1" ht="16.95" customHeight="1">
      <c r="A141" s="333"/>
      <c r="B141" s="333"/>
      <c r="C141" s="333"/>
      <c r="D141" s="319"/>
      <c r="E141" s="330"/>
      <c r="F141" s="231" t="s">
        <v>14</v>
      </c>
      <c r="G141" s="6">
        <f>G142</f>
        <v>199</v>
      </c>
      <c r="H141" s="6">
        <f t="shared" ref="H141:J141" si="74">H142</f>
        <v>199</v>
      </c>
      <c r="I141" s="6">
        <f t="shared" si="74"/>
        <v>199</v>
      </c>
      <c r="J141" s="6">
        <f t="shared" si="74"/>
        <v>199</v>
      </c>
    </row>
    <row r="142" spans="1:18" s="14" customFormat="1" ht="16.95" customHeight="1">
      <c r="A142" s="333"/>
      <c r="B142" s="333"/>
      <c r="C142" s="333"/>
      <c r="D142" s="319"/>
      <c r="E142" s="330"/>
      <c r="F142" s="235" t="s">
        <v>313</v>
      </c>
      <c r="G142" s="7">
        <f>+G143</f>
        <v>199</v>
      </c>
      <c r="H142" s="7">
        <f t="shared" ref="H142:J144" si="75">+H143</f>
        <v>199</v>
      </c>
      <c r="I142" s="155">
        <f t="shared" si="75"/>
        <v>199</v>
      </c>
      <c r="J142" s="7">
        <f t="shared" si="75"/>
        <v>199</v>
      </c>
    </row>
    <row r="143" spans="1:18" s="14" customFormat="1" ht="35.5">
      <c r="A143" s="333"/>
      <c r="B143" s="333"/>
      <c r="C143" s="333"/>
      <c r="D143" s="319"/>
      <c r="E143" s="330"/>
      <c r="F143" s="235" t="s">
        <v>314</v>
      </c>
      <c r="G143" s="7">
        <f>+G144</f>
        <v>199</v>
      </c>
      <c r="H143" s="7">
        <f t="shared" si="75"/>
        <v>199</v>
      </c>
      <c r="I143" s="7">
        <f t="shared" si="75"/>
        <v>199</v>
      </c>
      <c r="J143" s="7">
        <f t="shared" si="75"/>
        <v>199</v>
      </c>
    </row>
    <row r="144" spans="1:18" s="14" customFormat="1" ht="35.5">
      <c r="A144" s="333"/>
      <c r="B144" s="333"/>
      <c r="C144" s="333"/>
      <c r="D144" s="319"/>
      <c r="E144" s="330"/>
      <c r="F144" s="226" t="s">
        <v>315</v>
      </c>
      <c r="G144" s="118">
        <f>+G145</f>
        <v>199</v>
      </c>
      <c r="H144" s="118">
        <f t="shared" si="75"/>
        <v>199</v>
      </c>
      <c r="I144" s="30">
        <f t="shared" si="75"/>
        <v>199</v>
      </c>
      <c r="J144" s="118">
        <f t="shared" si="75"/>
        <v>199</v>
      </c>
      <c r="K144" s="20"/>
    </row>
    <row r="145" spans="1:18" s="14" customFormat="1">
      <c r="A145" s="333"/>
      <c r="B145" s="333"/>
      <c r="C145" s="333"/>
      <c r="D145" s="319"/>
      <c r="E145" s="331"/>
      <c r="F145" s="226" t="s">
        <v>316</v>
      </c>
      <c r="G145" s="118">
        <f>+J145</f>
        <v>199</v>
      </c>
      <c r="H145" s="118">
        <f>+J145</f>
        <v>199</v>
      </c>
      <c r="I145" s="118">
        <f>+J145</f>
        <v>199</v>
      </c>
      <c r="J145" s="118">
        <f>+'Հավելված N 8'!I253</f>
        <v>199</v>
      </c>
      <c r="K145" s="20"/>
    </row>
    <row r="146" spans="1:18" s="14" customFormat="1">
      <c r="A146" s="333"/>
      <c r="B146" s="333"/>
      <c r="C146" s="333"/>
      <c r="D146" s="321">
        <v>1183</v>
      </c>
      <c r="E146" s="346" t="s">
        <v>329</v>
      </c>
      <c r="F146" s="346"/>
      <c r="G146" s="2">
        <f>+G148+G157</f>
        <v>3337.5</v>
      </c>
      <c r="H146" s="2">
        <f t="shared" ref="H146:J146" si="76">+H148+H157</f>
        <v>3337.5</v>
      </c>
      <c r="I146" s="2">
        <f t="shared" si="76"/>
        <v>3337.5</v>
      </c>
      <c r="J146" s="2">
        <f t="shared" si="76"/>
        <v>3337.5</v>
      </c>
      <c r="K146" s="15"/>
      <c r="L146" s="15"/>
      <c r="M146" s="15"/>
      <c r="N146" s="15"/>
      <c r="O146" s="15"/>
      <c r="P146" s="15"/>
      <c r="Q146" s="15"/>
      <c r="R146" s="15"/>
    </row>
    <row r="147" spans="1:18" s="14" customFormat="1" ht="16.95" customHeight="1">
      <c r="A147" s="333"/>
      <c r="B147" s="333"/>
      <c r="C147" s="333"/>
      <c r="D147" s="322"/>
      <c r="E147" s="27"/>
      <c r="F147" s="235" t="s">
        <v>13</v>
      </c>
      <c r="G147" s="2"/>
      <c r="H147" s="2"/>
      <c r="I147" s="2"/>
      <c r="J147" s="2"/>
      <c r="K147" s="15"/>
      <c r="L147" s="15"/>
      <c r="M147" s="15"/>
      <c r="N147" s="15"/>
      <c r="O147" s="15"/>
      <c r="P147" s="15"/>
      <c r="Q147" s="15"/>
      <c r="R147" s="15"/>
    </row>
    <row r="148" spans="1:18" s="14" customFormat="1" ht="50">
      <c r="A148" s="333"/>
      <c r="B148" s="333"/>
      <c r="C148" s="333"/>
      <c r="D148" s="322"/>
      <c r="E148" s="177">
        <v>32007</v>
      </c>
      <c r="F148" s="29" t="s">
        <v>330</v>
      </c>
      <c r="G148" s="17">
        <f>+G150</f>
        <v>2175</v>
      </c>
      <c r="H148" s="17">
        <f t="shared" ref="H148:J148" si="77">+H150</f>
        <v>2175</v>
      </c>
      <c r="I148" s="17">
        <f t="shared" si="77"/>
        <v>2175</v>
      </c>
      <c r="J148" s="17">
        <f t="shared" si="77"/>
        <v>2175</v>
      </c>
      <c r="K148" s="15"/>
      <c r="L148" s="15"/>
      <c r="M148" s="15"/>
      <c r="N148" s="15"/>
      <c r="O148" s="15"/>
      <c r="P148" s="15"/>
      <c r="Q148" s="15"/>
      <c r="R148" s="15"/>
    </row>
    <row r="149" spans="1:18" s="14" customFormat="1">
      <c r="A149" s="333"/>
      <c r="B149" s="333"/>
      <c r="C149" s="333"/>
      <c r="D149" s="322"/>
      <c r="E149" s="329"/>
      <c r="F149" s="235" t="s">
        <v>23</v>
      </c>
      <c r="G149" s="6"/>
      <c r="H149" s="5"/>
      <c r="I149" s="6"/>
      <c r="J149" s="5"/>
    </row>
    <row r="150" spans="1:18" s="18" customFormat="1" ht="36.549999999999997" customHeight="1">
      <c r="A150" s="333"/>
      <c r="B150" s="333"/>
      <c r="C150" s="333"/>
      <c r="D150" s="322"/>
      <c r="E150" s="330"/>
      <c r="F150" s="28" t="s">
        <v>131</v>
      </c>
      <c r="G150" s="154">
        <f t="shared" ref="G150:J150" si="78">+G152</f>
        <v>2175</v>
      </c>
      <c r="H150" s="154">
        <f t="shared" si="78"/>
        <v>2175</v>
      </c>
      <c r="I150" s="154">
        <f t="shared" si="78"/>
        <v>2175</v>
      </c>
      <c r="J150" s="154">
        <f t="shared" si="78"/>
        <v>2175</v>
      </c>
    </row>
    <row r="151" spans="1:18" s="14" customFormat="1" ht="53.2">
      <c r="A151" s="333"/>
      <c r="B151" s="333"/>
      <c r="C151" s="333"/>
      <c r="D151" s="322"/>
      <c r="E151" s="330"/>
      <c r="F151" s="235" t="s">
        <v>20</v>
      </c>
      <c r="G151" s="7"/>
      <c r="H151" s="5"/>
      <c r="I151" s="155"/>
      <c r="J151" s="5"/>
    </row>
    <row r="152" spans="1:18" s="14" customFormat="1" ht="16.95" customHeight="1">
      <c r="A152" s="333"/>
      <c r="B152" s="333"/>
      <c r="C152" s="333"/>
      <c r="D152" s="322"/>
      <c r="E152" s="330"/>
      <c r="F152" s="231" t="s">
        <v>14</v>
      </c>
      <c r="G152" s="6">
        <f>G153</f>
        <v>2175</v>
      </c>
      <c r="H152" s="6">
        <f t="shared" ref="H152:J152" si="79">H153</f>
        <v>2175</v>
      </c>
      <c r="I152" s="6">
        <f t="shared" si="79"/>
        <v>2175</v>
      </c>
      <c r="J152" s="6">
        <f t="shared" si="79"/>
        <v>2175</v>
      </c>
    </row>
    <row r="153" spans="1:18" s="14" customFormat="1" ht="16.95" customHeight="1">
      <c r="A153" s="333"/>
      <c r="B153" s="333"/>
      <c r="C153" s="333"/>
      <c r="D153" s="322"/>
      <c r="E153" s="330"/>
      <c r="F153" s="235" t="s">
        <v>313</v>
      </c>
      <c r="G153" s="7">
        <f>+G154</f>
        <v>2175</v>
      </c>
      <c r="H153" s="7">
        <f t="shared" ref="H153:J155" si="80">+H154</f>
        <v>2175</v>
      </c>
      <c r="I153" s="155">
        <f t="shared" si="80"/>
        <v>2175</v>
      </c>
      <c r="J153" s="7">
        <f t="shared" si="80"/>
        <v>2175</v>
      </c>
    </row>
    <row r="154" spans="1:18" s="14" customFormat="1" ht="35.5">
      <c r="A154" s="333"/>
      <c r="B154" s="333"/>
      <c r="C154" s="333"/>
      <c r="D154" s="322"/>
      <c r="E154" s="330"/>
      <c r="F154" s="235" t="s">
        <v>314</v>
      </c>
      <c r="G154" s="7">
        <f>+G155</f>
        <v>2175</v>
      </c>
      <c r="H154" s="7">
        <f t="shared" si="80"/>
        <v>2175</v>
      </c>
      <c r="I154" s="7">
        <f t="shared" si="80"/>
        <v>2175</v>
      </c>
      <c r="J154" s="7">
        <f t="shared" si="80"/>
        <v>2175</v>
      </c>
    </row>
    <row r="155" spans="1:18" s="14" customFormat="1" ht="35.5">
      <c r="A155" s="333"/>
      <c r="B155" s="333"/>
      <c r="C155" s="333"/>
      <c r="D155" s="322"/>
      <c r="E155" s="330"/>
      <c r="F155" s="226" t="s">
        <v>315</v>
      </c>
      <c r="G155" s="118">
        <f>+G156</f>
        <v>2175</v>
      </c>
      <c r="H155" s="118">
        <f t="shared" si="80"/>
        <v>2175</v>
      </c>
      <c r="I155" s="30">
        <f t="shared" si="80"/>
        <v>2175</v>
      </c>
      <c r="J155" s="118">
        <f t="shared" si="80"/>
        <v>2175</v>
      </c>
      <c r="K155" s="20"/>
    </row>
    <row r="156" spans="1:18" s="14" customFormat="1">
      <c r="A156" s="333"/>
      <c r="B156" s="333"/>
      <c r="C156" s="333"/>
      <c r="D156" s="322"/>
      <c r="E156" s="331"/>
      <c r="F156" s="226" t="s">
        <v>316</v>
      </c>
      <c r="G156" s="118">
        <f>+J156</f>
        <v>2175</v>
      </c>
      <c r="H156" s="118">
        <f>+J156</f>
        <v>2175</v>
      </c>
      <c r="I156" s="118">
        <f>+J156</f>
        <v>2175</v>
      </c>
      <c r="J156" s="118">
        <f>+'Հավելված N 8'!I256</f>
        <v>2175</v>
      </c>
      <c r="K156" s="20"/>
    </row>
    <row r="157" spans="1:18" s="14" customFormat="1" ht="50">
      <c r="A157" s="333"/>
      <c r="B157" s="333"/>
      <c r="C157" s="333"/>
      <c r="D157" s="322"/>
      <c r="E157" s="177">
        <v>32009</v>
      </c>
      <c r="F157" s="29" t="s">
        <v>332</v>
      </c>
      <c r="G157" s="17">
        <f>+G159</f>
        <v>1162.5</v>
      </c>
      <c r="H157" s="17">
        <f t="shared" ref="H157:J157" si="81">+H159</f>
        <v>1162.5</v>
      </c>
      <c r="I157" s="17">
        <f t="shared" si="81"/>
        <v>1162.5</v>
      </c>
      <c r="J157" s="17">
        <f t="shared" si="81"/>
        <v>1162.5</v>
      </c>
      <c r="K157" s="15"/>
      <c r="L157" s="15"/>
      <c r="M157" s="15"/>
      <c r="N157" s="15"/>
      <c r="O157" s="15"/>
      <c r="P157" s="15"/>
      <c r="Q157" s="15"/>
      <c r="R157" s="15"/>
    </row>
    <row r="158" spans="1:18" s="14" customFormat="1">
      <c r="A158" s="333"/>
      <c r="B158" s="333"/>
      <c r="C158" s="333"/>
      <c r="D158" s="322"/>
      <c r="E158" s="329"/>
      <c r="F158" s="235" t="s">
        <v>23</v>
      </c>
      <c r="G158" s="6"/>
      <c r="H158" s="5"/>
      <c r="I158" s="6"/>
      <c r="J158" s="5"/>
    </row>
    <row r="159" spans="1:18" s="18" customFormat="1" ht="36.549999999999997" customHeight="1">
      <c r="A159" s="333"/>
      <c r="B159" s="333"/>
      <c r="C159" s="333"/>
      <c r="D159" s="322"/>
      <c r="E159" s="330"/>
      <c r="F159" s="28" t="s">
        <v>131</v>
      </c>
      <c r="G159" s="154">
        <f t="shared" ref="G159:J159" si="82">+G161</f>
        <v>1162.5</v>
      </c>
      <c r="H159" s="154">
        <f t="shared" si="82"/>
        <v>1162.5</v>
      </c>
      <c r="I159" s="154">
        <f t="shared" si="82"/>
        <v>1162.5</v>
      </c>
      <c r="J159" s="154">
        <f t="shared" si="82"/>
        <v>1162.5</v>
      </c>
    </row>
    <row r="160" spans="1:18" s="14" customFormat="1" ht="53.2">
      <c r="A160" s="333"/>
      <c r="B160" s="333"/>
      <c r="C160" s="333"/>
      <c r="D160" s="322"/>
      <c r="E160" s="330"/>
      <c r="F160" s="235" t="s">
        <v>20</v>
      </c>
      <c r="G160" s="7"/>
      <c r="H160" s="5"/>
      <c r="I160" s="155"/>
      <c r="J160" s="5"/>
    </row>
    <row r="161" spans="1:11" s="14" customFormat="1" ht="16.95" customHeight="1">
      <c r="A161" s="333"/>
      <c r="B161" s="333"/>
      <c r="C161" s="333"/>
      <c r="D161" s="322"/>
      <c r="E161" s="330"/>
      <c r="F161" s="231" t="s">
        <v>14</v>
      </c>
      <c r="G161" s="6">
        <f>G162</f>
        <v>1162.5</v>
      </c>
      <c r="H161" s="6">
        <f t="shared" ref="H161:J161" si="83">H162</f>
        <v>1162.5</v>
      </c>
      <c r="I161" s="6">
        <f t="shared" si="83"/>
        <v>1162.5</v>
      </c>
      <c r="J161" s="6">
        <f t="shared" si="83"/>
        <v>1162.5</v>
      </c>
    </row>
    <row r="162" spans="1:11" s="14" customFormat="1" ht="16.95" customHeight="1">
      <c r="A162" s="333"/>
      <c r="B162" s="333"/>
      <c r="C162" s="333"/>
      <c r="D162" s="322"/>
      <c r="E162" s="330"/>
      <c r="F162" s="235" t="s">
        <v>313</v>
      </c>
      <c r="G162" s="7">
        <f>+G163</f>
        <v>1162.5</v>
      </c>
      <c r="H162" s="7">
        <f t="shared" ref="H162:J164" si="84">+H163</f>
        <v>1162.5</v>
      </c>
      <c r="I162" s="155">
        <f t="shared" si="84"/>
        <v>1162.5</v>
      </c>
      <c r="J162" s="7">
        <f t="shared" si="84"/>
        <v>1162.5</v>
      </c>
    </row>
    <row r="163" spans="1:11" s="14" customFormat="1" ht="35.5">
      <c r="A163" s="333"/>
      <c r="B163" s="333"/>
      <c r="C163" s="333"/>
      <c r="D163" s="322"/>
      <c r="E163" s="330"/>
      <c r="F163" s="235" t="s">
        <v>314</v>
      </c>
      <c r="G163" s="7">
        <f>+G164</f>
        <v>1162.5</v>
      </c>
      <c r="H163" s="7">
        <f t="shared" si="84"/>
        <v>1162.5</v>
      </c>
      <c r="I163" s="7">
        <f t="shared" si="84"/>
        <v>1162.5</v>
      </c>
      <c r="J163" s="7">
        <f t="shared" si="84"/>
        <v>1162.5</v>
      </c>
    </row>
    <row r="164" spans="1:11" s="14" customFormat="1" ht="35.5">
      <c r="A164" s="333"/>
      <c r="B164" s="333"/>
      <c r="C164" s="333"/>
      <c r="D164" s="322"/>
      <c r="E164" s="330"/>
      <c r="F164" s="226" t="s">
        <v>315</v>
      </c>
      <c r="G164" s="118">
        <f>+G165</f>
        <v>1162.5</v>
      </c>
      <c r="H164" s="118">
        <f t="shared" si="84"/>
        <v>1162.5</v>
      </c>
      <c r="I164" s="30">
        <f t="shared" si="84"/>
        <v>1162.5</v>
      </c>
      <c r="J164" s="118">
        <f t="shared" si="84"/>
        <v>1162.5</v>
      </c>
      <c r="K164" s="20"/>
    </row>
    <row r="165" spans="1:11" s="14" customFormat="1">
      <c r="A165" s="334"/>
      <c r="B165" s="334"/>
      <c r="C165" s="334"/>
      <c r="D165" s="343"/>
      <c r="E165" s="331"/>
      <c r="F165" s="226" t="s">
        <v>316</v>
      </c>
      <c r="G165" s="118">
        <f>+J165</f>
        <v>1162.5</v>
      </c>
      <c r="H165" s="118">
        <f>+J165</f>
        <v>1162.5</v>
      </c>
      <c r="I165" s="118">
        <f>+J165</f>
        <v>1162.5</v>
      </c>
      <c r="J165" s="118">
        <f>+'Հավելված N 8'!I259</f>
        <v>1162.5</v>
      </c>
      <c r="K165" s="20"/>
    </row>
  </sheetData>
  <mergeCells count="40">
    <mergeCell ref="F1:J1"/>
    <mergeCell ref="C16:C19"/>
    <mergeCell ref="E24:F24"/>
    <mergeCell ref="F3:J3"/>
    <mergeCell ref="A7:J7"/>
    <mergeCell ref="A11:C11"/>
    <mergeCell ref="B16:B17"/>
    <mergeCell ref="D11:E11"/>
    <mergeCell ref="F2:J2"/>
    <mergeCell ref="G11:J11"/>
    <mergeCell ref="F11:F12"/>
    <mergeCell ref="D24:D38"/>
    <mergeCell ref="C20:C38"/>
    <mergeCell ref="B18:B38"/>
    <mergeCell ref="A16:A38"/>
    <mergeCell ref="E27:E38"/>
    <mergeCell ref="D146:D165"/>
    <mergeCell ref="B129:B165"/>
    <mergeCell ref="C131:C165"/>
    <mergeCell ref="E47:F47"/>
    <mergeCell ref="E50:E57"/>
    <mergeCell ref="E59:E73"/>
    <mergeCell ref="D47:D73"/>
    <mergeCell ref="E80:F80"/>
    <mergeCell ref="E83:E112"/>
    <mergeCell ref="E115:E128"/>
    <mergeCell ref="D80:D128"/>
    <mergeCell ref="E146:F146"/>
    <mergeCell ref="E149:E156"/>
    <mergeCell ref="E158:E165"/>
    <mergeCell ref="E135:F135"/>
    <mergeCell ref="E138:E145"/>
    <mergeCell ref="A39:A165"/>
    <mergeCell ref="B41:B73"/>
    <mergeCell ref="C43:C73"/>
    <mergeCell ref="C129:C130"/>
    <mergeCell ref="C76:C128"/>
    <mergeCell ref="C39:C42"/>
    <mergeCell ref="B39:B40"/>
    <mergeCell ref="D135:D145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18" zoomScale="85" zoomScaleNormal="85" workbookViewId="0">
      <selection activeCell="E15" sqref="E15"/>
    </sheetView>
  </sheetViews>
  <sheetFormatPr defaultColWidth="9.09765625" defaultRowHeight="17.75"/>
  <cols>
    <col min="1" max="1" width="9.09765625" style="49"/>
    <col min="2" max="2" width="9.09765625" style="49" customWidth="1"/>
    <col min="3" max="3" width="54.19921875" style="49" customWidth="1"/>
    <col min="4" max="4" width="16.5" style="49" customWidth="1"/>
    <col min="5" max="8" width="20.3984375" style="49" customWidth="1"/>
    <col min="9" max="9" width="15.5" style="49" bestFit="1" customWidth="1"/>
    <col min="10" max="10" width="13.69921875" style="49" bestFit="1" customWidth="1"/>
    <col min="11" max="16384" width="9.09765625" style="49"/>
  </cols>
  <sheetData>
    <row r="1" spans="1:10" s="61" customFormat="1" ht="26.5" customHeight="1">
      <c r="A1" s="59"/>
      <c r="B1" s="60"/>
      <c r="C1" s="60"/>
      <c r="D1" s="60"/>
      <c r="E1" s="59"/>
      <c r="F1" s="364" t="s">
        <v>28</v>
      </c>
      <c r="G1" s="364"/>
      <c r="H1" s="364"/>
    </row>
    <row r="2" spans="1:10">
      <c r="A2" s="62"/>
      <c r="B2" s="62"/>
      <c r="C2" s="62"/>
      <c r="D2" s="62"/>
      <c r="E2" s="63"/>
      <c r="F2" s="365" t="s">
        <v>265</v>
      </c>
      <c r="G2" s="365"/>
      <c r="H2" s="365"/>
    </row>
    <row r="3" spans="1:10">
      <c r="A3" s="62"/>
      <c r="B3" s="62"/>
      <c r="C3" s="62"/>
      <c r="D3" s="62"/>
      <c r="E3" s="63"/>
      <c r="F3" s="365" t="s">
        <v>27</v>
      </c>
      <c r="G3" s="365"/>
      <c r="H3" s="365"/>
    </row>
    <row r="4" spans="1:10">
      <c r="A4" s="64"/>
      <c r="B4" s="64"/>
      <c r="C4" s="65"/>
      <c r="D4" s="63"/>
      <c r="E4" s="63"/>
      <c r="F4" s="63"/>
      <c r="G4" s="63"/>
      <c r="H4" s="63"/>
    </row>
    <row r="5" spans="1:10" ht="37.5" customHeight="1">
      <c r="A5" s="366" t="s">
        <v>266</v>
      </c>
      <c r="B5" s="367"/>
      <c r="C5" s="367"/>
      <c r="D5" s="367"/>
      <c r="E5" s="367"/>
      <c r="F5" s="367"/>
      <c r="G5" s="367"/>
      <c r="H5" s="367"/>
    </row>
    <row r="6" spans="1:10" ht="37.5" customHeight="1">
      <c r="A6" s="367"/>
      <c r="B6" s="367"/>
      <c r="C6" s="367"/>
      <c r="D6" s="367"/>
      <c r="E6" s="367"/>
      <c r="F6" s="367"/>
      <c r="G6" s="367"/>
      <c r="H6" s="367"/>
    </row>
    <row r="7" spans="1:10">
      <c r="E7" s="63"/>
      <c r="F7" s="63"/>
      <c r="G7" s="63"/>
    </row>
    <row r="8" spans="1:10">
      <c r="A8" s="66"/>
      <c r="B8" s="66"/>
      <c r="C8" s="66"/>
      <c r="D8" s="67"/>
      <c r="E8" s="63"/>
      <c r="F8" s="63"/>
      <c r="G8" s="368" t="s">
        <v>16</v>
      </c>
      <c r="H8" s="368"/>
    </row>
    <row r="9" spans="1:10" ht="45" customHeight="1">
      <c r="A9" s="352" t="s">
        <v>50</v>
      </c>
      <c r="B9" s="353"/>
      <c r="C9" s="354" t="s">
        <v>51</v>
      </c>
      <c r="D9" s="356" t="s">
        <v>52</v>
      </c>
      <c r="E9" s="358" t="s">
        <v>74</v>
      </c>
      <c r="F9" s="359"/>
      <c r="G9" s="359"/>
      <c r="H9" s="360"/>
    </row>
    <row r="10" spans="1:10" ht="99.95">
      <c r="A10" s="68" t="s">
        <v>21</v>
      </c>
      <c r="B10" s="68" t="s">
        <v>22</v>
      </c>
      <c r="C10" s="355"/>
      <c r="D10" s="357"/>
      <c r="E10" s="69" t="s">
        <v>53</v>
      </c>
      <c r="F10" s="69" t="s">
        <v>54</v>
      </c>
      <c r="G10" s="69" t="s">
        <v>55</v>
      </c>
      <c r="H10" s="69" t="s">
        <v>56</v>
      </c>
    </row>
    <row r="11" spans="1:10">
      <c r="A11" s="68"/>
      <c r="B11" s="68"/>
      <c r="C11" s="70" t="s">
        <v>57</v>
      </c>
      <c r="D11" s="71">
        <f>SUM(E11:H11)</f>
        <v>-31406.800000000047</v>
      </c>
      <c r="E11" s="72">
        <f>+E13</f>
        <v>995000</v>
      </c>
      <c r="F11" s="72">
        <f>+F13</f>
        <v>-1164212.8</v>
      </c>
      <c r="G11" s="72">
        <f>+G13</f>
        <v>137806</v>
      </c>
      <c r="H11" s="72">
        <f>+H13</f>
        <v>0</v>
      </c>
      <c r="I11" s="50"/>
      <c r="J11" s="50"/>
    </row>
    <row r="12" spans="1:10">
      <c r="A12" s="68"/>
      <c r="B12" s="68"/>
      <c r="C12" s="70" t="s">
        <v>58</v>
      </c>
      <c r="D12" s="73"/>
      <c r="E12" s="72"/>
      <c r="F12" s="72"/>
      <c r="G12" s="72"/>
      <c r="H12" s="72"/>
      <c r="I12" s="50"/>
      <c r="J12" s="74"/>
    </row>
    <row r="13" spans="1:10" ht="33.35">
      <c r="A13" s="75"/>
      <c r="B13" s="76"/>
      <c r="C13" s="76" t="s">
        <v>24</v>
      </c>
      <c r="D13" s="71">
        <f>SUM(E13:H13)</f>
        <v>-31406.800000000047</v>
      </c>
      <c r="E13" s="72">
        <f>+E15+E23+E26</f>
        <v>995000</v>
      </c>
      <c r="F13" s="72">
        <f t="shared" ref="F13:H13" si="0">+F15+F23+F26</f>
        <v>-1164212.8</v>
      </c>
      <c r="G13" s="72">
        <f t="shared" si="0"/>
        <v>137806</v>
      </c>
      <c r="H13" s="72">
        <f t="shared" si="0"/>
        <v>0</v>
      </c>
      <c r="I13" s="50"/>
    </row>
    <row r="14" spans="1:10">
      <c r="A14" s="75"/>
      <c r="B14" s="75"/>
      <c r="C14" s="75" t="s">
        <v>59</v>
      </c>
      <c r="D14" s="77"/>
      <c r="E14" s="77"/>
      <c r="F14" s="77"/>
      <c r="G14" s="77"/>
      <c r="H14" s="77"/>
    </row>
    <row r="15" spans="1:10" ht="33.35">
      <c r="A15" s="78">
        <v>1075</v>
      </c>
      <c r="B15" s="48">
        <v>21001</v>
      </c>
      <c r="C15" s="112" t="s">
        <v>79</v>
      </c>
      <c r="D15" s="71">
        <f>SUM(E15:H15)</f>
        <v>-25494</v>
      </c>
      <c r="E15" s="71">
        <f>+E17</f>
        <v>0</v>
      </c>
      <c r="F15" s="71">
        <f t="shared" ref="F15:H15" si="1">+F17</f>
        <v>0</v>
      </c>
      <c r="G15" s="71">
        <f t="shared" si="1"/>
        <v>-25494</v>
      </c>
      <c r="H15" s="71">
        <f t="shared" si="1"/>
        <v>0</v>
      </c>
    </row>
    <row r="16" spans="1:10" s="1" customFormat="1">
      <c r="A16" s="79"/>
      <c r="B16" s="79"/>
      <c r="C16" s="96" t="s">
        <v>13</v>
      </c>
      <c r="D16" s="33"/>
      <c r="E16" s="81"/>
      <c r="F16" s="97"/>
      <c r="G16" s="33"/>
      <c r="H16" s="33"/>
    </row>
    <row r="17" spans="1:9" s="99" customFormat="1" ht="66.650000000000006">
      <c r="A17" s="107"/>
      <c r="B17" s="107"/>
      <c r="C17" s="126" t="s">
        <v>81</v>
      </c>
      <c r="D17" s="133">
        <f>SUM(E17:H17)</f>
        <v>-25494</v>
      </c>
      <c r="E17" s="133">
        <f>+E19+E21</f>
        <v>0</v>
      </c>
      <c r="F17" s="133">
        <f>+F19+F21</f>
        <v>0</v>
      </c>
      <c r="G17" s="133">
        <f>+G19+G21</f>
        <v>-25494</v>
      </c>
      <c r="H17" s="133">
        <f>+H19+H21</f>
        <v>0</v>
      </c>
      <c r="I17" s="98"/>
    </row>
    <row r="18" spans="1:9" s="1" customFormat="1">
      <c r="A18" s="79"/>
      <c r="B18" s="79"/>
      <c r="C18" s="75" t="s">
        <v>80</v>
      </c>
      <c r="D18" s="33"/>
      <c r="E18" s="81"/>
      <c r="F18" s="97"/>
      <c r="G18" s="33"/>
      <c r="H18" s="33"/>
    </row>
    <row r="19" spans="1:9" s="99" customFormat="1" ht="16.95" customHeight="1">
      <c r="A19" s="107"/>
      <c r="B19" s="107"/>
      <c r="C19" s="102" t="s">
        <v>118</v>
      </c>
      <c r="D19" s="82">
        <f>SUM(E19:H19)</f>
        <v>-14483</v>
      </c>
      <c r="E19" s="82">
        <f>SUM(E20:E20)</f>
        <v>0</v>
      </c>
      <c r="F19" s="82">
        <f>SUM(F20:F20)</f>
        <v>0</v>
      </c>
      <c r="G19" s="82">
        <f>SUM(G20:G20)</f>
        <v>-14483</v>
      </c>
      <c r="H19" s="82">
        <f>SUM(H20:H20)</f>
        <v>0</v>
      </c>
      <c r="I19" s="98"/>
    </row>
    <row r="20" spans="1:9" s="100" customFormat="1" ht="35.5">
      <c r="A20" s="171"/>
      <c r="B20" s="171"/>
      <c r="C20" s="128" t="s">
        <v>119</v>
      </c>
      <c r="D20" s="83">
        <f t="shared" ref="D20" si="2">+E20+F20+G20+H20</f>
        <v>-14483</v>
      </c>
      <c r="E20" s="83"/>
      <c r="F20" s="83"/>
      <c r="G20" s="83">
        <v>-14483</v>
      </c>
      <c r="H20" s="83"/>
    </row>
    <row r="21" spans="1:9" s="99" customFormat="1" ht="16.95" customHeight="1">
      <c r="A21" s="107"/>
      <c r="B21" s="107"/>
      <c r="C21" s="102" t="s">
        <v>120</v>
      </c>
      <c r="D21" s="82">
        <f>SUM(E21:H21)</f>
        <v>-11011</v>
      </c>
      <c r="E21" s="82">
        <f>SUM(E22:E22)</f>
        <v>0</v>
      </c>
      <c r="F21" s="82">
        <f>SUM(F22:F22)</f>
        <v>0</v>
      </c>
      <c r="G21" s="82">
        <f>SUM(G22:G22)</f>
        <v>-11011</v>
      </c>
      <c r="H21" s="82">
        <f>SUM(H22:H22)</f>
        <v>0</v>
      </c>
      <c r="I21" s="98"/>
    </row>
    <row r="22" spans="1:9" s="100" customFormat="1" ht="53.2">
      <c r="A22" s="113"/>
      <c r="B22" s="113"/>
      <c r="C22" s="128" t="s">
        <v>121</v>
      </c>
      <c r="D22" s="83">
        <f t="shared" ref="D22" si="3">+E22+F22+G22+H22</f>
        <v>-11011</v>
      </c>
      <c r="E22" s="83"/>
      <c r="F22" s="83"/>
      <c r="G22" s="83">
        <v>-11011</v>
      </c>
      <c r="H22" s="83"/>
    </row>
    <row r="23" spans="1:9" ht="33.35">
      <c r="A23" s="78">
        <v>1236</v>
      </c>
      <c r="B23" s="177">
        <v>32002</v>
      </c>
      <c r="C23" s="112" t="s">
        <v>379</v>
      </c>
      <c r="D23" s="72">
        <f>SUM(E23:H23)</f>
        <v>-1164212.8</v>
      </c>
      <c r="E23" s="71">
        <f>+E25</f>
        <v>0</v>
      </c>
      <c r="F23" s="71">
        <f t="shared" ref="F23:H23" si="4">+F25</f>
        <v>-1164212.8</v>
      </c>
      <c r="G23" s="71">
        <f t="shared" si="4"/>
        <v>0</v>
      </c>
      <c r="H23" s="71">
        <f t="shared" si="4"/>
        <v>0</v>
      </c>
    </row>
    <row r="24" spans="1:9" s="186" customFormat="1">
      <c r="A24" s="181"/>
      <c r="B24" s="181"/>
      <c r="C24" s="182" t="s">
        <v>13</v>
      </c>
      <c r="D24" s="183"/>
      <c r="E24" s="184"/>
      <c r="F24" s="185"/>
      <c r="G24" s="185"/>
      <c r="H24" s="185"/>
    </row>
    <row r="25" spans="1:9" s="189" customFormat="1" ht="33.35">
      <c r="A25" s="185"/>
      <c r="B25" s="185"/>
      <c r="C25" s="132" t="s">
        <v>379</v>
      </c>
      <c r="D25" s="187">
        <f>SUM(E25:H25)</f>
        <v>-1164212.8</v>
      </c>
      <c r="E25" s="188">
        <v>0</v>
      </c>
      <c r="F25" s="188">
        <v>-1164212.8</v>
      </c>
      <c r="G25" s="188">
        <v>0</v>
      </c>
      <c r="H25" s="188">
        <f t="shared" ref="H25" si="5">SUM(H26:H36)</f>
        <v>0</v>
      </c>
    </row>
    <row r="26" spans="1:9" ht="33.35">
      <c r="A26" s="78">
        <v>1236</v>
      </c>
      <c r="B26" s="170">
        <v>32003</v>
      </c>
      <c r="C26" s="112" t="s">
        <v>122</v>
      </c>
      <c r="D26" s="72">
        <f>SUM(E26:H26)</f>
        <v>1158300</v>
      </c>
      <c r="E26" s="71">
        <f>+E28+E40</f>
        <v>995000</v>
      </c>
      <c r="F26" s="71">
        <f t="shared" ref="F26:H26" si="6">+F28+F40</f>
        <v>0</v>
      </c>
      <c r="G26" s="71">
        <f t="shared" si="6"/>
        <v>163300</v>
      </c>
      <c r="H26" s="71">
        <f t="shared" si="6"/>
        <v>0</v>
      </c>
    </row>
    <row r="27" spans="1:9" s="186" customFormat="1">
      <c r="A27" s="181"/>
      <c r="B27" s="181"/>
      <c r="C27" s="182" t="s">
        <v>13</v>
      </c>
      <c r="D27" s="183"/>
      <c r="E27" s="184"/>
      <c r="F27" s="185"/>
      <c r="G27" s="185"/>
      <c r="H27" s="185"/>
    </row>
    <row r="28" spans="1:9" s="189" customFormat="1">
      <c r="A28" s="185"/>
      <c r="B28" s="185"/>
      <c r="C28" s="132" t="s">
        <v>67</v>
      </c>
      <c r="D28" s="187">
        <f>SUM(E28:H28)</f>
        <v>1204600</v>
      </c>
      <c r="E28" s="188">
        <f>SUM(E29:E39)</f>
        <v>995000</v>
      </c>
      <c r="F28" s="188">
        <f t="shared" ref="F28:H28" si="7">SUM(F29:F39)</f>
        <v>0</v>
      </c>
      <c r="G28" s="188">
        <f t="shared" si="7"/>
        <v>209600</v>
      </c>
      <c r="H28" s="188">
        <f t="shared" si="7"/>
        <v>0</v>
      </c>
    </row>
    <row r="29" spans="1:9" s="194" customFormat="1" ht="53.2">
      <c r="A29" s="361"/>
      <c r="B29" s="361"/>
      <c r="C29" s="190" t="s">
        <v>156</v>
      </c>
      <c r="D29" s="191">
        <f t="shared" ref="D29" si="8">+E29+F29+G29+H29</f>
        <v>400000</v>
      </c>
      <c r="E29" s="192">
        <f>+'Հավելված N 8'!I21+'Հավելված N 8'!I50+'Հավելված N 8'!I78</f>
        <v>400000</v>
      </c>
      <c r="F29" s="192"/>
      <c r="G29" s="192"/>
      <c r="H29" s="193"/>
    </row>
    <row r="30" spans="1:9" s="194" customFormat="1">
      <c r="A30" s="362"/>
      <c r="B30" s="362"/>
      <c r="C30" s="190" t="s">
        <v>157</v>
      </c>
      <c r="D30" s="191">
        <f t="shared" ref="D30:D39" si="9">+E30+F30+G30+H30</f>
        <v>374999.99999999994</v>
      </c>
      <c r="E30" s="192">
        <f>+'Հավելված N 8'!I22+'Հավելված N 8'!I51+'Հավելված N 8'!I79</f>
        <v>374999.99999999994</v>
      </c>
      <c r="F30" s="192"/>
      <c r="G30" s="192"/>
      <c r="H30" s="193"/>
    </row>
    <row r="31" spans="1:9" s="194" customFormat="1" ht="35.5">
      <c r="A31" s="362"/>
      <c r="B31" s="362"/>
      <c r="C31" s="190" t="s">
        <v>159</v>
      </c>
      <c r="D31" s="191">
        <f t="shared" si="9"/>
        <v>220000.00000000003</v>
      </c>
      <c r="E31" s="192">
        <f>+'Հավելված N 8'!I23+'Հավելված N 8'!I52+'Հավելված N 8'!I80</f>
        <v>220000.00000000003</v>
      </c>
      <c r="F31" s="192"/>
      <c r="G31" s="192"/>
      <c r="H31" s="193"/>
    </row>
    <row r="32" spans="1:9" s="194" customFormat="1" ht="35.5">
      <c r="A32" s="362"/>
      <c r="B32" s="362"/>
      <c r="C32" s="190" t="s">
        <v>160</v>
      </c>
      <c r="D32" s="191">
        <f t="shared" si="9"/>
        <v>26200</v>
      </c>
      <c r="E32" s="192"/>
      <c r="F32" s="192"/>
      <c r="G32" s="192">
        <f>+'Հավելված N 8'!I106+'Հավելված N 8'!I108</f>
        <v>26200</v>
      </c>
      <c r="H32" s="193"/>
    </row>
    <row r="33" spans="1:8" s="194" customFormat="1">
      <c r="A33" s="362"/>
      <c r="B33" s="362"/>
      <c r="C33" s="190" t="s">
        <v>158</v>
      </c>
      <c r="D33" s="191">
        <f t="shared" si="9"/>
        <v>26200</v>
      </c>
      <c r="E33" s="192"/>
      <c r="F33" s="192"/>
      <c r="G33" s="192">
        <f>+'Հավելված N 8'!I107+'Հավելված N 8'!I109</f>
        <v>26200</v>
      </c>
      <c r="H33" s="193"/>
    </row>
    <row r="34" spans="1:8" s="194" customFormat="1" ht="35.5">
      <c r="A34" s="362"/>
      <c r="B34" s="362"/>
      <c r="C34" s="190" t="s">
        <v>271</v>
      </c>
      <c r="D34" s="191">
        <f t="shared" si="9"/>
        <v>26200</v>
      </c>
      <c r="E34" s="192"/>
      <c r="F34" s="192"/>
      <c r="G34" s="192">
        <f>+'Հավելված N 8'!I217+'Հավելված N 8'!I224</f>
        <v>26200</v>
      </c>
      <c r="H34" s="193"/>
    </row>
    <row r="35" spans="1:8" s="194" customFormat="1" ht="35.5">
      <c r="A35" s="362"/>
      <c r="B35" s="362"/>
      <c r="C35" s="190" t="s">
        <v>272</v>
      </c>
      <c r="D35" s="191">
        <f t="shared" si="9"/>
        <v>26200</v>
      </c>
      <c r="E35" s="192"/>
      <c r="F35" s="192"/>
      <c r="G35" s="192">
        <f>+'Հավելված N 8'!I218+'Հավելված N 8'!I225</f>
        <v>26200</v>
      </c>
      <c r="H35" s="193"/>
    </row>
    <row r="36" spans="1:8" s="194" customFormat="1" ht="35.5">
      <c r="A36" s="362"/>
      <c r="B36" s="362"/>
      <c r="C36" s="190" t="s">
        <v>273</v>
      </c>
      <c r="D36" s="191">
        <f t="shared" si="9"/>
        <v>26200</v>
      </c>
      <c r="E36" s="192"/>
      <c r="F36" s="192"/>
      <c r="G36" s="192">
        <f>+'Հավելված N 8'!I219+'Հավելված N 8'!I226</f>
        <v>26200</v>
      </c>
      <c r="H36" s="193"/>
    </row>
    <row r="37" spans="1:8" s="194" customFormat="1" ht="35.5" customHeight="1">
      <c r="A37" s="362"/>
      <c r="B37" s="362"/>
      <c r="C37" s="190" t="s">
        <v>274</v>
      </c>
      <c r="D37" s="191">
        <f t="shared" si="9"/>
        <v>26200</v>
      </c>
      <c r="E37" s="192"/>
      <c r="F37" s="192"/>
      <c r="G37" s="192">
        <f>+'Հավելված N 8'!I220+'Հավելված N 8'!I227</f>
        <v>26200</v>
      </c>
      <c r="H37" s="193"/>
    </row>
    <row r="38" spans="1:8" s="194" customFormat="1" ht="35.5">
      <c r="A38" s="362"/>
      <c r="B38" s="362"/>
      <c r="C38" s="190" t="s">
        <v>275</v>
      </c>
      <c r="D38" s="191">
        <f t="shared" si="9"/>
        <v>26200</v>
      </c>
      <c r="E38" s="192"/>
      <c r="F38" s="192"/>
      <c r="G38" s="192">
        <f>+'Հավելված N 8'!I221+'Հավելված N 8'!I228</f>
        <v>26200</v>
      </c>
      <c r="H38" s="193"/>
    </row>
    <row r="39" spans="1:8" s="194" customFormat="1">
      <c r="A39" s="363"/>
      <c r="B39" s="363"/>
      <c r="C39" s="190" t="s">
        <v>276</v>
      </c>
      <c r="D39" s="191">
        <f t="shared" si="9"/>
        <v>26200</v>
      </c>
      <c r="E39" s="192"/>
      <c r="F39" s="192"/>
      <c r="G39" s="192">
        <f>+'Հավելված N 8'!I222+'Հավելված N 8'!I229</f>
        <v>26200</v>
      </c>
      <c r="H39" s="193"/>
    </row>
    <row r="40" spans="1:8" s="189" customFormat="1">
      <c r="A40" s="185"/>
      <c r="B40" s="185"/>
      <c r="C40" s="102" t="s">
        <v>93</v>
      </c>
      <c r="D40" s="187">
        <f>SUM(E40:H40)</f>
        <v>-46300</v>
      </c>
      <c r="E40" s="188">
        <f t="shared" ref="E40:F40" si="10">+E41</f>
        <v>0</v>
      </c>
      <c r="F40" s="188">
        <f t="shared" si="10"/>
        <v>0</v>
      </c>
      <c r="G40" s="188">
        <f>+G41</f>
        <v>-46300</v>
      </c>
      <c r="H40" s="188">
        <f>+H41</f>
        <v>0</v>
      </c>
    </row>
    <row r="41" spans="1:8" s="194" customFormat="1">
      <c r="A41" s="217"/>
      <c r="B41" s="217"/>
      <c r="C41" s="218" t="s">
        <v>219</v>
      </c>
      <c r="D41" s="191">
        <f t="shared" ref="D41" si="11">+E41+F41+G41+H41</f>
        <v>-46300</v>
      </c>
      <c r="E41" s="192"/>
      <c r="F41" s="192"/>
      <c r="G41" s="192">
        <f>+'Հավելված N 8'!I216+'Հավելված N 8'!I223</f>
        <v>-46300</v>
      </c>
      <c r="H41" s="193"/>
    </row>
  </sheetData>
  <mergeCells count="11">
    <mergeCell ref="F1:H1"/>
    <mergeCell ref="F2:H2"/>
    <mergeCell ref="F3:H3"/>
    <mergeCell ref="A5:H6"/>
    <mergeCell ref="G8:H8"/>
    <mergeCell ref="A9:B9"/>
    <mergeCell ref="C9:C10"/>
    <mergeCell ref="D9:D10"/>
    <mergeCell ref="E9:H9"/>
    <mergeCell ref="B29:B39"/>
    <mergeCell ref="A29:A3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36"/>
  <sheetViews>
    <sheetView tabSelected="1" topLeftCell="A21" zoomScale="85" zoomScaleNormal="85" workbookViewId="0">
      <selection activeCell="D27" sqref="D27"/>
    </sheetView>
  </sheetViews>
  <sheetFormatPr defaultColWidth="9.09765625" defaultRowHeight="17.75"/>
  <cols>
    <col min="1" max="3" width="9.09765625" style="85"/>
    <col min="4" max="4" width="54.19921875" style="85" customWidth="1"/>
    <col min="5" max="8" width="17.09765625" style="85" customWidth="1"/>
    <col min="9" max="9" width="33.69921875" style="85" customWidth="1"/>
    <col min="10" max="11" width="9.09765625" style="85"/>
    <col min="12" max="12" width="12.19921875" style="85" customWidth="1"/>
    <col min="13" max="16384" width="9.09765625" style="85"/>
  </cols>
  <sheetData>
    <row r="1" spans="2:9" s="84" customFormat="1" ht="25.55" customHeight="1">
      <c r="E1" s="369"/>
      <c r="F1" s="369"/>
      <c r="G1" s="369" t="s">
        <v>323</v>
      </c>
      <c r="H1" s="369"/>
    </row>
    <row r="2" spans="2:9" ht="17.899999999999999" customHeight="1">
      <c r="D2" s="86"/>
      <c r="E2" s="370" t="s">
        <v>265</v>
      </c>
      <c r="F2" s="370"/>
      <c r="G2" s="370"/>
      <c r="H2" s="370"/>
    </row>
    <row r="3" spans="2:9">
      <c r="D3" s="86"/>
      <c r="E3" s="370"/>
      <c r="F3" s="370"/>
      <c r="G3" s="370" t="s">
        <v>27</v>
      </c>
      <c r="H3" s="370"/>
    </row>
    <row r="4" spans="2:9" ht="13.7" customHeight="1">
      <c r="D4" s="86"/>
      <c r="E4" s="86"/>
      <c r="F4" s="86"/>
      <c r="G4" s="86"/>
      <c r="H4" s="86"/>
    </row>
    <row r="5" spans="2:9" ht="13.7" customHeight="1">
      <c r="D5" s="86"/>
      <c r="E5" s="86"/>
      <c r="F5" s="86"/>
      <c r="G5" s="86"/>
      <c r="H5" s="86"/>
    </row>
    <row r="6" spans="2:9" ht="85.7" customHeight="1">
      <c r="B6" s="371" t="s">
        <v>267</v>
      </c>
      <c r="C6" s="371"/>
      <c r="D6" s="371"/>
      <c r="E6" s="371"/>
      <c r="F6" s="371"/>
      <c r="G6" s="371"/>
      <c r="H6" s="371"/>
      <c r="I6" s="87"/>
    </row>
    <row r="8" spans="2:9">
      <c r="E8" s="88"/>
      <c r="F8" s="88"/>
      <c r="G8" s="88"/>
      <c r="H8" s="88" t="s">
        <v>16</v>
      </c>
    </row>
    <row r="9" spans="2:9" ht="41.65" customHeight="1">
      <c r="B9" s="352" t="s">
        <v>50</v>
      </c>
      <c r="C9" s="353"/>
      <c r="D9" s="354" t="s">
        <v>51</v>
      </c>
      <c r="E9" s="372" t="s">
        <v>74</v>
      </c>
      <c r="F9" s="373"/>
      <c r="G9" s="373"/>
      <c r="H9" s="374"/>
    </row>
    <row r="10" spans="2:9" ht="88.55" customHeight="1">
      <c r="B10" s="68" t="s">
        <v>21</v>
      </c>
      <c r="C10" s="68" t="s">
        <v>22</v>
      </c>
      <c r="D10" s="355"/>
      <c r="E10" s="106" t="s">
        <v>64</v>
      </c>
      <c r="F10" s="106" t="s">
        <v>63</v>
      </c>
      <c r="G10" s="106" t="s">
        <v>9</v>
      </c>
      <c r="H10" s="106" t="s">
        <v>10</v>
      </c>
    </row>
    <row r="11" spans="2:9" ht="33.35">
      <c r="B11" s="68"/>
      <c r="C11" s="68"/>
      <c r="D11" s="89" t="s">
        <v>24</v>
      </c>
      <c r="E11" s="71">
        <f>+E13+E23+E27+E111</f>
        <v>-23758.599999999988</v>
      </c>
      <c r="F11" s="71">
        <f t="shared" ref="F11:H11" si="0">+F13+F23+F27+F111</f>
        <v>-114357.6</v>
      </c>
      <c r="G11" s="71">
        <f t="shared" si="0"/>
        <v>-472732.1</v>
      </c>
      <c r="H11" s="71">
        <f t="shared" si="0"/>
        <v>493226.30000000005</v>
      </c>
      <c r="I11" s="153"/>
    </row>
    <row r="12" spans="2:9">
      <c r="B12" s="68"/>
      <c r="C12" s="68"/>
      <c r="D12" s="91" t="s">
        <v>60</v>
      </c>
      <c r="E12" s="90"/>
      <c r="F12" s="90"/>
      <c r="G12" s="90"/>
      <c r="H12" s="90"/>
    </row>
    <row r="13" spans="2:9" ht="33.35">
      <c r="B13" s="78">
        <v>1075</v>
      </c>
      <c r="C13" s="48">
        <v>21001</v>
      </c>
      <c r="D13" s="112" t="s">
        <v>79</v>
      </c>
      <c r="E13" s="71">
        <f t="shared" ref="E13:F13" si="1">+E15</f>
        <v>-17845.8</v>
      </c>
      <c r="F13" s="71">
        <f t="shared" si="1"/>
        <v>-25494</v>
      </c>
      <c r="G13" s="71">
        <f t="shared" ref="G13:H13" si="2">+G15</f>
        <v>-25494</v>
      </c>
      <c r="H13" s="71">
        <f t="shared" si="2"/>
        <v>-25494</v>
      </c>
    </row>
    <row r="14" spans="2:9">
      <c r="B14" s="92"/>
      <c r="C14" s="92"/>
      <c r="D14" s="80" t="s">
        <v>23</v>
      </c>
      <c r="E14" s="93"/>
      <c r="F14" s="77"/>
      <c r="G14" s="93"/>
      <c r="H14" s="77"/>
    </row>
    <row r="15" spans="2:9" ht="33.35">
      <c r="B15" s="108"/>
      <c r="C15" s="108"/>
      <c r="D15" s="94" t="s">
        <v>19</v>
      </c>
      <c r="E15" s="95">
        <f>+E17</f>
        <v>-17845.8</v>
      </c>
      <c r="F15" s="95">
        <f t="shared" ref="F15:H15" si="3">+F17</f>
        <v>-25494</v>
      </c>
      <c r="G15" s="95">
        <f t="shared" si="3"/>
        <v>-25494</v>
      </c>
      <c r="H15" s="95">
        <f t="shared" si="3"/>
        <v>-25494</v>
      </c>
    </row>
    <row r="16" spans="2:9">
      <c r="B16" s="108"/>
      <c r="C16" s="108"/>
      <c r="D16" s="96" t="s">
        <v>61</v>
      </c>
      <c r="E16" s="101"/>
      <c r="F16" s="101"/>
      <c r="G16" s="101"/>
      <c r="H16" s="101"/>
    </row>
    <row r="17" spans="2:9" ht="66.650000000000006">
      <c r="B17" s="108"/>
      <c r="C17" s="108"/>
      <c r="D17" s="126" t="s">
        <v>81</v>
      </c>
      <c r="E17" s="147">
        <f>+E19+E21</f>
        <v>-17845.8</v>
      </c>
      <c r="F17" s="147">
        <f t="shared" ref="F17:H17" si="4">+F19+F21</f>
        <v>-25494</v>
      </c>
      <c r="G17" s="147">
        <f t="shared" si="4"/>
        <v>-25494</v>
      </c>
      <c r="H17" s="147">
        <f t="shared" si="4"/>
        <v>-25494</v>
      </c>
    </row>
    <row r="18" spans="2:9">
      <c r="B18" s="108"/>
      <c r="C18" s="108"/>
      <c r="D18" s="124" t="s">
        <v>80</v>
      </c>
      <c r="E18" s="101"/>
      <c r="F18" s="101"/>
      <c r="G18" s="101"/>
      <c r="H18" s="101"/>
    </row>
    <row r="19" spans="2:9">
      <c r="B19" s="101"/>
      <c r="C19" s="101"/>
      <c r="D19" s="102" t="s">
        <v>162</v>
      </c>
      <c r="E19" s="146">
        <f>SUM(E20:E20)</f>
        <v>-10138.1</v>
      </c>
      <c r="F19" s="146">
        <f>SUM(F20:F20)</f>
        <v>-14483</v>
      </c>
      <c r="G19" s="146">
        <f>SUM(G20:G20)</f>
        <v>-14483</v>
      </c>
      <c r="H19" s="146">
        <f>SUM(H20:H20)</f>
        <v>-14483</v>
      </c>
    </row>
    <row r="20" spans="2:9" ht="35.5">
      <c r="B20" s="174"/>
      <c r="C20" s="174"/>
      <c r="D20" s="128" t="str">
        <f>+'Հավելված N 3'!C20</f>
        <v>Բերդկունքի ամրոցի (Իշխանաց բերդ) հնավայրի պեղումներ</v>
      </c>
      <c r="E20" s="103">
        <v>-10138.1</v>
      </c>
      <c r="F20" s="103">
        <v>-14483</v>
      </c>
      <c r="G20" s="103">
        <v>-14483</v>
      </c>
      <c r="H20" s="103">
        <f>+'Հավելված N 3'!D20</f>
        <v>-14483</v>
      </c>
    </row>
    <row r="21" spans="2:9">
      <c r="B21" s="101"/>
      <c r="C21" s="101"/>
      <c r="D21" s="102" t="s">
        <v>120</v>
      </c>
      <c r="E21" s="146">
        <f>SUM(E22:E22)</f>
        <v>-7707.7</v>
      </c>
      <c r="F21" s="146">
        <f>SUM(F22:F22)</f>
        <v>-11011</v>
      </c>
      <c r="G21" s="146">
        <f>SUM(G22:G22)</f>
        <v>-11011</v>
      </c>
      <c r="H21" s="146">
        <f>SUM(H22:H22)</f>
        <v>-11011</v>
      </c>
    </row>
    <row r="22" spans="2:9" ht="53.2">
      <c r="B22" s="174"/>
      <c r="C22" s="174"/>
      <c r="D22" s="128" t="str">
        <f>+'Հավելված N 3'!C22</f>
        <v>Եղեգնաձոր համայնքի Հորս գյուղի Չեսար Օրբելյանի պալատի և հարակից եկեղեցու պեղումներ</v>
      </c>
      <c r="E22" s="103">
        <v>-7707.7</v>
      </c>
      <c r="F22" s="103">
        <v>-11011</v>
      </c>
      <c r="G22" s="103">
        <v>-11011</v>
      </c>
      <c r="H22" s="103">
        <f>+'Հավելված N 3'!D22</f>
        <v>-11011</v>
      </c>
    </row>
    <row r="23" spans="2:9" ht="33.35">
      <c r="B23" s="78">
        <v>1236</v>
      </c>
      <c r="C23" s="78">
        <v>32002</v>
      </c>
      <c r="D23" s="274" t="s">
        <v>379</v>
      </c>
      <c r="E23" s="72">
        <f>+E25+E26</f>
        <v>0</v>
      </c>
      <c r="F23" s="72">
        <f t="shared" ref="F23:G23" si="5">+F25+F26</f>
        <v>-92363.6</v>
      </c>
      <c r="G23" s="72">
        <f t="shared" si="5"/>
        <v>-454238.1</v>
      </c>
      <c r="H23" s="72">
        <f>+H25+H26</f>
        <v>-639579.69999999995</v>
      </c>
    </row>
    <row r="24" spans="2:9">
      <c r="B24" s="211"/>
      <c r="C24" s="211"/>
      <c r="D24" s="80" t="s">
        <v>23</v>
      </c>
      <c r="E24" s="93"/>
      <c r="F24" s="93"/>
      <c r="G24" s="93"/>
      <c r="H24" s="93"/>
    </row>
    <row r="25" spans="2:9" ht="33.35">
      <c r="B25" s="275"/>
      <c r="C25" s="275"/>
      <c r="D25" s="276" t="s">
        <v>380</v>
      </c>
      <c r="E25" s="278">
        <v>0</v>
      </c>
      <c r="F25" s="277">
        <v>-92363.6</v>
      </c>
      <c r="G25" s="278">
        <v>0</v>
      </c>
      <c r="H25" s="278">
        <f>+'[1]Հավելված N 3'!D14</f>
        <v>0</v>
      </c>
    </row>
    <row r="26" spans="2:9">
      <c r="B26" s="275"/>
      <c r="C26" s="275"/>
      <c r="D26" s="276" t="s">
        <v>39</v>
      </c>
      <c r="E26" s="278">
        <v>0</v>
      </c>
      <c r="F26" s="278">
        <v>0</v>
      </c>
      <c r="G26" s="277">
        <v>-454238.1</v>
      </c>
      <c r="H26" s="277">
        <v>-639579.69999999995</v>
      </c>
    </row>
    <row r="27" spans="2:9" ht="33.35">
      <c r="B27" s="78">
        <v>1236</v>
      </c>
      <c r="C27" s="78">
        <v>32003</v>
      </c>
      <c r="D27" s="111" t="s">
        <v>122</v>
      </c>
      <c r="E27" s="72">
        <f>+E29+E70+E110</f>
        <v>-5912.7999999999884</v>
      </c>
      <c r="F27" s="72">
        <f>+F29+F70+F110</f>
        <v>3500</v>
      </c>
      <c r="G27" s="72">
        <f>+G29+G70+G110</f>
        <v>7000</v>
      </c>
      <c r="H27" s="72">
        <f>+H29+H70+H110</f>
        <v>1158300</v>
      </c>
    </row>
    <row r="28" spans="2:9">
      <c r="B28" s="211"/>
      <c r="C28" s="211"/>
      <c r="D28" s="80" t="s">
        <v>23</v>
      </c>
      <c r="E28" s="93"/>
      <c r="F28" s="93"/>
      <c r="G28" s="93"/>
      <c r="H28" s="93"/>
    </row>
    <row r="29" spans="2:9">
      <c r="B29" s="213"/>
      <c r="C29" s="213"/>
      <c r="D29" s="94" t="s">
        <v>131</v>
      </c>
      <c r="E29" s="95">
        <f>+E31+E40+E46+E52+E57+E60+E62+E64</f>
        <v>-195500</v>
      </c>
      <c r="F29" s="95">
        <f>+F31+F40+F46+F52+F57+F60+F62+F64</f>
        <v>-1909500</v>
      </c>
      <c r="G29" s="95">
        <f>+G31+G40+G46+G52+G57+G60+G62+G64</f>
        <v>-3819000</v>
      </c>
      <c r="H29" s="95">
        <f>+H31+H40+H46+H52+H57+H60+H62+H64</f>
        <v>-8459100</v>
      </c>
      <c r="I29" s="219"/>
    </row>
    <row r="30" spans="2:9">
      <c r="B30" s="213"/>
      <c r="C30" s="213"/>
      <c r="D30" s="124" t="s">
        <v>61</v>
      </c>
      <c r="E30" s="101"/>
      <c r="F30" s="101"/>
      <c r="G30" s="101"/>
      <c r="H30" s="101"/>
    </row>
    <row r="31" spans="2:9">
      <c r="B31" s="213"/>
      <c r="C31" s="213"/>
      <c r="D31" s="132" t="s">
        <v>67</v>
      </c>
      <c r="E31" s="146">
        <f>SUM(E32:E39)</f>
        <v>0</v>
      </c>
      <c r="F31" s="146">
        <f t="shared" ref="F31:H31" si="6">SUM(F32:F39)</f>
        <v>-133000</v>
      </c>
      <c r="G31" s="146">
        <f t="shared" si="6"/>
        <v>-266000</v>
      </c>
      <c r="H31" s="146">
        <f t="shared" si="6"/>
        <v>-507800</v>
      </c>
    </row>
    <row r="32" spans="2:9">
      <c r="B32" s="375"/>
      <c r="C32" s="375"/>
      <c r="D32" s="128" t="s">
        <v>163</v>
      </c>
      <c r="E32" s="103">
        <v>0</v>
      </c>
      <c r="F32" s="103">
        <v>-64000</v>
      </c>
      <c r="G32" s="103">
        <v>-128000</v>
      </c>
      <c r="H32" s="103">
        <f>+'Հավելված N 8'!I140+'Հավելված N 8'!I166+'Հավելված N 8'!I191</f>
        <v>-320000</v>
      </c>
    </row>
    <row r="33" spans="2:8">
      <c r="B33" s="376"/>
      <c r="C33" s="376"/>
      <c r="D33" s="128" t="s">
        <v>123</v>
      </c>
      <c r="E33" s="103">
        <v>0</v>
      </c>
      <c r="F33" s="103">
        <v>-69000</v>
      </c>
      <c r="G33" s="103">
        <v>-138000</v>
      </c>
      <c r="H33" s="103">
        <f>+'Հավելված N 8'!I141+'Հավելված N 8'!I167+'Հավելված N 8'!I192</f>
        <v>-344999.99999999994</v>
      </c>
    </row>
    <row r="34" spans="2:8" ht="35.5">
      <c r="B34" s="376"/>
      <c r="C34" s="376"/>
      <c r="D34" s="214" t="str">
        <f>+'Հավելված N 3'!C34</f>
        <v>Երևանի Գ.Գուրզանդյանի անվան թիվ 163 հիմնական դպրոց</v>
      </c>
      <c r="E34" s="103">
        <v>0</v>
      </c>
      <c r="F34" s="103">
        <v>0</v>
      </c>
      <c r="G34" s="103">
        <v>0</v>
      </c>
      <c r="H34" s="103">
        <f>+'Հավելված N 3'!D34</f>
        <v>26200</v>
      </c>
    </row>
    <row r="35" spans="2:8" ht="35.5">
      <c r="B35" s="376"/>
      <c r="C35" s="376"/>
      <c r="D35" s="214" t="str">
        <f>+'Հավելված N 3'!C35</f>
        <v>Երևանի Ս. Խանզադյանի անվան թիվ 184 ավագ դպրոց</v>
      </c>
      <c r="E35" s="103">
        <v>0</v>
      </c>
      <c r="F35" s="103">
        <v>0</v>
      </c>
      <c r="G35" s="103">
        <v>0</v>
      </c>
      <c r="H35" s="103">
        <f>+'Հավելված N 3'!D35</f>
        <v>26200</v>
      </c>
    </row>
    <row r="36" spans="2:8" ht="35.5">
      <c r="B36" s="376"/>
      <c r="C36" s="376"/>
      <c r="D36" s="214" t="str">
        <f>+'Հավելված N 3'!C36</f>
        <v>Երևանի Ա. Երզնկյանի անվան թիվ 118 ավագ դպրոց</v>
      </c>
      <c r="E36" s="103">
        <v>0</v>
      </c>
      <c r="F36" s="103">
        <v>0</v>
      </c>
      <c r="G36" s="103">
        <v>0</v>
      </c>
      <c r="H36" s="103">
        <f>+'Հավելված N 3'!D36</f>
        <v>26200</v>
      </c>
    </row>
    <row r="37" spans="2:8" ht="35.5" customHeight="1">
      <c r="B37" s="376"/>
      <c r="C37" s="376"/>
      <c r="D37" s="214" t="str">
        <f>+'Հավելված N 3'!C37</f>
        <v>Երևանի Րաֆֆու անվան թիվ 36 հիմնական դպրոց</v>
      </c>
      <c r="E37" s="103">
        <v>0</v>
      </c>
      <c r="F37" s="103">
        <v>0</v>
      </c>
      <c r="G37" s="103">
        <v>0</v>
      </c>
      <c r="H37" s="103">
        <f>+'Հավելված N 3'!D37</f>
        <v>26200</v>
      </c>
    </row>
    <row r="38" spans="2:8" ht="35.5">
      <c r="B38" s="376"/>
      <c r="C38" s="376"/>
      <c r="D38" s="214" t="str">
        <f>+'Հավելված N 3'!C38</f>
        <v>Երևանի Վ. Դավթյանի անվան թիվ 37 հիմնական դպրոց</v>
      </c>
      <c r="E38" s="103">
        <v>0</v>
      </c>
      <c r="F38" s="103">
        <v>0</v>
      </c>
      <c r="G38" s="103">
        <v>0</v>
      </c>
      <c r="H38" s="103">
        <f>+'Հավելված N 3'!D38</f>
        <v>26200</v>
      </c>
    </row>
    <row r="39" spans="2:8">
      <c r="B39" s="377"/>
      <c r="C39" s="377"/>
      <c r="D39" s="214" t="str">
        <f>+'Հավելված N 3'!C39</f>
        <v>Երևանի թիվ 173 և թիվ 31 հիմնական դպրոցներ</v>
      </c>
      <c r="E39" s="103">
        <v>0</v>
      </c>
      <c r="F39" s="103">
        <v>0</v>
      </c>
      <c r="G39" s="103">
        <v>0</v>
      </c>
      <c r="H39" s="103">
        <f>+'Հավելված N 3'!D39</f>
        <v>26200</v>
      </c>
    </row>
    <row r="40" spans="2:8">
      <c r="B40" s="213"/>
      <c r="C40" s="213"/>
      <c r="D40" s="132" t="s">
        <v>124</v>
      </c>
      <c r="E40" s="215">
        <f>SUM(E41:E45)</f>
        <v>0</v>
      </c>
      <c r="F40" s="215">
        <f t="shared" ref="F40:G40" si="7">SUM(F41:F45)</f>
        <v>-369000</v>
      </c>
      <c r="G40" s="215">
        <f t="shared" si="7"/>
        <v>-738000</v>
      </c>
      <c r="H40" s="215">
        <f>SUM(H41:H45)</f>
        <v>-1845000</v>
      </c>
    </row>
    <row r="41" spans="2:8" ht="35.5">
      <c r="B41" s="375"/>
      <c r="C41" s="375"/>
      <c r="D41" s="214" t="s">
        <v>167</v>
      </c>
      <c r="E41" s="103">
        <v>0</v>
      </c>
      <c r="F41" s="103">
        <v>-80000</v>
      </c>
      <c r="G41" s="103">
        <v>-160000</v>
      </c>
      <c r="H41" s="103">
        <f>+'Հավելված N 8'!I142+'Հավելված N 8'!I168+'Հավելված N 8'!I193</f>
        <v>-400000</v>
      </c>
    </row>
    <row r="42" spans="2:8" ht="53.2">
      <c r="B42" s="376"/>
      <c r="C42" s="376"/>
      <c r="D42" s="128" t="s">
        <v>165</v>
      </c>
      <c r="E42" s="103">
        <v>0</v>
      </c>
      <c r="F42" s="103">
        <v>-75000</v>
      </c>
      <c r="G42" s="103">
        <v>-150000</v>
      </c>
      <c r="H42" s="103">
        <f>+'Հավելված N 8'!I143+'Հավելված N 8'!I169+'Հավելված N 8'!I194</f>
        <v>-374999.99999999994</v>
      </c>
    </row>
    <row r="43" spans="2:8" ht="35.5">
      <c r="B43" s="376"/>
      <c r="C43" s="376"/>
      <c r="D43" s="128" t="s">
        <v>166</v>
      </c>
      <c r="E43" s="103">
        <v>0</v>
      </c>
      <c r="F43" s="103">
        <v>-75000</v>
      </c>
      <c r="G43" s="103">
        <v>-150000</v>
      </c>
      <c r="H43" s="103">
        <f>+'Հավելված N 8'!I144+'Հավելված N 8'!I170+'Հավելված N 8'!I195</f>
        <v>-374999.99999999994</v>
      </c>
    </row>
    <row r="44" spans="2:8">
      <c r="B44" s="376"/>
      <c r="C44" s="376"/>
      <c r="D44" s="214" t="s">
        <v>169</v>
      </c>
      <c r="E44" s="103">
        <v>0</v>
      </c>
      <c r="F44" s="103">
        <v>-75000</v>
      </c>
      <c r="G44" s="103">
        <v>-150000</v>
      </c>
      <c r="H44" s="103">
        <f>+'Հավելված N 8'!I145+'Հավելված N 8'!I171+'Հավելված N 8'!I196</f>
        <v>-374999.99999999994</v>
      </c>
    </row>
    <row r="45" spans="2:8">
      <c r="B45" s="377"/>
      <c r="C45" s="377"/>
      <c r="D45" s="214" t="s">
        <v>168</v>
      </c>
      <c r="E45" s="103">
        <v>0</v>
      </c>
      <c r="F45" s="103">
        <v>-64000</v>
      </c>
      <c r="G45" s="103">
        <v>-128000</v>
      </c>
      <c r="H45" s="103">
        <f>+'Հավելված N 8'!I146+'Հավելված N 8'!I172+'Հավելված N 8'!I197</f>
        <v>-320000</v>
      </c>
    </row>
    <row r="46" spans="2:8">
      <c r="B46" s="213"/>
      <c r="C46" s="213"/>
      <c r="D46" s="132" t="s">
        <v>66</v>
      </c>
      <c r="E46" s="215">
        <f>SUM(E47:E51)</f>
        <v>-34500</v>
      </c>
      <c r="F46" s="215">
        <f t="shared" ref="F46" si="8">SUM(F47:F51)</f>
        <v>-388500</v>
      </c>
      <c r="G46" s="215">
        <f t="shared" ref="G46" si="9">SUM(G47:G51)</f>
        <v>-777000</v>
      </c>
      <c r="H46" s="215">
        <f>SUM(H47:H51)</f>
        <v>-1769999.9999999998</v>
      </c>
    </row>
    <row r="47" spans="2:8" ht="35.5">
      <c r="B47" s="375"/>
      <c r="C47" s="375"/>
      <c r="D47" s="214" t="s">
        <v>173</v>
      </c>
      <c r="E47" s="103">
        <v>0</v>
      </c>
      <c r="F47" s="103">
        <v>-75000</v>
      </c>
      <c r="G47" s="103">
        <v>-150000</v>
      </c>
      <c r="H47" s="103">
        <f>+'Հավելված N 8'!I151+'Հավելված N 8'!I173+'Հավելված N 8'!I198</f>
        <v>-374999.99999999994</v>
      </c>
    </row>
    <row r="48" spans="2:8">
      <c r="B48" s="376"/>
      <c r="C48" s="376"/>
      <c r="D48" s="128" t="s">
        <v>174</v>
      </c>
      <c r="E48" s="103">
        <v>0</v>
      </c>
      <c r="F48" s="103">
        <v>-75000</v>
      </c>
      <c r="G48" s="103">
        <v>-150000</v>
      </c>
      <c r="H48" s="103">
        <f>+'Հավելված N 8'!I147+'Հավելված N 8'!I174+'Հավելված N 8'!I199</f>
        <v>-374999.99999999994</v>
      </c>
    </row>
    <row r="49" spans="2:8">
      <c r="B49" s="376"/>
      <c r="C49" s="376"/>
      <c r="D49" s="128" t="s">
        <v>175</v>
      </c>
      <c r="E49" s="103">
        <v>0</v>
      </c>
      <c r="F49" s="103">
        <v>-75000</v>
      </c>
      <c r="G49" s="103">
        <v>-150000</v>
      </c>
      <c r="H49" s="103">
        <f>+'Հավելված N 8'!I148+'Հավելված N 8'!I175+'Հավելված N 8'!I200</f>
        <v>-374999.99999999994</v>
      </c>
    </row>
    <row r="50" spans="2:8" ht="35.5">
      <c r="B50" s="376"/>
      <c r="C50" s="376"/>
      <c r="D50" s="214" t="s">
        <v>176</v>
      </c>
      <c r="E50" s="103">
        <v>-34500</v>
      </c>
      <c r="F50" s="103">
        <v>-103500</v>
      </c>
      <c r="G50" s="103">
        <v>-207000</v>
      </c>
      <c r="H50" s="103">
        <f>+'Հավելված N 8'!I162+'Հավելված N 8'!I176+'Հավելված N 8'!I201</f>
        <v>-344999.99999999994</v>
      </c>
    </row>
    <row r="51" spans="2:8" ht="35.5">
      <c r="B51" s="377"/>
      <c r="C51" s="377"/>
      <c r="D51" s="214" t="s">
        <v>177</v>
      </c>
      <c r="E51" s="103">
        <v>0</v>
      </c>
      <c r="F51" s="103">
        <v>-60000</v>
      </c>
      <c r="G51" s="103">
        <v>-120000</v>
      </c>
      <c r="H51" s="103">
        <f>+'Հավելված N 8'!I150+'Հավելված N 8'!I177+'Հավելված N 8'!I202</f>
        <v>-300000</v>
      </c>
    </row>
    <row r="52" spans="2:8">
      <c r="B52" s="213"/>
      <c r="C52" s="213"/>
      <c r="D52" s="132" t="s">
        <v>118</v>
      </c>
      <c r="E52" s="215">
        <f t="shared" ref="E52:G52" si="10">SUM(E53:E56)</f>
        <v>-34500</v>
      </c>
      <c r="F52" s="215">
        <f t="shared" si="10"/>
        <v>-307500</v>
      </c>
      <c r="G52" s="215">
        <f t="shared" si="10"/>
        <v>-615000</v>
      </c>
      <c r="H52" s="215">
        <f>SUM(H53:H56)</f>
        <v>-1365000</v>
      </c>
    </row>
    <row r="53" spans="2:8">
      <c r="B53" s="375"/>
      <c r="C53" s="375"/>
      <c r="D53" s="214" t="s">
        <v>190</v>
      </c>
      <c r="E53" s="103">
        <v>0</v>
      </c>
      <c r="F53" s="103">
        <v>-64000</v>
      </c>
      <c r="G53" s="103">
        <v>-128000</v>
      </c>
      <c r="H53" s="103">
        <f>+'Հավելված N 8'!I152+'Հավելված N 8'!I178+'Հավելված N 8'!I203</f>
        <v>-320000</v>
      </c>
    </row>
    <row r="54" spans="2:8" ht="35.5">
      <c r="B54" s="376"/>
      <c r="C54" s="376"/>
      <c r="D54" s="128" t="s">
        <v>191</v>
      </c>
      <c r="E54" s="103">
        <v>0</v>
      </c>
      <c r="F54" s="103">
        <v>-80000</v>
      </c>
      <c r="G54" s="103">
        <v>-160000</v>
      </c>
      <c r="H54" s="103">
        <f>+'Հավելված N 8'!I153+'Հավելված N 8'!I179+'Հավելված N 8'!I204</f>
        <v>-400000</v>
      </c>
    </row>
    <row r="55" spans="2:8" ht="35.5">
      <c r="B55" s="376"/>
      <c r="C55" s="376"/>
      <c r="D55" s="128" t="s">
        <v>192</v>
      </c>
      <c r="E55" s="103">
        <v>-34500</v>
      </c>
      <c r="F55" s="103">
        <v>-103500</v>
      </c>
      <c r="G55" s="103">
        <v>-207000</v>
      </c>
      <c r="H55" s="103">
        <f>+'Հավելված N 8'!I154+'Հավելված N 8'!I180+'Հավելված N 8'!I205</f>
        <v>-344999.99999999994</v>
      </c>
    </row>
    <row r="56" spans="2:8">
      <c r="B56" s="377"/>
      <c r="C56" s="377"/>
      <c r="D56" s="214" t="s">
        <v>193</v>
      </c>
      <c r="E56" s="103">
        <v>0</v>
      </c>
      <c r="F56" s="103">
        <v>-60000</v>
      </c>
      <c r="G56" s="103">
        <v>-120000</v>
      </c>
      <c r="H56" s="103">
        <f>+'Հավելված N 8'!I155+'Հավելված N 8'!I181+'Հավելված N 8'!I206</f>
        <v>-300000</v>
      </c>
    </row>
    <row r="57" spans="2:8">
      <c r="B57" s="213"/>
      <c r="C57" s="213"/>
      <c r="D57" s="132" t="s">
        <v>92</v>
      </c>
      <c r="E57" s="215">
        <f>SUM(E58:E59)</f>
        <v>-23000</v>
      </c>
      <c r="F57" s="215">
        <f>SUM(F58:F59)</f>
        <v>-129000</v>
      </c>
      <c r="G57" s="215">
        <f>SUM(G58:G59)</f>
        <v>-258000</v>
      </c>
      <c r="H57" s="215">
        <f>SUM(H58:H59)</f>
        <v>-530000</v>
      </c>
    </row>
    <row r="58" spans="2:8">
      <c r="B58" s="375"/>
      <c r="C58" s="375"/>
      <c r="D58" s="214" t="s">
        <v>206</v>
      </c>
      <c r="E58" s="103">
        <v>-23000</v>
      </c>
      <c r="F58" s="103">
        <v>-69000</v>
      </c>
      <c r="G58" s="103">
        <v>-138000</v>
      </c>
      <c r="H58" s="103">
        <f>+'Հավելված N 8'!I163+'Հավելված N 8'!I182+'Հավելված N 8'!I207</f>
        <v>-230000.00000000003</v>
      </c>
    </row>
    <row r="59" spans="2:8">
      <c r="B59" s="376"/>
      <c r="C59" s="376"/>
      <c r="D59" s="128" t="s">
        <v>207</v>
      </c>
      <c r="E59" s="103">
        <v>0</v>
      </c>
      <c r="F59" s="103">
        <v>-60000</v>
      </c>
      <c r="G59" s="103">
        <v>-120000</v>
      </c>
      <c r="H59" s="103">
        <f>+'Հավելված N 8'!I156+'Հավելված N 8'!I183+'Հավելված N 8'!I208</f>
        <v>-300000</v>
      </c>
    </row>
    <row r="60" spans="2:8">
      <c r="B60" s="213"/>
      <c r="C60" s="213"/>
      <c r="D60" s="132" t="s">
        <v>90</v>
      </c>
      <c r="E60" s="215">
        <f>+E61</f>
        <v>0</v>
      </c>
      <c r="F60" s="215">
        <f t="shared" ref="F60:G60" si="11">+F61</f>
        <v>-66000</v>
      </c>
      <c r="G60" s="215">
        <f t="shared" si="11"/>
        <v>-132000</v>
      </c>
      <c r="H60" s="215">
        <f>+H61</f>
        <v>-330000</v>
      </c>
    </row>
    <row r="61" spans="2:8">
      <c r="B61" s="173"/>
      <c r="C61" s="173"/>
      <c r="D61" s="214" t="s">
        <v>215</v>
      </c>
      <c r="E61" s="103">
        <v>0</v>
      </c>
      <c r="F61" s="103">
        <v>-66000</v>
      </c>
      <c r="G61" s="103">
        <v>-132000</v>
      </c>
      <c r="H61" s="103">
        <f>+'Հավելված N 8'!I157+'Հավելված N 8'!I184+'Հավելված N 8'!I209</f>
        <v>-330000</v>
      </c>
    </row>
    <row r="62" spans="2:8">
      <c r="B62" s="213"/>
      <c r="C62" s="213"/>
      <c r="D62" s="132" t="s">
        <v>93</v>
      </c>
      <c r="E62" s="215">
        <f>+E63</f>
        <v>0</v>
      </c>
      <c r="F62" s="215">
        <f t="shared" ref="F62" si="12">+F63</f>
        <v>-56000</v>
      </c>
      <c r="G62" s="215">
        <f t="shared" ref="G62" si="13">+G63</f>
        <v>-112000</v>
      </c>
      <c r="H62" s="215">
        <f>+H63</f>
        <v>-326300</v>
      </c>
    </row>
    <row r="63" spans="2:8">
      <c r="B63" s="173"/>
      <c r="C63" s="173"/>
      <c r="D63" s="214" t="str">
        <f>+'Հավելված N 3'!C41</f>
        <v xml:space="preserve">«գ. Խնձորեսկի միջնակարգ դպրոց» ՊՈԱԿ </v>
      </c>
      <c r="E63" s="103">
        <v>0</v>
      </c>
      <c r="F63" s="103">
        <v>-56000</v>
      </c>
      <c r="G63" s="103">
        <v>-112000</v>
      </c>
      <c r="H63" s="103">
        <f>+'Հավելված N 8'!I158+'Հավելված N 8'!I185+'Հավելված N 8'!I210+'Հավելված N 8'!I216+'Հավելված N 8'!I223</f>
        <v>-326300</v>
      </c>
    </row>
    <row r="64" spans="2:8">
      <c r="B64" s="213"/>
      <c r="C64" s="213"/>
      <c r="D64" s="132" t="s">
        <v>82</v>
      </c>
      <c r="E64" s="215">
        <f>SUM(E65:E69)</f>
        <v>-103500</v>
      </c>
      <c r="F64" s="215">
        <f t="shared" ref="F64" si="14">SUM(F65:F69)</f>
        <v>-460500</v>
      </c>
      <c r="G64" s="215">
        <f t="shared" ref="G64" si="15">SUM(G65:G69)</f>
        <v>-921000</v>
      </c>
      <c r="H64" s="215">
        <f>SUM(H65:H69)</f>
        <v>-1784999.9999999998</v>
      </c>
    </row>
    <row r="65" spans="2:9" ht="35.5">
      <c r="B65" s="375"/>
      <c r="C65" s="375"/>
      <c r="D65" s="214" t="s">
        <v>224</v>
      </c>
      <c r="E65" s="103">
        <v>0</v>
      </c>
      <c r="F65" s="103">
        <v>-75000</v>
      </c>
      <c r="G65" s="103">
        <v>-150000</v>
      </c>
      <c r="H65" s="103">
        <f>+'Հավելված N 8'!I164+'Հավելված N 8'!I186+'Հավելված N 8'!I211</f>
        <v>-374999.99999999994</v>
      </c>
    </row>
    <row r="66" spans="2:9">
      <c r="B66" s="376"/>
      <c r="C66" s="376"/>
      <c r="D66" s="128" t="s">
        <v>225</v>
      </c>
      <c r="E66" s="103">
        <v>-34500</v>
      </c>
      <c r="F66" s="103">
        <v>-103500</v>
      </c>
      <c r="G66" s="103">
        <v>-207000</v>
      </c>
      <c r="H66" s="103">
        <f>'Հավելված N 8'!I161+'Հավելված N 8'!I187+'Հավելված N 8'!I212</f>
        <v>-344999.99999999994</v>
      </c>
    </row>
    <row r="67" spans="2:9" ht="35.5">
      <c r="B67" s="376"/>
      <c r="C67" s="376"/>
      <c r="D67" s="128" t="s">
        <v>226</v>
      </c>
      <c r="E67" s="103">
        <v>0</v>
      </c>
      <c r="F67" s="103">
        <v>-75000</v>
      </c>
      <c r="G67" s="103">
        <v>-150000</v>
      </c>
      <c r="H67" s="103">
        <f>'Հավելված N 8'!I149+'Հավելված N 8'!I188+'Հավելված N 8'!I213</f>
        <v>-374999.99999999994</v>
      </c>
    </row>
    <row r="68" spans="2:9" ht="35.5">
      <c r="B68" s="376"/>
      <c r="C68" s="376"/>
      <c r="D68" s="214" t="s">
        <v>227</v>
      </c>
      <c r="E68" s="103">
        <v>-34500</v>
      </c>
      <c r="F68" s="103">
        <v>-103500</v>
      </c>
      <c r="G68" s="103">
        <v>-207000</v>
      </c>
      <c r="H68" s="103">
        <f>'Հավելված N 8'!I160+'Հավելված N 8'!I189+'Հավելված N 8'!I214</f>
        <v>-344999.99999999994</v>
      </c>
    </row>
    <row r="69" spans="2:9">
      <c r="B69" s="377"/>
      <c r="C69" s="377"/>
      <c r="D69" s="214" t="s">
        <v>228</v>
      </c>
      <c r="E69" s="103">
        <v>-34500</v>
      </c>
      <c r="F69" s="103">
        <v>-103500</v>
      </c>
      <c r="G69" s="103">
        <v>-207000</v>
      </c>
      <c r="H69" s="103">
        <f>'Հավելված N 8'!I159+'Հավելված N 8'!I190+'Հավելված N 8'!I215</f>
        <v>-344999.99999999994</v>
      </c>
    </row>
    <row r="70" spans="2:9" ht="33.35">
      <c r="B70" s="213"/>
      <c r="C70" s="213"/>
      <c r="D70" s="94" t="s">
        <v>19</v>
      </c>
      <c r="E70" s="95">
        <f t="shared" ref="E70:H70" si="16">+E72+E80+E86+E92+E97+E100+E102+E104</f>
        <v>0</v>
      </c>
      <c r="F70" s="95">
        <f t="shared" si="16"/>
        <v>1913000</v>
      </c>
      <c r="G70" s="95">
        <f t="shared" si="16"/>
        <v>3826000</v>
      </c>
      <c r="H70" s="95">
        <f t="shared" si="16"/>
        <v>9617400</v>
      </c>
      <c r="I70" s="219"/>
    </row>
    <row r="71" spans="2:9">
      <c r="B71" s="213"/>
      <c r="C71" s="213"/>
      <c r="D71" s="124" t="s">
        <v>61</v>
      </c>
      <c r="E71" s="101"/>
      <c r="F71" s="101"/>
      <c r="G71" s="101"/>
      <c r="H71" s="101"/>
      <c r="I71" s="220"/>
    </row>
    <row r="72" spans="2:9">
      <c r="B72" s="213"/>
      <c r="C72" s="213"/>
      <c r="D72" s="132" t="s">
        <v>67</v>
      </c>
      <c r="E72" s="146">
        <f>SUM(E73:E79)</f>
        <v>0</v>
      </c>
      <c r="F72" s="146">
        <f t="shared" ref="F72:H72" si="17">SUM(F73:F79)</f>
        <v>332000</v>
      </c>
      <c r="G72" s="146">
        <f t="shared" si="17"/>
        <v>664000</v>
      </c>
      <c r="H72" s="146">
        <f t="shared" si="17"/>
        <v>1712400</v>
      </c>
    </row>
    <row r="73" spans="2:9" ht="53.2">
      <c r="B73" s="378"/>
      <c r="C73" s="375"/>
      <c r="D73" s="128" t="str">
        <f>+'Հավելված N 3'!C29</f>
        <v>Երևան Երևանի թիվ 124 հիմնական դպրոց (նախկին «Երևանի թիվ 201 հիմնական դպրոց» ՊՈԱԿ–ի տեղակայման վայրում)</v>
      </c>
      <c r="E73" s="103">
        <v>0</v>
      </c>
      <c r="F73" s="103">
        <f>+H73*0.2</f>
        <v>80000</v>
      </c>
      <c r="G73" s="103">
        <f>+H73*0.4</f>
        <v>160000</v>
      </c>
      <c r="H73" s="103">
        <f>+'Հավելված N 3'!D29</f>
        <v>400000</v>
      </c>
    </row>
    <row r="74" spans="2:9">
      <c r="B74" s="378"/>
      <c r="C74" s="376"/>
      <c r="D74" s="128" t="str">
        <f>+'Հավելված N 3'!C30</f>
        <v>Երևանի թիվ 64 հիմնական դպրոց</v>
      </c>
      <c r="E74" s="103">
        <v>0</v>
      </c>
      <c r="F74" s="103">
        <f t="shared" ref="F74:F75" si="18">+H74*0.2</f>
        <v>74999.999999999985</v>
      </c>
      <c r="G74" s="103">
        <f t="shared" ref="G74:G75" si="19">+H74*0.4</f>
        <v>149999.99999999997</v>
      </c>
      <c r="H74" s="103">
        <f>+'Հավելված N 3'!D30</f>
        <v>374999.99999999994</v>
      </c>
    </row>
    <row r="75" spans="2:9" ht="35.5">
      <c r="B75" s="378"/>
      <c r="C75" s="376"/>
      <c r="D75" s="128" t="str">
        <f>+'Հավելված N 3'!C31</f>
        <v>Երևանի Ս. Շահմուրադյանի անվան թիվ 85 հիմնական դպրոց</v>
      </c>
      <c r="E75" s="103">
        <v>0</v>
      </c>
      <c r="F75" s="103">
        <f t="shared" si="18"/>
        <v>44000.000000000007</v>
      </c>
      <c r="G75" s="103">
        <f t="shared" si="19"/>
        <v>88000.000000000015</v>
      </c>
      <c r="H75" s="103">
        <f>+'Հավելված N 3'!D31</f>
        <v>220000.00000000003</v>
      </c>
    </row>
    <row r="76" spans="2:9" ht="35.5">
      <c r="B76" s="378"/>
      <c r="C76" s="376"/>
      <c r="D76" s="128" t="str">
        <f>+'Հավելված N 3'!C32</f>
        <v>Երևանի Մ. Սարյանի անվան թիվ 86 հիմնական դպրոց</v>
      </c>
      <c r="E76" s="103">
        <v>0</v>
      </c>
      <c r="F76" s="103">
        <v>0</v>
      </c>
      <c r="G76" s="103">
        <v>0</v>
      </c>
      <c r="H76" s="103">
        <f>+'Հավելված N 3'!D32</f>
        <v>26200</v>
      </c>
    </row>
    <row r="77" spans="2:9">
      <c r="B77" s="378"/>
      <c r="C77" s="376"/>
      <c r="D77" s="128" t="str">
        <f>+'Հավելված N 3'!C33</f>
        <v>Երևանի թիվ 157 հիմնական դպրոց</v>
      </c>
      <c r="E77" s="103">
        <v>0</v>
      </c>
      <c r="F77" s="103">
        <v>0</v>
      </c>
      <c r="G77" s="103">
        <v>0</v>
      </c>
      <c r="H77" s="103">
        <f>+'Հավելված N 3'!D33</f>
        <v>26200</v>
      </c>
    </row>
    <row r="78" spans="2:9">
      <c r="B78" s="378"/>
      <c r="C78" s="376"/>
      <c r="D78" s="128" t="s">
        <v>163</v>
      </c>
      <c r="E78" s="103">
        <v>0</v>
      </c>
      <c r="F78" s="103">
        <v>64000</v>
      </c>
      <c r="G78" s="103">
        <v>128000</v>
      </c>
      <c r="H78" s="103">
        <f>+'Հավելված N 8'!I24+'Հավելված N 8'!I53+'Հավելված N 8'!I81</f>
        <v>320000</v>
      </c>
    </row>
    <row r="79" spans="2:9">
      <c r="B79" s="378"/>
      <c r="C79" s="377"/>
      <c r="D79" s="128" t="s">
        <v>123</v>
      </c>
      <c r="E79" s="103">
        <v>0</v>
      </c>
      <c r="F79" s="103">
        <v>69000</v>
      </c>
      <c r="G79" s="103">
        <v>138000</v>
      </c>
      <c r="H79" s="103">
        <f>+'Հավելված N 8'!I25+'Հավելված N 8'!I54+'Հավելված N 8'!I82</f>
        <v>344999.99999999994</v>
      </c>
    </row>
    <row r="80" spans="2:9">
      <c r="B80" s="213"/>
      <c r="C80" s="213"/>
      <c r="D80" s="132" t="s">
        <v>124</v>
      </c>
      <c r="E80" s="215">
        <f>SUM(E81:E85)</f>
        <v>0</v>
      </c>
      <c r="F80" s="215">
        <f t="shared" ref="F80" si="20">SUM(F81:F85)</f>
        <v>369000</v>
      </c>
      <c r="G80" s="215">
        <f t="shared" ref="G80" si="21">SUM(G81:G85)</f>
        <v>738000</v>
      </c>
      <c r="H80" s="215">
        <f t="shared" ref="H80" si="22">SUM(H81:H85)</f>
        <v>1845000</v>
      </c>
    </row>
    <row r="81" spans="2:8" ht="35.5">
      <c r="B81" s="375"/>
      <c r="C81" s="375"/>
      <c r="D81" s="214" t="s">
        <v>167</v>
      </c>
      <c r="E81" s="103">
        <v>0</v>
      </c>
      <c r="F81" s="103">
        <v>80000</v>
      </c>
      <c r="G81" s="103">
        <v>160000</v>
      </c>
      <c r="H81" s="103">
        <f>+'Հավելված N 8'!I26+'Հավելված N 8'!I55+'Հավելված N 8'!I83</f>
        <v>400000</v>
      </c>
    </row>
    <row r="82" spans="2:8" ht="53.2">
      <c r="B82" s="376"/>
      <c r="C82" s="376"/>
      <c r="D82" s="128" t="s">
        <v>165</v>
      </c>
      <c r="E82" s="103">
        <v>0</v>
      </c>
      <c r="F82" s="103">
        <v>75000</v>
      </c>
      <c r="G82" s="103">
        <v>150000</v>
      </c>
      <c r="H82" s="103">
        <f>+'Հավելված N 8'!I27+'Հավելված N 8'!I56+'Հավելված N 8'!I84</f>
        <v>374999.99999999994</v>
      </c>
    </row>
    <row r="83" spans="2:8" ht="35.5">
      <c r="B83" s="376"/>
      <c r="C83" s="376"/>
      <c r="D83" s="128" t="s">
        <v>166</v>
      </c>
      <c r="E83" s="103">
        <v>0</v>
      </c>
      <c r="F83" s="103">
        <v>75000</v>
      </c>
      <c r="G83" s="103">
        <v>150000</v>
      </c>
      <c r="H83" s="103">
        <f>+'Հավելված N 8'!I28+'Հավելված N 8'!I57+'Հավելված N 8'!I85</f>
        <v>374999.99999999994</v>
      </c>
    </row>
    <row r="84" spans="2:8">
      <c r="B84" s="376"/>
      <c r="C84" s="376"/>
      <c r="D84" s="214" t="s">
        <v>169</v>
      </c>
      <c r="E84" s="103">
        <v>0</v>
      </c>
      <c r="F84" s="103">
        <v>75000</v>
      </c>
      <c r="G84" s="103">
        <v>150000</v>
      </c>
      <c r="H84" s="103">
        <f>+'Հավելված N 8'!I29+'Հավելված N 8'!I58+'Հավելված N 8'!I86</f>
        <v>374999.99999999994</v>
      </c>
    </row>
    <row r="85" spans="2:8">
      <c r="B85" s="377"/>
      <c r="C85" s="377"/>
      <c r="D85" s="214" t="s">
        <v>168</v>
      </c>
      <c r="E85" s="103">
        <v>0</v>
      </c>
      <c r="F85" s="103">
        <v>64000</v>
      </c>
      <c r="G85" s="103">
        <v>128000</v>
      </c>
      <c r="H85" s="103">
        <f>+'Հավելված N 8'!I30+'Հավելված N 8'!I59+'Հավելված N 8'!I87</f>
        <v>320000</v>
      </c>
    </row>
    <row r="86" spans="2:8">
      <c r="B86" s="213"/>
      <c r="C86" s="213"/>
      <c r="D86" s="132" t="s">
        <v>66</v>
      </c>
      <c r="E86" s="215">
        <f>SUM(E87:E91)</f>
        <v>0</v>
      </c>
      <c r="F86" s="215">
        <f t="shared" ref="F86" si="23">SUM(F87:F91)</f>
        <v>354000</v>
      </c>
      <c r="G86" s="215">
        <f t="shared" ref="G86" si="24">SUM(G87:G91)</f>
        <v>708000</v>
      </c>
      <c r="H86" s="215">
        <f t="shared" ref="H86" si="25">SUM(H87:H91)</f>
        <v>1769999.9999999998</v>
      </c>
    </row>
    <row r="87" spans="2:8" ht="35.5">
      <c r="B87" s="375"/>
      <c r="C87" s="375"/>
      <c r="D87" s="214" t="s">
        <v>173</v>
      </c>
      <c r="E87" s="103">
        <v>0</v>
      </c>
      <c r="F87" s="103">
        <v>75000</v>
      </c>
      <c r="G87" s="103">
        <v>150000</v>
      </c>
      <c r="H87" s="103">
        <f>+'Հավելված N 8'!I31+'Հավելված N 8'!I60+'Հավելված N 8'!I88</f>
        <v>374999.99999999994</v>
      </c>
    </row>
    <row r="88" spans="2:8">
      <c r="B88" s="376"/>
      <c r="C88" s="376"/>
      <c r="D88" s="128" t="s">
        <v>174</v>
      </c>
      <c r="E88" s="103">
        <v>0</v>
      </c>
      <c r="F88" s="103">
        <v>75000</v>
      </c>
      <c r="G88" s="103">
        <v>150000</v>
      </c>
      <c r="H88" s="103">
        <f>+'Հավելված N 8'!I32+'Հավելված N 8'!I61+'Հավելված N 8'!I89</f>
        <v>374999.99999999994</v>
      </c>
    </row>
    <row r="89" spans="2:8">
      <c r="B89" s="376"/>
      <c r="C89" s="376"/>
      <c r="D89" s="128" t="s">
        <v>175</v>
      </c>
      <c r="E89" s="103">
        <v>0</v>
      </c>
      <c r="F89" s="103">
        <v>75000</v>
      </c>
      <c r="G89" s="103">
        <v>150000</v>
      </c>
      <c r="H89" s="103">
        <f>+'Հավելված N 8'!I33+'Հավելված N 8'!I62+'Հավելված N 8'!I90</f>
        <v>374999.99999999994</v>
      </c>
    </row>
    <row r="90" spans="2:8" ht="35.5">
      <c r="B90" s="376"/>
      <c r="C90" s="376"/>
      <c r="D90" s="214" t="s">
        <v>176</v>
      </c>
      <c r="E90" s="103">
        <v>0</v>
      </c>
      <c r="F90" s="103">
        <f>+H90*0.2</f>
        <v>68999.999999999985</v>
      </c>
      <c r="G90" s="103">
        <f>+H90*0.4</f>
        <v>137999.99999999997</v>
      </c>
      <c r="H90" s="103">
        <f>+'Հավելված N 8'!I34+'Հավելված N 8'!I63+'Հավելված N 8'!I91</f>
        <v>344999.99999999994</v>
      </c>
    </row>
    <row r="91" spans="2:8" ht="35.5">
      <c r="B91" s="377"/>
      <c r="C91" s="377"/>
      <c r="D91" s="214" t="s">
        <v>177</v>
      </c>
      <c r="E91" s="103">
        <v>0</v>
      </c>
      <c r="F91" s="103">
        <v>60000</v>
      </c>
      <c r="G91" s="103">
        <v>120000</v>
      </c>
      <c r="H91" s="103">
        <f>+'Հավելված N 8'!I35+'Հավելված N 8'!I64+'Հավելված N 8'!I92</f>
        <v>300000</v>
      </c>
    </row>
    <row r="92" spans="2:8">
      <c r="B92" s="213"/>
      <c r="C92" s="213"/>
      <c r="D92" s="132" t="s">
        <v>118</v>
      </c>
      <c r="E92" s="215">
        <f t="shared" ref="E92" si="26">SUM(E93:E96)</f>
        <v>0</v>
      </c>
      <c r="F92" s="215">
        <f t="shared" ref="F92" si="27">SUM(F93:F96)</f>
        <v>273000</v>
      </c>
      <c r="G92" s="215">
        <f t="shared" ref="G92" si="28">SUM(G93:G96)</f>
        <v>546000</v>
      </c>
      <c r="H92" s="215">
        <f>SUM(H93:H96)</f>
        <v>1365000</v>
      </c>
    </row>
    <row r="93" spans="2:8">
      <c r="B93" s="375"/>
      <c r="C93" s="375"/>
      <c r="D93" s="214" t="s">
        <v>190</v>
      </c>
      <c r="E93" s="103">
        <v>0</v>
      </c>
      <c r="F93" s="103">
        <v>64000</v>
      </c>
      <c r="G93" s="103">
        <v>128000</v>
      </c>
      <c r="H93" s="216">
        <f>+'Հավելված N 8'!I36+'Հավելված N 8'!I65+'Հավելված N 8'!I93</f>
        <v>320000</v>
      </c>
    </row>
    <row r="94" spans="2:8" ht="35.5">
      <c r="B94" s="376"/>
      <c r="C94" s="376"/>
      <c r="D94" s="128" t="s">
        <v>191</v>
      </c>
      <c r="E94" s="103">
        <v>0</v>
      </c>
      <c r="F94" s="103">
        <v>80000</v>
      </c>
      <c r="G94" s="103">
        <v>160000</v>
      </c>
      <c r="H94" s="216">
        <f>+'Հավելված N 8'!I37+'Հավելված N 8'!I66+'Հավելված N 8'!I94</f>
        <v>400000</v>
      </c>
    </row>
    <row r="95" spans="2:8" ht="35.5">
      <c r="B95" s="376"/>
      <c r="C95" s="376"/>
      <c r="D95" s="128" t="s">
        <v>192</v>
      </c>
      <c r="E95" s="103">
        <v>0</v>
      </c>
      <c r="F95" s="103">
        <f>+H95*0.2</f>
        <v>68999.999999999985</v>
      </c>
      <c r="G95" s="103">
        <f>+H95*0.4</f>
        <v>137999.99999999997</v>
      </c>
      <c r="H95" s="216">
        <f>+'Հավելված N 8'!I38+'Հավելված N 8'!I67+'Հավելված N 8'!I95</f>
        <v>344999.99999999994</v>
      </c>
    </row>
    <row r="96" spans="2:8">
      <c r="B96" s="377"/>
      <c r="C96" s="377"/>
      <c r="D96" s="214" t="s">
        <v>193</v>
      </c>
      <c r="E96" s="103">
        <v>0</v>
      </c>
      <c r="F96" s="103">
        <v>60000</v>
      </c>
      <c r="G96" s="103">
        <v>120000</v>
      </c>
      <c r="H96" s="216">
        <f>+'Հավելված N 8'!I39+'Հավելված N 8'!I68+'Հավելված N 8'!I96</f>
        <v>300000</v>
      </c>
    </row>
    <row r="97" spans="2:8">
      <c r="B97" s="213"/>
      <c r="C97" s="213"/>
      <c r="D97" s="132" t="s">
        <v>92</v>
      </c>
      <c r="E97" s="215">
        <f t="shared" ref="E97:G97" si="29">SUM(E98:E99)</f>
        <v>0</v>
      </c>
      <c r="F97" s="215">
        <f t="shared" si="29"/>
        <v>106000</v>
      </c>
      <c r="G97" s="215">
        <f t="shared" si="29"/>
        <v>212000</v>
      </c>
      <c r="H97" s="215">
        <f>SUM(H98:H99)</f>
        <v>530000</v>
      </c>
    </row>
    <row r="98" spans="2:8">
      <c r="B98" s="375"/>
      <c r="C98" s="375"/>
      <c r="D98" s="214" t="s">
        <v>206</v>
      </c>
      <c r="E98" s="103">
        <v>0</v>
      </c>
      <c r="F98" s="103">
        <f>+H98*0.2</f>
        <v>46000.000000000007</v>
      </c>
      <c r="G98" s="103">
        <f>+H98*0.4</f>
        <v>92000.000000000015</v>
      </c>
      <c r="H98" s="103">
        <f>+'Հավելված N 8'!I40+'Հավելված N 8'!I69+'Հավելված N 8'!I97</f>
        <v>230000.00000000003</v>
      </c>
    </row>
    <row r="99" spans="2:8">
      <c r="B99" s="377"/>
      <c r="C99" s="377"/>
      <c r="D99" s="128" t="s">
        <v>207</v>
      </c>
      <c r="E99" s="103">
        <v>0</v>
      </c>
      <c r="F99" s="103">
        <v>60000</v>
      </c>
      <c r="G99" s="103">
        <v>120000</v>
      </c>
      <c r="H99" s="103">
        <f>+'Հավելված N 8'!I41+'Հավելված N 8'!I70+'Հավելված N 8'!I98</f>
        <v>300000</v>
      </c>
    </row>
    <row r="100" spans="2:8">
      <c r="B100" s="213"/>
      <c r="C100" s="213"/>
      <c r="D100" s="132" t="s">
        <v>90</v>
      </c>
      <c r="E100" s="215">
        <f t="shared" ref="E100:G100" si="30">+E101</f>
        <v>0</v>
      </c>
      <c r="F100" s="215">
        <f t="shared" si="30"/>
        <v>66000</v>
      </c>
      <c r="G100" s="215">
        <f t="shared" si="30"/>
        <v>132000</v>
      </c>
      <c r="H100" s="215">
        <f>+H101</f>
        <v>330000</v>
      </c>
    </row>
    <row r="101" spans="2:8">
      <c r="B101" s="173"/>
      <c r="C101" s="173"/>
      <c r="D101" s="214" t="s">
        <v>215</v>
      </c>
      <c r="E101" s="103">
        <v>0</v>
      </c>
      <c r="F101" s="103">
        <v>66000</v>
      </c>
      <c r="G101" s="103">
        <v>132000</v>
      </c>
      <c r="H101" s="103">
        <f>+'Հավելված N 8'!I42+'Հավելված N 8'!I71+'Հավելված N 8'!I99</f>
        <v>330000</v>
      </c>
    </row>
    <row r="102" spans="2:8">
      <c r="B102" s="213"/>
      <c r="C102" s="213"/>
      <c r="D102" s="132" t="s">
        <v>93</v>
      </c>
      <c r="E102" s="215">
        <f>+E103</f>
        <v>0</v>
      </c>
      <c r="F102" s="215">
        <f t="shared" ref="F102" si="31">+F103</f>
        <v>56000</v>
      </c>
      <c r="G102" s="215">
        <f t="shared" ref="G102" si="32">+G103</f>
        <v>112000</v>
      </c>
      <c r="H102" s="215">
        <f t="shared" ref="H102" si="33">+H103</f>
        <v>280000</v>
      </c>
    </row>
    <row r="103" spans="2:8">
      <c r="B103" s="173"/>
      <c r="C103" s="173"/>
      <c r="D103" s="214" t="s">
        <v>219</v>
      </c>
      <c r="E103" s="103">
        <v>0</v>
      </c>
      <c r="F103" s="103">
        <v>56000</v>
      </c>
      <c r="G103" s="103">
        <v>112000</v>
      </c>
      <c r="H103" s="103">
        <f>+'Հավելված N 8'!I43+'Հավելված N 8'!I72+'Հավելված N 8'!I100</f>
        <v>280000</v>
      </c>
    </row>
    <row r="104" spans="2:8">
      <c r="B104" s="213"/>
      <c r="C104" s="213"/>
      <c r="D104" s="132" t="s">
        <v>82</v>
      </c>
      <c r="E104" s="215">
        <f>SUM(E105:E109)</f>
        <v>0</v>
      </c>
      <c r="F104" s="215">
        <f t="shared" ref="F104" si="34">SUM(F105:F109)</f>
        <v>357000</v>
      </c>
      <c r="G104" s="215">
        <f t="shared" ref="G104" si="35">SUM(G105:G109)</f>
        <v>714000</v>
      </c>
      <c r="H104" s="215">
        <f t="shared" ref="H104" si="36">SUM(H105:H109)</f>
        <v>1784999.9999999998</v>
      </c>
    </row>
    <row r="105" spans="2:8" ht="35.5">
      <c r="B105" s="375"/>
      <c r="C105" s="375"/>
      <c r="D105" s="214" t="s">
        <v>224</v>
      </c>
      <c r="E105" s="103">
        <v>0</v>
      </c>
      <c r="F105" s="103">
        <v>75000</v>
      </c>
      <c r="G105" s="103">
        <v>150000</v>
      </c>
      <c r="H105" s="103">
        <f>+'Հավելված N 8'!I44+'Հավելված N 8'!I73+'Հավելված N 8'!I101</f>
        <v>374999.99999999994</v>
      </c>
    </row>
    <row r="106" spans="2:8">
      <c r="B106" s="376"/>
      <c r="C106" s="376"/>
      <c r="D106" s="128" t="s">
        <v>225</v>
      </c>
      <c r="E106" s="103">
        <v>0</v>
      </c>
      <c r="F106" s="103">
        <f>+H106*0.2</f>
        <v>68999.999999999985</v>
      </c>
      <c r="G106" s="103">
        <f>+H106*0.4</f>
        <v>137999.99999999997</v>
      </c>
      <c r="H106" s="103">
        <f>+'Հավելված N 8'!I45+'Հավելված N 8'!I74+'Հավելված N 8'!I102</f>
        <v>344999.99999999994</v>
      </c>
    </row>
    <row r="107" spans="2:8" ht="35.5">
      <c r="B107" s="376"/>
      <c r="C107" s="376"/>
      <c r="D107" s="128" t="s">
        <v>226</v>
      </c>
      <c r="E107" s="103">
        <v>0</v>
      </c>
      <c r="F107" s="103">
        <v>75000</v>
      </c>
      <c r="G107" s="103">
        <v>150000</v>
      </c>
      <c r="H107" s="103">
        <f>+'Հավելված N 8'!I46+'Հավելված N 8'!I75+'Հավելված N 8'!I103</f>
        <v>374999.99999999994</v>
      </c>
    </row>
    <row r="108" spans="2:8" ht="35.5">
      <c r="B108" s="376"/>
      <c r="C108" s="376"/>
      <c r="D108" s="214" t="s">
        <v>227</v>
      </c>
      <c r="E108" s="103">
        <v>0</v>
      </c>
      <c r="F108" s="103">
        <f t="shared" ref="F108:F109" si="37">+H108*0.2</f>
        <v>68999.999999999985</v>
      </c>
      <c r="G108" s="103">
        <f t="shared" ref="G108:G109" si="38">+H108*0.4</f>
        <v>137999.99999999997</v>
      </c>
      <c r="H108" s="103">
        <f>+'Հավելված N 8'!I47+'Հավելված N 8'!I76+'Հավելված N 8'!I104</f>
        <v>344999.99999999994</v>
      </c>
    </row>
    <row r="109" spans="2:8">
      <c r="B109" s="377"/>
      <c r="C109" s="377"/>
      <c r="D109" s="214" t="s">
        <v>228</v>
      </c>
      <c r="E109" s="103">
        <v>0</v>
      </c>
      <c r="F109" s="103">
        <f t="shared" si="37"/>
        <v>68999.999999999985</v>
      </c>
      <c r="G109" s="103">
        <f t="shared" si="38"/>
        <v>137999.99999999997</v>
      </c>
      <c r="H109" s="103">
        <f>+'Հավելված N 8'!I48+'Հավելված N 8'!I77+'Հավելված N 8'!I105</f>
        <v>344999.99999999994</v>
      </c>
    </row>
    <row r="110" spans="2:8">
      <c r="B110" s="213"/>
      <c r="C110" s="213"/>
      <c r="D110" s="126" t="s">
        <v>39</v>
      </c>
      <c r="E110" s="278">
        <v>189587.20000000001</v>
      </c>
      <c r="F110" s="278">
        <v>0</v>
      </c>
      <c r="G110" s="278">
        <v>0</v>
      </c>
      <c r="H110" s="278">
        <v>0</v>
      </c>
    </row>
    <row r="111" spans="2:8">
      <c r="B111" s="78">
        <v>1236</v>
      </c>
      <c r="C111" s="78">
        <v>32005</v>
      </c>
      <c r="D111" s="111" t="s">
        <v>245</v>
      </c>
      <c r="E111" s="72">
        <f>+E113+E125</f>
        <v>0</v>
      </c>
      <c r="F111" s="72">
        <f t="shared" ref="F111:H111" si="39">+F113+F125</f>
        <v>0</v>
      </c>
      <c r="G111" s="72">
        <f t="shared" si="39"/>
        <v>0</v>
      </c>
      <c r="H111" s="72">
        <f t="shared" si="39"/>
        <v>0</v>
      </c>
    </row>
    <row r="112" spans="2:8">
      <c r="B112" s="211"/>
      <c r="C112" s="211"/>
      <c r="D112" s="80" t="s">
        <v>23</v>
      </c>
      <c r="E112" s="93"/>
      <c r="F112" s="93"/>
      <c r="G112" s="93"/>
      <c r="H112" s="93"/>
    </row>
    <row r="113" spans="2:8">
      <c r="B113" s="213"/>
      <c r="C113" s="213"/>
      <c r="D113" s="94" t="s">
        <v>131</v>
      </c>
      <c r="E113" s="95">
        <f>+E115+E117+E121+E123</f>
        <v>0</v>
      </c>
      <c r="F113" s="95">
        <f t="shared" ref="F113:H113" si="40">+F115+F117+F121+F123</f>
        <v>-384000</v>
      </c>
      <c r="G113" s="95">
        <f t="shared" si="40"/>
        <v>-768000</v>
      </c>
      <c r="H113" s="95">
        <f t="shared" si="40"/>
        <v>-1919999.9999999998</v>
      </c>
    </row>
    <row r="114" spans="2:8">
      <c r="B114" s="213"/>
      <c r="C114" s="213"/>
      <c r="D114" s="124" t="s">
        <v>61</v>
      </c>
      <c r="E114" s="101"/>
      <c r="F114" s="101"/>
      <c r="G114" s="101"/>
      <c r="H114" s="101"/>
    </row>
    <row r="115" spans="2:8">
      <c r="B115" s="213"/>
      <c r="C115" s="213"/>
      <c r="D115" s="132" t="s">
        <v>124</v>
      </c>
      <c r="E115" s="146">
        <f>+E116</f>
        <v>0</v>
      </c>
      <c r="F115" s="146">
        <f t="shared" ref="F115:H115" si="41">+F116</f>
        <v>-64000</v>
      </c>
      <c r="G115" s="146">
        <f t="shared" si="41"/>
        <v>-128000</v>
      </c>
      <c r="H115" s="146">
        <f t="shared" si="41"/>
        <v>-319999.99999999994</v>
      </c>
    </row>
    <row r="116" spans="2:8">
      <c r="B116" s="212"/>
      <c r="C116" s="212"/>
      <c r="D116" s="128" t="s">
        <v>246</v>
      </c>
      <c r="E116" s="103">
        <v>0</v>
      </c>
      <c r="F116" s="103">
        <v>-64000</v>
      </c>
      <c r="G116" s="103">
        <v>-128000</v>
      </c>
      <c r="H116" s="103">
        <f>+'Հավելված N 8'!I233+'Հավելված N 8'!I240+'Հավելված N 8'!I246</f>
        <v>-319999.99999999994</v>
      </c>
    </row>
    <row r="117" spans="2:8">
      <c r="B117" s="213"/>
      <c r="C117" s="213"/>
      <c r="D117" s="132" t="s">
        <v>66</v>
      </c>
      <c r="E117" s="146">
        <f>SUM(E118:E120)</f>
        <v>0</v>
      </c>
      <c r="F117" s="146">
        <f t="shared" ref="F117:G117" si="42">SUM(F118:F120)</f>
        <v>-192000</v>
      </c>
      <c r="G117" s="146">
        <f t="shared" si="42"/>
        <v>-384000</v>
      </c>
      <c r="H117" s="146">
        <f>SUM(H118:H120)</f>
        <v>-959999.99999999977</v>
      </c>
    </row>
    <row r="118" spans="2:8">
      <c r="B118" s="375"/>
      <c r="C118" s="375"/>
      <c r="D118" s="128" t="s">
        <v>249</v>
      </c>
      <c r="E118" s="103">
        <v>0</v>
      </c>
      <c r="F118" s="103">
        <v>-64000</v>
      </c>
      <c r="G118" s="103">
        <v>-128000</v>
      </c>
      <c r="H118" s="103">
        <f>+'Հավելված N 8'!I234+'Հավելված N 8'!I241+'Հավելված N 8'!I247</f>
        <v>-319999.99999999994</v>
      </c>
    </row>
    <row r="119" spans="2:8">
      <c r="B119" s="376"/>
      <c r="C119" s="376"/>
      <c r="D119" s="214" t="s">
        <v>250</v>
      </c>
      <c r="E119" s="103">
        <v>0</v>
      </c>
      <c r="F119" s="103">
        <v>-64000</v>
      </c>
      <c r="G119" s="103">
        <v>-128000</v>
      </c>
      <c r="H119" s="103">
        <f>+'Հավելված N 8'!I235+'Հավելված N 8'!I242+'Հավելված N 8'!I248</f>
        <v>-319999.99999999994</v>
      </c>
    </row>
    <row r="120" spans="2:8">
      <c r="B120" s="377"/>
      <c r="C120" s="377"/>
      <c r="D120" s="214" t="s">
        <v>251</v>
      </c>
      <c r="E120" s="103">
        <v>0</v>
      </c>
      <c r="F120" s="103">
        <v>-64000</v>
      </c>
      <c r="G120" s="103">
        <v>-128000</v>
      </c>
      <c r="H120" s="103">
        <f>+'Հավելված N 8'!I236+'Հավելված N 8'!I243+'Հավելված N 8'!I249</f>
        <v>-319999.99999999994</v>
      </c>
    </row>
    <row r="121" spans="2:8">
      <c r="B121" s="213"/>
      <c r="C121" s="213"/>
      <c r="D121" s="132" t="s">
        <v>92</v>
      </c>
      <c r="E121" s="146">
        <f>+E122</f>
        <v>0</v>
      </c>
      <c r="F121" s="146">
        <f t="shared" ref="F121" si="43">+F122</f>
        <v>-64000</v>
      </c>
      <c r="G121" s="146">
        <f t="shared" ref="G121" si="44">+G122</f>
        <v>-128000</v>
      </c>
      <c r="H121" s="146">
        <f t="shared" ref="H121" si="45">+H122</f>
        <v>-319999.99999999994</v>
      </c>
    </row>
    <row r="122" spans="2:8">
      <c r="B122" s="212"/>
      <c r="C122" s="212"/>
      <c r="D122" s="128" t="s">
        <v>258</v>
      </c>
      <c r="E122" s="103">
        <v>0</v>
      </c>
      <c r="F122" s="103">
        <v>-64000</v>
      </c>
      <c r="G122" s="103">
        <v>-128000</v>
      </c>
      <c r="H122" s="103">
        <f>+'Հավելված N 8'!I237+'Հավելված N 8'!I244+'Հավելված N 8'!I250</f>
        <v>-319999.99999999994</v>
      </c>
    </row>
    <row r="123" spans="2:8">
      <c r="B123" s="213"/>
      <c r="C123" s="213"/>
      <c r="D123" s="132" t="s">
        <v>82</v>
      </c>
      <c r="E123" s="146">
        <f>+E124</f>
        <v>0</v>
      </c>
      <c r="F123" s="146">
        <f t="shared" ref="F123" si="46">+F124</f>
        <v>-64000</v>
      </c>
      <c r="G123" s="146">
        <f t="shared" ref="G123" si="47">+G124</f>
        <v>-128000</v>
      </c>
      <c r="H123" s="146">
        <f t="shared" ref="H123" si="48">+H124</f>
        <v>-319999.99999999994</v>
      </c>
    </row>
    <row r="124" spans="2:8">
      <c r="B124" s="212"/>
      <c r="C124" s="212"/>
      <c r="D124" s="128" t="s">
        <v>261</v>
      </c>
      <c r="E124" s="103">
        <v>0</v>
      </c>
      <c r="F124" s="103">
        <v>-64000</v>
      </c>
      <c r="G124" s="103">
        <v>-128000</v>
      </c>
      <c r="H124" s="103">
        <f>+'Հավելված N 8'!I238+'Հավելված N 8'!I245+'Հավելված N 8'!I251</f>
        <v>-319999.99999999994</v>
      </c>
    </row>
    <row r="125" spans="2:8" ht="33.35">
      <c r="B125" s="213"/>
      <c r="C125" s="213"/>
      <c r="D125" s="94" t="s">
        <v>19</v>
      </c>
      <c r="E125" s="95">
        <f>+E127+E129+E133+E135</f>
        <v>0</v>
      </c>
      <c r="F125" s="95">
        <f t="shared" ref="F125:H125" si="49">+F127+F129+F133+F135</f>
        <v>384000</v>
      </c>
      <c r="G125" s="95">
        <f t="shared" si="49"/>
        <v>768000</v>
      </c>
      <c r="H125" s="95">
        <f t="shared" si="49"/>
        <v>1919999.9999999998</v>
      </c>
    </row>
    <row r="126" spans="2:8">
      <c r="B126" s="213"/>
      <c r="C126" s="213"/>
      <c r="D126" s="124" t="s">
        <v>61</v>
      </c>
      <c r="E126" s="101"/>
      <c r="F126" s="101"/>
      <c r="G126" s="101"/>
      <c r="H126" s="101"/>
    </row>
    <row r="127" spans="2:8">
      <c r="B127" s="213"/>
      <c r="C127" s="213"/>
      <c r="D127" s="132" t="s">
        <v>124</v>
      </c>
      <c r="E127" s="146">
        <f>+E128</f>
        <v>0</v>
      </c>
      <c r="F127" s="146">
        <f t="shared" ref="F127" si="50">+F128</f>
        <v>64000</v>
      </c>
      <c r="G127" s="146">
        <f t="shared" ref="G127" si="51">+G128</f>
        <v>128000</v>
      </c>
      <c r="H127" s="146">
        <f t="shared" ref="H127" si="52">+H128</f>
        <v>319999.99999999994</v>
      </c>
    </row>
    <row r="128" spans="2:8">
      <c r="B128" s="212"/>
      <c r="C128" s="212"/>
      <c r="D128" s="128" t="s">
        <v>246</v>
      </c>
      <c r="E128" s="103">
        <v>0</v>
      </c>
      <c r="F128" s="103">
        <v>64000</v>
      </c>
      <c r="G128" s="103">
        <v>128000</v>
      </c>
      <c r="H128" s="103">
        <f>+'Հավելված N 8'!I112+'Հավելված N 8'!I119+'Հավելված N 8'!I125</f>
        <v>319999.99999999994</v>
      </c>
    </row>
    <row r="129" spans="2:8">
      <c r="B129" s="213"/>
      <c r="C129" s="213"/>
      <c r="D129" s="132" t="s">
        <v>66</v>
      </c>
      <c r="E129" s="146">
        <f>SUM(E130:E132)</f>
        <v>0</v>
      </c>
      <c r="F129" s="146">
        <f t="shared" ref="F129" si="53">SUM(F130:F132)</f>
        <v>192000</v>
      </c>
      <c r="G129" s="146">
        <f t="shared" ref="G129" si="54">SUM(G130:G132)</f>
        <v>384000</v>
      </c>
      <c r="H129" s="146">
        <f>SUM(H130:H132)</f>
        <v>959999.99999999977</v>
      </c>
    </row>
    <row r="130" spans="2:8">
      <c r="B130" s="375"/>
      <c r="C130" s="375"/>
      <c r="D130" s="128" t="s">
        <v>249</v>
      </c>
      <c r="E130" s="103">
        <v>0</v>
      </c>
      <c r="F130" s="103">
        <v>64000</v>
      </c>
      <c r="G130" s="103">
        <v>128000</v>
      </c>
      <c r="H130" s="103">
        <f>+'Հավելված N 8'!I113+'Հավելված N 8'!I120+'Հավելված N 8'!I126</f>
        <v>319999.99999999994</v>
      </c>
    </row>
    <row r="131" spans="2:8">
      <c r="B131" s="376"/>
      <c r="C131" s="376"/>
      <c r="D131" s="214" t="s">
        <v>250</v>
      </c>
      <c r="E131" s="103">
        <v>0</v>
      </c>
      <c r="F131" s="103">
        <v>64000</v>
      </c>
      <c r="G131" s="103">
        <v>128000</v>
      </c>
      <c r="H131" s="103">
        <f>+'Հավելված N 8'!I114+'Հավելված N 8'!I121+'Հավելված N 8'!I127</f>
        <v>319999.99999999994</v>
      </c>
    </row>
    <row r="132" spans="2:8">
      <c r="B132" s="377"/>
      <c r="C132" s="377"/>
      <c r="D132" s="214" t="s">
        <v>251</v>
      </c>
      <c r="E132" s="103">
        <v>0</v>
      </c>
      <c r="F132" s="103">
        <v>64000</v>
      </c>
      <c r="G132" s="103">
        <v>128000</v>
      </c>
      <c r="H132" s="103">
        <f>+'Հավելված N 8'!I115+'Հավելված N 8'!I122+'Հավելված N 8'!I128</f>
        <v>319999.99999999994</v>
      </c>
    </row>
    <row r="133" spans="2:8">
      <c r="B133" s="213"/>
      <c r="C133" s="213"/>
      <c r="D133" s="132" t="s">
        <v>92</v>
      </c>
      <c r="E133" s="146">
        <f>+E134</f>
        <v>0</v>
      </c>
      <c r="F133" s="146">
        <f t="shared" ref="F133" si="55">+F134</f>
        <v>64000</v>
      </c>
      <c r="G133" s="146">
        <f t="shared" ref="G133" si="56">+G134</f>
        <v>128000</v>
      </c>
      <c r="H133" s="146">
        <f t="shared" ref="H133" si="57">+H134</f>
        <v>319999.99999999994</v>
      </c>
    </row>
    <row r="134" spans="2:8">
      <c r="B134" s="212"/>
      <c r="C134" s="212"/>
      <c r="D134" s="128" t="s">
        <v>258</v>
      </c>
      <c r="E134" s="103">
        <v>0</v>
      </c>
      <c r="F134" s="103">
        <v>64000</v>
      </c>
      <c r="G134" s="103">
        <v>128000</v>
      </c>
      <c r="H134" s="103">
        <f>+'Հավելված N 8'!I116+'Հավելված N 8'!I123+'Հավելված N 8'!I129</f>
        <v>319999.99999999994</v>
      </c>
    </row>
    <row r="135" spans="2:8">
      <c r="B135" s="213"/>
      <c r="C135" s="213"/>
      <c r="D135" s="132" t="s">
        <v>82</v>
      </c>
      <c r="E135" s="146">
        <f>+E136</f>
        <v>0</v>
      </c>
      <c r="F135" s="146">
        <f t="shared" ref="F135" si="58">+F136</f>
        <v>64000</v>
      </c>
      <c r="G135" s="146">
        <f t="shared" ref="G135" si="59">+G136</f>
        <v>128000</v>
      </c>
      <c r="H135" s="146">
        <f t="shared" ref="H135" si="60">+H136</f>
        <v>319999.99999999994</v>
      </c>
    </row>
    <row r="136" spans="2:8">
      <c r="B136" s="212"/>
      <c r="C136" s="212"/>
      <c r="D136" s="128" t="s">
        <v>261</v>
      </c>
      <c r="E136" s="103">
        <v>0</v>
      </c>
      <c r="F136" s="103">
        <v>64000</v>
      </c>
      <c r="G136" s="103">
        <v>128000</v>
      </c>
      <c r="H136" s="103">
        <f>+'Հավելված N 8'!I117+'Հավելված N 8'!I124+'Հավելված N 8'!I130</f>
        <v>319999.99999999994</v>
      </c>
    </row>
  </sheetData>
  <mergeCells count="37">
    <mergeCell ref="C32:C39"/>
    <mergeCell ref="B32:B39"/>
    <mergeCell ref="B47:B51"/>
    <mergeCell ref="C47:C51"/>
    <mergeCell ref="B87:B91"/>
    <mergeCell ref="C87:C91"/>
    <mergeCell ref="C53:C56"/>
    <mergeCell ref="B53:B56"/>
    <mergeCell ref="B73:B79"/>
    <mergeCell ref="C65:C69"/>
    <mergeCell ref="B81:B85"/>
    <mergeCell ref="C81:C85"/>
    <mergeCell ref="C118:C120"/>
    <mergeCell ref="B118:B120"/>
    <mergeCell ref="C130:C132"/>
    <mergeCell ref="B130:B132"/>
    <mergeCell ref="C41:C45"/>
    <mergeCell ref="B41:B45"/>
    <mergeCell ref="C73:C79"/>
    <mergeCell ref="C58:C59"/>
    <mergeCell ref="B58:B59"/>
    <mergeCell ref="B105:B109"/>
    <mergeCell ref="C105:C109"/>
    <mergeCell ref="B93:B96"/>
    <mergeCell ref="C93:C96"/>
    <mergeCell ref="B98:B99"/>
    <mergeCell ref="C98:C99"/>
    <mergeCell ref="B65:B69"/>
    <mergeCell ref="G1:H1"/>
    <mergeCell ref="G3:H3"/>
    <mergeCell ref="B6:H6"/>
    <mergeCell ref="B9:C9"/>
    <mergeCell ref="D9:D10"/>
    <mergeCell ref="E1:F1"/>
    <mergeCell ref="E3:F3"/>
    <mergeCell ref="E9:H9"/>
    <mergeCell ref="E2:H2"/>
  </mergeCells>
  <pageMargins left="0.25" right="0.25" top="0.75" bottom="0.75" header="0.3" footer="0.3"/>
  <pageSetup paperSize="9" scale="5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6"/>
  <sheetViews>
    <sheetView topLeftCell="A7" zoomScale="70" zoomScaleNormal="70" workbookViewId="0">
      <selection activeCell="F12" sqref="F12"/>
    </sheetView>
  </sheetViews>
  <sheetFormatPr defaultColWidth="9.09765625" defaultRowHeight="17.75"/>
  <cols>
    <col min="1" max="1" width="9.8984375" style="134" customWidth="1"/>
    <col min="2" max="2" width="13.09765625" style="134" customWidth="1"/>
    <col min="3" max="3" width="8" style="134" customWidth="1"/>
    <col min="4" max="4" width="7.69921875" style="145" customWidth="1"/>
    <col min="5" max="5" width="39.09765625" style="145" customWidth="1"/>
    <col min="6" max="6" width="50.09765625" style="145" customWidth="1"/>
    <col min="7" max="7" width="35" style="134" customWidth="1"/>
    <col min="8" max="8" width="11.09765625" style="134" bestFit="1" customWidth="1"/>
    <col min="9" max="10" width="9.09765625" style="134"/>
    <col min="11" max="11" width="12.09765625" style="134" customWidth="1"/>
    <col min="12" max="16384" width="9.09765625" style="134"/>
  </cols>
  <sheetData>
    <row r="1" spans="1:43" s="225" customFormat="1" ht="25.4" customHeight="1">
      <c r="F1" s="399" t="s">
        <v>322</v>
      </c>
      <c r="G1" s="399"/>
      <c r="AB1" s="399"/>
      <c r="AC1" s="399"/>
      <c r="AD1" s="399"/>
    </row>
    <row r="2" spans="1:43" s="1" customFormat="1">
      <c r="A2" s="139"/>
      <c r="B2" s="139"/>
      <c r="C2" s="139"/>
      <c r="D2" s="139"/>
      <c r="E2" s="139"/>
      <c r="F2" s="400" t="s">
        <v>125</v>
      </c>
      <c r="G2" s="400"/>
      <c r="Y2" s="139"/>
      <c r="Z2" s="139"/>
      <c r="AA2" s="400"/>
      <c r="AB2" s="400"/>
      <c r="AC2" s="400"/>
      <c r="AD2" s="400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</row>
    <row r="3" spans="1:43" s="1" customFormat="1" ht="16" customHeight="1">
      <c r="A3" s="139"/>
      <c r="B3" s="139"/>
      <c r="C3" s="139"/>
      <c r="D3" s="139"/>
      <c r="E3" s="139"/>
      <c r="F3" s="400" t="s">
        <v>6</v>
      </c>
      <c r="G3" s="400"/>
      <c r="Y3" s="400"/>
      <c r="Z3" s="400"/>
      <c r="AA3" s="400"/>
      <c r="AB3" s="400"/>
      <c r="AC3" s="400"/>
      <c r="AD3" s="400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</row>
    <row r="4" spans="1:43" s="1" customFormat="1">
      <c r="F4" s="119"/>
      <c r="G4" s="119"/>
      <c r="H4" s="119"/>
    </row>
    <row r="5" spans="1:43" s="1" customFormat="1" ht="16" customHeight="1">
      <c r="F5" s="119"/>
      <c r="G5" s="119"/>
      <c r="H5" s="119"/>
    </row>
    <row r="6" spans="1:43" s="1" customFormat="1" ht="67.7" customHeight="1">
      <c r="A6" s="384" t="s">
        <v>270</v>
      </c>
      <c r="B6" s="384"/>
      <c r="C6" s="384"/>
      <c r="D6" s="384"/>
      <c r="E6" s="384"/>
      <c r="F6" s="384"/>
      <c r="G6" s="384"/>
      <c r="H6" s="125"/>
    </row>
    <row r="7" spans="1:43" s="1" customFormat="1" ht="20.95" customHeight="1">
      <c r="A7" s="385" t="s">
        <v>98</v>
      </c>
      <c r="B7" s="385"/>
      <c r="C7" s="385"/>
      <c r="D7" s="385"/>
      <c r="E7" s="385"/>
      <c r="F7" s="385"/>
      <c r="G7" s="385"/>
      <c r="H7" s="125"/>
    </row>
    <row r="8" spans="1:43" ht="53.2">
      <c r="A8" s="386" t="s">
        <v>8</v>
      </c>
      <c r="B8" s="386"/>
      <c r="C8" s="122"/>
      <c r="D8" s="387" t="s">
        <v>12</v>
      </c>
      <c r="E8" s="388"/>
      <c r="F8" s="391" t="s">
        <v>99</v>
      </c>
      <c r="G8" s="122" t="s">
        <v>29</v>
      </c>
    </row>
    <row r="9" spans="1:43" s="138" customFormat="1" ht="35.5">
      <c r="A9" s="122" t="s">
        <v>11</v>
      </c>
      <c r="B9" s="122" t="s">
        <v>22</v>
      </c>
      <c r="C9" s="122"/>
      <c r="D9" s="389"/>
      <c r="E9" s="390"/>
      <c r="F9" s="392"/>
      <c r="G9" s="122" t="s">
        <v>10</v>
      </c>
    </row>
    <row r="10" spans="1:43" s="138" customFormat="1" ht="31.7" customHeight="1">
      <c r="A10" s="393" t="s">
        <v>19</v>
      </c>
      <c r="B10" s="394"/>
      <c r="C10" s="394"/>
      <c r="D10" s="394"/>
      <c r="E10" s="394"/>
      <c r="F10" s="395"/>
      <c r="G10" s="71">
        <f>+G11</f>
        <v>25494</v>
      </c>
      <c r="H10" s="140"/>
    </row>
    <row r="11" spans="1:43" ht="24.05" customHeight="1">
      <c r="A11" s="141">
        <v>1075</v>
      </c>
      <c r="B11" s="396" t="s">
        <v>100</v>
      </c>
      <c r="C11" s="397"/>
      <c r="D11" s="397"/>
      <c r="E11" s="397"/>
      <c r="F11" s="398"/>
      <c r="G11" s="223">
        <f>+G12</f>
        <v>25494</v>
      </c>
    </row>
    <row r="12" spans="1:43" ht="54.55" customHeight="1">
      <c r="A12" s="135"/>
      <c r="B12" s="141">
        <v>21001</v>
      </c>
      <c r="C12" s="381" t="s">
        <v>79</v>
      </c>
      <c r="D12" s="382"/>
      <c r="E12" s="383"/>
      <c r="F12" s="136" t="s">
        <v>19</v>
      </c>
      <c r="G12" s="224">
        <f>+G14</f>
        <v>25494</v>
      </c>
      <c r="H12" s="143"/>
    </row>
    <row r="13" spans="1:43" ht="36" customHeight="1">
      <c r="A13" s="135"/>
      <c r="B13" s="141"/>
      <c r="C13" s="179"/>
      <c r="D13" s="379" t="s">
        <v>102</v>
      </c>
      <c r="E13" s="380"/>
      <c r="F13" s="136"/>
      <c r="G13" s="224"/>
    </row>
    <row r="14" spans="1:43" ht="106" customHeight="1">
      <c r="A14" s="135"/>
      <c r="B14" s="135"/>
      <c r="C14" s="135"/>
      <c r="D14" s="142"/>
      <c r="E14" s="177" t="s">
        <v>103</v>
      </c>
      <c r="F14" s="137"/>
      <c r="G14" s="144">
        <f>+G15+G16</f>
        <v>25494</v>
      </c>
    </row>
    <row r="15" spans="1:43" ht="53.2">
      <c r="A15" s="135"/>
      <c r="B15" s="135"/>
      <c r="C15" s="135"/>
      <c r="D15" s="142"/>
      <c r="E15" s="206" t="s">
        <v>268</v>
      </c>
      <c r="F15" s="137" t="s">
        <v>101</v>
      </c>
      <c r="G15" s="144">
        <v>14483</v>
      </c>
    </row>
    <row r="16" spans="1:43" ht="70.95">
      <c r="A16" s="135"/>
      <c r="B16" s="135"/>
      <c r="C16" s="135"/>
      <c r="D16" s="142"/>
      <c r="E16" s="206" t="s">
        <v>269</v>
      </c>
      <c r="F16" s="137" t="s">
        <v>101</v>
      </c>
      <c r="G16" s="144">
        <v>11011</v>
      </c>
    </row>
  </sheetData>
  <mergeCells count="15">
    <mergeCell ref="F1:G1"/>
    <mergeCell ref="AB1:AD1"/>
    <mergeCell ref="F2:G2"/>
    <mergeCell ref="AA2:AD2"/>
    <mergeCell ref="F3:G3"/>
    <mergeCell ref="Y3:AD3"/>
    <mergeCell ref="D13:E13"/>
    <mergeCell ref="C12:E12"/>
    <mergeCell ref="A6:G6"/>
    <mergeCell ref="A7:G7"/>
    <mergeCell ref="A8:B8"/>
    <mergeCell ref="D8:E9"/>
    <mergeCell ref="F8:F9"/>
    <mergeCell ref="A10:F10"/>
    <mergeCell ref="B11:F11"/>
  </mergeCells>
  <pageMargins left="0.7" right="0.7" top="0.75" bottom="0.75" header="0.3" footer="0.3"/>
  <pageSetup paperSize="9" scale="27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zoomScale="85" zoomScaleNormal="85" zoomScaleSheetLayoutView="100" workbookViewId="0">
      <selection activeCell="C2" sqref="C2:G2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7" width="19" style="1" customWidth="1"/>
    <col min="8" max="8" width="10" style="1" customWidth="1"/>
    <col min="9" max="9" width="49.8984375" style="1" customWidth="1"/>
    <col min="10" max="16384" width="9.09765625" style="1"/>
  </cols>
  <sheetData>
    <row r="1" spans="1:7" ht="37.5" customHeight="1">
      <c r="C1" s="364" t="s">
        <v>49</v>
      </c>
      <c r="D1" s="364"/>
      <c r="E1" s="364"/>
      <c r="F1" s="364"/>
      <c r="G1" s="364"/>
    </row>
    <row r="2" spans="1:7" ht="17.5" customHeight="1">
      <c r="C2" s="365" t="s">
        <v>265</v>
      </c>
      <c r="D2" s="365"/>
      <c r="E2" s="365"/>
      <c r="F2" s="365"/>
      <c r="G2" s="365"/>
    </row>
    <row r="3" spans="1:7" ht="17.5" customHeight="1">
      <c r="C3" s="365" t="s">
        <v>27</v>
      </c>
      <c r="D3" s="365"/>
      <c r="E3" s="365"/>
      <c r="F3" s="365"/>
      <c r="G3" s="365"/>
    </row>
    <row r="6" spans="1:7" ht="59.55" customHeight="1">
      <c r="A6" s="38"/>
      <c r="B6" s="412" t="s">
        <v>390</v>
      </c>
      <c r="C6" s="412"/>
      <c r="D6" s="412"/>
      <c r="E6" s="412"/>
      <c r="F6" s="412"/>
      <c r="G6" s="412"/>
    </row>
    <row r="7" spans="1:7" ht="23.55" customHeight="1"/>
    <row r="8" spans="1:7" ht="21.9" customHeight="1">
      <c r="A8" s="411" t="s">
        <v>38</v>
      </c>
      <c r="B8" s="411"/>
      <c r="C8" s="411"/>
      <c r="D8" s="411"/>
      <c r="E8" s="411"/>
      <c r="F8" s="411"/>
      <c r="G8" s="411"/>
    </row>
    <row r="9" spans="1:7" ht="38.700000000000003" customHeight="1">
      <c r="C9" s="413" t="s">
        <v>32</v>
      </c>
      <c r="D9" s="413"/>
      <c r="E9" s="413"/>
      <c r="F9" s="413"/>
      <c r="G9" s="8"/>
    </row>
    <row r="10" spans="1:7">
      <c r="B10" s="407" t="s">
        <v>7</v>
      </c>
      <c r="C10" s="408"/>
      <c r="D10" s="409"/>
      <c r="E10" s="409"/>
      <c r="F10" s="408"/>
      <c r="G10" s="410"/>
    </row>
    <row r="11" spans="1:7" s="22" customFormat="1">
      <c r="B11" s="39"/>
      <c r="C11" s="39"/>
      <c r="D11" s="40"/>
      <c r="E11" s="40"/>
      <c r="F11" s="40"/>
      <c r="G11" s="40"/>
    </row>
    <row r="12" spans="1:7" s="22" customFormat="1">
      <c r="B12" s="39"/>
      <c r="C12" s="39"/>
    </row>
    <row r="13" spans="1:7" s="3" customFormat="1">
      <c r="B13" s="34" t="s">
        <v>40</v>
      </c>
      <c r="C13" s="34" t="s">
        <v>1</v>
      </c>
      <c r="D13" s="32"/>
      <c r="E13" s="32"/>
      <c r="F13" s="32"/>
      <c r="G13" s="32"/>
    </row>
    <row r="14" spans="1:7" s="3" customFormat="1">
      <c r="B14" s="35">
        <v>1163</v>
      </c>
      <c r="C14" s="23" t="s">
        <v>347</v>
      </c>
      <c r="D14" s="34"/>
      <c r="E14" s="34"/>
      <c r="F14" s="34"/>
      <c r="G14" s="34"/>
    </row>
    <row r="15" spans="1:7" s="3" customFormat="1"/>
    <row r="16" spans="1:7" s="3" customFormat="1">
      <c r="B16" s="416" t="s">
        <v>2</v>
      </c>
      <c r="C16" s="417"/>
      <c r="D16" s="41"/>
      <c r="E16" s="41"/>
      <c r="F16" s="41"/>
      <c r="G16" s="41"/>
    </row>
    <row r="17" spans="2:8" s="3" customFormat="1" ht="37.25" customHeight="1">
      <c r="B17" s="23" t="s">
        <v>3</v>
      </c>
      <c r="C17" s="31">
        <v>1163</v>
      </c>
      <c r="D17" s="316" t="s">
        <v>29</v>
      </c>
      <c r="E17" s="317"/>
      <c r="F17" s="317"/>
      <c r="G17" s="318"/>
    </row>
    <row r="18" spans="2:8" s="3" customFormat="1" ht="35.5">
      <c r="B18" s="23" t="s">
        <v>4</v>
      </c>
      <c r="C18" s="31">
        <v>32001</v>
      </c>
      <c r="D18" s="9" t="s">
        <v>64</v>
      </c>
      <c r="E18" s="9" t="s">
        <v>63</v>
      </c>
      <c r="F18" s="9" t="s">
        <v>9</v>
      </c>
      <c r="G18" s="9" t="s">
        <v>10</v>
      </c>
    </row>
    <row r="19" spans="2:8" s="3" customFormat="1" ht="35.5">
      <c r="B19" s="123" t="s">
        <v>114</v>
      </c>
      <c r="C19" s="37" t="s">
        <v>349</v>
      </c>
      <c r="D19" s="335"/>
      <c r="E19" s="335"/>
      <c r="F19" s="335"/>
      <c r="G19" s="335"/>
    </row>
    <row r="20" spans="2:8" s="3" customFormat="1" ht="70.95">
      <c r="B20" s="23" t="s">
        <v>115</v>
      </c>
      <c r="C20" s="37" t="s">
        <v>350</v>
      </c>
      <c r="D20" s="338"/>
      <c r="E20" s="338"/>
      <c r="F20" s="338"/>
      <c r="G20" s="338"/>
    </row>
    <row r="21" spans="2:8" s="3" customFormat="1" ht="35.5">
      <c r="B21" s="36" t="s">
        <v>116</v>
      </c>
      <c r="C21" s="37" t="s">
        <v>288</v>
      </c>
      <c r="D21" s="338"/>
      <c r="E21" s="338"/>
      <c r="F21" s="338"/>
      <c r="G21" s="338"/>
    </row>
    <row r="22" spans="2:8" s="3" customFormat="1" ht="53.2">
      <c r="B22" s="235" t="s">
        <v>337</v>
      </c>
      <c r="C22" s="37" t="s">
        <v>351</v>
      </c>
      <c r="D22" s="338"/>
      <c r="E22" s="338"/>
      <c r="F22" s="338"/>
      <c r="G22" s="338"/>
    </row>
    <row r="23" spans="2:8" s="3" customFormat="1">
      <c r="B23" s="401" t="s">
        <v>0</v>
      </c>
      <c r="C23" s="402"/>
      <c r="D23" s="336"/>
      <c r="E23" s="336"/>
      <c r="F23" s="336"/>
      <c r="G23" s="336"/>
    </row>
    <row r="24" spans="2:8" s="3" customFormat="1" ht="18" customHeight="1">
      <c r="B24" s="414" t="s">
        <v>352</v>
      </c>
      <c r="C24" s="415"/>
      <c r="D24" s="10"/>
      <c r="E24" s="10">
        <v>1</v>
      </c>
      <c r="F24" s="10"/>
      <c r="G24" s="10">
        <v>1</v>
      </c>
    </row>
    <row r="25" spans="2:8" s="42" customFormat="1">
      <c r="B25" s="11" t="s">
        <v>5</v>
      </c>
      <c r="C25" s="11"/>
      <c r="D25" s="228">
        <f>+'Հավելված N 2'!G137</f>
        <v>199</v>
      </c>
      <c r="E25" s="228">
        <f>+'Հավելված N 2'!H137</f>
        <v>199</v>
      </c>
      <c r="F25" s="228">
        <f>+'Հավելված N 2'!I137</f>
        <v>199</v>
      </c>
      <c r="G25" s="228">
        <f>+'Հավելված N 2'!J137</f>
        <v>199</v>
      </c>
      <c r="H25" s="43"/>
    </row>
    <row r="27" spans="2:8" s="3" customFormat="1">
      <c r="B27" s="34" t="s">
        <v>40</v>
      </c>
      <c r="C27" s="34" t="s">
        <v>1</v>
      </c>
      <c r="D27" s="32"/>
      <c r="E27" s="32"/>
      <c r="F27" s="32"/>
      <c r="G27" s="32"/>
    </row>
    <row r="28" spans="2:8" s="3" customFormat="1">
      <c r="B28" s="35">
        <v>1183</v>
      </c>
      <c r="C28" s="23" t="s">
        <v>334</v>
      </c>
      <c r="D28" s="34"/>
      <c r="E28" s="34"/>
      <c r="F28" s="34"/>
      <c r="G28" s="34"/>
    </row>
    <row r="29" spans="2:8" s="3" customFormat="1"/>
    <row r="30" spans="2:8" s="3" customFormat="1">
      <c r="B30" s="416" t="s">
        <v>2</v>
      </c>
      <c r="C30" s="417"/>
      <c r="D30" s="41"/>
      <c r="E30" s="41"/>
      <c r="F30" s="41"/>
      <c r="G30" s="41"/>
    </row>
    <row r="31" spans="2:8" s="3" customFormat="1" ht="37.25" customHeight="1">
      <c r="B31" s="23" t="s">
        <v>3</v>
      </c>
      <c r="C31" s="31">
        <v>1183</v>
      </c>
      <c r="D31" s="316" t="s">
        <v>29</v>
      </c>
      <c r="E31" s="317"/>
      <c r="F31" s="317"/>
      <c r="G31" s="318"/>
    </row>
    <row r="32" spans="2:8" s="3" customFormat="1" ht="35.5">
      <c r="B32" s="23" t="s">
        <v>4</v>
      </c>
      <c r="C32" s="31">
        <v>32007</v>
      </c>
      <c r="D32" s="9" t="s">
        <v>64</v>
      </c>
      <c r="E32" s="9" t="s">
        <v>63</v>
      </c>
      <c r="F32" s="9" t="s">
        <v>9</v>
      </c>
      <c r="G32" s="9" t="s">
        <v>10</v>
      </c>
    </row>
    <row r="33" spans="2:8" s="3" customFormat="1" ht="35.5">
      <c r="B33" s="123" t="s">
        <v>114</v>
      </c>
      <c r="C33" s="37" t="s">
        <v>335</v>
      </c>
      <c r="D33" s="335"/>
      <c r="E33" s="335"/>
      <c r="F33" s="335"/>
      <c r="G33" s="335"/>
    </row>
    <row r="34" spans="2:8" s="3" customFormat="1" ht="53.2">
      <c r="B34" s="23" t="s">
        <v>115</v>
      </c>
      <c r="C34" s="37" t="s">
        <v>336</v>
      </c>
      <c r="D34" s="338"/>
      <c r="E34" s="338"/>
      <c r="F34" s="338"/>
      <c r="G34" s="338"/>
    </row>
    <row r="35" spans="2:8" s="3" customFormat="1" ht="35.5">
      <c r="B35" s="36" t="s">
        <v>116</v>
      </c>
      <c r="C35" s="37" t="s">
        <v>288</v>
      </c>
      <c r="D35" s="338"/>
      <c r="E35" s="338"/>
      <c r="F35" s="338"/>
      <c r="G35" s="338"/>
    </row>
    <row r="36" spans="2:8" s="3" customFormat="1" ht="53.2">
      <c r="B36" s="235" t="s">
        <v>337</v>
      </c>
      <c r="C36" s="37" t="s">
        <v>338</v>
      </c>
      <c r="D36" s="338"/>
      <c r="E36" s="338"/>
      <c r="F36" s="338"/>
      <c r="G36" s="338"/>
    </row>
    <row r="37" spans="2:8" s="3" customFormat="1">
      <c r="B37" s="401" t="s">
        <v>0</v>
      </c>
      <c r="C37" s="402"/>
      <c r="D37" s="336"/>
      <c r="E37" s="336"/>
      <c r="F37" s="336"/>
      <c r="G37" s="336"/>
    </row>
    <row r="38" spans="2:8" s="3" customFormat="1" ht="18" customHeight="1">
      <c r="B38" s="414" t="s">
        <v>319</v>
      </c>
      <c r="C38" s="415"/>
      <c r="D38" s="10"/>
      <c r="E38" s="10">
        <v>15</v>
      </c>
      <c r="F38" s="10"/>
      <c r="G38" s="10">
        <v>15</v>
      </c>
    </row>
    <row r="39" spans="2:8" s="42" customFormat="1">
      <c r="B39" s="11" t="s">
        <v>5</v>
      </c>
      <c r="C39" s="11"/>
      <c r="D39" s="228">
        <f>+'Հավելված N 2'!G148</f>
        <v>2175</v>
      </c>
      <c r="E39" s="228">
        <f>+'Հավելված N 2'!H148</f>
        <v>2175</v>
      </c>
      <c r="F39" s="228">
        <f>+'Հավելված N 2'!I148</f>
        <v>2175</v>
      </c>
      <c r="G39" s="228">
        <f>+'Հավելված N 2'!J148</f>
        <v>2175</v>
      </c>
      <c r="H39" s="43"/>
    </row>
    <row r="40" spans="2:8" ht="11.3" customHeight="1"/>
    <row r="41" spans="2:8" s="3" customFormat="1">
      <c r="B41" s="416" t="s">
        <v>2</v>
      </c>
      <c r="C41" s="417"/>
      <c r="D41" s="41"/>
      <c r="E41" s="41"/>
      <c r="F41" s="41"/>
      <c r="G41" s="41"/>
    </row>
    <row r="42" spans="2:8" s="3" customFormat="1" ht="37.25" customHeight="1">
      <c r="B42" s="23" t="s">
        <v>339</v>
      </c>
      <c r="C42" s="31" t="s">
        <v>340</v>
      </c>
      <c r="D42" s="316" t="s">
        <v>29</v>
      </c>
      <c r="E42" s="317"/>
      <c r="F42" s="317"/>
      <c r="G42" s="318"/>
    </row>
    <row r="43" spans="2:8" s="3" customFormat="1" ht="35.5">
      <c r="B43" s="23" t="s">
        <v>341</v>
      </c>
      <c r="C43" s="31" t="s">
        <v>342</v>
      </c>
      <c r="D43" s="9" t="s">
        <v>64</v>
      </c>
      <c r="E43" s="9" t="s">
        <v>63</v>
      </c>
      <c r="F43" s="9" t="s">
        <v>9</v>
      </c>
      <c r="G43" s="9" t="s">
        <v>10</v>
      </c>
    </row>
    <row r="44" spans="2:8" s="3" customFormat="1" ht="35.5">
      <c r="B44" s="123" t="s">
        <v>114</v>
      </c>
      <c r="C44" s="37" t="s">
        <v>343</v>
      </c>
      <c r="D44" s="335"/>
      <c r="E44" s="335"/>
      <c r="F44" s="335"/>
      <c r="G44" s="335"/>
    </row>
    <row r="45" spans="2:8" s="3" customFormat="1" ht="53.2">
      <c r="B45" s="23" t="s">
        <v>115</v>
      </c>
      <c r="C45" s="37" t="s">
        <v>344</v>
      </c>
      <c r="D45" s="338"/>
      <c r="E45" s="338"/>
      <c r="F45" s="338"/>
      <c r="G45" s="338"/>
    </row>
    <row r="46" spans="2:8" s="3" customFormat="1" ht="35.5">
      <c r="B46" s="36" t="s">
        <v>116</v>
      </c>
      <c r="C46" s="37" t="s">
        <v>288</v>
      </c>
      <c r="D46" s="338"/>
      <c r="E46" s="338"/>
      <c r="F46" s="338"/>
      <c r="G46" s="338"/>
    </row>
    <row r="47" spans="2:8" s="3" customFormat="1" ht="53.2">
      <c r="B47" s="235" t="s">
        <v>337</v>
      </c>
      <c r="C47" s="37" t="s">
        <v>338</v>
      </c>
      <c r="D47" s="338"/>
      <c r="E47" s="338"/>
      <c r="F47" s="338"/>
      <c r="G47" s="338"/>
    </row>
    <row r="48" spans="2:8" s="3" customFormat="1">
      <c r="B48" s="401" t="s">
        <v>0</v>
      </c>
      <c r="C48" s="402"/>
      <c r="D48" s="336"/>
      <c r="E48" s="336"/>
      <c r="F48" s="336"/>
      <c r="G48" s="336"/>
    </row>
    <row r="49" spans="2:8" s="3" customFormat="1" ht="18" customHeight="1">
      <c r="B49" s="414" t="s">
        <v>319</v>
      </c>
      <c r="C49" s="415"/>
      <c r="D49" s="10"/>
      <c r="E49" s="10">
        <v>9</v>
      </c>
      <c r="F49" s="10"/>
      <c r="G49" s="10">
        <v>9</v>
      </c>
    </row>
    <row r="50" spans="2:8" s="42" customFormat="1">
      <c r="B50" s="11" t="s">
        <v>5</v>
      </c>
      <c r="C50" s="11"/>
      <c r="D50" s="228">
        <f>+'Հավելված N 2'!G157</f>
        <v>1162.5</v>
      </c>
      <c r="E50" s="228">
        <f>+'Հավելված N 2'!H157</f>
        <v>1162.5</v>
      </c>
      <c r="F50" s="228">
        <f>+'Հավելված N 2'!I157</f>
        <v>1162.5</v>
      </c>
      <c r="G50" s="228">
        <f>+'Հավելված N 2'!J157</f>
        <v>1162.5</v>
      </c>
      <c r="H50" s="43"/>
    </row>
    <row r="52" spans="2:8" s="3" customFormat="1">
      <c r="B52" s="34" t="s">
        <v>40</v>
      </c>
      <c r="C52" s="34" t="s">
        <v>1</v>
      </c>
      <c r="D52" s="32"/>
      <c r="E52" s="32"/>
      <c r="F52" s="32"/>
      <c r="G52" s="32"/>
    </row>
    <row r="53" spans="2:8" s="3" customFormat="1" ht="35.5">
      <c r="B53" s="35">
        <v>1236</v>
      </c>
      <c r="C53" s="23" t="s">
        <v>285</v>
      </c>
      <c r="D53" s="34"/>
      <c r="E53" s="34"/>
      <c r="F53" s="34"/>
      <c r="G53" s="34"/>
    </row>
    <row r="54" spans="2:8" s="3" customFormat="1"/>
    <row r="55" spans="2:8" s="3" customFormat="1">
      <c r="B55" s="416" t="s">
        <v>2</v>
      </c>
      <c r="C55" s="417"/>
      <c r="D55" s="41"/>
      <c r="E55" s="41"/>
      <c r="F55" s="41"/>
      <c r="G55" s="41"/>
    </row>
    <row r="56" spans="2:8" s="3" customFormat="1" ht="37.25" customHeight="1">
      <c r="B56" s="23" t="s">
        <v>3</v>
      </c>
      <c r="C56" s="31">
        <v>1236</v>
      </c>
      <c r="D56" s="316" t="s">
        <v>29</v>
      </c>
      <c r="E56" s="317"/>
      <c r="F56" s="317"/>
      <c r="G56" s="318"/>
    </row>
    <row r="57" spans="2:8" s="3" customFormat="1" ht="35.5">
      <c r="B57" s="23" t="s">
        <v>4</v>
      </c>
      <c r="C57" s="31">
        <v>32001</v>
      </c>
      <c r="D57" s="9" t="s">
        <v>64</v>
      </c>
      <c r="E57" s="9" t="s">
        <v>63</v>
      </c>
      <c r="F57" s="9" t="s">
        <v>9</v>
      </c>
      <c r="G57" s="9" t="s">
        <v>10</v>
      </c>
    </row>
    <row r="58" spans="2:8" s="3" customFormat="1" ht="35.5">
      <c r="B58" s="123" t="s">
        <v>114</v>
      </c>
      <c r="C58" s="37" t="s">
        <v>324</v>
      </c>
      <c r="D58" s="335"/>
      <c r="E58" s="335"/>
      <c r="F58" s="335"/>
      <c r="G58" s="335"/>
    </row>
    <row r="59" spans="2:8" s="3" customFormat="1" ht="70.95">
      <c r="B59" s="23" t="s">
        <v>115</v>
      </c>
      <c r="C59" s="37" t="s">
        <v>325</v>
      </c>
      <c r="D59" s="338"/>
      <c r="E59" s="338"/>
      <c r="F59" s="338"/>
      <c r="G59" s="338"/>
    </row>
    <row r="60" spans="2:8" s="3" customFormat="1" ht="35.5">
      <c r="B60" s="36" t="s">
        <v>116</v>
      </c>
      <c r="C60" s="37" t="s">
        <v>288</v>
      </c>
      <c r="D60" s="338"/>
      <c r="E60" s="338"/>
      <c r="F60" s="338"/>
      <c r="G60" s="338"/>
    </row>
    <row r="61" spans="2:8" s="3" customFormat="1" ht="53.2">
      <c r="B61" s="235" t="s">
        <v>326</v>
      </c>
      <c r="C61" s="37" t="s">
        <v>327</v>
      </c>
      <c r="D61" s="338"/>
      <c r="E61" s="338"/>
      <c r="F61" s="338"/>
      <c r="G61" s="338"/>
    </row>
    <row r="62" spans="2:8" s="3" customFormat="1">
      <c r="B62" s="401" t="s">
        <v>0</v>
      </c>
      <c r="C62" s="402"/>
      <c r="D62" s="336"/>
      <c r="E62" s="336"/>
      <c r="F62" s="336"/>
      <c r="G62" s="336"/>
    </row>
    <row r="63" spans="2:8" s="3" customFormat="1" ht="18" customHeight="1">
      <c r="B63" s="414" t="s">
        <v>328</v>
      </c>
      <c r="C63" s="415"/>
      <c r="D63" s="10"/>
      <c r="E63" s="10">
        <v>1</v>
      </c>
      <c r="F63" s="10"/>
      <c r="G63" s="10">
        <v>1</v>
      </c>
    </row>
    <row r="64" spans="2:8" s="42" customFormat="1">
      <c r="B64" s="11" t="s">
        <v>5</v>
      </c>
      <c r="C64" s="11"/>
      <c r="D64" s="227">
        <f>+'Հավելված N 1'!D55</f>
        <v>322.5</v>
      </c>
      <c r="E64" s="227">
        <f>+'Հավելված N 1'!E55</f>
        <v>322.5</v>
      </c>
      <c r="F64" s="227">
        <f>+'Հավելված N 1'!F55</f>
        <v>322.5</v>
      </c>
      <c r="G64" s="227">
        <f>+'Հավելված N 1'!G55</f>
        <v>322.5</v>
      </c>
      <c r="H64" s="43"/>
    </row>
    <row r="65" spans="2:8" ht="11.3" customHeight="1"/>
    <row r="66" spans="2:8" s="3" customFormat="1">
      <c r="B66" s="403" t="s">
        <v>2</v>
      </c>
      <c r="C66" s="404"/>
      <c r="D66" s="286"/>
      <c r="E66" s="286"/>
      <c r="F66" s="286"/>
      <c r="G66" s="286"/>
    </row>
    <row r="67" spans="2:8" s="3" customFormat="1" ht="37.25" customHeight="1">
      <c r="B67" s="285" t="s">
        <v>3</v>
      </c>
      <c r="C67" s="251">
        <v>1236</v>
      </c>
      <c r="D67" s="311" t="s">
        <v>36</v>
      </c>
      <c r="E67" s="312"/>
      <c r="F67" s="312"/>
      <c r="G67" s="405"/>
    </row>
    <row r="68" spans="2:8" s="3" customFormat="1" ht="35.5">
      <c r="B68" s="285" t="s">
        <v>4</v>
      </c>
      <c r="C68" s="251">
        <v>32002</v>
      </c>
      <c r="D68" s="266" t="s">
        <v>64</v>
      </c>
      <c r="E68" s="266" t="s">
        <v>63</v>
      </c>
      <c r="F68" s="266" t="s">
        <v>9</v>
      </c>
      <c r="G68" s="266" t="s">
        <v>10</v>
      </c>
    </row>
    <row r="69" spans="2:8" s="3" customFormat="1" ht="35.5">
      <c r="B69" s="299" t="s">
        <v>114</v>
      </c>
      <c r="C69" s="300" t="s">
        <v>391</v>
      </c>
      <c r="D69" s="335"/>
      <c r="E69" s="335"/>
      <c r="F69" s="335"/>
      <c r="G69" s="335"/>
    </row>
    <row r="70" spans="2:8" s="3" customFormat="1" ht="53.2">
      <c r="B70" s="285" t="s">
        <v>115</v>
      </c>
      <c r="C70" s="300" t="s">
        <v>392</v>
      </c>
      <c r="D70" s="338"/>
      <c r="E70" s="338"/>
      <c r="F70" s="338"/>
      <c r="G70" s="338"/>
    </row>
    <row r="71" spans="2:8" s="3" customFormat="1" ht="35.5">
      <c r="B71" s="301" t="s">
        <v>116</v>
      </c>
      <c r="C71" s="300" t="s">
        <v>288</v>
      </c>
      <c r="D71" s="338"/>
      <c r="E71" s="338"/>
      <c r="F71" s="338"/>
      <c r="G71" s="338"/>
    </row>
    <row r="72" spans="2:8" s="3" customFormat="1" ht="53.2">
      <c r="B72" s="239" t="s">
        <v>337</v>
      </c>
      <c r="C72" s="300" t="s">
        <v>393</v>
      </c>
      <c r="D72" s="338"/>
      <c r="E72" s="338"/>
      <c r="F72" s="338"/>
      <c r="G72" s="338"/>
    </row>
    <row r="73" spans="2:8" s="3" customFormat="1">
      <c r="B73" s="406" t="s">
        <v>0</v>
      </c>
      <c r="C73" s="402"/>
      <c r="D73" s="336"/>
      <c r="E73" s="336"/>
      <c r="F73" s="336"/>
      <c r="G73" s="336"/>
    </row>
    <row r="74" spans="2:8" s="42" customFormat="1">
      <c r="B74" s="302" t="s">
        <v>5</v>
      </c>
      <c r="C74" s="302"/>
      <c r="D74" s="303">
        <f>+'Հավելված N 1'!D61</f>
        <v>0</v>
      </c>
      <c r="E74" s="303">
        <f>+'Հավելված N 1'!E61</f>
        <v>-92363.6</v>
      </c>
      <c r="F74" s="303">
        <f>+'Հավելված N 1'!F61</f>
        <v>-454238.1</v>
      </c>
      <c r="G74" s="303">
        <f>+'Հավելված N 1'!G61</f>
        <v>-639579.69999999995</v>
      </c>
      <c r="H74" s="43"/>
    </row>
    <row r="75" spans="2:8" ht="11.3" customHeight="1"/>
    <row r="76" spans="2:8" s="3" customFormat="1">
      <c r="B76" s="416" t="s">
        <v>2</v>
      </c>
      <c r="C76" s="417"/>
      <c r="D76" s="41"/>
      <c r="E76" s="41"/>
      <c r="F76" s="41"/>
      <c r="G76" s="41"/>
    </row>
    <row r="77" spans="2:8" s="3" customFormat="1" ht="37.25" customHeight="1">
      <c r="B77" s="23" t="s">
        <v>3</v>
      </c>
      <c r="C77" s="31">
        <v>1236</v>
      </c>
      <c r="D77" s="311" t="s">
        <v>74</v>
      </c>
      <c r="E77" s="312"/>
      <c r="F77" s="312"/>
      <c r="G77" s="405"/>
    </row>
    <row r="78" spans="2:8" s="3" customFormat="1" ht="35.5">
      <c r="B78" s="23" t="s">
        <v>4</v>
      </c>
      <c r="C78" s="31">
        <v>32003</v>
      </c>
      <c r="D78" s="9" t="s">
        <v>64</v>
      </c>
      <c r="E78" s="9" t="s">
        <v>63</v>
      </c>
      <c r="F78" s="9" t="s">
        <v>9</v>
      </c>
      <c r="G78" s="9" t="s">
        <v>10</v>
      </c>
    </row>
    <row r="79" spans="2:8" s="3" customFormat="1" ht="35.5">
      <c r="B79" s="123" t="s">
        <v>114</v>
      </c>
      <c r="C79" s="37" t="s">
        <v>286</v>
      </c>
      <c r="D79" s="335"/>
      <c r="E79" s="335"/>
      <c r="F79" s="335"/>
      <c r="G79" s="335"/>
    </row>
    <row r="80" spans="2:8" s="3" customFormat="1" ht="88.7">
      <c r="B80" s="23" t="s">
        <v>115</v>
      </c>
      <c r="C80" s="37" t="s">
        <v>287</v>
      </c>
      <c r="D80" s="338"/>
      <c r="E80" s="338"/>
      <c r="F80" s="338"/>
      <c r="G80" s="338"/>
    </row>
    <row r="81" spans="2:8" s="3" customFormat="1" ht="35.5">
      <c r="B81" s="36" t="s">
        <v>116</v>
      </c>
      <c r="C81" s="37" t="s">
        <v>288</v>
      </c>
      <c r="D81" s="338"/>
      <c r="E81" s="338"/>
      <c r="F81" s="338"/>
      <c r="G81" s="338"/>
    </row>
    <row r="82" spans="2:8" s="3" customFormat="1" ht="70.95">
      <c r="B82" s="25" t="s">
        <v>289</v>
      </c>
      <c r="C82" s="37" t="s">
        <v>290</v>
      </c>
      <c r="D82" s="338"/>
      <c r="E82" s="338"/>
      <c r="F82" s="338"/>
      <c r="G82" s="338"/>
    </row>
    <row r="83" spans="2:8" s="3" customFormat="1">
      <c r="B83" s="401" t="s">
        <v>0</v>
      </c>
      <c r="C83" s="402"/>
      <c r="D83" s="336"/>
      <c r="E83" s="336"/>
      <c r="F83" s="336"/>
      <c r="G83" s="336"/>
    </row>
    <row r="84" spans="2:8" s="3" customFormat="1" ht="35.5" customHeight="1">
      <c r="B84" s="414" t="s">
        <v>291</v>
      </c>
      <c r="C84" s="415"/>
      <c r="D84" s="121"/>
      <c r="E84" s="10">
        <v>3</v>
      </c>
      <c r="F84" s="10"/>
      <c r="G84" s="10">
        <v>3</v>
      </c>
    </row>
    <row r="85" spans="2:8" s="3" customFormat="1" ht="18" customHeight="1">
      <c r="B85" s="414" t="s">
        <v>292</v>
      </c>
      <c r="C85" s="415"/>
      <c r="D85" s="10"/>
      <c r="E85" s="10"/>
      <c r="F85" s="10"/>
      <c r="G85" s="10">
        <v>8</v>
      </c>
    </row>
    <row r="86" spans="2:8" s="3" customFormat="1" ht="18" customHeight="1">
      <c r="B86" s="414" t="s">
        <v>319</v>
      </c>
      <c r="C86" s="415"/>
      <c r="D86" s="10"/>
      <c r="E86" s="10">
        <v>4</v>
      </c>
      <c r="F86" s="10"/>
      <c r="G86" s="10">
        <v>4</v>
      </c>
    </row>
    <row r="87" spans="2:8" s="42" customFormat="1">
      <c r="B87" s="11" t="s">
        <v>5</v>
      </c>
      <c r="C87" s="11"/>
      <c r="D87" s="228">
        <f>+'Հավելված N 1'!D67</f>
        <v>-3859</v>
      </c>
      <c r="E87" s="228">
        <f>+'Հավելված N 1'!E67</f>
        <v>5553.8000000000466</v>
      </c>
      <c r="F87" s="228">
        <f>+'Հավելված N 1'!F67</f>
        <v>9053.7999999998137</v>
      </c>
      <c r="G87" s="228">
        <f>+'Հավելված N 1'!G67</f>
        <v>1160353.8000000007</v>
      </c>
      <c r="H87" s="43"/>
    </row>
  </sheetData>
  <mergeCells count="56">
    <mergeCell ref="B49:C49"/>
    <mergeCell ref="B16:C16"/>
    <mergeCell ref="D17:G17"/>
    <mergeCell ref="D19:D23"/>
    <mergeCell ref="E19:E23"/>
    <mergeCell ref="F19:F23"/>
    <mergeCell ref="G19:G23"/>
    <mergeCell ref="B23:C23"/>
    <mergeCell ref="B24:C24"/>
    <mergeCell ref="B38:C38"/>
    <mergeCell ref="B41:C41"/>
    <mergeCell ref="D42:G42"/>
    <mergeCell ref="D44:D48"/>
    <mergeCell ref="E44:E48"/>
    <mergeCell ref="F44:F48"/>
    <mergeCell ref="G44:G48"/>
    <mergeCell ref="B48:C48"/>
    <mergeCell ref="B30:C30"/>
    <mergeCell ref="D31:G31"/>
    <mergeCell ref="D33:D37"/>
    <mergeCell ref="E33:E37"/>
    <mergeCell ref="F33:F37"/>
    <mergeCell ref="G33:G37"/>
    <mergeCell ref="B37:C37"/>
    <mergeCell ref="B86:C86"/>
    <mergeCell ref="B55:C55"/>
    <mergeCell ref="D56:G56"/>
    <mergeCell ref="D58:D62"/>
    <mergeCell ref="E58:E62"/>
    <mergeCell ref="F58:F62"/>
    <mergeCell ref="G58:G62"/>
    <mergeCell ref="B62:C62"/>
    <mergeCell ref="B63:C63"/>
    <mergeCell ref="B84:C84"/>
    <mergeCell ref="B85:C85"/>
    <mergeCell ref="B76:C76"/>
    <mergeCell ref="D77:G77"/>
    <mergeCell ref="D79:D83"/>
    <mergeCell ref="E79:E83"/>
    <mergeCell ref="F79:F83"/>
    <mergeCell ref="C1:G1"/>
    <mergeCell ref="C2:G2"/>
    <mergeCell ref="C3:G3"/>
    <mergeCell ref="B10:G10"/>
    <mergeCell ref="A8:G8"/>
    <mergeCell ref="B6:G6"/>
    <mergeCell ref="C9:F9"/>
    <mergeCell ref="G79:G83"/>
    <mergeCell ref="B83:C83"/>
    <mergeCell ref="B66:C66"/>
    <mergeCell ref="D67:G67"/>
    <mergeCell ref="D69:D73"/>
    <mergeCell ref="E69:E73"/>
    <mergeCell ref="F69:F73"/>
    <mergeCell ref="G69:G73"/>
    <mergeCell ref="B73:C7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5"/>
  <sheetViews>
    <sheetView topLeftCell="A178" zoomScale="85" zoomScaleNormal="85" zoomScaleSheetLayoutView="100" workbookViewId="0">
      <selection activeCell="D188" sqref="D188:G188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7" width="19" style="1" customWidth="1"/>
    <col min="8" max="8" width="10" style="1" customWidth="1"/>
    <col min="9" max="9" width="49.8984375" style="1" customWidth="1"/>
    <col min="10" max="16384" width="9.09765625" style="1"/>
  </cols>
  <sheetData>
    <row r="1" spans="1:7" ht="37.5" customHeight="1">
      <c r="C1" s="364" t="s">
        <v>321</v>
      </c>
      <c r="D1" s="364"/>
      <c r="E1" s="364"/>
      <c r="F1" s="364"/>
      <c r="G1" s="364"/>
    </row>
    <row r="2" spans="1:7" ht="17.5" customHeight="1">
      <c r="C2" s="365" t="s">
        <v>265</v>
      </c>
      <c r="D2" s="365"/>
      <c r="E2" s="365"/>
      <c r="F2" s="365"/>
      <c r="G2" s="365"/>
    </row>
    <row r="3" spans="1:7" ht="17.5" customHeight="1">
      <c r="C3" s="365" t="s">
        <v>27</v>
      </c>
      <c r="D3" s="365"/>
      <c r="E3" s="365"/>
      <c r="F3" s="365"/>
      <c r="G3" s="365"/>
    </row>
    <row r="6" spans="1:7" ht="59.55" customHeight="1">
      <c r="A6" s="38"/>
      <c r="B6" s="423" t="s">
        <v>394</v>
      </c>
      <c r="C6" s="423"/>
      <c r="D6" s="423"/>
      <c r="E6" s="423"/>
      <c r="F6" s="423"/>
      <c r="G6" s="423"/>
    </row>
    <row r="7" spans="1:7" ht="23.55" customHeight="1"/>
    <row r="8" spans="1:7" ht="23.55" customHeight="1"/>
    <row r="9" spans="1:7" ht="21.9" customHeight="1">
      <c r="A9" s="418" t="s">
        <v>395</v>
      </c>
      <c r="B9" s="418"/>
      <c r="C9" s="418"/>
      <c r="D9" s="418"/>
      <c r="E9" s="418"/>
      <c r="F9" s="418"/>
      <c r="G9" s="418"/>
    </row>
    <row r="10" spans="1:7" ht="38.700000000000003" customHeight="1">
      <c r="C10" s="419" t="s">
        <v>385</v>
      </c>
      <c r="D10" s="419"/>
      <c r="E10" s="419"/>
      <c r="F10" s="419"/>
      <c r="G10" s="8"/>
    </row>
    <row r="11" spans="1:7">
      <c r="B11" s="420" t="s">
        <v>37</v>
      </c>
      <c r="C11" s="421"/>
      <c r="D11" s="421"/>
      <c r="E11" s="421"/>
      <c r="F11" s="421"/>
      <c r="G11" s="422"/>
    </row>
    <row r="12" spans="1:7">
      <c r="B12" s="3"/>
      <c r="C12" s="3"/>
      <c r="D12" s="304"/>
      <c r="E12" s="304"/>
      <c r="F12" s="304"/>
      <c r="G12" s="304"/>
    </row>
    <row r="13" spans="1:7">
      <c r="B13" s="3"/>
      <c r="C13" s="3"/>
    </row>
    <row r="14" spans="1:7" s="3" customFormat="1">
      <c r="B14" s="286" t="s">
        <v>40</v>
      </c>
      <c r="C14" s="286" t="s">
        <v>1</v>
      </c>
      <c r="D14" s="256"/>
      <c r="E14" s="256"/>
      <c r="F14" s="256"/>
      <c r="G14" s="256"/>
    </row>
    <row r="15" spans="1:7" s="3" customFormat="1" ht="35.5">
      <c r="B15" s="305">
        <v>1236</v>
      </c>
      <c r="C15" s="285" t="s">
        <v>285</v>
      </c>
      <c r="D15" s="286"/>
      <c r="E15" s="286"/>
      <c r="F15" s="286"/>
      <c r="G15" s="286"/>
    </row>
    <row r="16" spans="1:7" s="3" customFormat="1"/>
    <row r="17" spans="1:8" s="3" customFormat="1">
      <c r="B17" s="403" t="s">
        <v>2</v>
      </c>
      <c r="C17" s="404"/>
      <c r="D17" s="286"/>
      <c r="E17" s="286"/>
      <c r="F17" s="286"/>
      <c r="G17" s="286"/>
    </row>
    <row r="18" spans="1:8" s="3" customFormat="1" ht="37.25" customHeight="1">
      <c r="B18" s="285" t="s">
        <v>3</v>
      </c>
      <c r="C18" s="251">
        <v>1236</v>
      </c>
      <c r="D18" s="311" t="s">
        <v>36</v>
      </c>
      <c r="E18" s="312"/>
      <c r="F18" s="312"/>
      <c r="G18" s="405"/>
    </row>
    <row r="19" spans="1:8" s="3" customFormat="1" ht="35.5">
      <c r="B19" s="285" t="s">
        <v>4</v>
      </c>
      <c r="C19" s="251">
        <v>32002</v>
      </c>
      <c r="D19" s="266" t="s">
        <v>64</v>
      </c>
      <c r="E19" s="266" t="s">
        <v>63</v>
      </c>
      <c r="F19" s="266" t="s">
        <v>9</v>
      </c>
      <c r="G19" s="266" t="s">
        <v>10</v>
      </c>
    </row>
    <row r="20" spans="1:8" s="3" customFormat="1" ht="35.5">
      <c r="B20" s="299" t="s">
        <v>114</v>
      </c>
      <c r="C20" s="300" t="s">
        <v>391</v>
      </c>
      <c r="D20" s="335"/>
      <c r="E20" s="335"/>
      <c r="F20" s="335"/>
      <c r="G20" s="335"/>
    </row>
    <row r="21" spans="1:8" s="3" customFormat="1" ht="53.2">
      <c r="B21" s="285" t="s">
        <v>115</v>
      </c>
      <c r="C21" s="300" t="s">
        <v>392</v>
      </c>
      <c r="D21" s="338"/>
      <c r="E21" s="338"/>
      <c r="F21" s="338"/>
      <c r="G21" s="338"/>
    </row>
    <row r="22" spans="1:8" s="3" customFormat="1" ht="35.5">
      <c r="B22" s="301" t="s">
        <v>116</v>
      </c>
      <c r="C22" s="300" t="s">
        <v>288</v>
      </c>
      <c r="D22" s="338"/>
      <c r="E22" s="338"/>
      <c r="F22" s="338"/>
      <c r="G22" s="338"/>
    </row>
    <row r="23" spans="1:8" s="3" customFormat="1" ht="53.2">
      <c r="B23" s="239" t="s">
        <v>337</v>
      </c>
      <c r="C23" s="300" t="s">
        <v>393</v>
      </c>
      <c r="D23" s="338"/>
      <c r="E23" s="338"/>
      <c r="F23" s="338"/>
      <c r="G23" s="338"/>
    </row>
    <row r="24" spans="1:8" s="3" customFormat="1">
      <c r="B24" s="406" t="s">
        <v>0</v>
      </c>
      <c r="C24" s="402"/>
      <c r="D24" s="336"/>
      <c r="E24" s="336"/>
      <c r="F24" s="336"/>
      <c r="G24" s="336"/>
    </row>
    <row r="25" spans="1:8" s="42" customFormat="1">
      <c r="B25" s="302" t="s">
        <v>5</v>
      </c>
      <c r="C25" s="302"/>
      <c r="D25" s="303">
        <f>+'Հավելված N 2'!G60</f>
        <v>0</v>
      </c>
      <c r="E25" s="303">
        <f>+'Հավելված N 2'!H60</f>
        <v>-92363.6</v>
      </c>
      <c r="F25" s="303">
        <f>+'Հավելված N 2'!I60</f>
        <v>0</v>
      </c>
      <c r="G25" s="303">
        <f>+'Հավելված N 2'!J60</f>
        <v>0</v>
      </c>
      <c r="H25" s="43"/>
    </row>
    <row r="31" spans="1:8" ht="21.9" customHeight="1">
      <c r="A31" s="411" t="s">
        <v>78</v>
      </c>
      <c r="B31" s="411"/>
      <c r="C31" s="411"/>
      <c r="D31" s="411"/>
      <c r="E31" s="411"/>
      <c r="F31" s="411"/>
      <c r="G31" s="411"/>
    </row>
    <row r="32" spans="1:8" ht="38.700000000000003" customHeight="1">
      <c r="C32" s="413" t="s">
        <v>32</v>
      </c>
      <c r="D32" s="413"/>
      <c r="E32" s="413"/>
      <c r="F32" s="413"/>
      <c r="G32" s="8"/>
    </row>
    <row r="33" spans="2:7">
      <c r="B33" s="407" t="s">
        <v>37</v>
      </c>
      <c r="C33" s="408"/>
      <c r="D33" s="409"/>
      <c r="E33" s="409"/>
      <c r="F33" s="408"/>
      <c r="G33" s="410"/>
    </row>
    <row r="34" spans="2:7" s="22" customFormat="1">
      <c r="B34" s="39"/>
      <c r="C34" s="39"/>
      <c r="D34" s="40"/>
      <c r="E34" s="40"/>
      <c r="F34" s="40"/>
      <c r="G34" s="40"/>
    </row>
    <row r="35" spans="2:7" s="22" customFormat="1">
      <c r="B35" s="39"/>
      <c r="C35" s="39"/>
    </row>
    <row r="36" spans="2:7" s="3" customFormat="1">
      <c r="B36" s="34" t="s">
        <v>40</v>
      </c>
      <c r="C36" s="34" t="s">
        <v>1</v>
      </c>
      <c r="D36" s="32"/>
      <c r="E36" s="32"/>
      <c r="F36" s="32"/>
      <c r="G36" s="32"/>
    </row>
    <row r="37" spans="2:7" s="3" customFormat="1" ht="35.5">
      <c r="B37" s="35">
        <v>1236</v>
      </c>
      <c r="C37" s="23" t="s">
        <v>285</v>
      </c>
      <c r="D37" s="34"/>
      <c r="E37" s="34"/>
      <c r="F37" s="34"/>
      <c r="G37" s="34"/>
    </row>
    <row r="38" spans="2:7" s="3" customFormat="1"/>
    <row r="39" spans="2:7" s="3" customFormat="1">
      <c r="B39" s="416" t="s">
        <v>2</v>
      </c>
      <c r="C39" s="417"/>
      <c r="D39" s="41"/>
      <c r="E39" s="41"/>
      <c r="F39" s="41"/>
      <c r="G39" s="41"/>
    </row>
    <row r="40" spans="2:7" s="3" customFormat="1" ht="37.25" customHeight="1">
      <c r="B40" s="23" t="s">
        <v>3</v>
      </c>
      <c r="C40" s="31">
        <v>1236</v>
      </c>
      <c r="D40" s="316" t="s">
        <v>29</v>
      </c>
      <c r="E40" s="317"/>
      <c r="F40" s="317"/>
      <c r="G40" s="318"/>
    </row>
    <row r="41" spans="2:7" s="3" customFormat="1" ht="35.5">
      <c r="B41" s="23" t="s">
        <v>4</v>
      </c>
      <c r="C41" s="31">
        <v>32003</v>
      </c>
      <c r="D41" s="9" t="s">
        <v>64</v>
      </c>
      <c r="E41" s="9" t="s">
        <v>63</v>
      </c>
      <c r="F41" s="9" t="s">
        <v>9</v>
      </c>
      <c r="G41" s="9" t="s">
        <v>10</v>
      </c>
    </row>
    <row r="42" spans="2:7" s="3" customFormat="1" ht="35.5">
      <c r="B42" s="123" t="s">
        <v>114</v>
      </c>
      <c r="C42" s="37" t="s">
        <v>286</v>
      </c>
      <c r="D42" s="335"/>
      <c r="E42" s="335"/>
      <c r="F42" s="335"/>
      <c r="G42" s="335"/>
    </row>
    <row r="43" spans="2:7" s="3" customFormat="1" ht="88.7">
      <c r="B43" s="23" t="s">
        <v>115</v>
      </c>
      <c r="C43" s="37" t="s">
        <v>287</v>
      </c>
      <c r="D43" s="338"/>
      <c r="E43" s="338"/>
      <c r="F43" s="338"/>
      <c r="G43" s="338"/>
    </row>
    <row r="44" spans="2:7" s="3" customFormat="1" ht="35.5">
      <c r="B44" s="36" t="s">
        <v>116</v>
      </c>
      <c r="C44" s="37" t="s">
        <v>288</v>
      </c>
      <c r="D44" s="338"/>
      <c r="E44" s="338"/>
      <c r="F44" s="338"/>
      <c r="G44" s="338"/>
    </row>
    <row r="45" spans="2:7" s="3" customFormat="1" ht="70.95">
      <c r="B45" s="203" t="s">
        <v>289</v>
      </c>
      <c r="C45" s="37" t="s">
        <v>290</v>
      </c>
      <c r="D45" s="338"/>
      <c r="E45" s="338"/>
      <c r="F45" s="338"/>
      <c r="G45" s="338"/>
    </row>
    <row r="46" spans="2:7" s="3" customFormat="1">
      <c r="B46" s="401" t="s">
        <v>0</v>
      </c>
      <c r="C46" s="402"/>
      <c r="D46" s="336"/>
      <c r="E46" s="336"/>
      <c r="F46" s="336"/>
      <c r="G46" s="336"/>
    </row>
    <row r="47" spans="2:7" s="3" customFormat="1" ht="35.5" customHeight="1">
      <c r="B47" s="414" t="s">
        <v>291</v>
      </c>
      <c r="C47" s="415"/>
      <c r="D47" s="180"/>
      <c r="E47" s="10">
        <v>5</v>
      </c>
      <c r="F47" s="10"/>
      <c r="G47" s="10">
        <v>7</v>
      </c>
    </row>
    <row r="48" spans="2:7" s="3" customFormat="1" ht="55.9" customHeight="1">
      <c r="B48" s="414" t="s">
        <v>293</v>
      </c>
      <c r="C48" s="415"/>
      <c r="D48" s="180"/>
      <c r="E48" s="10">
        <v>3</v>
      </c>
      <c r="F48" s="10"/>
      <c r="G48" s="10">
        <v>3</v>
      </c>
    </row>
    <row r="49" spans="2:8" s="3" customFormat="1" ht="55.9" customHeight="1">
      <c r="B49" s="414" t="s">
        <v>294</v>
      </c>
      <c r="C49" s="415"/>
      <c r="D49" s="180"/>
      <c r="E49" s="10">
        <v>3</v>
      </c>
      <c r="F49" s="10"/>
      <c r="G49" s="10">
        <v>3</v>
      </c>
    </row>
    <row r="50" spans="2:8" s="3" customFormat="1" ht="38.700000000000003" customHeight="1">
      <c r="B50" s="414" t="s">
        <v>295</v>
      </c>
      <c r="C50" s="415"/>
      <c r="D50" s="180"/>
      <c r="E50" s="10">
        <v>2</v>
      </c>
      <c r="F50" s="10"/>
      <c r="G50" s="10">
        <v>2</v>
      </c>
    </row>
    <row r="51" spans="2:8" s="3" customFormat="1" ht="55.9" customHeight="1">
      <c r="B51" s="414" t="s">
        <v>296</v>
      </c>
      <c r="C51" s="415"/>
      <c r="D51" s="180"/>
      <c r="E51" s="10">
        <v>1</v>
      </c>
      <c r="F51" s="10"/>
      <c r="G51" s="10">
        <v>1</v>
      </c>
    </row>
    <row r="52" spans="2:8" s="3" customFormat="1" ht="55.9" customHeight="1">
      <c r="B52" s="414" t="s">
        <v>297</v>
      </c>
      <c r="C52" s="415"/>
      <c r="D52" s="180"/>
      <c r="E52" s="10">
        <v>1</v>
      </c>
      <c r="F52" s="10"/>
      <c r="G52" s="10">
        <v>1</v>
      </c>
    </row>
    <row r="53" spans="2:8" s="3" customFormat="1" ht="55.9" customHeight="1">
      <c r="B53" s="414" t="s">
        <v>298</v>
      </c>
      <c r="C53" s="415"/>
      <c r="D53" s="180"/>
      <c r="E53" s="10">
        <v>3</v>
      </c>
      <c r="F53" s="10"/>
      <c r="G53" s="10">
        <v>3</v>
      </c>
    </row>
    <row r="54" spans="2:8" s="3" customFormat="1" ht="37.25" customHeight="1">
      <c r="B54" s="414" t="s">
        <v>299</v>
      </c>
      <c r="C54" s="415"/>
      <c r="D54" s="180"/>
      <c r="E54" s="10">
        <v>2</v>
      </c>
      <c r="F54" s="10"/>
      <c r="G54" s="10">
        <v>2</v>
      </c>
    </row>
    <row r="55" spans="2:8" s="3" customFormat="1" ht="37.25" customHeight="1">
      <c r="B55" s="414" t="s">
        <v>300</v>
      </c>
      <c r="C55" s="415"/>
      <c r="D55" s="180"/>
      <c r="E55" s="10">
        <v>2</v>
      </c>
      <c r="F55" s="10"/>
      <c r="G55" s="10">
        <v>2</v>
      </c>
    </row>
    <row r="56" spans="2:8" s="3" customFormat="1" ht="37.25" customHeight="1">
      <c r="B56" s="414" t="s">
        <v>301</v>
      </c>
      <c r="C56" s="415"/>
      <c r="D56" s="180"/>
      <c r="E56" s="10">
        <v>4</v>
      </c>
      <c r="F56" s="10"/>
      <c r="G56" s="10">
        <v>4</v>
      </c>
    </row>
    <row r="57" spans="2:8" s="3" customFormat="1" ht="37.25" customHeight="1">
      <c r="B57" s="414" t="s">
        <v>302</v>
      </c>
      <c r="C57" s="415"/>
      <c r="D57" s="180"/>
      <c r="E57" s="10">
        <v>2</v>
      </c>
      <c r="F57" s="10"/>
      <c r="G57" s="10">
        <v>2</v>
      </c>
    </row>
    <row r="58" spans="2:8" s="3" customFormat="1" ht="18" customHeight="1">
      <c r="B58" s="414" t="s">
        <v>292</v>
      </c>
      <c r="C58" s="415"/>
      <c r="D58" s="10"/>
      <c r="E58" s="10"/>
      <c r="F58" s="10"/>
      <c r="G58" s="10">
        <v>2</v>
      </c>
    </row>
    <row r="59" spans="2:8" s="42" customFormat="1">
      <c r="B59" s="11" t="s">
        <v>5</v>
      </c>
      <c r="C59" s="11"/>
      <c r="D59" s="228">
        <f>+'Հավելված N 2'!G84</f>
        <v>0</v>
      </c>
      <c r="E59" s="228">
        <f>+'Հավելված N 2'!H84</f>
        <v>1913000</v>
      </c>
      <c r="F59" s="228">
        <f>+'Հավելված N 2'!I84</f>
        <v>3826000</v>
      </c>
      <c r="G59" s="228">
        <f>+'Հավելված N 2'!J84</f>
        <v>9617400</v>
      </c>
      <c r="H59" s="43"/>
    </row>
    <row r="60" spans="2:8" ht="8.1" customHeight="1"/>
    <row r="61" spans="2:8" s="3" customFormat="1">
      <c r="B61" s="416" t="s">
        <v>2</v>
      </c>
      <c r="C61" s="417"/>
      <c r="D61" s="41"/>
      <c r="E61" s="41"/>
      <c r="F61" s="41"/>
      <c r="G61" s="41"/>
    </row>
    <row r="62" spans="2:8" s="3" customFormat="1" ht="37.25" customHeight="1">
      <c r="B62" s="23" t="s">
        <v>3</v>
      </c>
      <c r="C62" s="31">
        <v>1236</v>
      </c>
      <c r="D62" s="316" t="s">
        <v>29</v>
      </c>
      <c r="E62" s="317"/>
      <c r="F62" s="317"/>
      <c r="G62" s="318"/>
    </row>
    <row r="63" spans="2:8" s="3" customFormat="1" ht="35.5">
      <c r="B63" s="23" t="s">
        <v>4</v>
      </c>
      <c r="C63" s="31">
        <v>32005</v>
      </c>
      <c r="D63" s="9" t="s">
        <v>64</v>
      </c>
      <c r="E63" s="9" t="s">
        <v>63</v>
      </c>
      <c r="F63" s="9" t="s">
        <v>9</v>
      </c>
      <c r="G63" s="9" t="s">
        <v>10</v>
      </c>
    </row>
    <row r="64" spans="2:8" s="3" customFormat="1" ht="35.5">
      <c r="B64" s="123" t="s">
        <v>114</v>
      </c>
      <c r="C64" s="37" t="s">
        <v>303</v>
      </c>
      <c r="D64" s="335"/>
      <c r="E64" s="335"/>
      <c r="F64" s="335"/>
      <c r="G64" s="335"/>
    </row>
    <row r="65" spans="1:8" s="3" customFormat="1" ht="88.7">
      <c r="B65" s="23" t="s">
        <v>115</v>
      </c>
      <c r="C65" s="37" t="s">
        <v>287</v>
      </c>
      <c r="D65" s="338"/>
      <c r="E65" s="338"/>
      <c r="F65" s="338"/>
      <c r="G65" s="338"/>
    </row>
    <row r="66" spans="1:8" s="3" customFormat="1" ht="35.5">
      <c r="B66" s="36" t="s">
        <v>116</v>
      </c>
      <c r="C66" s="37" t="s">
        <v>288</v>
      </c>
      <c r="D66" s="338"/>
      <c r="E66" s="338"/>
      <c r="F66" s="338"/>
      <c r="G66" s="338"/>
    </row>
    <row r="67" spans="1:8" s="3" customFormat="1" ht="70.95">
      <c r="B67" s="203" t="s">
        <v>289</v>
      </c>
      <c r="C67" s="37" t="s">
        <v>304</v>
      </c>
      <c r="D67" s="338"/>
      <c r="E67" s="338"/>
      <c r="F67" s="338"/>
      <c r="G67" s="338"/>
    </row>
    <row r="68" spans="1:8" s="3" customFormat="1">
      <c r="B68" s="401" t="s">
        <v>0</v>
      </c>
      <c r="C68" s="402"/>
      <c r="D68" s="336"/>
      <c r="E68" s="336"/>
      <c r="F68" s="336"/>
      <c r="G68" s="336"/>
    </row>
    <row r="69" spans="1:8" s="3" customFormat="1" ht="55.9" customHeight="1">
      <c r="B69" s="414" t="s">
        <v>305</v>
      </c>
      <c r="C69" s="415"/>
      <c r="D69" s="180"/>
      <c r="E69" s="10">
        <v>1</v>
      </c>
      <c r="F69" s="10"/>
      <c r="G69" s="10">
        <v>1</v>
      </c>
    </row>
    <row r="70" spans="1:8" s="3" customFormat="1" ht="55.9" customHeight="1">
      <c r="B70" s="414" t="s">
        <v>306</v>
      </c>
      <c r="C70" s="415"/>
      <c r="D70" s="180"/>
      <c r="E70" s="10">
        <v>3</v>
      </c>
      <c r="F70" s="10"/>
      <c r="G70" s="10">
        <v>3</v>
      </c>
    </row>
    <row r="71" spans="1:8" s="3" customFormat="1" ht="38.700000000000003" customHeight="1">
      <c r="B71" s="414" t="s">
        <v>307</v>
      </c>
      <c r="C71" s="415"/>
      <c r="D71" s="180"/>
      <c r="E71" s="10">
        <v>1</v>
      </c>
      <c r="F71" s="10"/>
      <c r="G71" s="10">
        <v>1</v>
      </c>
    </row>
    <row r="72" spans="1:8" s="3" customFormat="1" ht="55.9" customHeight="1">
      <c r="B72" s="414" t="s">
        <v>308</v>
      </c>
      <c r="C72" s="415"/>
      <c r="D72" s="180"/>
      <c r="E72" s="10">
        <v>1</v>
      </c>
      <c r="F72" s="10"/>
      <c r="G72" s="10">
        <v>1</v>
      </c>
    </row>
    <row r="73" spans="1:8" s="3" customFormat="1">
      <c r="B73" s="414" t="s">
        <v>309</v>
      </c>
      <c r="C73" s="415"/>
      <c r="D73" s="10"/>
      <c r="E73" s="10"/>
      <c r="F73" s="10"/>
      <c r="G73" s="10">
        <v>5</v>
      </c>
    </row>
    <row r="74" spans="1:8" s="42" customFormat="1">
      <c r="B74" s="11" t="s">
        <v>5</v>
      </c>
      <c r="C74" s="11"/>
      <c r="D74" s="228">
        <f>+'Հավելված N 2'!G115</f>
        <v>0</v>
      </c>
      <c r="E74" s="228">
        <f>+'Հավելված N 2'!H115</f>
        <v>384000</v>
      </c>
      <c r="F74" s="228">
        <f>+'Հավելված N 2'!I115</f>
        <v>768000</v>
      </c>
      <c r="G74" s="228">
        <f>+'Հավելված N 2'!J115</f>
        <v>1919999.9999999998</v>
      </c>
      <c r="H74" s="43"/>
    </row>
    <row r="80" spans="1:8" ht="21.9" customHeight="1">
      <c r="A80" s="411" t="s">
        <v>310</v>
      </c>
      <c r="B80" s="411"/>
      <c r="C80" s="411"/>
      <c r="D80" s="411"/>
      <c r="E80" s="411"/>
      <c r="F80" s="411"/>
      <c r="G80" s="411"/>
    </row>
    <row r="81" spans="2:7" ht="38.700000000000003" customHeight="1">
      <c r="C81" s="413" t="s">
        <v>131</v>
      </c>
      <c r="D81" s="413"/>
      <c r="E81" s="413"/>
      <c r="F81" s="413"/>
      <c r="G81" s="8"/>
    </row>
    <row r="82" spans="2:7">
      <c r="B82" s="407" t="s">
        <v>37</v>
      </c>
      <c r="C82" s="408"/>
      <c r="D82" s="409"/>
      <c r="E82" s="409"/>
      <c r="F82" s="408"/>
      <c r="G82" s="410"/>
    </row>
    <row r="83" spans="2:7" s="22" customFormat="1">
      <c r="B83" s="39"/>
      <c r="C83" s="39"/>
      <c r="D83" s="40"/>
      <c r="E83" s="40"/>
      <c r="F83" s="40"/>
      <c r="G83" s="40"/>
    </row>
    <row r="84" spans="2:7" s="22" customFormat="1">
      <c r="B84" s="39"/>
      <c r="C84" s="39"/>
    </row>
    <row r="85" spans="2:7" s="3" customFormat="1">
      <c r="B85" s="34" t="s">
        <v>40</v>
      </c>
      <c r="C85" s="34" t="s">
        <v>1</v>
      </c>
      <c r="D85" s="32"/>
      <c r="E85" s="32"/>
      <c r="F85" s="32"/>
      <c r="G85" s="32"/>
    </row>
    <row r="86" spans="2:7" s="3" customFormat="1">
      <c r="B86" s="35">
        <v>1163</v>
      </c>
      <c r="C86" s="23" t="s">
        <v>347</v>
      </c>
      <c r="D86" s="34"/>
      <c r="E86" s="34"/>
      <c r="F86" s="34"/>
      <c r="G86" s="34"/>
    </row>
    <row r="87" spans="2:7" s="3" customFormat="1"/>
    <row r="88" spans="2:7" s="3" customFormat="1">
      <c r="B88" s="416" t="s">
        <v>2</v>
      </c>
      <c r="C88" s="417"/>
      <c r="D88" s="41"/>
      <c r="E88" s="41"/>
      <c r="F88" s="41"/>
      <c r="G88" s="41"/>
    </row>
    <row r="89" spans="2:7" s="3" customFormat="1" ht="37.25" customHeight="1">
      <c r="B89" s="23" t="s">
        <v>3</v>
      </c>
      <c r="C89" s="31">
        <v>1163</v>
      </c>
      <c r="D89" s="316" t="s">
        <v>29</v>
      </c>
      <c r="E89" s="317"/>
      <c r="F89" s="317"/>
      <c r="G89" s="318"/>
    </row>
    <row r="90" spans="2:7" s="3" customFormat="1" ht="35.5">
      <c r="B90" s="23" t="s">
        <v>4</v>
      </c>
      <c r="C90" s="31">
        <v>32001</v>
      </c>
      <c r="D90" s="9" t="s">
        <v>64</v>
      </c>
      <c r="E90" s="9" t="s">
        <v>63</v>
      </c>
      <c r="F90" s="9" t="s">
        <v>9</v>
      </c>
      <c r="G90" s="9" t="s">
        <v>10</v>
      </c>
    </row>
    <row r="91" spans="2:7" s="3" customFormat="1" ht="35.5">
      <c r="B91" s="123" t="s">
        <v>114</v>
      </c>
      <c r="C91" s="37" t="s">
        <v>349</v>
      </c>
      <c r="D91" s="335"/>
      <c r="E91" s="335"/>
      <c r="F91" s="335"/>
      <c r="G91" s="335"/>
    </row>
    <row r="92" spans="2:7" s="3" customFormat="1" ht="70.95">
      <c r="B92" s="23" t="s">
        <v>115</v>
      </c>
      <c r="C92" s="37" t="s">
        <v>350</v>
      </c>
      <c r="D92" s="338"/>
      <c r="E92" s="338"/>
      <c r="F92" s="338"/>
      <c r="G92" s="338"/>
    </row>
    <row r="93" spans="2:7" s="3" customFormat="1" ht="35.5">
      <c r="B93" s="36" t="s">
        <v>116</v>
      </c>
      <c r="C93" s="37" t="s">
        <v>288</v>
      </c>
      <c r="D93" s="338"/>
      <c r="E93" s="338"/>
      <c r="F93" s="338"/>
      <c r="G93" s="338"/>
    </row>
    <row r="94" spans="2:7" s="3" customFormat="1" ht="53.2">
      <c r="B94" s="235" t="s">
        <v>337</v>
      </c>
      <c r="C94" s="37" t="s">
        <v>351</v>
      </c>
      <c r="D94" s="338"/>
      <c r="E94" s="338"/>
      <c r="F94" s="338"/>
      <c r="G94" s="338"/>
    </row>
    <row r="95" spans="2:7" s="3" customFormat="1">
      <c r="B95" s="401" t="s">
        <v>0</v>
      </c>
      <c r="C95" s="402"/>
      <c r="D95" s="336"/>
      <c r="E95" s="336"/>
      <c r="F95" s="336"/>
      <c r="G95" s="336"/>
    </row>
    <row r="96" spans="2:7" s="3" customFormat="1" ht="18" customHeight="1">
      <c r="B96" s="414" t="s">
        <v>352</v>
      </c>
      <c r="C96" s="415"/>
      <c r="D96" s="10"/>
      <c r="E96" s="10">
        <v>1</v>
      </c>
      <c r="F96" s="10"/>
      <c r="G96" s="10">
        <v>1</v>
      </c>
    </row>
    <row r="97" spans="2:8" s="42" customFormat="1">
      <c r="B97" s="11" t="s">
        <v>5</v>
      </c>
      <c r="C97" s="11"/>
      <c r="D97" s="228">
        <f>+'Հավելված N 2'!G139</f>
        <v>199</v>
      </c>
      <c r="E97" s="228">
        <f>+'Հավելված N 2'!H139</f>
        <v>199</v>
      </c>
      <c r="F97" s="228">
        <f>+'Հավելված N 2'!I139</f>
        <v>199</v>
      </c>
      <c r="G97" s="228">
        <f>+'Հավելված N 2'!J139</f>
        <v>199</v>
      </c>
      <c r="H97" s="43"/>
    </row>
    <row r="99" spans="2:8" s="3" customFormat="1">
      <c r="B99" s="34" t="s">
        <v>40</v>
      </c>
      <c r="C99" s="34" t="s">
        <v>1</v>
      </c>
      <c r="D99" s="32"/>
      <c r="E99" s="32"/>
      <c r="F99" s="32"/>
      <c r="G99" s="32"/>
    </row>
    <row r="100" spans="2:8" s="3" customFormat="1">
      <c r="B100" s="35">
        <v>1183</v>
      </c>
      <c r="C100" s="23" t="s">
        <v>334</v>
      </c>
      <c r="D100" s="34"/>
      <c r="E100" s="34"/>
      <c r="F100" s="34"/>
      <c r="G100" s="34"/>
    </row>
    <row r="101" spans="2:8" s="3" customFormat="1"/>
    <row r="102" spans="2:8" s="3" customFormat="1">
      <c r="B102" s="416" t="s">
        <v>2</v>
      </c>
      <c r="C102" s="417"/>
      <c r="D102" s="41"/>
      <c r="E102" s="41"/>
      <c r="F102" s="41"/>
      <c r="G102" s="41"/>
    </row>
    <row r="103" spans="2:8" s="3" customFormat="1" ht="37.25" customHeight="1">
      <c r="B103" s="23" t="s">
        <v>3</v>
      </c>
      <c r="C103" s="31">
        <v>1183</v>
      </c>
      <c r="D103" s="316" t="s">
        <v>29</v>
      </c>
      <c r="E103" s="317"/>
      <c r="F103" s="317"/>
      <c r="G103" s="318"/>
    </row>
    <row r="104" spans="2:8" s="3" customFormat="1" ht="35.5">
      <c r="B104" s="23" t="s">
        <v>4</v>
      </c>
      <c r="C104" s="31">
        <v>32007</v>
      </c>
      <c r="D104" s="9" t="s">
        <v>64</v>
      </c>
      <c r="E104" s="9" t="s">
        <v>63</v>
      </c>
      <c r="F104" s="9" t="s">
        <v>9</v>
      </c>
      <c r="G104" s="9" t="s">
        <v>10</v>
      </c>
    </row>
    <row r="105" spans="2:8" s="3" customFormat="1" ht="35.5">
      <c r="B105" s="123" t="s">
        <v>114</v>
      </c>
      <c r="C105" s="37" t="s">
        <v>335</v>
      </c>
      <c r="D105" s="335"/>
      <c r="E105" s="335"/>
      <c r="F105" s="335"/>
      <c r="G105" s="335"/>
    </row>
    <row r="106" spans="2:8" s="3" customFormat="1" ht="53.2">
      <c r="B106" s="23" t="s">
        <v>115</v>
      </c>
      <c r="C106" s="37" t="s">
        <v>336</v>
      </c>
      <c r="D106" s="338"/>
      <c r="E106" s="338"/>
      <c r="F106" s="338"/>
      <c r="G106" s="338"/>
    </row>
    <row r="107" spans="2:8" s="3" customFormat="1" ht="35.5">
      <c r="B107" s="36" t="s">
        <v>116</v>
      </c>
      <c r="C107" s="37" t="s">
        <v>288</v>
      </c>
      <c r="D107" s="338"/>
      <c r="E107" s="338"/>
      <c r="F107" s="338"/>
      <c r="G107" s="338"/>
    </row>
    <row r="108" spans="2:8" s="3" customFormat="1" ht="53.2">
      <c r="B108" s="235" t="s">
        <v>337</v>
      </c>
      <c r="C108" s="37" t="s">
        <v>338</v>
      </c>
      <c r="D108" s="338"/>
      <c r="E108" s="338"/>
      <c r="F108" s="338"/>
      <c r="G108" s="338"/>
    </row>
    <row r="109" spans="2:8" s="3" customFormat="1">
      <c r="B109" s="401" t="s">
        <v>0</v>
      </c>
      <c r="C109" s="402"/>
      <c r="D109" s="336"/>
      <c r="E109" s="336"/>
      <c r="F109" s="336"/>
      <c r="G109" s="336"/>
    </row>
    <row r="110" spans="2:8" s="3" customFormat="1" ht="18" customHeight="1">
      <c r="B110" s="414" t="s">
        <v>319</v>
      </c>
      <c r="C110" s="415"/>
      <c r="D110" s="10"/>
      <c r="E110" s="10">
        <v>15</v>
      </c>
      <c r="F110" s="10"/>
      <c r="G110" s="10">
        <v>15</v>
      </c>
    </row>
    <row r="111" spans="2:8" s="42" customFormat="1">
      <c r="B111" s="11" t="s">
        <v>5</v>
      </c>
      <c r="C111" s="11"/>
      <c r="D111" s="228">
        <f>+'Հավելված N 2'!G150</f>
        <v>2175</v>
      </c>
      <c r="E111" s="228">
        <f>+'Հավելված N 2'!H150</f>
        <v>2175</v>
      </c>
      <c r="F111" s="228">
        <f>+'Հավելված N 2'!I150</f>
        <v>2175</v>
      </c>
      <c r="G111" s="228">
        <f>+'Հավելված N 2'!J150</f>
        <v>2175</v>
      </c>
      <c r="H111" s="43"/>
    </row>
    <row r="112" spans="2:8" ht="11.3" customHeight="1"/>
    <row r="113" spans="2:8" s="3" customFormat="1">
      <c r="B113" s="416" t="s">
        <v>2</v>
      </c>
      <c r="C113" s="417"/>
      <c r="D113" s="41"/>
      <c r="E113" s="41"/>
      <c r="F113" s="41"/>
      <c r="G113" s="41"/>
    </row>
    <row r="114" spans="2:8" s="3" customFormat="1" ht="37.25" customHeight="1">
      <c r="B114" s="23" t="s">
        <v>339</v>
      </c>
      <c r="C114" s="31" t="s">
        <v>340</v>
      </c>
      <c r="D114" s="316" t="s">
        <v>29</v>
      </c>
      <c r="E114" s="317"/>
      <c r="F114" s="317"/>
      <c r="G114" s="318"/>
    </row>
    <row r="115" spans="2:8" s="3" customFormat="1" ht="35.5">
      <c r="B115" s="23" t="s">
        <v>341</v>
      </c>
      <c r="C115" s="31" t="s">
        <v>342</v>
      </c>
      <c r="D115" s="9" t="s">
        <v>64</v>
      </c>
      <c r="E115" s="9" t="s">
        <v>63</v>
      </c>
      <c r="F115" s="9" t="s">
        <v>9</v>
      </c>
      <c r="G115" s="9" t="s">
        <v>10</v>
      </c>
    </row>
    <row r="116" spans="2:8" s="3" customFormat="1" ht="35.5">
      <c r="B116" s="123" t="s">
        <v>114</v>
      </c>
      <c r="C116" s="37" t="s">
        <v>343</v>
      </c>
      <c r="D116" s="335"/>
      <c r="E116" s="335"/>
      <c r="F116" s="335"/>
      <c r="G116" s="335"/>
    </row>
    <row r="117" spans="2:8" s="3" customFormat="1" ht="53.2">
      <c r="B117" s="23" t="s">
        <v>115</v>
      </c>
      <c r="C117" s="37" t="s">
        <v>344</v>
      </c>
      <c r="D117" s="338"/>
      <c r="E117" s="338"/>
      <c r="F117" s="338"/>
      <c r="G117" s="338"/>
    </row>
    <row r="118" spans="2:8" s="3" customFormat="1" ht="35.5">
      <c r="B118" s="36" t="s">
        <v>116</v>
      </c>
      <c r="C118" s="37" t="s">
        <v>288</v>
      </c>
      <c r="D118" s="338"/>
      <c r="E118" s="338"/>
      <c r="F118" s="338"/>
      <c r="G118" s="338"/>
    </row>
    <row r="119" spans="2:8" s="3" customFormat="1" ht="53.2">
      <c r="B119" s="235" t="s">
        <v>337</v>
      </c>
      <c r="C119" s="37" t="s">
        <v>338</v>
      </c>
      <c r="D119" s="338"/>
      <c r="E119" s="338"/>
      <c r="F119" s="338"/>
      <c r="G119" s="338"/>
    </row>
    <row r="120" spans="2:8" s="3" customFormat="1">
      <c r="B120" s="401" t="s">
        <v>0</v>
      </c>
      <c r="C120" s="402"/>
      <c r="D120" s="336"/>
      <c r="E120" s="336"/>
      <c r="F120" s="336"/>
      <c r="G120" s="336"/>
    </row>
    <row r="121" spans="2:8" s="3" customFormat="1" ht="18" customHeight="1">
      <c r="B121" s="414" t="s">
        <v>319</v>
      </c>
      <c r="C121" s="415"/>
      <c r="D121" s="10"/>
      <c r="E121" s="10">
        <v>9</v>
      </c>
      <c r="F121" s="10"/>
      <c r="G121" s="10">
        <v>9</v>
      </c>
    </row>
    <row r="122" spans="2:8" s="42" customFormat="1">
      <c r="B122" s="11" t="s">
        <v>5</v>
      </c>
      <c r="C122" s="11"/>
      <c r="D122" s="228">
        <f>+'Հավելված N 2'!G159</f>
        <v>1162.5</v>
      </c>
      <c r="E122" s="228">
        <f>+'Հավելված N 2'!H159</f>
        <v>1162.5</v>
      </c>
      <c r="F122" s="228">
        <f>+'Հավելված N 2'!I159</f>
        <v>1162.5</v>
      </c>
      <c r="G122" s="228">
        <f>+'Հավելված N 2'!J159</f>
        <v>1162.5</v>
      </c>
      <c r="H122" s="43"/>
    </row>
    <row r="124" spans="2:8" s="3" customFormat="1">
      <c r="B124" s="34" t="s">
        <v>40</v>
      </c>
      <c r="C124" s="34" t="s">
        <v>1</v>
      </c>
      <c r="D124" s="32"/>
      <c r="E124" s="32"/>
      <c r="F124" s="32"/>
      <c r="G124" s="32"/>
    </row>
    <row r="125" spans="2:8" s="3" customFormat="1" ht="35.5">
      <c r="B125" s="35">
        <v>1236</v>
      </c>
      <c r="C125" s="23" t="s">
        <v>285</v>
      </c>
      <c r="D125" s="34"/>
      <c r="E125" s="34"/>
      <c r="F125" s="34"/>
      <c r="G125" s="34"/>
    </row>
    <row r="126" spans="2:8" s="3" customFormat="1"/>
    <row r="127" spans="2:8" s="3" customFormat="1">
      <c r="B127" s="416" t="s">
        <v>2</v>
      </c>
      <c r="C127" s="417"/>
      <c r="D127" s="41"/>
      <c r="E127" s="41"/>
      <c r="F127" s="41"/>
      <c r="G127" s="41"/>
    </row>
    <row r="128" spans="2:8" s="3" customFormat="1" ht="37.25" customHeight="1">
      <c r="B128" s="23" t="s">
        <v>3</v>
      </c>
      <c r="C128" s="31">
        <v>1236</v>
      </c>
      <c r="D128" s="316" t="s">
        <v>74</v>
      </c>
      <c r="E128" s="317"/>
      <c r="F128" s="317"/>
      <c r="G128" s="318"/>
    </row>
    <row r="129" spans="2:7" s="3" customFormat="1" ht="35.5">
      <c r="B129" s="23" t="s">
        <v>4</v>
      </c>
      <c r="C129" s="31">
        <v>32003</v>
      </c>
      <c r="D129" s="9" t="s">
        <v>64</v>
      </c>
      <c r="E129" s="9" t="s">
        <v>63</v>
      </c>
      <c r="F129" s="9" t="s">
        <v>9</v>
      </c>
      <c r="G129" s="9" t="s">
        <v>10</v>
      </c>
    </row>
    <row r="130" spans="2:7" s="3" customFormat="1" ht="35.5">
      <c r="B130" s="123" t="s">
        <v>114</v>
      </c>
      <c r="C130" s="37" t="s">
        <v>286</v>
      </c>
      <c r="D130" s="335"/>
      <c r="E130" s="335"/>
      <c r="F130" s="335"/>
      <c r="G130" s="335"/>
    </row>
    <row r="131" spans="2:7" s="3" customFormat="1" ht="88.7">
      <c r="B131" s="23" t="s">
        <v>115</v>
      </c>
      <c r="C131" s="37" t="s">
        <v>287</v>
      </c>
      <c r="D131" s="338"/>
      <c r="E131" s="338"/>
      <c r="F131" s="338"/>
      <c r="G131" s="338"/>
    </row>
    <row r="132" spans="2:7" s="3" customFormat="1" ht="35.5">
      <c r="B132" s="36" t="s">
        <v>116</v>
      </c>
      <c r="C132" s="37" t="s">
        <v>288</v>
      </c>
      <c r="D132" s="338"/>
      <c r="E132" s="338"/>
      <c r="F132" s="338"/>
      <c r="G132" s="338"/>
    </row>
    <row r="133" spans="2:7" s="3" customFormat="1" ht="70.95">
      <c r="B133" s="203" t="s">
        <v>289</v>
      </c>
      <c r="C133" s="37" t="s">
        <v>290</v>
      </c>
      <c r="D133" s="338"/>
      <c r="E133" s="338"/>
      <c r="F133" s="338"/>
      <c r="G133" s="338"/>
    </row>
    <row r="134" spans="2:7" s="3" customFormat="1">
      <c r="B134" s="401" t="s">
        <v>0</v>
      </c>
      <c r="C134" s="402"/>
      <c r="D134" s="336"/>
      <c r="E134" s="336"/>
      <c r="F134" s="336"/>
      <c r="G134" s="336"/>
    </row>
    <row r="135" spans="2:7" s="3" customFormat="1" ht="35.5" customHeight="1">
      <c r="B135" s="414" t="s">
        <v>291</v>
      </c>
      <c r="C135" s="415"/>
      <c r="D135" s="180"/>
      <c r="E135" s="229">
        <v>-2</v>
      </c>
      <c r="F135" s="10"/>
      <c r="G135" s="229">
        <f>-2</f>
        <v>-2</v>
      </c>
    </row>
    <row r="136" spans="2:7" s="3" customFormat="1" ht="55.9" customHeight="1">
      <c r="B136" s="414" t="s">
        <v>293</v>
      </c>
      <c r="C136" s="415"/>
      <c r="D136" s="180"/>
      <c r="E136" s="229">
        <v>-3</v>
      </c>
      <c r="F136" s="10"/>
      <c r="G136" s="229">
        <v>-3</v>
      </c>
    </row>
    <row r="137" spans="2:7" s="3" customFormat="1" ht="55.9" customHeight="1">
      <c r="B137" s="414" t="s">
        <v>294</v>
      </c>
      <c r="C137" s="415"/>
      <c r="D137" s="180"/>
      <c r="E137" s="229">
        <v>-3</v>
      </c>
      <c r="F137" s="10"/>
      <c r="G137" s="229">
        <v>-3</v>
      </c>
    </row>
    <row r="138" spans="2:7" s="3" customFormat="1" ht="38.700000000000003" customHeight="1">
      <c r="B138" s="414" t="s">
        <v>295</v>
      </c>
      <c r="C138" s="415"/>
      <c r="D138" s="180"/>
      <c r="E138" s="229">
        <v>-2</v>
      </c>
      <c r="F138" s="10"/>
      <c r="G138" s="229">
        <v>-2</v>
      </c>
    </row>
    <row r="139" spans="2:7" s="3" customFormat="1" ht="55.9" customHeight="1">
      <c r="B139" s="414" t="s">
        <v>296</v>
      </c>
      <c r="C139" s="415"/>
      <c r="D139" s="180"/>
      <c r="E139" s="229">
        <v>-1</v>
      </c>
      <c r="F139" s="10"/>
      <c r="G139" s="229">
        <v>-1</v>
      </c>
    </row>
    <row r="140" spans="2:7" s="3" customFormat="1" ht="55.9" customHeight="1">
      <c r="B140" s="414" t="s">
        <v>297</v>
      </c>
      <c r="C140" s="415"/>
      <c r="D140" s="180"/>
      <c r="E140" s="229">
        <v>-1</v>
      </c>
      <c r="F140" s="10"/>
      <c r="G140" s="229">
        <v>-1</v>
      </c>
    </row>
    <row r="141" spans="2:7" s="3" customFormat="1" ht="55.9" customHeight="1">
      <c r="B141" s="414" t="s">
        <v>298</v>
      </c>
      <c r="C141" s="415"/>
      <c r="D141" s="180"/>
      <c r="E141" s="229">
        <v>-3</v>
      </c>
      <c r="F141" s="10"/>
      <c r="G141" s="229">
        <v>-3</v>
      </c>
    </row>
    <row r="142" spans="2:7" s="3" customFormat="1" ht="37.25" customHeight="1">
      <c r="B142" s="414" t="s">
        <v>299</v>
      </c>
      <c r="C142" s="415"/>
      <c r="D142" s="180"/>
      <c r="E142" s="229">
        <v>-2</v>
      </c>
      <c r="F142" s="229"/>
      <c r="G142" s="229">
        <v>-2</v>
      </c>
    </row>
    <row r="143" spans="2:7" s="3" customFormat="1" ht="37.25" customHeight="1">
      <c r="B143" s="414" t="s">
        <v>300</v>
      </c>
      <c r="C143" s="415"/>
      <c r="D143" s="180"/>
      <c r="E143" s="229">
        <v>-2</v>
      </c>
      <c r="F143" s="229"/>
      <c r="G143" s="229">
        <v>-2</v>
      </c>
    </row>
    <row r="144" spans="2:7" s="3" customFormat="1" ht="37.25" customHeight="1">
      <c r="B144" s="414" t="s">
        <v>301</v>
      </c>
      <c r="C144" s="415"/>
      <c r="D144" s="180"/>
      <c r="E144" s="229">
        <v>-4</v>
      </c>
      <c r="F144" s="10"/>
      <c r="G144" s="229">
        <v>-4</v>
      </c>
    </row>
    <row r="145" spans="2:8" s="3" customFormat="1" ht="37.25" customHeight="1">
      <c r="B145" s="414" t="s">
        <v>302</v>
      </c>
      <c r="C145" s="415"/>
      <c r="D145" s="180"/>
      <c r="E145" s="229">
        <v>-2</v>
      </c>
      <c r="F145" s="10"/>
      <c r="G145" s="229">
        <v>-2</v>
      </c>
    </row>
    <row r="146" spans="2:8" s="3" customFormat="1" ht="18" customHeight="1">
      <c r="B146" s="414" t="s">
        <v>292</v>
      </c>
      <c r="C146" s="415"/>
      <c r="D146" s="10"/>
      <c r="E146" s="10"/>
      <c r="F146" s="10"/>
      <c r="G146" s="229">
        <f>-2+6</f>
        <v>4</v>
      </c>
    </row>
    <row r="147" spans="2:8" s="3" customFormat="1" ht="18" customHeight="1">
      <c r="B147" s="414" t="s">
        <v>319</v>
      </c>
      <c r="C147" s="415"/>
      <c r="D147" s="10"/>
      <c r="E147" s="10">
        <v>4</v>
      </c>
      <c r="F147" s="10"/>
      <c r="G147" s="10">
        <v>4</v>
      </c>
    </row>
    <row r="148" spans="2:8" s="42" customFormat="1">
      <c r="B148" s="11" t="s">
        <v>5</v>
      </c>
      <c r="C148" s="11"/>
      <c r="D148" s="230">
        <f>+'Հավելված N 2'!G122</f>
        <v>0</v>
      </c>
      <c r="E148" s="230">
        <f>+'Հավելված N 2'!H122</f>
        <v>-384000</v>
      </c>
      <c r="F148" s="230">
        <f>+'Հավելված N 2'!I122</f>
        <v>-768000</v>
      </c>
      <c r="G148" s="230">
        <f>+'Հավելված N 2'!J122</f>
        <v>-1919999.9999999998</v>
      </c>
      <c r="H148" s="43"/>
    </row>
    <row r="149" spans="2:8" ht="8.1" customHeight="1"/>
    <row r="150" spans="2:8" s="3" customFormat="1">
      <c r="B150" s="416" t="s">
        <v>2</v>
      </c>
      <c r="C150" s="417"/>
      <c r="D150" s="41"/>
      <c r="E150" s="41"/>
      <c r="F150" s="41"/>
      <c r="G150" s="41"/>
    </row>
    <row r="151" spans="2:8" s="3" customFormat="1" ht="37.25" customHeight="1">
      <c r="B151" s="23" t="s">
        <v>3</v>
      </c>
      <c r="C151" s="31">
        <v>1236</v>
      </c>
      <c r="D151" s="316" t="s">
        <v>36</v>
      </c>
      <c r="E151" s="317"/>
      <c r="F151" s="317"/>
      <c r="G151" s="318"/>
    </row>
    <row r="152" spans="2:8" s="3" customFormat="1" ht="35.5">
      <c r="B152" s="23" t="s">
        <v>4</v>
      </c>
      <c r="C152" s="31">
        <v>32005</v>
      </c>
      <c r="D152" s="9" t="s">
        <v>64</v>
      </c>
      <c r="E152" s="9" t="s">
        <v>63</v>
      </c>
      <c r="F152" s="9" t="s">
        <v>9</v>
      </c>
      <c r="G152" s="9" t="s">
        <v>10</v>
      </c>
    </row>
    <row r="153" spans="2:8" s="3" customFormat="1" ht="35.5">
      <c r="B153" s="123" t="s">
        <v>114</v>
      </c>
      <c r="C153" s="37" t="s">
        <v>303</v>
      </c>
      <c r="D153" s="335"/>
      <c r="E153" s="335"/>
      <c r="F153" s="335"/>
      <c r="G153" s="335"/>
    </row>
    <row r="154" spans="2:8" s="3" customFormat="1" ht="88.7">
      <c r="B154" s="23" t="s">
        <v>115</v>
      </c>
      <c r="C154" s="37" t="s">
        <v>287</v>
      </c>
      <c r="D154" s="338"/>
      <c r="E154" s="338"/>
      <c r="F154" s="338"/>
      <c r="G154" s="338"/>
    </row>
    <row r="155" spans="2:8" s="3" customFormat="1" ht="35.5">
      <c r="B155" s="36" t="s">
        <v>116</v>
      </c>
      <c r="C155" s="37" t="s">
        <v>288</v>
      </c>
      <c r="D155" s="338"/>
      <c r="E155" s="338"/>
      <c r="F155" s="338"/>
      <c r="G155" s="338"/>
    </row>
    <row r="156" spans="2:8" s="3" customFormat="1" ht="70.95">
      <c r="B156" s="203" t="s">
        <v>289</v>
      </c>
      <c r="C156" s="37" t="s">
        <v>304</v>
      </c>
      <c r="D156" s="338"/>
      <c r="E156" s="338"/>
      <c r="F156" s="338"/>
      <c r="G156" s="338"/>
    </row>
    <row r="157" spans="2:8" s="3" customFormat="1">
      <c r="B157" s="401" t="s">
        <v>0</v>
      </c>
      <c r="C157" s="402"/>
      <c r="D157" s="336"/>
      <c r="E157" s="336"/>
      <c r="F157" s="336"/>
      <c r="G157" s="336"/>
    </row>
    <row r="158" spans="2:8" s="3" customFormat="1" ht="55.9" customHeight="1">
      <c r="B158" s="414" t="s">
        <v>305</v>
      </c>
      <c r="C158" s="415"/>
      <c r="D158" s="180"/>
      <c r="E158" s="229">
        <v>-1</v>
      </c>
      <c r="F158" s="229"/>
      <c r="G158" s="229">
        <v>-1</v>
      </c>
    </row>
    <row r="159" spans="2:8" s="3" customFormat="1" ht="55.9" customHeight="1">
      <c r="B159" s="414" t="s">
        <v>306</v>
      </c>
      <c r="C159" s="415"/>
      <c r="D159" s="180"/>
      <c r="E159" s="229">
        <v>-3</v>
      </c>
      <c r="F159" s="229"/>
      <c r="G159" s="229">
        <v>-3</v>
      </c>
    </row>
    <row r="160" spans="2:8" s="3" customFormat="1" ht="38.700000000000003" customHeight="1">
      <c r="B160" s="414" t="s">
        <v>307</v>
      </c>
      <c r="C160" s="415"/>
      <c r="D160" s="180"/>
      <c r="E160" s="229">
        <v>-1</v>
      </c>
      <c r="F160" s="229"/>
      <c r="G160" s="229">
        <v>-1</v>
      </c>
    </row>
    <row r="161" spans="1:8" s="3" customFormat="1" ht="55.9" customHeight="1">
      <c r="B161" s="414" t="s">
        <v>308</v>
      </c>
      <c r="C161" s="415"/>
      <c r="D161" s="180"/>
      <c r="E161" s="229">
        <v>-1</v>
      </c>
      <c r="F161" s="229"/>
      <c r="G161" s="229">
        <v>-1</v>
      </c>
    </row>
    <row r="162" spans="1:8" s="3" customFormat="1">
      <c r="B162" s="414" t="s">
        <v>309</v>
      </c>
      <c r="C162" s="415"/>
      <c r="D162" s="10"/>
      <c r="E162" s="10"/>
      <c r="F162" s="10"/>
      <c r="G162" s="229">
        <v>-1</v>
      </c>
    </row>
    <row r="163" spans="1:8" s="42" customFormat="1">
      <c r="B163" s="11" t="s">
        <v>5</v>
      </c>
      <c r="C163" s="11"/>
      <c r="D163" s="228">
        <f>+'Հավելված N 2'!G122</f>
        <v>0</v>
      </c>
      <c r="E163" s="228">
        <f>+'Հավելված N 2'!H122</f>
        <v>-384000</v>
      </c>
      <c r="F163" s="228">
        <f>+'Հավելված N 2'!I122</f>
        <v>-768000</v>
      </c>
      <c r="G163" s="228">
        <f>+'Հավելված N 2'!J122</f>
        <v>-1919999.9999999998</v>
      </c>
      <c r="H163" s="43"/>
    </row>
    <row r="169" spans="1:8" ht="21.9" customHeight="1">
      <c r="A169" s="411" t="s">
        <v>62</v>
      </c>
      <c r="B169" s="411"/>
      <c r="C169" s="411"/>
      <c r="D169" s="411"/>
      <c r="E169" s="411"/>
      <c r="F169" s="411"/>
      <c r="G169" s="411"/>
    </row>
    <row r="170" spans="1:8" ht="38.700000000000003" customHeight="1">
      <c r="C170" s="413" t="s">
        <v>39</v>
      </c>
      <c r="D170" s="413"/>
      <c r="E170" s="413"/>
      <c r="F170" s="413"/>
      <c r="G170" s="8"/>
    </row>
    <row r="171" spans="1:8">
      <c r="B171" s="407" t="s">
        <v>37</v>
      </c>
      <c r="C171" s="408"/>
      <c r="D171" s="409"/>
      <c r="E171" s="409"/>
      <c r="F171" s="408"/>
      <c r="G171" s="410"/>
    </row>
    <row r="172" spans="1:8" s="22" customFormat="1">
      <c r="B172" s="39"/>
      <c r="C172" s="39"/>
      <c r="D172" s="40"/>
      <c r="E172" s="40"/>
      <c r="F172" s="40"/>
      <c r="G172" s="40"/>
    </row>
    <row r="173" spans="1:8" s="22" customFormat="1">
      <c r="B173" s="39"/>
      <c r="C173" s="39"/>
    </row>
    <row r="174" spans="1:8" s="3" customFormat="1">
      <c r="B174" s="34" t="s">
        <v>40</v>
      </c>
      <c r="C174" s="34" t="s">
        <v>1</v>
      </c>
      <c r="D174" s="32"/>
      <c r="E174" s="32"/>
      <c r="F174" s="32"/>
      <c r="G174" s="32"/>
    </row>
    <row r="175" spans="1:8" s="3" customFormat="1" ht="35.5">
      <c r="B175" s="35">
        <v>1236</v>
      </c>
      <c r="C175" s="23" t="s">
        <v>285</v>
      </c>
      <c r="D175" s="34"/>
      <c r="E175" s="34"/>
      <c r="F175" s="34"/>
      <c r="G175" s="34"/>
    </row>
    <row r="176" spans="1:8" s="3" customFormat="1"/>
    <row r="177" spans="2:8" s="3" customFormat="1">
      <c r="B177" s="403" t="s">
        <v>2</v>
      </c>
      <c r="C177" s="404"/>
      <c r="D177" s="286"/>
      <c r="E177" s="286"/>
      <c r="F177" s="286"/>
      <c r="G177" s="286"/>
    </row>
    <row r="178" spans="2:8" s="3" customFormat="1" ht="37.25" customHeight="1">
      <c r="B178" s="285" t="s">
        <v>3</v>
      </c>
      <c r="C178" s="251">
        <v>1236</v>
      </c>
      <c r="D178" s="311" t="s">
        <v>36</v>
      </c>
      <c r="E178" s="312"/>
      <c r="F178" s="312"/>
      <c r="G178" s="405"/>
    </row>
    <row r="179" spans="2:8" s="3" customFormat="1" ht="35.5">
      <c r="B179" s="285" t="s">
        <v>4</v>
      </c>
      <c r="C179" s="251">
        <v>32002</v>
      </c>
      <c r="D179" s="266" t="s">
        <v>64</v>
      </c>
      <c r="E179" s="266" t="s">
        <v>63</v>
      </c>
      <c r="F179" s="266" t="s">
        <v>9</v>
      </c>
      <c r="G179" s="266" t="s">
        <v>10</v>
      </c>
    </row>
    <row r="180" spans="2:8" s="3" customFormat="1" ht="35.5">
      <c r="B180" s="299" t="s">
        <v>114</v>
      </c>
      <c r="C180" s="300" t="s">
        <v>391</v>
      </c>
      <c r="D180" s="335"/>
      <c r="E180" s="335"/>
      <c r="F180" s="335"/>
      <c r="G180" s="335"/>
    </row>
    <row r="181" spans="2:8" s="3" customFormat="1" ht="53.2">
      <c r="B181" s="285" t="s">
        <v>115</v>
      </c>
      <c r="C181" s="300" t="s">
        <v>392</v>
      </c>
      <c r="D181" s="338"/>
      <c r="E181" s="338"/>
      <c r="F181" s="338"/>
      <c r="G181" s="338"/>
    </row>
    <row r="182" spans="2:8" s="3" customFormat="1" ht="35.5">
      <c r="B182" s="301" t="s">
        <v>116</v>
      </c>
      <c r="C182" s="300" t="s">
        <v>288</v>
      </c>
      <c r="D182" s="338"/>
      <c r="E182" s="338"/>
      <c r="F182" s="338"/>
      <c r="G182" s="338"/>
    </row>
    <row r="183" spans="2:8" s="3" customFormat="1" ht="53.2">
      <c r="B183" s="239" t="s">
        <v>337</v>
      </c>
      <c r="C183" s="300" t="s">
        <v>393</v>
      </c>
      <c r="D183" s="338"/>
      <c r="E183" s="338"/>
      <c r="F183" s="338"/>
      <c r="G183" s="338"/>
    </row>
    <row r="184" spans="2:8" s="3" customFormat="1">
      <c r="B184" s="406" t="s">
        <v>0</v>
      </c>
      <c r="C184" s="402"/>
      <c r="D184" s="336"/>
      <c r="E184" s="336"/>
      <c r="F184" s="336"/>
      <c r="G184" s="336"/>
    </row>
    <row r="185" spans="2:8" s="42" customFormat="1">
      <c r="B185" s="302" t="s">
        <v>5</v>
      </c>
      <c r="C185" s="302"/>
      <c r="D185" s="303">
        <f>+'Հավելված N 2'!G67</f>
        <v>0</v>
      </c>
      <c r="E185" s="303">
        <f>+'Հավելված N 2'!H67</f>
        <v>0</v>
      </c>
      <c r="F185" s="303">
        <f>+'Հավելված N 2'!I67</f>
        <v>-454238.1</v>
      </c>
      <c r="G185" s="303">
        <f>+'Հավելված N 2'!J67</f>
        <v>-639579.69999999995</v>
      </c>
      <c r="H185" s="43"/>
    </row>
    <row r="186" spans="2:8" ht="8.1" customHeight="1"/>
    <row r="187" spans="2:8" s="3" customFormat="1">
      <c r="B187" s="416" t="s">
        <v>2</v>
      </c>
      <c r="C187" s="417"/>
      <c r="D187" s="41"/>
      <c r="E187" s="41"/>
      <c r="F187" s="41"/>
      <c r="G187" s="41"/>
    </row>
    <row r="188" spans="2:8" s="3" customFormat="1" ht="37.25" customHeight="1">
      <c r="B188" s="23" t="s">
        <v>3</v>
      </c>
      <c r="C188" s="31">
        <v>1236</v>
      </c>
      <c r="D188" s="316" t="s">
        <v>29</v>
      </c>
      <c r="E188" s="317"/>
      <c r="F188" s="317"/>
      <c r="G188" s="318"/>
    </row>
    <row r="189" spans="2:8" s="3" customFormat="1" ht="35.5">
      <c r="B189" s="23" t="s">
        <v>4</v>
      </c>
      <c r="C189" s="31">
        <v>32003</v>
      </c>
      <c r="D189" s="9" t="s">
        <v>64</v>
      </c>
      <c r="E189" s="9" t="s">
        <v>63</v>
      </c>
      <c r="F189" s="9" t="s">
        <v>9</v>
      </c>
      <c r="G189" s="9" t="s">
        <v>10</v>
      </c>
    </row>
    <row r="190" spans="2:8" s="3" customFormat="1" ht="35.5">
      <c r="B190" s="123" t="s">
        <v>114</v>
      </c>
      <c r="C190" s="37" t="s">
        <v>286</v>
      </c>
      <c r="D190" s="335"/>
      <c r="E190" s="335"/>
      <c r="F190" s="335"/>
      <c r="G190" s="335"/>
    </row>
    <row r="191" spans="2:8" s="3" customFormat="1" ht="88.7">
      <c r="B191" s="23" t="s">
        <v>115</v>
      </c>
      <c r="C191" s="37" t="s">
        <v>287</v>
      </c>
      <c r="D191" s="338"/>
      <c r="E191" s="338"/>
      <c r="F191" s="338"/>
      <c r="G191" s="338"/>
    </row>
    <row r="192" spans="2:8" s="3" customFormat="1" ht="35.5">
      <c r="B192" s="36" t="s">
        <v>116</v>
      </c>
      <c r="C192" s="37" t="s">
        <v>288</v>
      </c>
      <c r="D192" s="338"/>
      <c r="E192" s="338"/>
      <c r="F192" s="338"/>
      <c r="G192" s="338"/>
    </row>
    <row r="193" spans="2:8" s="3" customFormat="1" ht="70.95">
      <c r="B193" s="203" t="s">
        <v>289</v>
      </c>
      <c r="C193" s="37" t="s">
        <v>290</v>
      </c>
      <c r="D193" s="338"/>
      <c r="E193" s="338"/>
      <c r="F193" s="338"/>
      <c r="G193" s="338"/>
    </row>
    <row r="194" spans="2:8" s="3" customFormat="1">
      <c r="B194" s="401" t="s">
        <v>0</v>
      </c>
      <c r="C194" s="402"/>
      <c r="D194" s="336"/>
      <c r="E194" s="336"/>
      <c r="F194" s="336"/>
      <c r="G194" s="336"/>
    </row>
    <row r="195" spans="2:8" s="42" customFormat="1">
      <c r="B195" s="11" t="s">
        <v>5</v>
      </c>
      <c r="C195" s="11"/>
      <c r="D195" s="228">
        <f>+'Հավելված N 2'!G106</f>
        <v>189587.20000000001</v>
      </c>
      <c r="E195" s="228">
        <f>+'Հավելված N 2'!H106</f>
        <v>0</v>
      </c>
      <c r="F195" s="228">
        <f>+'Հավելված N 2'!I106</f>
        <v>0</v>
      </c>
      <c r="G195" s="228">
        <f>+'Հավելված N 2'!J106</f>
        <v>0</v>
      </c>
      <c r="H195" s="43"/>
    </row>
  </sheetData>
  <mergeCells count="124">
    <mergeCell ref="D190:D194"/>
    <mergeCell ref="E190:E194"/>
    <mergeCell ref="F190:F194"/>
    <mergeCell ref="G190:G194"/>
    <mergeCell ref="B194:C194"/>
    <mergeCell ref="A169:G169"/>
    <mergeCell ref="C170:F170"/>
    <mergeCell ref="B171:G171"/>
    <mergeCell ref="B187:C187"/>
    <mergeCell ref="D188:G188"/>
    <mergeCell ref="B177:C177"/>
    <mergeCell ref="D178:G178"/>
    <mergeCell ref="D180:D184"/>
    <mergeCell ref="E180:E184"/>
    <mergeCell ref="F180:F184"/>
    <mergeCell ref="G180:G184"/>
    <mergeCell ref="B184:C184"/>
    <mergeCell ref="B158:C158"/>
    <mergeCell ref="B159:C159"/>
    <mergeCell ref="B160:C160"/>
    <mergeCell ref="B161:C161"/>
    <mergeCell ref="B162:C162"/>
    <mergeCell ref="B145:C145"/>
    <mergeCell ref="B146:C146"/>
    <mergeCell ref="B150:C150"/>
    <mergeCell ref="D151:G151"/>
    <mergeCell ref="D153:D157"/>
    <mergeCell ref="E153:E157"/>
    <mergeCell ref="F153:F157"/>
    <mergeCell ref="G153:G157"/>
    <mergeCell ref="B157:C157"/>
    <mergeCell ref="B147:C147"/>
    <mergeCell ref="B140:C140"/>
    <mergeCell ref="B141:C141"/>
    <mergeCell ref="B142:C142"/>
    <mergeCell ref="B143:C143"/>
    <mergeCell ref="B144:C144"/>
    <mergeCell ref="B135:C135"/>
    <mergeCell ref="B136:C136"/>
    <mergeCell ref="B137:C137"/>
    <mergeCell ref="B138:C138"/>
    <mergeCell ref="B139:C139"/>
    <mergeCell ref="B73:C73"/>
    <mergeCell ref="A80:G80"/>
    <mergeCell ref="C81:F81"/>
    <mergeCell ref="B72:C72"/>
    <mergeCell ref="B71:C71"/>
    <mergeCell ref="B69:C69"/>
    <mergeCell ref="B70:C70"/>
    <mergeCell ref="D130:D134"/>
    <mergeCell ref="E130:E134"/>
    <mergeCell ref="F130:F134"/>
    <mergeCell ref="G130:G134"/>
    <mergeCell ref="B134:C134"/>
    <mergeCell ref="B102:C102"/>
    <mergeCell ref="D103:G103"/>
    <mergeCell ref="D105:D109"/>
    <mergeCell ref="E105:E109"/>
    <mergeCell ref="F105:F109"/>
    <mergeCell ref="G105:G109"/>
    <mergeCell ref="B109:C109"/>
    <mergeCell ref="B110:C110"/>
    <mergeCell ref="B121:C121"/>
    <mergeCell ref="B113:C113"/>
    <mergeCell ref="D114:G114"/>
    <mergeCell ref="D116:D120"/>
    <mergeCell ref="B82:G82"/>
    <mergeCell ref="B127:C127"/>
    <mergeCell ref="D128:G128"/>
    <mergeCell ref="B88:C88"/>
    <mergeCell ref="D89:G89"/>
    <mergeCell ref="D91:D95"/>
    <mergeCell ref="E91:E95"/>
    <mergeCell ref="F91:F95"/>
    <mergeCell ref="G91:G95"/>
    <mergeCell ref="B95:C95"/>
    <mergeCell ref="B96:C96"/>
    <mergeCell ref="E116:E120"/>
    <mergeCell ref="F116:F120"/>
    <mergeCell ref="G116:G120"/>
    <mergeCell ref="B120:C120"/>
    <mergeCell ref="C1:G1"/>
    <mergeCell ref="C2:G2"/>
    <mergeCell ref="C3:G3"/>
    <mergeCell ref="B6:G6"/>
    <mergeCell ref="A31:G31"/>
    <mergeCell ref="B33:G33"/>
    <mergeCell ref="B57:C57"/>
    <mergeCell ref="B61:C61"/>
    <mergeCell ref="B49:C49"/>
    <mergeCell ref="E42:E46"/>
    <mergeCell ref="F42:F46"/>
    <mergeCell ref="G42:G46"/>
    <mergeCell ref="B47:C47"/>
    <mergeCell ref="B58:C58"/>
    <mergeCell ref="B48:C48"/>
    <mergeCell ref="B50:C50"/>
    <mergeCell ref="B51:C51"/>
    <mergeCell ref="B52:C52"/>
    <mergeCell ref="B53:C53"/>
    <mergeCell ref="B54:C54"/>
    <mergeCell ref="B46:C46"/>
    <mergeCell ref="B55:C55"/>
    <mergeCell ref="B56:C56"/>
    <mergeCell ref="B39:C39"/>
    <mergeCell ref="D62:G62"/>
    <mergeCell ref="D64:D68"/>
    <mergeCell ref="E64:E68"/>
    <mergeCell ref="A9:G9"/>
    <mergeCell ref="C10:F10"/>
    <mergeCell ref="B11:G11"/>
    <mergeCell ref="B17:C17"/>
    <mergeCell ref="D18:G18"/>
    <mergeCell ref="D20:D24"/>
    <mergeCell ref="E20:E24"/>
    <mergeCell ref="F20:F24"/>
    <mergeCell ref="G20:G24"/>
    <mergeCell ref="B24:C24"/>
    <mergeCell ref="C32:F32"/>
    <mergeCell ref="F64:F68"/>
    <mergeCell ref="G64:G68"/>
    <mergeCell ref="B68:C68"/>
    <mergeCell ref="D40:G40"/>
    <mergeCell ref="D42:D4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"/>
  <sheetViews>
    <sheetView zoomScale="85" zoomScaleNormal="85" workbookViewId="0">
      <selection activeCell="J13" sqref="J13:J14"/>
    </sheetView>
  </sheetViews>
  <sheetFormatPr defaultColWidth="9.09765625" defaultRowHeight="17.75"/>
  <cols>
    <col min="1" max="4" width="18.19921875" style="54" customWidth="1"/>
    <col min="5" max="6" width="14.3984375" style="165" customWidth="1"/>
    <col min="7" max="7" width="17.69921875" style="168" customWidth="1"/>
    <col min="8" max="8" width="14.3984375" style="168" customWidth="1"/>
    <col min="9" max="9" width="30.19921875" style="165" customWidth="1"/>
    <col min="10" max="10" width="18" style="54" customWidth="1"/>
    <col min="11" max="11" width="37.09765625" style="54" customWidth="1"/>
    <col min="12" max="12" width="20.19921875" style="54" customWidth="1"/>
    <col min="13" max="13" width="14" style="54" bestFit="1" customWidth="1"/>
    <col min="14" max="16384" width="9.09765625" style="54"/>
  </cols>
  <sheetData>
    <row r="1" spans="1:10" ht="33.450000000000003" customHeight="1">
      <c r="A1" s="156"/>
      <c r="B1" s="156"/>
      <c r="C1" s="156"/>
      <c r="D1" s="156"/>
      <c r="E1" s="157"/>
      <c r="F1" s="157"/>
      <c r="G1" s="158"/>
      <c r="H1" s="446" t="s">
        <v>320</v>
      </c>
      <c r="I1" s="446"/>
    </row>
    <row r="2" spans="1:10">
      <c r="A2" s="156"/>
      <c r="B2" s="156"/>
      <c r="C2" s="156"/>
      <c r="D2" s="156"/>
      <c r="E2" s="157"/>
      <c r="F2" s="157"/>
      <c r="G2" s="158"/>
      <c r="H2" s="447" t="s">
        <v>125</v>
      </c>
      <c r="I2" s="447"/>
    </row>
    <row r="3" spans="1:10">
      <c r="A3" s="156"/>
      <c r="B3" s="156"/>
      <c r="C3" s="156"/>
      <c r="D3" s="156"/>
      <c r="E3" s="157"/>
      <c r="F3" s="157"/>
      <c r="G3" s="158"/>
      <c r="H3" s="447" t="s">
        <v>6</v>
      </c>
      <c r="I3" s="447"/>
    </row>
    <row r="4" spans="1:10">
      <c r="A4" s="156"/>
      <c r="B4" s="156"/>
      <c r="C4" s="156"/>
      <c r="D4" s="156"/>
      <c r="E4" s="157"/>
      <c r="F4" s="157"/>
      <c r="G4" s="158"/>
      <c r="H4" s="158"/>
      <c r="I4" s="159"/>
    </row>
    <row r="5" spans="1:10">
      <c r="A5" s="156"/>
      <c r="B5" s="156"/>
      <c r="C5" s="156"/>
      <c r="D5" s="156"/>
      <c r="E5" s="157"/>
      <c r="F5" s="157"/>
      <c r="G5" s="158"/>
      <c r="H5" s="158"/>
      <c r="I5" s="159"/>
    </row>
    <row r="6" spans="1:10" ht="32.25" customHeight="1">
      <c r="A6" s="448" t="s">
        <v>126</v>
      </c>
      <c r="B6" s="448"/>
      <c r="C6" s="448"/>
      <c r="D6" s="448"/>
      <c r="E6" s="448"/>
      <c r="F6" s="448"/>
      <c r="G6" s="448"/>
      <c r="H6" s="448"/>
      <c r="I6" s="448"/>
    </row>
    <row r="7" spans="1:10" ht="20.95" customHeight="1">
      <c r="A7" s="448"/>
      <c r="B7" s="448"/>
      <c r="C7" s="448"/>
      <c r="D7" s="448"/>
      <c r="E7" s="448"/>
      <c r="F7" s="448"/>
      <c r="G7" s="448"/>
      <c r="H7" s="448"/>
      <c r="I7" s="448"/>
    </row>
    <row r="8" spans="1:10" ht="20.95" customHeight="1">
      <c r="A8" s="160"/>
      <c r="B8" s="160"/>
      <c r="C8" s="160"/>
      <c r="D8" s="160"/>
      <c r="E8" s="160"/>
      <c r="F8" s="160"/>
      <c r="G8" s="160"/>
      <c r="H8" s="160"/>
      <c r="I8" s="160"/>
    </row>
    <row r="9" spans="1:10" ht="20.95" customHeight="1">
      <c r="A9" s="160"/>
      <c r="B9" s="160"/>
      <c r="C9" s="160"/>
      <c r="D9" s="160"/>
      <c r="E9" s="160"/>
      <c r="F9" s="160"/>
      <c r="G9" s="160"/>
      <c r="H9" s="160"/>
      <c r="I9" s="160"/>
    </row>
    <row r="10" spans="1:10" ht="73.75" customHeight="1">
      <c r="A10" s="449" t="s">
        <v>41</v>
      </c>
      <c r="B10" s="449" t="s">
        <v>42</v>
      </c>
      <c r="C10" s="449"/>
      <c r="D10" s="449"/>
      <c r="E10" s="449" t="s">
        <v>43</v>
      </c>
      <c r="F10" s="449" t="s">
        <v>44</v>
      </c>
      <c r="G10" s="449" t="s">
        <v>45</v>
      </c>
      <c r="H10" s="386" t="s">
        <v>117</v>
      </c>
      <c r="I10" s="386"/>
    </row>
    <row r="11" spans="1:10" ht="20.95" customHeight="1">
      <c r="A11" s="449"/>
      <c r="B11" s="449"/>
      <c r="C11" s="449"/>
      <c r="D11" s="449"/>
      <c r="E11" s="449"/>
      <c r="F11" s="449"/>
      <c r="G11" s="449"/>
      <c r="H11" s="161" t="s">
        <v>46</v>
      </c>
      <c r="I11" s="162" t="s">
        <v>47</v>
      </c>
    </row>
    <row r="12" spans="1:10">
      <c r="A12" s="163">
        <v>1</v>
      </c>
      <c r="B12" s="442">
        <v>2</v>
      </c>
      <c r="C12" s="443"/>
      <c r="D12" s="444"/>
      <c r="E12" s="161">
        <v>3</v>
      </c>
      <c r="F12" s="161">
        <v>4</v>
      </c>
      <c r="G12" s="161">
        <v>5</v>
      </c>
      <c r="H12" s="161">
        <v>6</v>
      </c>
      <c r="I12" s="161">
        <v>7</v>
      </c>
      <c r="J12" s="164"/>
    </row>
    <row r="13" spans="1:10" ht="44.9" customHeight="1">
      <c r="A13" s="445" t="s">
        <v>19</v>
      </c>
      <c r="B13" s="445"/>
      <c r="C13" s="445"/>
      <c r="D13" s="445"/>
      <c r="E13" s="445"/>
      <c r="F13" s="445"/>
      <c r="G13" s="445"/>
      <c r="H13" s="445"/>
      <c r="I13" s="110">
        <f>+I14+I18</f>
        <v>11511905.999999998</v>
      </c>
      <c r="J13" s="306"/>
    </row>
    <row r="14" spans="1:10" s="165" customFormat="1" ht="38.15" customHeight="1">
      <c r="A14" s="127" t="s">
        <v>48</v>
      </c>
      <c r="B14" s="127" t="s">
        <v>83</v>
      </c>
      <c r="C14" s="127" t="s">
        <v>84</v>
      </c>
      <c r="D14" s="432" t="s">
        <v>85</v>
      </c>
      <c r="E14" s="433"/>
      <c r="F14" s="433"/>
      <c r="G14" s="433"/>
      <c r="H14" s="434"/>
      <c r="I14" s="109">
        <f>+I15</f>
        <v>-25494</v>
      </c>
      <c r="J14" s="307"/>
    </row>
    <row r="15" spans="1:10" ht="54.8" customHeight="1">
      <c r="A15" s="166" t="s">
        <v>86</v>
      </c>
      <c r="B15" s="435" t="s">
        <v>79</v>
      </c>
      <c r="C15" s="436"/>
      <c r="D15" s="436"/>
      <c r="E15" s="436"/>
      <c r="F15" s="436"/>
      <c r="G15" s="436"/>
      <c r="H15" s="437"/>
      <c r="I15" s="167">
        <f>+I16</f>
        <v>-25494</v>
      </c>
    </row>
    <row r="16" spans="1:10" ht="16.55" customHeight="1">
      <c r="A16" s="51"/>
      <c r="B16" s="439" t="s">
        <v>68</v>
      </c>
      <c r="C16" s="440"/>
      <c r="D16" s="441"/>
      <c r="E16" s="52"/>
      <c r="F16" s="52"/>
      <c r="G16" s="53"/>
      <c r="H16" s="53"/>
      <c r="I16" s="114">
        <f>SUM(I17:I17)</f>
        <v>-25494</v>
      </c>
      <c r="J16" s="58"/>
    </row>
    <row r="17" spans="1:10" s="56" customFormat="1" ht="37.75" customHeight="1">
      <c r="A17" s="195" t="s">
        <v>127</v>
      </c>
      <c r="B17" s="438" t="s">
        <v>128</v>
      </c>
      <c r="C17" s="438"/>
      <c r="D17" s="438"/>
      <c r="E17" s="196" t="s">
        <v>129</v>
      </c>
      <c r="F17" s="196" t="s">
        <v>130</v>
      </c>
      <c r="G17" s="197">
        <v>25494000</v>
      </c>
      <c r="H17" s="129">
        <v>-1</v>
      </c>
      <c r="I17" s="130">
        <f>+H17*G17/1000</f>
        <v>-25494</v>
      </c>
      <c r="J17" s="57"/>
    </row>
    <row r="18" spans="1:10" s="3" customFormat="1">
      <c r="A18" s="280" t="s">
        <v>132</v>
      </c>
      <c r="B18" s="280" t="s">
        <v>83</v>
      </c>
      <c r="C18" s="280" t="s">
        <v>134</v>
      </c>
      <c r="D18" s="428" t="s">
        <v>383</v>
      </c>
      <c r="E18" s="429"/>
      <c r="F18" s="429"/>
      <c r="G18" s="429"/>
      <c r="H18" s="430"/>
      <c r="I18" s="281">
        <f>+I19+I110</f>
        <v>11537399.999999998</v>
      </c>
    </row>
    <row r="19" spans="1:10" s="205" customFormat="1" ht="54.95" customHeight="1">
      <c r="A19" s="23" t="s">
        <v>153</v>
      </c>
      <c r="B19" s="431" t="s">
        <v>154</v>
      </c>
      <c r="C19" s="431"/>
      <c r="D19" s="431"/>
      <c r="E19" s="431"/>
      <c r="F19" s="431"/>
      <c r="G19" s="431"/>
      <c r="H19" s="431"/>
      <c r="I19" s="204">
        <f>+I20+I49</f>
        <v>9617399.9999999981</v>
      </c>
      <c r="J19" s="221"/>
    </row>
    <row r="20" spans="1:10" s="42" customFormat="1" ht="20.95" customHeight="1">
      <c r="A20" s="198"/>
      <c r="B20" s="316" t="s">
        <v>136</v>
      </c>
      <c r="C20" s="317"/>
      <c r="D20" s="318"/>
      <c r="E20" s="199"/>
      <c r="F20" s="199"/>
      <c r="G20" s="199"/>
      <c r="H20" s="200"/>
      <c r="I20" s="131">
        <f>SUM(I21:I48)</f>
        <v>9230041.5999999978</v>
      </c>
    </row>
    <row r="21" spans="1:10" s="209" customFormat="1" ht="18" customHeight="1">
      <c r="A21" s="206">
        <v>45221142</v>
      </c>
      <c r="B21" s="424" t="s">
        <v>137</v>
      </c>
      <c r="C21" s="424"/>
      <c r="D21" s="424"/>
      <c r="E21" s="207" t="s">
        <v>138</v>
      </c>
      <c r="F21" s="207" t="s">
        <v>130</v>
      </c>
      <c r="G21" s="208">
        <v>386100400</v>
      </c>
      <c r="H21" s="129">
        <v>1</v>
      </c>
      <c r="I21" s="130">
        <f t="shared" ref="I21:I25" si="0">+H21*G21/1000</f>
        <v>386100.4</v>
      </c>
    </row>
    <row r="22" spans="1:10" s="209" customFormat="1" ht="18" customHeight="1">
      <c r="A22" s="206">
        <v>45221142</v>
      </c>
      <c r="B22" s="424" t="s">
        <v>137</v>
      </c>
      <c r="C22" s="424"/>
      <c r="D22" s="424"/>
      <c r="E22" s="207" t="s">
        <v>138</v>
      </c>
      <c r="F22" s="207" t="s">
        <v>130</v>
      </c>
      <c r="G22" s="208">
        <v>361969100</v>
      </c>
      <c r="H22" s="129">
        <v>1</v>
      </c>
      <c r="I22" s="130">
        <f t="shared" si="0"/>
        <v>361969.1</v>
      </c>
    </row>
    <row r="23" spans="1:10" s="209" customFormat="1" ht="18" customHeight="1">
      <c r="A23" s="206">
        <v>45221142</v>
      </c>
      <c r="B23" s="424" t="s">
        <v>137</v>
      </c>
      <c r="C23" s="424"/>
      <c r="D23" s="424"/>
      <c r="E23" s="207" t="s">
        <v>138</v>
      </c>
      <c r="F23" s="207" t="s">
        <v>130</v>
      </c>
      <c r="G23" s="208">
        <v>212355200</v>
      </c>
      <c r="H23" s="129">
        <v>1</v>
      </c>
      <c r="I23" s="130">
        <f t="shared" si="0"/>
        <v>212355.20000000001</v>
      </c>
    </row>
    <row r="24" spans="1:10" s="209" customFormat="1" ht="18" customHeight="1">
      <c r="A24" s="206">
        <v>45221142</v>
      </c>
      <c r="B24" s="424" t="s">
        <v>137</v>
      </c>
      <c r="C24" s="424"/>
      <c r="D24" s="424"/>
      <c r="E24" s="207" t="s">
        <v>138</v>
      </c>
      <c r="F24" s="207" t="s">
        <v>130</v>
      </c>
      <c r="G24" s="208">
        <v>308880300</v>
      </c>
      <c r="H24" s="129">
        <v>1</v>
      </c>
      <c r="I24" s="130">
        <f t="shared" si="0"/>
        <v>308880.3</v>
      </c>
    </row>
    <row r="25" spans="1:10" s="209" customFormat="1" ht="18" customHeight="1">
      <c r="A25" s="206">
        <v>45221142</v>
      </c>
      <c r="B25" s="424" t="s">
        <v>137</v>
      </c>
      <c r="C25" s="424"/>
      <c r="D25" s="424"/>
      <c r="E25" s="207" t="s">
        <v>138</v>
      </c>
      <c r="F25" s="207" t="s">
        <v>130</v>
      </c>
      <c r="G25" s="208">
        <v>333011600</v>
      </c>
      <c r="H25" s="129">
        <v>1</v>
      </c>
      <c r="I25" s="130">
        <f t="shared" si="0"/>
        <v>333011.59999999998</v>
      </c>
    </row>
    <row r="26" spans="1:10" s="209" customFormat="1" ht="18" customHeight="1">
      <c r="A26" s="206">
        <v>45221142</v>
      </c>
      <c r="B26" s="424" t="s">
        <v>137</v>
      </c>
      <c r="C26" s="424"/>
      <c r="D26" s="424"/>
      <c r="E26" s="207" t="s">
        <v>138</v>
      </c>
      <c r="F26" s="207" t="s">
        <v>130</v>
      </c>
      <c r="G26" s="208">
        <v>386100400</v>
      </c>
      <c r="H26" s="129">
        <v>1</v>
      </c>
      <c r="I26" s="130">
        <f t="shared" ref="I26:I41" si="1">+H26*G26/1000</f>
        <v>386100.4</v>
      </c>
    </row>
    <row r="27" spans="1:10" s="209" customFormat="1" ht="18" customHeight="1">
      <c r="A27" s="206">
        <v>45221142</v>
      </c>
      <c r="B27" s="424" t="s">
        <v>137</v>
      </c>
      <c r="C27" s="424"/>
      <c r="D27" s="424"/>
      <c r="E27" s="207" t="s">
        <v>138</v>
      </c>
      <c r="F27" s="207" t="s">
        <v>130</v>
      </c>
      <c r="G27" s="208">
        <v>361969100</v>
      </c>
      <c r="H27" s="129">
        <v>1</v>
      </c>
      <c r="I27" s="130">
        <f t="shared" si="1"/>
        <v>361969.1</v>
      </c>
    </row>
    <row r="28" spans="1:10" s="209" customFormat="1" ht="18" customHeight="1">
      <c r="A28" s="206">
        <v>45221142</v>
      </c>
      <c r="B28" s="424" t="s">
        <v>137</v>
      </c>
      <c r="C28" s="424"/>
      <c r="D28" s="424"/>
      <c r="E28" s="207" t="s">
        <v>138</v>
      </c>
      <c r="F28" s="207" t="s">
        <v>130</v>
      </c>
      <c r="G28" s="208">
        <v>361969100</v>
      </c>
      <c r="H28" s="129">
        <v>1</v>
      </c>
      <c r="I28" s="130">
        <f t="shared" si="1"/>
        <v>361969.1</v>
      </c>
    </row>
    <row r="29" spans="1:10" s="209" customFormat="1" ht="18" customHeight="1">
      <c r="A29" s="206">
        <v>45221142</v>
      </c>
      <c r="B29" s="424" t="s">
        <v>137</v>
      </c>
      <c r="C29" s="424"/>
      <c r="D29" s="424"/>
      <c r="E29" s="207" t="s">
        <v>138</v>
      </c>
      <c r="F29" s="207" t="s">
        <v>130</v>
      </c>
      <c r="G29" s="208">
        <v>361969100</v>
      </c>
      <c r="H29" s="129">
        <v>1</v>
      </c>
      <c r="I29" s="130">
        <f t="shared" si="1"/>
        <v>361969.1</v>
      </c>
    </row>
    <row r="30" spans="1:10" s="209" customFormat="1" ht="18" customHeight="1">
      <c r="A30" s="206">
        <v>45221142</v>
      </c>
      <c r="B30" s="424" t="s">
        <v>137</v>
      </c>
      <c r="C30" s="424"/>
      <c r="D30" s="424"/>
      <c r="E30" s="207" t="s">
        <v>138</v>
      </c>
      <c r="F30" s="207" t="s">
        <v>130</v>
      </c>
      <c r="G30" s="208">
        <v>308880300</v>
      </c>
      <c r="H30" s="129">
        <v>1</v>
      </c>
      <c r="I30" s="130">
        <f t="shared" si="1"/>
        <v>308880.3</v>
      </c>
    </row>
    <row r="31" spans="1:10" s="209" customFormat="1" ht="18" customHeight="1">
      <c r="A31" s="206">
        <v>45221142</v>
      </c>
      <c r="B31" s="424" t="s">
        <v>137</v>
      </c>
      <c r="C31" s="424"/>
      <c r="D31" s="424"/>
      <c r="E31" s="207" t="s">
        <v>138</v>
      </c>
      <c r="F31" s="207" t="s">
        <v>130</v>
      </c>
      <c r="G31" s="208">
        <v>361969100</v>
      </c>
      <c r="H31" s="129">
        <v>1</v>
      </c>
      <c r="I31" s="130">
        <f>+H31*G31/1000</f>
        <v>361969.1</v>
      </c>
    </row>
    <row r="32" spans="1:10" s="209" customFormat="1" ht="18" customHeight="1">
      <c r="A32" s="206">
        <v>45221142</v>
      </c>
      <c r="B32" s="424" t="s">
        <v>137</v>
      </c>
      <c r="C32" s="424"/>
      <c r="D32" s="424"/>
      <c r="E32" s="207" t="s">
        <v>138</v>
      </c>
      <c r="F32" s="207" t="s">
        <v>130</v>
      </c>
      <c r="G32" s="208">
        <v>361969100</v>
      </c>
      <c r="H32" s="129">
        <v>1</v>
      </c>
      <c r="I32" s="130">
        <f t="shared" si="1"/>
        <v>361969.1</v>
      </c>
    </row>
    <row r="33" spans="1:9" s="209" customFormat="1" ht="18" customHeight="1">
      <c r="A33" s="206">
        <v>45221142</v>
      </c>
      <c r="B33" s="424" t="s">
        <v>137</v>
      </c>
      <c r="C33" s="424"/>
      <c r="D33" s="424"/>
      <c r="E33" s="207" t="s">
        <v>138</v>
      </c>
      <c r="F33" s="207" t="s">
        <v>130</v>
      </c>
      <c r="G33" s="208">
        <v>361969100</v>
      </c>
      <c r="H33" s="129">
        <v>1</v>
      </c>
      <c r="I33" s="130">
        <f t="shared" si="1"/>
        <v>361969.1</v>
      </c>
    </row>
    <row r="34" spans="1:9" s="209" customFormat="1" ht="18" customHeight="1">
      <c r="A34" s="206">
        <v>45221142</v>
      </c>
      <c r="B34" s="424" t="s">
        <v>137</v>
      </c>
      <c r="C34" s="424"/>
      <c r="D34" s="424"/>
      <c r="E34" s="207" t="s">
        <v>138</v>
      </c>
      <c r="F34" s="207" t="s">
        <v>130</v>
      </c>
      <c r="G34" s="208">
        <v>333011600</v>
      </c>
      <c r="H34" s="129">
        <v>1</v>
      </c>
      <c r="I34" s="130">
        <f t="shared" si="1"/>
        <v>333011.59999999998</v>
      </c>
    </row>
    <row r="35" spans="1:9" s="209" customFormat="1" ht="18" customHeight="1">
      <c r="A35" s="206">
        <v>45221142</v>
      </c>
      <c r="B35" s="424" t="s">
        <v>137</v>
      </c>
      <c r="C35" s="424"/>
      <c r="D35" s="424"/>
      <c r="E35" s="207" t="s">
        <v>138</v>
      </c>
      <c r="F35" s="207" t="s">
        <v>130</v>
      </c>
      <c r="G35" s="208">
        <v>289575300</v>
      </c>
      <c r="H35" s="129">
        <v>1</v>
      </c>
      <c r="I35" s="130">
        <f t="shared" si="1"/>
        <v>289575.3</v>
      </c>
    </row>
    <row r="36" spans="1:9" s="209" customFormat="1" ht="18" customHeight="1">
      <c r="A36" s="206">
        <v>45221142</v>
      </c>
      <c r="B36" s="424" t="s">
        <v>137</v>
      </c>
      <c r="C36" s="424"/>
      <c r="D36" s="424"/>
      <c r="E36" s="207" t="s">
        <v>138</v>
      </c>
      <c r="F36" s="207" t="s">
        <v>130</v>
      </c>
      <c r="G36" s="208">
        <v>308880300</v>
      </c>
      <c r="H36" s="129">
        <v>1</v>
      </c>
      <c r="I36" s="130">
        <f t="shared" si="1"/>
        <v>308880.3</v>
      </c>
    </row>
    <row r="37" spans="1:9" s="209" customFormat="1" ht="18" customHeight="1">
      <c r="A37" s="206">
        <v>45221142</v>
      </c>
      <c r="B37" s="424" t="s">
        <v>137</v>
      </c>
      <c r="C37" s="424"/>
      <c r="D37" s="424"/>
      <c r="E37" s="207" t="s">
        <v>138</v>
      </c>
      <c r="F37" s="207" t="s">
        <v>130</v>
      </c>
      <c r="G37" s="208">
        <v>386100400</v>
      </c>
      <c r="H37" s="129">
        <v>1</v>
      </c>
      <c r="I37" s="130">
        <f t="shared" si="1"/>
        <v>386100.4</v>
      </c>
    </row>
    <row r="38" spans="1:9" s="209" customFormat="1" ht="18" customHeight="1">
      <c r="A38" s="206">
        <v>45221142</v>
      </c>
      <c r="B38" s="424" t="s">
        <v>137</v>
      </c>
      <c r="C38" s="424"/>
      <c r="D38" s="424"/>
      <c r="E38" s="207" t="s">
        <v>138</v>
      </c>
      <c r="F38" s="207" t="s">
        <v>130</v>
      </c>
      <c r="G38" s="208">
        <v>333011600</v>
      </c>
      <c r="H38" s="129">
        <v>1</v>
      </c>
      <c r="I38" s="130">
        <f t="shared" si="1"/>
        <v>333011.59999999998</v>
      </c>
    </row>
    <row r="39" spans="1:9" s="209" customFormat="1" ht="18" customHeight="1">
      <c r="A39" s="206">
        <v>45221142</v>
      </c>
      <c r="B39" s="424" t="s">
        <v>137</v>
      </c>
      <c r="C39" s="424"/>
      <c r="D39" s="424"/>
      <c r="E39" s="207" t="s">
        <v>138</v>
      </c>
      <c r="F39" s="207" t="s">
        <v>130</v>
      </c>
      <c r="G39" s="208">
        <v>289575300</v>
      </c>
      <c r="H39" s="129">
        <v>1</v>
      </c>
      <c r="I39" s="130">
        <f t="shared" si="1"/>
        <v>289575.3</v>
      </c>
    </row>
    <row r="40" spans="1:9" s="209" customFormat="1" ht="18" customHeight="1">
      <c r="A40" s="206">
        <v>45221142</v>
      </c>
      <c r="B40" s="424" t="s">
        <v>137</v>
      </c>
      <c r="C40" s="424"/>
      <c r="D40" s="424"/>
      <c r="E40" s="207" t="s">
        <v>138</v>
      </c>
      <c r="F40" s="207" t="s">
        <v>130</v>
      </c>
      <c r="G40" s="208">
        <v>222007700</v>
      </c>
      <c r="H40" s="129">
        <v>1</v>
      </c>
      <c r="I40" s="130">
        <f t="shared" si="1"/>
        <v>222007.7</v>
      </c>
    </row>
    <row r="41" spans="1:9" s="209" customFormat="1" ht="18" customHeight="1">
      <c r="A41" s="206">
        <v>45221142</v>
      </c>
      <c r="B41" s="424" t="s">
        <v>137</v>
      </c>
      <c r="C41" s="424"/>
      <c r="D41" s="424"/>
      <c r="E41" s="207" t="s">
        <v>138</v>
      </c>
      <c r="F41" s="207" t="s">
        <v>130</v>
      </c>
      <c r="G41" s="208">
        <v>289575300</v>
      </c>
      <c r="H41" s="129">
        <v>1</v>
      </c>
      <c r="I41" s="130">
        <f t="shared" si="1"/>
        <v>289575.3</v>
      </c>
    </row>
    <row r="42" spans="1:9" s="209" customFormat="1" ht="18" customHeight="1">
      <c r="A42" s="206">
        <v>45221142</v>
      </c>
      <c r="B42" s="424" t="s">
        <v>137</v>
      </c>
      <c r="C42" s="424"/>
      <c r="D42" s="424"/>
      <c r="E42" s="207" t="s">
        <v>138</v>
      </c>
      <c r="F42" s="207" t="s">
        <v>130</v>
      </c>
      <c r="G42" s="208">
        <v>318532800</v>
      </c>
      <c r="H42" s="129">
        <v>1</v>
      </c>
      <c r="I42" s="130">
        <f t="shared" ref="I42:I48" si="2">+H42*G42/1000</f>
        <v>318532.8</v>
      </c>
    </row>
    <row r="43" spans="1:9" s="209" customFormat="1" ht="18" customHeight="1">
      <c r="A43" s="206">
        <v>45221142</v>
      </c>
      <c r="B43" s="424" t="s">
        <v>137</v>
      </c>
      <c r="C43" s="424"/>
      <c r="D43" s="424"/>
      <c r="E43" s="207" t="s">
        <v>138</v>
      </c>
      <c r="F43" s="207" t="s">
        <v>130</v>
      </c>
      <c r="G43" s="208">
        <v>267686400</v>
      </c>
      <c r="H43" s="129">
        <v>1</v>
      </c>
      <c r="I43" s="130">
        <f t="shared" si="2"/>
        <v>267686.40000000002</v>
      </c>
    </row>
    <row r="44" spans="1:9" s="209" customFormat="1" ht="18" customHeight="1">
      <c r="A44" s="206">
        <v>45221142</v>
      </c>
      <c r="B44" s="424" t="s">
        <v>137</v>
      </c>
      <c r="C44" s="424"/>
      <c r="D44" s="424"/>
      <c r="E44" s="207" t="s">
        <v>138</v>
      </c>
      <c r="F44" s="207" t="s">
        <v>130</v>
      </c>
      <c r="G44" s="208">
        <v>361969100</v>
      </c>
      <c r="H44" s="129">
        <v>1</v>
      </c>
      <c r="I44" s="130">
        <f t="shared" si="2"/>
        <v>361969.1</v>
      </c>
    </row>
    <row r="45" spans="1:9" s="209" customFormat="1" ht="18" customHeight="1">
      <c r="A45" s="206">
        <v>45221142</v>
      </c>
      <c r="B45" s="424" t="s">
        <v>137</v>
      </c>
      <c r="C45" s="424"/>
      <c r="D45" s="424"/>
      <c r="E45" s="207" t="s">
        <v>138</v>
      </c>
      <c r="F45" s="207" t="s">
        <v>130</v>
      </c>
      <c r="G45" s="208">
        <v>333011600</v>
      </c>
      <c r="H45" s="129">
        <v>1</v>
      </c>
      <c r="I45" s="130">
        <f t="shared" si="2"/>
        <v>333011.59999999998</v>
      </c>
    </row>
    <row r="46" spans="1:9" s="209" customFormat="1" ht="18" customHeight="1">
      <c r="A46" s="206">
        <v>45221142</v>
      </c>
      <c r="B46" s="424" t="s">
        <v>137</v>
      </c>
      <c r="C46" s="424"/>
      <c r="D46" s="424"/>
      <c r="E46" s="207" t="s">
        <v>138</v>
      </c>
      <c r="F46" s="207" t="s">
        <v>130</v>
      </c>
      <c r="G46" s="208">
        <v>361969100</v>
      </c>
      <c r="H46" s="129">
        <v>1</v>
      </c>
      <c r="I46" s="130">
        <f t="shared" si="2"/>
        <v>361969.1</v>
      </c>
    </row>
    <row r="47" spans="1:9" s="209" customFormat="1" ht="18" customHeight="1">
      <c r="A47" s="206">
        <v>45221142</v>
      </c>
      <c r="B47" s="424" t="s">
        <v>137</v>
      </c>
      <c r="C47" s="424"/>
      <c r="D47" s="424"/>
      <c r="E47" s="207" t="s">
        <v>138</v>
      </c>
      <c r="F47" s="207" t="s">
        <v>130</v>
      </c>
      <c r="G47" s="208">
        <v>333011600</v>
      </c>
      <c r="H47" s="129">
        <v>1</v>
      </c>
      <c r="I47" s="130">
        <f t="shared" si="2"/>
        <v>333011.59999999998</v>
      </c>
    </row>
    <row r="48" spans="1:9" s="209" customFormat="1" ht="18" customHeight="1">
      <c r="A48" s="206">
        <v>45221142</v>
      </c>
      <c r="B48" s="424" t="s">
        <v>137</v>
      </c>
      <c r="C48" s="424"/>
      <c r="D48" s="424"/>
      <c r="E48" s="207" t="s">
        <v>138</v>
      </c>
      <c r="F48" s="207" t="s">
        <v>130</v>
      </c>
      <c r="G48" s="208">
        <v>333011600</v>
      </c>
      <c r="H48" s="129">
        <v>1</v>
      </c>
      <c r="I48" s="130">
        <f t="shared" si="2"/>
        <v>333011.59999999998</v>
      </c>
    </row>
    <row r="49" spans="1:9" s="209" customFormat="1" ht="20.95" customHeight="1">
      <c r="A49" s="206"/>
      <c r="B49" s="316" t="s">
        <v>70</v>
      </c>
      <c r="C49" s="317"/>
      <c r="D49" s="318"/>
      <c r="E49" s="199" t="s">
        <v>145</v>
      </c>
      <c r="F49" s="199" t="s">
        <v>145</v>
      </c>
      <c r="G49" s="199" t="s">
        <v>145</v>
      </c>
      <c r="H49" s="210"/>
      <c r="I49" s="131">
        <f>SUM(I50:I109)</f>
        <v>387358.39999999962</v>
      </c>
    </row>
    <row r="50" spans="1:9" s="209" customFormat="1">
      <c r="A50" s="206">
        <v>71351540</v>
      </c>
      <c r="B50" s="424" t="s">
        <v>87</v>
      </c>
      <c r="C50" s="424"/>
      <c r="D50" s="424"/>
      <c r="E50" s="207" t="s">
        <v>71</v>
      </c>
      <c r="F50" s="207" t="s">
        <v>69</v>
      </c>
      <c r="G50" s="208">
        <v>11583000</v>
      </c>
      <c r="H50" s="129">
        <v>1</v>
      </c>
      <c r="I50" s="130">
        <f t="shared" ref="I50:I53" si="3">+H50*G50/1000</f>
        <v>11583</v>
      </c>
    </row>
    <row r="51" spans="1:9" s="209" customFormat="1">
      <c r="A51" s="206">
        <v>71351540</v>
      </c>
      <c r="B51" s="424" t="s">
        <v>87</v>
      </c>
      <c r="C51" s="424"/>
      <c r="D51" s="424"/>
      <c r="E51" s="207" t="s">
        <v>71</v>
      </c>
      <c r="F51" s="207" t="s">
        <v>69</v>
      </c>
      <c r="G51" s="208">
        <v>10859100</v>
      </c>
      <c r="H51" s="129">
        <v>1</v>
      </c>
      <c r="I51" s="130">
        <f t="shared" si="3"/>
        <v>10859.1</v>
      </c>
    </row>
    <row r="52" spans="1:9" s="209" customFormat="1">
      <c r="A52" s="206">
        <v>71351540</v>
      </c>
      <c r="B52" s="424" t="s">
        <v>87</v>
      </c>
      <c r="C52" s="424"/>
      <c r="D52" s="424"/>
      <c r="E52" s="207" t="s">
        <v>71</v>
      </c>
      <c r="F52" s="207" t="s">
        <v>69</v>
      </c>
      <c r="G52" s="208">
        <v>6370700</v>
      </c>
      <c r="H52" s="129">
        <v>1</v>
      </c>
      <c r="I52" s="130">
        <f t="shared" si="3"/>
        <v>6370.7</v>
      </c>
    </row>
    <row r="53" spans="1:9" s="209" customFormat="1">
      <c r="A53" s="206">
        <v>71351540</v>
      </c>
      <c r="B53" s="424" t="s">
        <v>87</v>
      </c>
      <c r="C53" s="424"/>
      <c r="D53" s="424"/>
      <c r="E53" s="207" t="s">
        <v>71</v>
      </c>
      <c r="F53" s="207" t="s">
        <v>69</v>
      </c>
      <c r="G53" s="208">
        <v>9266400</v>
      </c>
      <c r="H53" s="129">
        <v>1</v>
      </c>
      <c r="I53" s="130">
        <f t="shared" si="3"/>
        <v>9266.4</v>
      </c>
    </row>
    <row r="54" spans="1:9" s="209" customFormat="1">
      <c r="A54" s="206">
        <v>71351540</v>
      </c>
      <c r="B54" s="424" t="s">
        <v>87</v>
      </c>
      <c r="C54" s="424"/>
      <c r="D54" s="424"/>
      <c r="E54" s="207" t="s">
        <v>71</v>
      </c>
      <c r="F54" s="207" t="s">
        <v>69</v>
      </c>
      <c r="G54" s="208">
        <v>9990300</v>
      </c>
      <c r="H54" s="129">
        <v>1</v>
      </c>
      <c r="I54" s="131">
        <f>+ROUND(H54*G54/1000,1)</f>
        <v>9990.2999999999993</v>
      </c>
    </row>
    <row r="55" spans="1:9" s="209" customFormat="1">
      <c r="A55" s="206">
        <v>71351540</v>
      </c>
      <c r="B55" s="424" t="s">
        <v>87</v>
      </c>
      <c r="C55" s="424"/>
      <c r="D55" s="424"/>
      <c r="E55" s="207" t="s">
        <v>71</v>
      </c>
      <c r="F55" s="207" t="s">
        <v>69</v>
      </c>
      <c r="G55" s="208">
        <v>11583000</v>
      </c>
      <c r="H55" s="129">
        <v>1</v>
      </c>
      <c r="I55" s="130">
        <f t="shared" ref="I55:I77" si="4">+H55*G55/1000</f>
        <v>11583</v>
      </c>
    </row>
    <row r="56" spans="1:9" s="209" customFormat="1">
      <c r="A56" s="206">
        <v>71351540</v>
      </c>
      <c r="B56" s="424" t="s">
        <v>87</v>
      </c>
      <c r="C56" s="424"/>
      <c r="D56" s="424"/>
      <c r="E56" s="207" t="s">
        <v>71</v>
      </c>
      <c r="F56" s="207" t="s">
        <v>69</v>
      </c>
      <c r="G56" s="208">
        <v>10859100</v>
      </c>
      <c r="H56" s="129">
        <v>1</v>
      </c>
      <c r="I56" s="130">
        <f t="shared" si="4"/>
        <v>10859.1</v>
      </c>
    </row>
    <row r="57" spans="1:9" s="209" customFormat="1">
      <c r="A57" s="206">
        <v>71351540</v>
      </c>
      <c r="B57" s="424" t="s">
        <v>87</v>
      </c>
      <c r="C57" s="424"/>
      <c r="D57" s="424"/>
      <c r="E57" s="207" t="s">
        <v>71</v>
      </c>
      <c r="F57" s="207" t="s">
        <v>69</v>
      </c>
      <c r="G57" s="208">
        <v>10859100</v>
      </c>
      <c r="H57" s="129">
        <v>1</v>
      </c>
      <c r="I57" s="130">
        <f t="shared" si="4"/>
        <v>10859.1</v>
      </c>
    </row>
    <row r="58" spans="1:9" s="209" customFormat="1">
      <c r="A58" s="206">
        <v>71351540</v>
      </c>
      <c r="B58" s="424" t="s">
        <v>87</v>
      </c>
      <c r="C58" s="424"/>
      <c r="D58" s="424"/>
      <c r="E58" s="207" t="s">
        <v>71</v>
      </c>
      <c r="F58" s="207" t="s">
        <v>69</v>
      </c>
      <c r="G58" s="208">
        <v>10859100</v>
      </c>
      <c r="H58" s="129">
        <v>1</v>
      </c>
      <c r="I58" s="130">
        <f t="shared" si="4"/>
        <v>10859.1</v>
      </c>
    </row>
    <row r="59" spans="1:9" s="209" customFormat="1">
      <c r="A59" s="206">
        <v>71351540</v>
      </c>
      <c r="B59" s="424" t="s">
        <v>87</v>
      </c>
      <c r="C59" s="424"/>
      <c r="D59" s="424"/>
      <c r="E59" s="207" t="s">
        <v>71</v>
      </c>
      <c r="F59" s="207" t="s">
        <v>69</v>
      </c>
      <c r="G59" s="208">
        <v>9266400</v>
      </c>
      <c r="H59" s="129">
        <v>1</v>
      </c>
      <c r="I59" s="130">
        <f t="shared" si="4"/>
        <v>9266.4</v>
      </c>
    </row>
    <row r="60" spans="1:9" s="209" customFormat="1">
      <c r="A60" s="206">
        <v>71351540</v>
      </c>
      <c r="B60" s="424" t="s">
        <v>87</v>
      </c>
      <c r="C60" s="424"/>
      <c r="D60" s="424"/>
      <c r="E60" s="207" t="s">
        <v>71</v>
      </c>
      <c r="F60" s="207" t="s">
        <v>69</v>
      </c>
      <c r="G60" s="208">
        <v>10859100</v>
      </c>
      <c r="H60" s="129">
        <v>1</v>
      </c>
      <c r="I60" s="130">
        <f t="shared" si="4"/>
        <v>10859.1</v>
      </c>
    </row>
    <row r="61" spans="1:9" s="209" customFormat="1">
      <c r="A61" s="206">
        <v>71351540</v>
      </c>
      <c r="B61" s="424" t="s">
        <v>87</v>
      </c>
      <c r="C61" s="424"/>
      <c r="D61" s="424"/>
      <c r="E61" s="207" t="s">
        <v>71</v>
      </c>
      <c r="F61" s="207" t="s">
        <v>69</v>
      </c>
      <c r="G61" s="208">
        <v>10859100</v>
      </c>
      <c r="H61" s="129">
        <v>1</v>
      </c>
      <c r="I61" s="130">
        <f t="shared" si="4"/>
        <v>10859.1</v>
      </c>
    </row>
    <row r="62" spans="1:9" s="209" customFormat="1">
      <c r="A62" s="206">
        <v>71351540</v>
      </c>
      <c r="B62" s="424" t="s">
        <v>87</v>
      </c>
      <c r="C62" s="424"/>
      <c r="D62" s="424"/>
      <c r="E62" s="207" t="s">
        <v>71</v>
      </c>
      <c r="F62" s="207" t="s">
        <v>69</v>
      </c>
      <c r="G62" s="208">
        <v>10859100</v>
      </c>
      <c r="H62" s="129">
        <v>1</v>
      </c>
      <c r="I62" s="130">
        <f t="shared" si="4"/>
        <v>10859.1</v>
      </c>
    </row>
    <row r="63" spans="1:9" s="209" customFormat="1">
      <c r="A63" s="206">
        <v>71351540</v>
      </c>
      <c r="B63" s="424" t="s">
        <v>87</v>
      </c>
      <c r="C63" s="424"/>
      <c r="D63" s="424"/>
      <c r="E63" s="207" t="s">
        <v>71</v>
      </c>
      <c r="F63" s="207" t="s">
        <v>69</v>
      </c>
      <c r="G63" s="208">
        <v>9990300</v>
      </c>
      <c r="H63" s="129">
        <v>1</v>
      </c>
      <c r="I63" s="130">
        <f t="shared" si="4"/>
        <v>9990.2999999999993</v>
      </c>
    </row>
    <row r="64" spans="1:9" s="209" customFormat="1">
      <c r="A64" s="206">
        <v>71351540</v>
      </c>
      <c r="B64" s="424" t="s">
        <v>87</v>
      </c>
      <c r="C64" s="424"/>
      <c r="D64" s="424"/>
      <c r="E64" s="207" t="s">
        <v>71</v>
      </c>
      <c r="F64" s="207" t="s">
        <v>69</v>
      </c>
      <c r="G64" s="208">
        <v>8687300</v>
      </c>
      <c r="H64" s="129">
        <v>1</v>
      </c>
      <c r="I64" s="130">
        <f t="shared" si="4"/>
        <v>8687.2999999999993</v>
      </c>
    </row>
    <row r="65" spans="1:9" s="209" customFormat="1">
      <c r="A65" s="206">
        <v>71351540</v>
      </c>
      <c r="B65" s="424" t="s">
        <v>87</v>
      </c>
      <c r="C65" s="424"/>
      <c r="D65" s="424"/>
      <c r="E65" s="207" t="s">
        <v>71</v>
      </c>
      <c r="F65" s="207" t="s">
        <v>69</v>
      </c>
      <c r="G65" s="208">
        <v>9266400</v>
      </c>
      <c r="H65" s="129">
        <v>1</v>
      </c>
      <c r="I65" s="130">
        <f t="shared" si="4"/>
        <v>9266.4</v>
      </c>
    </row>
    <row r="66" spans="1:9" s="209" customFormat="1">
      <c r="A66" s="206">
        <v>71351540</v>
      </c>
      <c r="B66" s="424" t="s">
        <v>87</v>
      </c>
      <c r="C66" s="424"/>
      <c r="D66" s="424"/>
      <c r="E66" s="207" t="s">
        <v>71</v>
      </c>
      <c r="F66" s="207" t="s">
        <v>69</v>
      </c>
      <c r="G66" s="208">
        <v>11583000</v>
      </c>
      <c r="H66" s="129">
        <v>1</v>
      </c>
      <c r="I66" s="130">
        <f t="shared" si="4"/>
        <v>11583</v>
      </c>
    </row>
    <row r="67" spans="1:9" s="209" customFormat="1">
      <c r="A67" s="206">
        <v>71351540</v>
      </c>
      <c r="B67" s="424" t="s">
        <v>87</v>
      </c>
      <c r="C67" s="424"/>
      <c r="D67" s="424"/>
      <c r="E67" s="207" t="s">
        <v>71</v>
      </c>
      <c r="F67" s="207" t="s">
        <v>69</v>
      </c>
      <c r="G67" s="208">
        <v>9990300</v>
      </c>
      <c r="H67" s="129">
        <v>1</v>
      </c>
      <c r="I67" s="130">
        <f t="shared" si="4"/>
        <v>9990.2999999999993</v>
      </c>
    </row>
    <row r="68" spans="1:9" s="209" customFormat="1">
      <c r="A68" s="206">
        <v>71351540</v>
      </c>
      <c r="B68" s="424" t="s">
        <v>87</v>
      </c>
      <c r="C68" s="424"/>
      <c r="D68" s="424"/>
      <c r="E68" s="207" t="s">
        <v>71</v>
      </c>
      <c r="F68" s="207" t="s">
        <v>69</v>
      </c>
      <c r="G68" s="208">
        <v>8687300</v>
      </c>
      <c r="H68" s="129">
        <v>1</v>
      </c>
      <c r="I68" s="130">
        <f t="shared" si="4"/>
        <v>8687.2999999999993</v>
      </c>
    </row>
    <row r="69" spans="1:9" s="209" customFormat="1">
      <c r="A69" s="206">
        <v>71351540</v>
      </c>
      <c r="B69" s="424" t="s">
        <v>87</v>
      </c>
      <c r="C69" s="424"/>
      <c r="D69" s="424"/>
      <c r="E69" s="207" t="s">
        <v>71</v>
      </c>
      <c r="F69" s="207" t="s">
        <v>69</v>
      </c>
      <c r="G69" s="208">
        <v>6660200</v>
      </c>
      <c r="H69" s="129">
        <v>1</v>
      </c>
      <c r="I69" s="130">
        <f t="shared" si="4"/>
        <v>6660.2</v>
      </c>
    </row>
    <row r="70" spans="1:9" s="209" customFormat="1">
      <c r="A70" s="206">
        <v>71351540</v>
      </c>
      <c r="B70" s="424" t="s">
        <v>87</v>
      </c>
      <c r="C70" s="424"/>
      <c r="D70" s="424"/>
      <c r="E70" s="207" t="s">
        <v>71</v>
      </c>
      <c r="F70" s="207" t="s">
        <v>69</v>
      </c>
      <c r="G70" s="208">
        <v>8687300</v>
      </c>
      <c r="H70" s="129">
        <v>1</v>
      </c>
      <c r="I70" s="130">
        <f t="shared" si="4"/>
        <v>8687.2999999999993</v>
      </c>
    </row>
    <row r="71" spans="1:9" s="209" customFormat="1">
      <c r="A71" s="206">
        <v>71351540</v>
      </c>
      <c r="B71" s="424" t="s">
        <v>87</v>
      </c>
      <c r="C71" s="424"/>
      <c r="D71" s="424"/>
      <c r="E71" s="207" t="s">
        <v>71</v>
      </c>
      <c r="F71" s="207" t="s">
        <v>69</v>
      </c>
      <c r="G71" s="208">
        <v>9556000</v>
      </c>
      <c r="H71" s="129">
        <v>1</v>
      </c>
      <c r="I71" s="130">
        <f t="shared" si="4"/>
        <v>9556</v>
      </c>
    </row>
    <row r="72" spans="1:9" s="209" customFormat="1" ht="17.899999999999999" customHeight="1">
      <c r="A72" s="206">
        <v>71351540</v>
      </c>
      <c r="B72" s="425" t="s">
        <v>87</v>
      </c>
      <c r="C72" s="426"/>
      <c r="D72" s="427"/>
      <c r="E72" s="207" t="s">
        <v>71</v>
      </c>
      <c r="F72" s="207" t="s">
        <v>69</v>
      </c>
      <c r="G72" s="208">
        <v>10707500</v>
      </c>
      <c r="H72" s="129">
        <v>1</v>
      </c>
      <c r="I72" s="130">
        <f t="shared" si="4"/>
        <v>10707.5</v>
      </c>
    </row>
    <row r="73" spans="1:9" s="209" customFormat="1" ht="17.899999999999999" customHeight="1">
      <c r="A73" s="206">
        <v>71351540</v>
      </c>
      <c r="B73" s="425" t="s">
        <v>87</v>
      </c>
      <c r="C73" s="426"/>
      <c r="D73" s="427"/>
      <c r="E73" s="207" t="s">
        <v>71</v>
      </c>
      <c r="F73" s="207" t="s">
        <v>69</v>
      </c>
      <c r="G73" s="208">
        <v>10859100</v>
      </c>
      <c r="H73" s="129">
        <v>1</v>
      </c>
      <c r="I73" s="130">
        <f t="shared" si="4"/>
        <v>10859.1</v>
      </c>
    </row>
    <row r="74" spans="1:9" s="209" customFormat="1" ht="17.899999999999999" customHeight="1">
      <c r="A74" s="206">
        <v>71351540</v>
      </c>
      <c r="B74" s="425" t="s">
        <v>87</v>
      </c>
      <c r="C74" s="426"/>
      <c r="D74" s="427"/>
      <c r="E74" s="207" t="s">
        <v>71</v>
      </c>
      <c r="F74" s="207" t="s">
        <v>69</v>
      </c>
      <c r="G74" s="208">
        <v>9990300</v>
      </c>
      <c r="H74" s="129">
        <v>1</v>
      </c>
      <c r="I74" s="130">
        <f t="shared" si="4"/>
        <v>9990.2999999999993</v>
      </c>
    </row>
    <row r="75" spans="1:9" s="209" customFormat="1" ht="17.899999999999999" customHeight="1">
      <c r="A75" s="206">
        <v>71351540</v>
      </c>
      <c r="B75" s="425" t="s">
        <v>87</v>
      </c>
      <c r="C75" s="426"/>
      <c r="D75" s="427"/>
      <c r="E75" s="207" t="s">
        <v>71</v>
      </c>
      <c r="F75" s="207" t="s">
        <v>69</v>
      </c>
      <c r="G75" s="208">
        <v>10859100</v>
      </c>
      <c r="H75" s="129">
        <v>1</v>
      </c>
      <c r="I75" s="130">
        <f t="shared" si="4"/>
        <v>10859.1</v>
      </c>
    </row>
    <row r="76" spans="1:9" s="209" customFormat="1" ht="17.899999999999999" customHeight="1">
      <c r="A76" s="206">
        <v>71351540</v>
      </c>
      <c r="B76" s="425" t="s">
        <v>87</v>
      </c>
      <c r="C76" s="426"/>
      <c r="D76" s="427"/>
      <c r="E76" s="207" t="s">
        <v>71</v>
      </c>
      <c r="F76" s="207" t="s">
        <v>69</v>
      </c>
      <c r="G76" s="208">
        <v>9990300</v>
      </c>
      <c r="H76" s="129">
        <v>1</v>
      </c>
      <c r="I76" s="130">
        <f t="shared" si="4"/>
        <v>9990.2999999999993</v>
      </c>
    </row>
    <row r="77" spans="1:9" s="209" customFormat="1">
      <c r="A77" s="206">
        <v>71351540</v>
      </c>
      <c r="B77" s="424" t="s">
        <v>87</v>
      </c>
      <c r="C77" s="424"/>
      <c r="D77" s="424"/>
      <c r="E77" s="207" t="s">
        <v>71</v>
      </c>
      <c r="F77" s="207" t="s">
        <v>69</v>
      </c>
      <c r="G77" s="208">
        <v>9990300</v>
      </c>
      <c r="H77" s="129">
        <v>1</v>
      </c>
      <c r="I77" s="130">
        <f t="shared" si="4"/>
        <v>9990.2999999999993</v>
      </c>
    </row>
    <row r="78" spans="1:9" s="209" customFormat="1">
      <c r="A78" s="206">
        <v>98111140</v>
      </c>
      <c r="B78" s="424" t="s">
        <v>88</v>
      </c>
      <c r="C78" s="424"/>
      <c r="D78" s="424"/>
      <c r="E78" s="207" t="s">
        <v>73</v>
      </c>
      <c r="F78" s="207" t="s">
        <v>69</v>
      </c>
      <c r="G78" s="208">
        <v>2316600</v>
      </c>
      <c r="H78" s="129">
        <v>1</v>
      </c>
      <c r="I78" s="130">
        <f t="shared" ref="I78:I81" si="5">+H78*G78/1000</f>
        <v>2316.6</v>
      </c>
    </row>
    <row r="79" spans="1:9" s="209" customFormat="1">
      <c r="A79" s="206">
        <v>98111140</v>
      </c>
      <c r="B79" s="424" t="s">
        <v>88</v>
      </c>
      <c r="C79" s="424"/>
      <c r="D79" s="424"/>
      <c r="E79" s="207" t="s">
        <v>73</v>
      </c>
      <c r="F79" s="207" t="s">
        <v>69</v>
      </c>
      <c r="G79" s="208">
        <v>2171800</v>
      </c>
      <c r="H79" s="129">
        <v>1</v>
      </c>
      <c r="I79" s="130">
        <f t="shared" si="5"/>
        <v>2171.8000000000002</v>
      </c>
    </row>
    <row r="80" spans="1:9" s="209" customFormat="1">
      <c r="A80" s="206">
        <v>98111140</v>
      </c>
      <c r="B80" s="424" t="s">
        <v>88</v>
      </c>
      <c r="C80" s="424"/>
      <c r="D80" s="424"/>
      <c r="E80" s="207" t="s">
        <v>73</v>
      </c>
      <c r="F80" s="207" t="s">
        <v>69</v>
      </c>
      <c r="G80" s="208">
        <v>1274100</v>
      </c>
      <c r="H80" s="129">
        <v>1</v>
      </c>
      <c r="I80" s="130">
        <f t="shared" si="5"/>
        <v>1274.0999999999999</v>
      </c>
    </row>
    <row r="81" spans="1:9" s="209" customFormat="1">
      <c r="A81" s="206">
        <v>98111140</v>
      </c>
      <c r="B81" s="424" t="s">
        <v>88</v>
      </c>
      <c r="C81" s="424"/>
      <c r="D81" s="424"/>
      <c r="E81" s="207" t="s">
        <v>73</v>
      </c>
      <c r="F81" s="207" t="s">
        <v>69</v>
      </c>
      <c r="G81" s="208">
        <v>1853300</v>
      </c>
      <c r="H81" s="129">
        <v>1</v>
      </c>
      <c r="I81" s="130">
        <f t="shared" si="5"/>
        <v>1853.3</v>
      </c>
    </row>
    <row r="82" spans="1:9" s="209" customFormat="1">
      <c r="A82" s="206">
        <v>98111140</v>
      </c>
      <c r="B82" s="424" t="s">
        <v>88</v>
      </c>
      <c r="C82" s="424"/>
      <c r="D82" s="424"/>
      <c r="E82" s="207" t="s">
        <v>73</v>
      </c>
      <c r="F82" s="207" t="s">
        <v>69</v>
      </c>
      <c r="G82" s="208">
        <v>1998100</v>
      </c>
      <c r="H82" s="129">
        <v>1</v>
      </c>
      <c r="I82" s="131">
        <f t="shared" ref="I82" si="6">+ROUND(H82*G82/1000,1)</f>
        <v>1998.1</v>
      </c>
    </row>
    <row r="83" spans="1:9" s="209" customFormat="1">
      <c r="A83" s="206">
        <v>98111140</v>
      </c>
      <c r="B83" s="424" t="s">
        <v>88</v>
      </c>
      <c r="C83" s="424"/>
      <c r="D83" s="424"/>
      <c r="E83" s="207" t="s">
        <v>73</v>
      </c>
      <c r="F83" s="207" t="s">
        <v>69</v>
      </c>
      <c r="G83" s="208">
        <v>2316600</v>
      </c>
      <c r="H83" s="129">
        <v>1</v>
      </c>
      <c r="I83" s="130">
        <f t="shared" ref="I83:I105" si="7">+H83*G83/1000</f>
        <v>2316.6</v>
      </c>
    </row>
    <row r="84" spans="1:9" s="209" customFormat="1">
      <c r="A84" s="206">
        <v>98111140</v>
      </c>
      <c r="B84" s="424" t="s">
        <v>88</v>
      </c>
      <c r="C84" s="424"/>
      <c r="D84" s="424"/>
      <c r="E84" s="207" t="s">
        <v>73</v>
      </c>
      <c r="F84" s="207" t="s">
        <v>69</v>
      </c>
      <c r="G84" s="208">
        <v>2171800</v>
      </c>
      <c r="H84" s="129">
        <v>1</v>
      </c>
      <c r="I84" s="130">
        <f t="shared" si="7"/>
        <v>2171.8000000000002</v>
      </c>
    </row>
    <row r="85" spans="1:9" s="209" customFormat="1">
      <c r="A85" s="206">
        <v>98111140</v>
      </c>
      <c r="B85" s="424" t="s">
        <v>88</v>
      </c>
      <c r="C85" s="424"/>
      <c r="D85" s="424"/>
      <c r="E85" s="207" t="s">
        <v>73</v>
      </c>
      <c r="F85" s="207" t="s">
        <v>69</v>
      </c>
      <c r="G85" s="208">
        <v>2171800</v>
      </c>
      <c r="H85" s="129">
        <v>1</v>
      </c>
      <c r="I85" s="130">
        <f t="shared" si="7"/>
        <v>2171.8000000000002</v>
      </c>
    </row>
    <row r="86" spans="1:9" s="209" customFormat="1">
      <c r="A86" s="206">
        <v>98111140</v>
      </c>
      <c r="B86" s="424" t="s">
        <v>88</v>
      </c>
      <c r="C86" s="424"/>
      <c r="D86" s="424"/>
      <c r="E86" s="207" t="s">
        <v>73</v>
      </c>
      <c r="F86" s="207" t="s">
        <v>69</v>
      </c>
      <c r="G86" s="208">
        <v>2171800</v>
      </c>
      <c r="H86" s="129">
        <v>1</v>
      </c>
      <c r="I86" s="130">
        <f t="shared" si="7"/>
        <v>2171.8000000000002</v>
      </c>
    </row>
    <row r="87" spans="1:9" s="209" customFormat="1">
      <c r="A87" s="206">
        <v>98111140</v>
      </c>
      <c r="B87" s="424" t="s">
        <v>88</v>
      </c>
      <c r="C87" s="424"/>
      <c r="D87" s="424"/>
      <c r="E87" s="207" t="s">
        <v>73</v>
      </c>
      <c r="F87" s="207" t="s">
        <v>69</v>
      </c>
      <c r="G87" s="208">
        <v>1853300</v>
      </c>
      <c r="H87" s="129">
        <v>1</v>
      </c>
      <c r="I87" s="130">
        <f t="shared" si="7"/>
        <v>1853.3</v>
      </c>
    </row>
    <row r="88" spans="1:9" s="209" customFormat="1">
      <c r="A88" s="206">
        <v>98111140</v>
      </c>
      <c r="B88" s="424" t="s">
        <v>88</v>
      </c>
      <c r="C88" s="424"/>
      <c r="D88" s="424"/>
      <c r="E88" s="207" t="s">
        <v>73</v>
      </c>
      <c r="F88" s="207" t="s">
        <v>69</v>
      </c>
      <c r="G88" s="208">
        <v>2171800</v>
      </c>
      <c r="H88" s="129">
        <v>1</v>
      </c>
      <c r="I88" s="130">
        <f t="shared" si="7"/>
        <v>2171.8000000000002</v>
      </c>
    </row>
    <row r="89" spans="1:9" s="209" customFormat="1">
      <c r="A89" s="206">
        <v>98111140</v>
      </c>
      <c r="B89" s="424" t="s">
        <v>88</v>
      </c>
      <c r="C89" s="424"/>
      <c r="D89" s="424"/>
      <c r="E89" s="207" t="s">
        <v>73</v>
      </c>
      <c r="F89" s="207" t="s">
        <v>69</v>
      </c>
      <c r="G89" s="208">
        <v>2171800</v>
      </c>
      <c r="H89" s="129">
        <v>1</v>
      </c>
      <c r="I89" s="130">
        <f t="shared" si="7"/>
        <v>2171.8000000000002</v>
      </c>
    </row>
    <row r="90" spans="1:9" s="209" customFormat="1">
      <c r="A90" s="206">
        <v>98111140</v>
      </c>
      <c r="B90" s="424" t="s">
        <v>88</v>
      </c>
      <c r="C90" s="424"/>
      <c r="D90" s="424"/>
      <c r="E90" s="207" t="s">
        <v>73</v>
      </c>
      <c r="F90" s="207" t="s">
        <v>69</v>
      </c>
      <c r="G90" s="208">
        <v>2171800</v>
      </c>
      <c r="H90" s="129">
        <v>1</v>
      </c>
      <c r="I90" s="130">
        <f t="shared" si="7"/>
        <v>2171.8000000000002</v>
      </c>
    </row>
    <row r="91" spans="1:9" s="209" customFormat="1">
      <c r="A91" s="206">
        <v>98111140</v>
      </c>
      <c r="B91" s="424" t="s">
        <v>88</v>
      </c>
      <c r="C91" s="424"/>
      <c r="D91" s="424"/>
      <c r="E91" s="207" t="s">
        <v>73</v>
      </c>
      <c r="F91" s="207" t="s">
        <v>69</v>
      </c>
      <c r="G91" s="208">
        <v>1998100</v>
      </c>
      <c r="H91" s="129">
        <v>1</v>
      </c>
      <c r="I91" s="130">
        <f t="shared" si="7"/>
        <v>1998.1</v>
      </c>
    </row>
    <row r="92" spans="1:9" s="209" customFormat="1">
      <c r="A92" s="206">
        <v>98111140</v>
      </c>
      <c r="B92" s="424" t="s">
        <v>88</v>
      </c>
      <c r="C92" s="424"/>
      <c r="D92" s="424"/>
      <c r="E92" s="207" t="s">
        <v>73</v>
      </c>
      <c r="F92" s="207" t="s">
        <v>69</v>
      </c>
      <c r="G92" s="208">
        <v>1737400</v>
      </c>
      <c r="H92" s="129">
        <v>1</v>
      </c>
      <c r="I92" s="130">
        <f t="shared" si="7"/>
        <v>1737.4</v>
      </c>
    </row>
    <row r="93" spans="1:9" s="209" customFormat="1">
      <c r="A93" s="206">
        <v>98111140</v>
      </c>
      <c r="B93" s="424" t="s">
        <v>88</v>
      </c>
      <c r="C93" s="424"/>
      <c r="D93" s="424"/>
      <c r="E93" s="207" t="s">
        <v>73</v>
      </c>
      <c r="F93" s="207" t="s">
        <v>69</v>
      </c>
      <c r="G93" s="208">
        <v>1853300</v>
      </c>
      <c r="H93" s="129">
        <v>1</v>
      </c>
      <c r="I93" s="130">
        <f t="shared" si="7"/>
        <v>1853.3</v>
      </c>
    </row>
    <row r="94" spans="1:9" s="209" customFormat="1">
      <c r="A94" s="206">
        <v>98111140</v>
      </c>
      <c r="B94" s="424" t="s">
        <v>88</v>
      </c>
      <c r="C94" s="424"/>
      <c r="D94" s="424"/>
      <c r="E94" s="207" t="s">
        <v>73</v>
      </c>
      <c r="F94" s="207" t="s">
        <v>69</v>
      </c>
      <c r="G94" s="208">
        <v>2316600</v>
      </c>
      <c r="H94" s="129">
        <v>1</v>
      </c>
      <c r="I94" s="130">
        <f t="shared" si="7"/>
        <v>2316.6</v>
      </c>
    </row>
    <row r="95" spans="1:9" s="209" customFormat="1">
      <c r="A95" s="206">
        <v>98111140</v>
      </c>
      <c r="B95" s="424" t="s">
        <v>88</v>
      </c>
      <c r="C95" s="424"/>
      <c r="D95" s="424"/>
      <c r="E95" s="207" t="s">
        <v>73</v>
      </c>
      <c r="F95" s="207" t="s">
        <v>69</v>
      </c>
      <c r="G95" s="208">
        <v>1998100</v>
      </c>
      <c r="H95" s="129">
        <v>1</v>
      </c>
      <c r="I95" s="130">
        <f t="shared" si="7"/>
        <v>1998.1</v>
      </c>
    </row>
    <row r="96" spans="1:9" s="209" customFormat="1">
      <c r="A96" s="206">
        <v>98111140</v>
      </c>
      <c r="B96" s="424" t="s">
        <v>88</v>
      </c>
      <c r="C96" s="424"/>
      <c r="D96" s="424"/>
      <c r="E96" s="207" t="s">
        <v>73</v>
      </c>
      <c r="F96" s="207" t="s">
        <v>69</v>
      </c>
      <c r="G96" s="208">
        <v>1737400</v>
      </c>
      <c r="H96" s="129">
        <v>1</v>
      </c>
      <c r="I96" s="130">
        <f t="shared" si="7"/>
        <v>1737.4</v>
      </c>
    </row>
    <row r="97" spans="1:9" s="209" customFormat="1">
      <c r="A97" s="206">
        <v>98111140</v>
      </c>
      <c r="B97" s="424" t="s">
        <v>88</v>
      </c>
      <c r="C97" s="424"/>
      <c r="D97" s="424"/>
      <c r="E97" s="207" t="s">
        <v>73</v>
      </c>
      <c r="F97" s="207" t="s">
        <v>69</v>
      </c>
      <c r="G97" s="208">
        <v>1332100</v>
      </c>
      <c r="H97" s="129">
        <v>1</v>
      </c>
      <c r="I97" s="130">
        <f t="shared" si="7"/>
        <v>1332.1</v>
      </c>
    </row>
    <row r="98" spans="1:9" s="209" customFormat="1">
      <c r="A98" s="206">
        <v>98111140</v>
      </c>
      <c r="B98" s="424" t="s">
        <v>88</v>
      </c>
      <c r="C98" s="424"/>
      <c r="D98" s="424"/>
      <c r="E98" s="207" t="s">
        <v>73</v>
      </c>
      <c r="F98" s="207" t="s">
        <v>69</v>
      </c>
      <c r="G98" s="208">
        <v>1737400</v>
      </c>
      <c r="H98" s="129">
        <v>1</v>
      </c>
      <c r="I98" s="130">
        <f t="shared" si="7"/>
        <v>1737.4</v>
      </c>
    </row>
    <row r="99" spans="1:9" s="209" customFormat="1">
      <c r="A99" s="206">
        <v>98111140</v>
      </c>
      <c r="B99" s="424" t="s">
        <v>88</v>
      </c>
      <c r="C99" s="424"/>
      <c r="D99" s="424"/>
      <c r="E99" s="207" t="s">
        <v>73</v>
      </c>
      <c r="F99" s="207" t="s">
        <v>69</v>
      </c>
      <c r="G99" s="208">
        <v>1911200</v>
      </c>
      <c r="H99" s="129">
        <v>1</v>
      </c>
      <c r="I99" s="130">
        <f t="shared" si="7"/>
        <v>1911.2</v>
      </c>
    </row>
    <row r="100" spans="1:9" s="209" customFormat="1">
      <c r="A100" s="206">
        <v>98111140</v>
      </c>
      <c r="B100" s="424" t="s">
        <v>88</v>
      </c>
      <c r="C100" s="424"/>
      <c r="D100" s="424"/>
      <c r="E100" s="207" t="s">
        <v>73</v>
      </c>
      <c r="F100" s="207" t="s">
        <v>69</v>
      </c>
      <c r="G100" s="208">
        <v>1606100</v>
      </c>
      <c r="H100" s="129">
        <v>1</v>
      </c>
      <c r="I100" s="130">
        <f t="shared" si="7"/>
        <v>1606.1</v>
      </c>
    </row>
    <row r="101" spans="1:9" s="209" customFormat="1">
      <c r="A101" s="206">
        <v>98111140</v>
      </c>
      <c r="B101" s="424" t="s">
        <v>88</v>
      </c>
      <c r="C101" s="424"/>
      <c r="D101" s="424"/>
      <c r="E101" s="207" t="s">
        <v>73</v>
      </c>
      <c r="F101" s="207" t="s">
        <v>69</v>
      </c>
      <c r="G101" s="208">
        <v>2171800</v>
      </c>
      <c r="H101" s="129">
        <v>1</v>
      </c>
      <c r="I101" s="130">
        <f t="shared" si="7"/>
        <v>2171.8000000000002</v>
      </c>
    </row>
    <row r="102" spans="1:9" s="209" customFormat="1">
      <c r="A102" s="206">
        <v>98111140</v>
      </c>
      <c r="B102" s="424" t="s">
        <v>88</v>
      </c>
      <c r="C102" s="424"/>
      <c r="D102" s="424"/>
      <c r="E102" s="207" t="s">
        <v>73</v>
      </c>
      <c r="F102" s="207" t="s">
        <v>69</v>
      </c>
      <c r="G102" s="208">
        <v>1998100</v>
      </c>
      <c r="H102" s="129">
        <v>1</v>
      </c>
      <c r="I102" s="130">
        <f t="shared" si="7"/>
        <v>1998.1</v>
      </c>
    </row>
    <row r="103" spans="1:9" s="209" customFormat="1">
      <c r="A103" s="206">
        <v>98111140</v>
      </c>
      <c r="B103" s="424" t="s">
        <v>88</v>
      </c>
      <c r="C103" s="424"/>
      <c r="D103" s="424"/>
      <c r="E103" s="207" t="s">
        <v>73</v>
      </c>
      <c r="F103" s="207" t="s">
        <v>69</v>
      </c>
      <c r="G103" s="208">
        <v>2171800</v>
      </c>
      <c r="H103" s="129">
        <v>1</v>
      </c>
      <c r="I103" s="130">
        <f t="shared" si="7"/>
        <v>2171.8000000000002</v>
      </c>
    </row>
    <row r="104" spans="1:9" s="209" customFormat="1">
      <c r="A104" s="206">
        <v>98111140</v>
      </c>
      <c r="B104" s="424" t="s">
        <v>88</v>
      </c>
      <c r="C104" s="424"/>
      <c r="D104" s="424"/>
      <c r="E104" s="207" t="s">
        <v>73</v>
      </c>
      <c r="F104" s="207" t="s">
        <v>69</v>
      </c>
      <c r="G104" s="208">
        <v>1998100</v>
      </c>
      <c r="H104" s="129">
        <v>1</v>
      </c>
      <c r="I104" s="130">
        <f t="shared" si="7"/>
        <v>1998.1</v>
      </c>
    </row>
    <row r="105" spans="1:9" s="209" customFormat="1">
      <c r="A105" s="206">
        <v>98111140</v>
      </c>
      <c r="B105" s="424" t="s">
        <v>88</v>
      </c>
      <c r="C105" s="424"/>
      <c r="D105" s="424"/>
      <c r="E105" s="207" t="s">
        <v>73</v>
      </c>
      <c r="F105" s="207" t="s">
        <v>69</v>
      </c>
      <c r="G105" s="208">
        <v>1998100</v>
      </c>
      <c r="H105" s="129">
        <v>1</v>
      </c>
      <c r="I105" s="130">
        <f t="shared" si="7"/>
        <v>1998.1</v>
      </c>
    </row>
    <row r="106" spans="1:9" s="209" customFormat="1">
      <c r="A106" s="206">
        <v>71241200</v>
      </c>
      <c r="B106" s="424" t="s">
        <v>161</v>
      </c>
      <c r="C106" s="424"/>
      <c r="D106" s="424"/>
      <c r="E106" s="207" t="s">
        <v>71</v>
      </c>
      <c r="F106" s="207" t="s">
        <v>69</v>
      </c>
      <c r="G106" s="208">
        <v>25000000</v>
      </c>
      <c r="H106" s="55">
        <v>1</v>
      </c>
      <c r="I106" s="131">
        <f t="shared" ref="I106:I108" si="8">+ROUND(H106*G106/1000,1)</f>
        <v>25000</v>
      </c>
    </row>
    <row r="107" spans="1:9" s="209" customFormat="1">
      <c r="A107" s="206">
        <v>71241200</v>
      </c>
      <c r="B107" s="424" t="s">
        <v>161</v>
      </c>
      <c r="C107" s="424"/>
      <c r="D107" s="424"/>
      <c r="E107" s="207" t="s">
        <v>71</v>
      </c>
      <c r="F107" s="207" t="s">
        <v>69</v>
      </c>
      <c r="G107" s="208">
        <v>25000000</v>
      </c>
      <c r="H107" s="55">
        <v>1</v>
      </c>
      <c r="I107" s="131">
        <f t="shared" ref="I107" si="9">+ROUND(H107*G107/1000,1)</f>
        <v>25000</v>
      </c>
    </row>
    <row r="108" spans="1:9" s="209" customFormat="1" ht="18" customHeight="1">
      <c r="A108" s="206">
        <v>50531140</v>
      </c>
      <c r="B108" s="424" t="s">
        <v>96</v>
      </c>
      <c r="C108" s="424"/>
      <c r="D108" s="424"/>
      <c r="E108" s="207" t="s">
        <v>71</v>
      </c>
      <c r="F108" s="207" t="s">
        <v>69</v>
      </c>
      <c r="G108" s="208">
        <v>1200000</v>
      </c>
      <c r="H108" s="55">
        <v>1</v>
      </c>
      <c r="I108" s="131">
        <f t="shared" si="8"/>
        <v>1200</v>
      </c>
    </row>
    <row r="109" spans="1:9" s="209" customFormat="1" ht="18" customHeight="1">
      <c r="A109" s="206">
        <v>50531140</v>
      </c>
      <c r="B109" s="424" t="s">
        <v>96</v>
      </c>
      <c r="C109" s="424"/>
      <c r="D109" s="424"/>
      <c r="E109" s="207" t="s">
        <v>71</v>
      </c>
      <c r="F109" s="207" t="s">
        <v>69</v>
      </c>
      <c r="G109" s="208">
        <v>1200000</v>
      </c>
      <c r="H109" s="55">
        <v>1</v>
      </c>
      <c r="I109" s="131">
        <f>+ROUND(H109*G109/1000,1)</f>
        <v>1200</v>
      </c>
    </row>
    <row r="110" spans="1:9" s="205" customFormat="1" ht="54.95" customHeight="1">
      <c r="A110" s="23" t="s">
        <v>247</v>
      </c>
      <c r="B110" s="431" t="s">
        <v>248</v>
      </c>
      <c r="C110" s="431"/>
      <c r="D110" s="431"/>
      <c r="E110" s="431"/>
      <c r="F110" s="431"/>
      <c r="G110" s="431"/>
      <c r="H110" s="431"/>
      <c r="I110" s="204">
        <f>+I111+I118</f>
        <v>1920000</v>
      </c>
    </row>
    <row r="111" spans="1:9" s="42" customFormat="1" ht="20.95" customHeight="1">
      <c r="A111" s="198"/>
      <c r="B111" s="316" t="s">
        <v>136</v>
      </c>
      <c r="C111" s="317"/>
      <c r="D111" s="318"/>
      <c r="E111" s="199"/>
      <c r="F111" s="199"/>
      <c r="G111" s="199"/>
      <c r="H111" s="200"/>
      <c r="I111" s="131">
        <f>SUM(I112:I117)</f>
        <v>1835563.8</v>
      </c>
    </row>
    <row r="112" spans="1:9" s="209" customFormat="1" ht="18" customHeight="1">
      <c r="A112" s="206">
        <v>45221142</v>
      </c>
      <c r="B112" s="424" t="s">
        <v>137</v>
      </c>
      <c r="C112" s="424"/>
      <c r="D112" s="424"/>
      <c r="E112" s="207" t="s">
        <v>138</v>
      </c>
      <c r="F112" s="207" t="s">
        <v>130</v>
      </c>
      <c r="G112" s="208">
        <v>305927300</v>
      </c>
      <c r="H112" s="129">
        <v>1</v>
      </c>
      <c r="I112" s="130">
        <f>+H112*G112/1000</f>
        <v>305927.3</v>
      </c>
    </row>
    <row r="113" spans="1:9" s="209" customFormat="1" ht="18" customHeight="1">
      <c r="A113" s="206">
        <v>45221142</v>
      </c>
      <c r="B113" s="424" t="s">
        <v>137</v>
      </c>
      <c r="C113" s="424"/>
      <c r="D113" s="424"/>
      <c r="E113" s="207" t="s">
        <v>138</v>
      </c>
      <c r="F113" s="207" t="s">
        <v>130</v>
      </c>
      <c r="G113" s="208">
        <v>305927300</v>
      </c>
      <c r="H113" s="129">
        <v>1</v>
      </c>
      <c r="I113" s="130">
        <f>+H113*G113/1000</f>
        <v>305927.3</v>
      </c>
    </row>
    <row r="114" spans="1:9" s="209" customFormat="1" ht="18" customHeight="1">
      <c r="A114" s="206">
        <v>45221142</v>
      </c>
      <c r="B114" s="424" t="s">
        <v>137</v>
      </c>
      <c r="C114" s="424"/>
      <c r="D114" s="424"/>
      <c r="E114" s="207" t="s">
        <v>138</v>
      </c>
      <c r="F114" s="207" t="s">
        <v>130</v>
      </c>
      <c r="G114" s="208">
        <v>305927300</v>
      </c>
      <c r="H114" s="129">
        <v>1</v>
      </c>
      <c r="I114" s="130">
        <f t="shared" ref="I114:I116" si="10">+H114*G114/1000</f>
        <v>305927.3</v>
      </c>
    </row>
    <row r="115" spans="1:9" s="209" customFormat="1" ht="18" customHeight="1">
      <c r="A115" s="206">
        <v>45221142</v>
      </c>
      <c r="B115" s="424" t="s">
        <v>137</v>
      </c>
      <c r="C115" s="424"/>
      <c r="D115" s="424"/>
      <c r="E115" s="207" t="s">
        <v>138</v>
      </c>
      <c r="F115" s="207" t="s">
        <v>130</v>
      </c>
      <c r="G115" s="208">
        <v>305927300</v>
      </c>
      <c r="H115" s="129">
        <v>1</v>
      </c>
      <c r="I115" s="130">
        <f t="shared" si="10"/>
        <v>305927.3</v>
      </c>
    </row>
    <row r="116" spans="1:9" s="209" customFormat="1" ht="18" customHeight="1">
      <c r="A116" s="206">
        <v>45221142</v>
      </c>
      <c r="B116" s="424" t="s">
        <v>137</v>
      </c>
      <c r="C116" s="424"/>
      <c r="D116" s="424"/>
      <c r="E116" s="207" t="s">
        <v>138</v>
      </c>
      <c r="F116" s="207" t="s">
        <v>130</v>
      </c>
      <c r="G116" s="208">
        <v>305927300</v>
      </c>
      <c r="H116" s="129">
        <v>1</v>
      </c>
      <c r="I116" s="130">
        <f t="shared" si="10"/>
        <v>305927.3</v>
      </c>
    </row>
    <row r="117" spans="1:9" s="209" customFormat="1" ht="18" customHeight="1">
      <c r="A117" s="206">
        <v>45221142</v>
      </c>
      <c r="B117" s="424" t="s">
        <v>137</v>
      </c>
      <c r="C117" s="424"/>
      <c r="D117" s="424"/>
      <c r="E117" s="207" t="s">
        <v>138</v>
      </c>
      <c r="F117" s="207" t="s">
        <v>130</v>
      </c>
      <c r="G117" s="208">
        <v>305927300</v>
      </c>
      <c r="H117" s="129">
        <v>1</v>
      </c>
      <c r="I117" s="130">
        <f t="shared" ref="I117" si="11">+H117*G117/1000</f>
        <v>305927.3</v>
      </c>
    </row>
    <row r="118" spans="1:9" s="209" customFormat="1" ht="20.95" customHeight="1">
      <c r="A118" s="206"/>
      <c r="B118" s="316" t="s">
        <v>70</v>
      </c>
      <c r="C118" s="317"/>
      <c r="D118" s="318"/>
      <c r="E118" s="199" t="s">
        <v>145</v>
      </c>
      <c r="F118" s="199" t="s">
        <v>145</v>
      </c>
      <c r="G118" s="199" t="s">
        <v>145</v>
      </c>
      <c r="H118" s="210"/>
      <c r="I118" s="131">
        <f>SUM(I119:I130)</f>
        <v>84436.200000000041</v>
      </c>
    </row>
    <row r="119" spans="1:9" s="209" customFormat="1">
      <c r="A119" s="206">
        <v>71351540</v>
      </c>
      <c r="B119" s="424" t="s">
        <v>87</v>
      </c>
      <c r="C119" s="424"/>
      <c r="D119" s="424"/>
      <c r="E119" s="207" t="s">
        <v>71</v>
      </c>
      <c r="F119" s="207" t="s">
        <v>69</v>
      </c>
      <c r="G119" s="208">
        <v>12237100</v>
      </c>
      <c r="H119" s="129">
        <v>1</v>
      </c>
      <c r="I119" s="130">
        <f t="shared" ref="I119:I122" si="12">+H119*G119/1000</f>
        <v>12237.1</v>
      </c>
    </row>
    <row r="120" spans="1:9" s="209" customFormat="1">
      <c r="A120" s="206">
        <v>71351540</v>
      </c>
      <c r="B120" s="424" t="s">
        <v>87</v>
      </c>
      <c r="C120" s="424"/>
      <c r="D120" s="424"/>
      <c r="E120" s="207" t="s">
        <v>71</v>
      </c>
      <c r="F120" s="207" t="s">
        <v>69</v>
      </c>
      <c r="G120" s="208">
        <v>12237100</v>
      </c>
      <c r="H120" s="129">
        <v>1</v>
      </c>
      <c r="I120" s="130">
        <f t="shared" si="12"/>
        <v>12237.1</v>
      </c>
    </row>
    <row r="121" spans="1:9" s="209" customFormat="1">
      <c r="A121" s="206">
        <v>71351540</v>
      </c>
      <c r="B121" s="424" t="s">
        <v>87</v>
      </c>
      <c r="C121" s="424"/>
      <c r="D121" s="424"/>
      <c r="E121" s="207" t="s">
        <v>71</v>
      </c>
      <c r="F121" s="207" t="s">
        <v>69</v>
      </c>
      <c r="G121" s="208">
        <v>12237100</v>
      </c>
      <c r="H121" s="129">
        <v>1</v>
      </c>
      <c r="I121" s="130">
        <f t="shared" si="12"/>
        <v>12237.1</v>
      </c>
    </row>
    <row r="122" spans="1:9" s="209" customFormat="1">
      <c r="A122" s="206">
        <v>71351540</v>
      </c>
      <c r="B122" s="424" t="s">
        <v>87</v>
      </c>
      <c r="C122" s="424"/>
      <c r="D122" s="424"/>
      <c r="E122" s="207" t="s">
        <v>71</v>
      </c>
      <c r="F122" s="207" t="s">
        <v>69</v>
      </c>
      <c r="G122" s="208">
        <v>12237100</v>
      </c>
      <c r="H122" s="129">
        <v>1</v>
      </c>
      <c r="I122" s="130">
        <f t="shared" si="12"/>
        <v>12237.1</v>
      </c>
    </row>
    <row r="123" spans="1:9" s="209" customFormat="1">
      <c r="A123" s="206">
        <v>71351540</v>
      </c>
      <c r="B123" s="424" t="s">
        <v>87</v>
      </c>
      <c r="C123" s="424"/>
      <c r="D123" s="424"/>
      <c r="E123" s="207" t="s">
        <v>71</v>
      </c>
      <c r="F123" s="207" t="s">
        <v>69</v>
      </c>
      <c r="G123" s="208">
        <v>12237100</v>
      </c>
      <c r="H123" s="129">
        <v>1</v>
      </c>
      <c r="I123" s="130">
        <f t="shared" ref="I123" si="13">+H123*G123/1000</f>
        <v>12237.1</v>
      </c>
    </row>
    <row r="124" spans="1:9" s="209" customFormat="1">
      <c r="A124" s="206">
        <v>71351540</v>
      </c>
      <c r="B124" s="424" t="s">
        <v>87</v>
      </c>
      <c r="C124" s="424"/>
      <c r="D124" s="424"/>
      <c r="E124" s="207" t="s">
        <v>71</v>
      </c>
      <c r="F124" s="207" t="s">
        <v>69</v>
      </c>
      <c r="G124" s="208">
        <v>12237100</v>
      </c>
      <c r="H124" s="129">
        <v>1</v>
      </c>
      <c r="I124" s="130">
        <f t="shared" ref="I124" si="14">+H124*G124/1000</f>
        <v>12237.1</v>
      </c>
    </row>
    <row r="125" spans="1:9" s="209" customFormat="1">
      <c r="A125" s="206">
        <v>98111140</v>
      </c>
      <c r="B125" s="424" t="s">
        <v>88</v>
      </c>
      <c r="C125" s="424"/>
      <c r="D125" s="424"/>
      <c r="E125" s="207" t="s">
        <v>73</v>
      </c>
      <c r="F125" s="207" t="s">
        <v>69</v>
      </c>
      <c r="G125" s="208">
        <v>1835600</v>
      </c>
      <c r="H125" s="129">
        <v>1</v>
      </c>
      <c r="I125" s="130">
        <f>+H125*G125/1000</f>
        <v>1835.6</v>
      </c>
    </row>
    <row r="126" spans="1:9" s="209" customFormat="1">
      <c r="A126" s="206">
        <v>98111140</v>
      </c>
      <c r="B126" s="424" t="s">
        <v>88</v>
      </c>
      <c r="C126" s="424"/>
      <c r="D126" s="424"/>
      <c r="E126" s="207" t="s">
        <v>73</v>
      </c>
      <c r="F126" s="207" t="s">
        <v>69</v>
      </c>
      <c r="G126" s="208">
        <v>1835600</v>
      </c>
      <c r="H126" s="129">
        <v>1</v>
      </c>
      <c r="I126" s="130">
        <f t="shared" ref="I126:I128" si="15">+H126*G126/1000</f>
        <v>1835.6</v>
      </c>
    </row>
    <row r="127" spans="1:9" s="209" customFormat="1">
      <c r="A127" s="206">
        <v>98111140</v>
      </c>
      <c r="B127" s="424" t="s">
        <v>88</v>
      </c>
      <c r="C127" s="424"/>
      <c r="D127" s="424"/>
      <c r="E127" s="207" t="s">
        <v>73</v>
      </c>
      <c r="F127" s="207" t="s">
        <v>69</v>
      </c>
      <c r="G127" s="208">
        <v>1835600</v>
      </c>
      <c r="H127" s="129">
        <v>1</v>
      </c>
      <c r="I127" s="130">
        <f t="shared" si="15"/>
        <v>1835.6</v>
      </c>
    </row>
    <row r="128" spans="1:9" s="209" customFormat="1">
      <c r="A128" s="206">
        <v>98111140</v>
      </c>
      <c r="B128" s="424" t="s">
        <v>88</v>
      </c>
      <c r="C128" s="424"/>
      <c r="D128" s="424"/>
      <c r="E128" s="207" t="s">
        <v>73</v>
      </c>
      <c r="F128" s="207" t="s">
        <v>69</v>
      </c>
      <c r="G128" s="208">
        <v>1835600</v>
      </c>
      <c r="H128" s="129">
        <v>1</v>
      </c>
      <c r="I128" s="130">
        <f t="shared" si="15"/>
        <v>1835.6</v>
      </c>
    </row>
    <row r="129" spans="1:10" s="209" customFormat="1">
      <c r="A129" s="206">
        <v>98111140</v>
      </c>
      <c r="B129" s="424" t="s">
        <v>88</v>
      </c>
      <c r="C129" s="424"/>
      <c r="D129" s="424"/>
      <c r="E129" s="207" t="s">
        <v>73</v>
      </c>
      <c r="F129" s="207" t="s">
        <v>69</v>
      </c>
      <c r="G129" s="208">
        <v>1835600</v>
      </c>
      <c r="H129" s="129">
        <v>1</v>
      </c>
      <c r="I129" s="130">
        <f t="shared" ref="I129" si="16">+H129*G129/1000</f>
        <v>1835.6</v>
      </c>
    </row>
    <row r="130" spans="1:10" s="209" customFormat="1">
      <c r="A130" s="206">
        <v>98111140</v>
      </c>
      <c r="B130" s="424" t="s">
        <v>88</v>
      </c>
      <c r="C130" s="424"/>
      <c r="D130" s="424"/>
      <c r="E130" s="207" t="s">
        <v>73</v>
      </c>
      <c r="F130" s="207" t="s">
        <v>69</v>
      </c>
      <c r="G130" s="208">
        <v>1835600</v>
      </c>
      <c r="H130" s="129">
        <v>1</v>
      </c>
      <c r="I130" s="130">
        <f t="shared" ref="I130" si="17">+H130*G130/1000</f>
        <v>1835.6</v>
      </c>
    </row>
    <row r="131" spans="1:10" s="42" customFormat="1" ht="20.95" customHeight="1">
      <c r="A131" s="198"/>
      <c r="B131" s="172"/>
      <c r="C131" s="172"/>
      <c r="D131" s="172"/>
      <c r="E131" s="199"/>
      <c r="F131" s="199"/>
      <c r="G131" s="199"/>
      <c r="H131" s="200"/>
      <c r="I131" s="131"/>
    </row>
    <row r="132" spans="1:10" s="3" customFormat="1" ht="45" customHeight="1">
      <c r="A132" s="450" t="s">
        <v>131</v>
      </c>
      <c r="B132" s="451"/>
      <c r="C132" s="451"/>
      <c r="D132" s="451"/>
      <c r="E132" s="451"/>
      <c r="F132" s="451"/>
      <c r="G132" s="451"/>
      <c r="H132" s="452"/>
      <c r="I132" s="222">
        <f>+I133+I137+I252</f>
        <v>-10373187.199999997</v>
      </c>
      <c r="J132" s="201"/>
    </row>
    <row r="133" spans="1:10" s="3" customFormat="1">
      <c r="A133" s="280" t="s">
        <v>132</v>
      </c>
      <c r="B133" s="280" t="s">
        <v>381</v>
      </c>
      <c r="C133" s="280" t="s">
        <v>134</v>
      </c>
      <c r="D133" s="428" t="s">
        <v>382</v>
      </c>
      <c r="E133" s="429"/>
      <c r="F133" s="429"/>
      <c r="G133" s="429"/>
      <c r="H133" s="430"/>
      <c r="I133" s="281">
        <f>+I134</f>
        <v>322.5</v>
      </c>
    </row>
    <row r="134" spans="1:10" s="205" customFormat="1" ht="54.95" customHeight="1">
      <c r="A134" s="23" t="s">
        <v>317</v>
      </c>
      <c r="B134" s="431" t="s">
        <v>318</v>
      </c>
      <c r="C134" s="431"/>
      <c r="D134" s="431"/>
      <c r="E134" s="431"/>
      <c r="F134" s="431"/>
      <c r="G134" s="431"/>
      <c r="H134" s="431"/>
      <c r="I134" s="204">
        <f>+I135</f>
        <v>322.5</v>
      </c>
    </row>
    <row r="135" spans="1:10" s="209" customFormat="1" ht="20.95" customHeight="1">
      <c r="A135" s="234"/>
      <c r="B135" s="316" t="s">
        <v>70</v>
      </c>
      <c r="C135" s="317"/>
      <c r="D135" s="318"/>
      <c r="E135" s="199" t="s">
        <v>145</v>
      </c>
      <c r="F135" s="199" t="s">
        <v>145</v>
      </c>
      <c r="G135" s="199" t="s">
        <v>145</v>
      </c>
      <c r="H135" s="210"/>
      <c r="I135" s="131">
        <f>+I136</f>
        <v>322.5</v>
      </c>
    </row>
    <row r="136" spans="1:10" s="209" customFormat="1" ht="18" customHeight="1">
      <c r="A136" s="234">
        <v>71311360</v>
      </c>
      <c r="B136" s="424" t="s">
        <v>311</v>
      </c>
      <c r="C136" s="424"/>
      <c r="D136" s="424"/>
      <c r="E136" s="207" t="s">
        <v>312</v>
      </c>
      <c r="F136" s="207" t="s">
        <v>69</v>
      </c>
      <c r="G136" s="208">
        <v>322500</v>
      </c>
      <c r="H136" s="55">
        <v>1</v>
      </c>
      <c r="I136" s="131">
        <f t="shared" ref="I136" si="18">+ROUND(H136*G136/1000,1)</f>
        <v>322.5</v>
      </c>
    </row>
    <row r="137" spans="1:10" s="3" customFormat="1">
      <c r="A137" s="280" t="s">
        <v>132</v>
      </c>
      <c r="B137" s="280" t="s">
        <v>83</v>
      </c>
      <c r="C137" s="280" t="s">
        <v>134</v>
      </c>
      <c r="D137" s="428" t="s">
        <v>383</v>
      </c>
      <c r="E137" s="429"/>
      <c r="F137" s="429"/>
      <c r="G137" s="429"/>
      <c r="H137" s="430"/>
      <c r="I137" s="281">
        <f>+I138+I231</f>
        <v>-10377046.199999997</v>
      </c>
    </row>
    <row r="138" spans="1:10" s="205" customFormat="1" ht="54.95" customHeight="1">
      <c r="A138" s="23" t="s">
        <v>153</v>
      </c>
      <c r="B138" s="431" t="s">
        <v>154</v>
      </c>
      <c r="C138" s="431"/>
      <c r="D138" s="431"/>
      <c r="E138" s="431"/>
      <c r="F138" s="431"/>
      <c r="G138" s="431"/>
      <c r="H138" s="431"/>
      <c r="I138" s="204">
        <f>+I139+I165</f>
        <v>-8457046.1999999974</v>
      </c>
    </row>
    <row r="139" spans="1:10" s="42" customFormat="1" ht="20.95" customHeight="1">
      <c r="A139" s="198"/>
      <c r="B139" s="316" t="s">
        <v>136</v>
      </c>
      <c r="C139" s="317"/>
      <c r="D139" s="318"/>
      <c r="E139" s="199"/>
      <c r="F139" s="199"/>
      <c r="G139" s="199"/>
      <c r="H139" s="200"/>
      <c r="I139" s="131">
        <f>SUM(I140:I164)</f>
        <v>-8269616.8999999985</v>
      </c>
    </row>
    <row r="140" spans="1:10" s="209" customFormat="1" ht="18" customHeight="1">
      <c r="A140" s="26" t="s">
        <v>164</v>
      </c>
      <c r="B140" s="424" t="s">
        <v>137</v>
      </c>
      <c r="C140" s="424"/>
      <c r="D140" s="424"/>
      <c r="E140" s="207" t="s">
        <v>138</v>
      </c>
      <c r="F140" s="207" t="s">
        <v>130</v>
      </c>
      <c r="G140" s="208">
        <v>308880300</v>
      </c>
      <c r="H140" s="129">
        <v>-1</v>
      </c>
      <c r="I140" s="130">
        <f>+H140*G140/1000</f>
        <v>-308880.3</v>
      </c>
    </row>
    <row r="141" spans="1:10" s="209" customFormat="1" ht="18" customHeight="1">
      <c r="A141" s="26" t="s">
        <v>155</v>
      </c>
      <c r="B141" s="424" t="s">
        <v>137</v>
      </c>
      <c r="C141" s="424"/>
      <c r="D141" s="424"/>
      <c r="E141" s="207" t="s">
        <v>138</v>
      </c>
      <c r="F141" s="207" t="s">
        <v>130</v>
      </c>
      <c r="G141" s="208">
        <v>333011600</v>
      </c>
      <c r="H141" s="129">
        <v>-1</v>
      </c>
      <c r="I141" s="130">
        <f>+H141*G141/1000</f>
        <v>-333011.59999999998</v>
      </c>
    </row>
    <row r="142" spans="1:10" s="209" customFormat="1" ht="18" customHeight="1">
      <c r="A142" s="26" t="s">
        <v>139</v>
      </c>
      <c r="B142" s="424" t="s">
        <v>137</v>
      </c>
      <c r="C142" s="424"/>
      <c r="D142" s="424"/>
      <c r="E142" s="207" t="s">
        <v>138</v>
      </c>
      <c r="F142" s="207" t="s">
        <v>130</v>
      </c>
      <c r="G142" s="208">
        <v>386100400</v>
      </c>
      <c r="H142" s="129">
        <v>-1</v>
      </c>
      <c r="I142" s="130">
        <f t="shared" ref="I142:I145" si="19">+H142*G142/1000</f>
        <v>-386100.4</v>
      </c>
    </row>
    <row r="143" spans="1:10" s="209" customFormat="1" ht="18" customHeight="1">
      <c r="A143" s="26" t="s">
        <v>140</v>
      </c>
      <c r="B143" s="424" t="s">
        <v>137</v>
      </c>
      <c r="C143" s="424"/>
      <c r="D143" s="424"/>
      <c r="E143" s="207" t="s">
        <v>138</v>
      </c>
      <c r="F143" s="207" t="s">
        <v>130</v>
      </c>
      <c r="G143" s="208">
        <v>361969100</v>
      </c>
      <c r="H143" s="129">
        <v>-1</v>
      </c>
      <c r="I143" s="130">
        <f t="shared" si="19"/>
        <v>-361969.1</v>
      </c>
    </row>
    <row r="144" spans="1:10" s="209" customFormat="1" ht="18" customHeight="1">
      <c r="A144" s="26" t="s">
        <v>172</v>
      </c>
      <c r="B144" s="424" t="s">
        <v>137</v>
      </c>
      <c r="C144" s="424"/>
      <c r="D144" s="424"/>
      <c r="E144" s="207" t="s">
        <v>138</v>
      </c>
      <c r="F144" s="207" t="s">
        <v>130</v>
      </c>
      <c r="G144" s="208">
        <v>361969100</v>
      </c>
      <c r="H144" s="129">
        <v>-1</v>
      </c>
      <c r="I144" s="130">
        <f t="shared" si="19"/>
        <v>-361969.1</v>
      </c>
    </row>
    <row r="145" spans="1:9" s="209" customFormat="1" ht="18" customHeight="1">
      <c r="A145" s="26" t="s">
        <v>141</v>
      </c>
      <c r="B145" s="424" t="s">
        <v>137</v>
      </c>
      <c r="C145" s="424"/>
      <c r="D145" s="424"/>
      <c r="E145" s="207" t="s">
        <v>138</v>
      </c>
      <c r="F145" s="207" t="s">
        <v>130</v>
      </c>
      <c r="G145" s="208">
        <v>361969100</v>
      </c>
      <c r="H145" s="129">
        <v>-1</v>
      </c>
      <c r="I145" s="130">
        <f t="shared" si="19"/>
        <v>-361969.1</v>
      </c>
    </row>
    <row r="146" spans="1:9" s="209" customFormat="1" ht="18" customHeight="1">
      <c r="A146" s="26" t="s">
        <v>142</v>
      </c>
      <c r="B146" s="424" t="s">
        <v>137</v>
      </c>
      <c r="C146" s="424"/>
      <c r="D146" s="424"/>
      <c r="E146" s="207" t="s">
        <v>138</v>
      </c>
      <c r="F146" s="207" t="s">
        <v>130</v>
      </c>
      <c r="G146" s="208">
        <v>308880300</v>
      </c>
      <c r="H146" s="129">
        <v>-1</v>
      </c>
      <c r="I146" s="130">
        <f t="shared" ref="I146" si="20">+H146*G146/1000</f>
        <v>-308880.3</v>
      </c>
    </row>
    <row r="147" spans="1:9" s="209" customFormat="1" ht="18" customHeight="1">
      <c r="A147" s="26" t="s">
        <v>143</v>
      </c>
      <c r="B147" s="424" t="s">
        <v>137</v>
      </c>
      <c r="C147" s="424"/>
      <c r="D147" s="424"/>
      <c r="E147" s="207" t="s">
        <v>138</v>
      </c>
      <c r="F147" s="207" t="s">
        <v>130</v>
      </c>
      <c r="G147" s="208">
        <v>361969100</v>
      </c>
      <c r="H147" s="129">
        <v>-1</v>
      </c>
      <c r="I147" s="130">
        <f t="shared" ref="I147:I148" si="21">+H147*G147/1000</f>
        <v>-361969.1</v>
      </c>
    </row>
    <row r="148" spans="1:9" s="209" customFormat="1" ht="18" customHeight="1">
      <c r="A148" s="26" t="s">
        <v>144</v>
      </c>
      <c r="B148" s="424" t="s">
        <v>137</v>
      </c>
      <c r="C148" s="424"/>
      <c r="D148" s="424"/>
      <c r="E148" s="207" t="s">
        <v>138</v>
      </c>
      <c r="F148" s="207" t="s">
        <v>130</v>
      </c>
      <c r="G148" s="208">
        <v>361969100</v>
      </c>
      <c r="H148" s="129">
        <v>-1</v>
      </c>
      <c r="I148" s="130">
        <f t="shared" si="21"/>
        <v>-361969.1</v>
      </c>
    </row>
    <row r="149" spans="1:9" s="209" customFormat="1" ht="18" customHeight="1">
      <c r="A149" s="26" t="s">
        <v>244</v>
      </c>
      <c r="B149" s="424" t="s">
        <v>137</v>
      </c>
      <c r="C149" s="424"/>
      <c r="D149" s="424"/>
      <c r="E149" s="207" t="s">
        <v>138</v>
      </c>
      <c r="F149" s="207" t="s">
        <v>130</v>
      </c>
      <c r="G149" s="208">
        <v>361969100</v>
      </c>
      <c r="H149" s="129">
        <v>-1</v>
      </c>
      <c r="I149" s="130">
        <f>+H149*G149/1000</f>
        <v>-361969.1</v>
      </c>
    </row>
    <row r="150" spans="1:9" s="209" customFormat="1" ht="18" customHeight="1">
      <c r="A150" s="26" t="s">
        <v>185</v>
      </c>
      <c r="B150" s="424" t="s">
        <v>137</v>
      </c>
      <c r="C150" s="424"/>
      <c r="D150" s="424"/>
      <c r="E150" s="207" t="s">
        <v>138</v>
      </c>
      <c r="F150" s="207" t="s">
        <v>130</v>
      </c>
      <c r="G150" s="208">
        <v>289575300</v>
      </c>
      <c r="H150" s="129">
        <v>-1</v>
      </c>
      <c r="I150" s="130">
        <f t="shared" ref="I150" si="22">+H150*G150/1000</f>
        <v>-289575.3</v>
      </c>
    </row>
    <row r="151" spans="1:9" s="209" customFormat="1" ht="18" customHeight="1">
      <c r="A151" s="26" t="s">
        <v>178</v>
      </c>
      <c r="B151" s="424" t="s">
        <v>137</v>
      </c>
      <c r="C151" s="424"/>
      <c r="D151" s="424"/>
      <c r="E151" s="207" t="s">
        <v>138</v>
      </c>
      <c r="F151" s="207" t="s">
        <v>130</v>
      </c>
      <c r="G151" s="208">
        <v>361969100</v>
      </c>
      <c r="H151" s="129">
        <v>-1</v>
      </c>
      <c r="I151" s="130">
        <f t="shared" ref="I151" si="23">+H151*G151/1000</f>
        <v>-361969.1</v>
      </c>
    </row>
    <row r="152" spans="1:9" s="209" customFormat="1" ht="18" customHeight="1">
      <c r="A152" s="26" t="s">
        <v>198</v>
      </c>
      <c r="B152" s="424" t="s">
        <v>137</v>
      </c>
      <c r="C152" s="424"/>
      <c r="D152" s="424"/>
      <c r="E152" s="207" t="s">
        <v>138</v>
      </c>
      <c r="F152" s="207" t="s">
        <v>130</v>
      </c>
      <c r="G152" s="208">
        <v>308880300</v>
      </c>
      <c r="H152" s="129">
        <v>-1</v>
      </c>
      <c r="I152" s="130">
        <f t="shared" ref="I152:I155" si="24">+H152*G152/1000</f>
        <v>-308880.3</v>
      </c>
    </row>
    <row r="153" spans="1:9" s="209" customFormat="1" ht="18" customHeight="1">
      <c r="A153" s="26" t="s">
        <v>199</v>
      </c>
      <c r="B153" s="424" t="s">
        <v>137</v>
      </c>
      <c r="C153" s="424"/>
      <c r="D153" s="424"/>
      <c r="E153" s="207" t="s">
        <v>138</v>
      </c>
      <c r="F153" s="207" t="s">
        <v>130</v>
      </c>
      <c r="G153" s="208">
        <v>386100400</v>
      </c>
      <c r="H153" s="129">
        <v>-1</v>
      </c>
      <c r="I153" s="130">
        <f t="shared" si="24"/>
        <v>-386100.4</v>
      </c>
    </row>
    <row r="154" spans="1:9" s="209" customFormat="1" ht="18" customHeight="1">
      <c r="A154" s="26" t="s">
        <v>200</v>
      </c>
      <c r="B154" s="424" t="s">
        <v>137</v>
      </c>
      <c r="C154" s="424"/>
      <c r="D154" s="424"/>
      <c r="E154" s="207" t="s">
        <v>138</v>
      </c>
      <c r="F154" s="207" t="s">
        <v>130</v>
      </c>
      <c r="G154" s="208">
        <v>333011600</v>
      </c>
      <c r="H154" s="129">
        <v>-1</v>
      </c>
      <c r="I154" s="130">
        <f t="shared" si="24"/>
        <v>-333011.59999999998</v>
      </c>
    </row>
    <row r="155" spans="1:9" s="209" customFormat="1" ht="18" customHeight="1">
      <c r="A155" s="26" t="s">
        <v>201</v>
      </c>
      <c r="B155" s="424" t="s">
        <v>137</v>
      </c>
      <c r="C155" s="424"/>
      <c r="D155" s="424"/>
      <c r="E155" s="207" t="s">
        <v>138</v>
      </c>
      <c r="F155" s="207" t="s">
        <v>130</v>
      </c>
      <c r="G155" s="208">
        <v>289575300</v>
      </c>
      <c r="H155" s="129">
        <v>-1</v>
      </c>
      <c r="I155" s="130">
        <f t="shared" si="24"/>
        <v>-289575.3</v>
      </c>
    </row>
    <row r="156" spans="1:9" s="209" customFormat="1" ht="18" customHeight="1">
      <c r="A156" s="26" t="s">
        <v>212</v>
      </c>
      <c r="B156" s="424" t="s">
        <v>137</v>
      </c>
      <c r="C156" s="424"/>
      <c r="D156" s="424"/>
      <c r="E156" s="207" t="s">
        <v>138</v>
      </c>
      <c r="F156" s="207" t="s">
        <v>130</v>
      </c>
      <c r="G156" s="208">
        <v>289575300</v>
      </c>
      <c r="H156" s="129">
        <v>-1</v>
      </c>
      <c r="I156" s="130">
        <f t="shared" ref="I156:I164" si="25">+H156*G156/1000</f>
        <v>-289575.3</v>
      </c>
    </row>
    <row r="157" spans="1:9" s="209" customFormat="1" ht="18" customHeight="1">
      <c r="A157" s="26" t="s">
        <v>216</v>
      </c>
      <c r="B157" s="424" t="s">
        <v>137</v>
      </c>
      <c r="C157" s="424"/>
      <c r="D157" s="424"/>
      <c r="E157" s="207" t="s">
        <v>138</v>
      </c>
      <c r="F157" s="207" t="s">
        <v>130</v>
      </c>
      <c r="G157" s="208">
        <v>318532800</v>
      </c>
      <c r="H157" s="129">
        <v>-1</v>
      </c>
      <c r="I157" s="130">
        <f>+H157*G157/1000</f>
        <v>-318532.8</v>
      </c>
    </row>
    <row r="158" spans="1:9" s="209" customFormat="1" ht="18" customHeight="1">
      <c r="A158" s="26" t="s">
        <v>223</v>
      </c>
      <c r="B158" s="424" t="s">
        <v>137</v>
      </c>
      <c r="C158" s="424"/>
      <c r="D158" s="424"/>
      <c r="E158" s="207" t="s">
        <v>138</v>
      </c>
      <c r="F158" s="207" t="s">
        <v>130</v>
      </c>
      <c r="G158" s="208">
        <v>267686400</v>
      </c>
      <c r="H158" s="129">
        <v>-1</v>
      </c>
      <c r="I158" s="130">
        <f>+H158*G158/1000</f>
        <v>-267686.40000000002</v>
      </c>
    </row>
    <row r="159" spans="1:9" s="209" customFormat="1" ht="18" customHeight="1">
      <c r="A159" s="26" t="s">
        <v>243</v>
      </c>
      <c r="B159" s="424" t="s">
        <v>137</v>
      </c>
      <c r="C159" s="424"/>
      <c r="D159" s="424"/>
      <c r="E159" s="207" t="s">
        <v>138</v>
      </c>
      <c r="F159" s="207" t="s">
        <v>130</v>
      </c>
      <c r="G159" s="208">
        <v>333011600</v>
      </c>
      <c r="H159" s="129">
        <v>-1</v>
      </c>
      <c r="I159" s="130">
        <f>+H159*G159/1000</f>
        <v>-333011.59999999998</v>
      </c>
    </row>
    <row r="160" spans="1:9" s="209" customFormat="1" ht="18" customHeight="1">
      <c r="A160" s="26" t="s">
        <v>242</v>
      </c>
      <c r="B160" s="424" t="s">
        <v>137</v>
      </c>
      <c r="C160" s="424"/>
      <c r="D160" s="424"/>
      <c r="E160" s="207" t="s">
        <v>138</v>
      </c>
      <c r="F160" s="207" t="s">
        <v>130</v>
      </c>
      <c r="G160" s="208">
        <v>333011600</v>
      </c>
      <c r="H160" s="129">
        <v>-1</v>
      </c>
      <c r="I160" s="130">
        <f>+H160*G160/1000</f>
        <v>-333011.59999999998</v>
      </c>
    </row>
    <row r="161" spans="1:9" s="209" customFormat="1" ht="18" customHeight="1">
      <c r="A161" s="26" t="s">
        <v>241</v>
      </c>
      <c r="B161" s="424" t="s">
        <v>137</v>
      </c>
      <c r="C161" s="424"/>
      <c r="D161" s="424"/>
      <c r="E161" s="207" t="s">
        <v>138</v>
      </c>
      <c r="F161" s="207" t="s">
        <v>130</v>
      </c>
      <c r="G161" s="208">
        <v>333011600</v>
      </c>
      <c r="H161" s="129">
        <v>-1</v>
      </c>
      <c r="I161" s="130">
        <f>+H161*G161/1000</f>
        <v>-333011.59999999998</v>
      </c>
    </row>
    <row r="162" spans="1:9" s="209" customFormat="1" ht="18" customHeight="1">
      <c r="A162" s="26" t="s">
        <v>213</v>
      </c>
      <c r="B162" s="424" t="s">
        <v>137</v>
      </c>
      <c r="C162" s="424"/>
      <c r="D162" s="424"/>
      <c r="E162" s="207" t="s">
        <v>138</v>
      </c>
      <c r="F162" s="207" t="s">
        <v>130</v>
      </c>
      <c r="G162" s="208">
        <v>333011600</v>
      </c>
      <c r="H162" s="129">
        <v>-1</v>
      </c>
      <c r="I162" s="130">
        <f t="shared" ref="I162" si="26">+H162*G162/1000</f>
        <v>-333011.59999999998</v>
      </c>
    </row>
    <row r="163" spans="1:9" s="209" customFormat="1" ht="18" customHeight="1">
      <c r="A163" s="26" t="s">
        <v>214</v>
      </c>
      <c r="B163" s="424" t="s">
        <v>137</v>
      </c>
      <c r="C163" s="424"/>
      <c r="D163" s="424"/>
      <c r="E163" s="207" t="s">
        <v>138</v>
      </c>
      <c r="F163" s="207" t="s">
        <v>130</v>
      </c>
      <c r="G163" s="208">
        <v>222007700</v>
      </c>
      <c r="H163" s="129">
        <v>-1</v>
      </c>
      <c r="I163" s="130">
        <f t="shared" ref="I163" si="27">+H163*G163/1000</f>
        <v>-222007.7</v>
      </c>
    </row>
    <row r="164" spans="1:9" s="209" customFormat="1" ht="18" customHeight="1">
      <c r="A164" s="26" t="s">
        <v>239</v>
      </c>
      <c r="B164" s="424" t="s">
        <v>240</v>
      </c>
      <c r="C164" s="424"/>
      <c r="D164" s="424"/>
      <c r="E164" s="207" t="s">
        <v>138</v>
      </c>
      <c r="F164" s="207" t="s">
        <v>130</v>
      </c>
      <c r="G164" s="208">
        <v>361969100</v>
      </c>
      <c r="H164" s="129">
        <v>-1</v>
      </c>
      <c r="I164" s="130">
        <f t="shared" si="25"/>
        <v>-361969.1</v>
      </c>
    </row>
    <row r="165" spans="1:9" s="209" customFormat="1" ht="20.95" customHeight="1">
      <c r="A165" s="26"/>
      <c r="B165" s="316" t="s">
        <v>70</v>
      </c>
      <c r="C165" s="317"/>
      <c r="D165" s="318"/>
      <c r="E165" s="199" t="s">
        <v>145</v>
      </c>
      <c r="F165" s="199" t="s">
        <v>145</v>
      </c>
      <c r="G165" s="199" t="s">
        <v>145</v>
      </c>
      <c r="H165" s="210"/>
      <c r="I165" s="131">
        <f>SUM(I166:I230)</f>
        <v>-187429.29999999976</v>
      </c>
    </row>
    <row r="166" spans="1:9" s="209" customFormat="1">
      <c r="A166" s="26" t="s">
        <v>146</v>
      </c>
      <c r="B166" s="424" t="s">
        <v>87</v>
      </c>
      <c r="C166" s="424"/>
      <c r="D166" s="424"/>
      <c r="E166" s="207" t="s">
        <v>71</v>
      </c>
      <c r="F166" s="207" t="s">
        <v>69</v>
      </c>
      <c r="G166" s="208">
        <v>9266400</v>
      </c>
      <c r="H166" s="129">
        <v>-1</v>
      </c>
      <c r="I166" s="130">
        <f>+H166*G166/1000</f>
        <v>-9266.4</v>
      </c>
    </row>
    <row r="167" spans="1:9" s="209" customFormat="1">
      <c r="A167" s="26" t="s">
        <v>94</v>
      </c>
      <c r="B167" s="424" t="s">
        <v>87</v>
      </c>
      <c r="C167" s="424"/>
      <c r="D167" s="424"/>
      <c r="E167" s="207" t="s">
        <v>71</v>
      </c>
      <c r="F167" s="207" t="s">
        <v>69</v>
      </c>
      <c r="G167" s="208">
        <v>9990300</v>
      </c>
      <c r="H167" s="129">
        <v>-1</v>
      </c>
      <c r="I167" s="130">
        <f>+H167*G167/1000</f>
        <v>-9990.2999999999993</v>
      </c>
    </row>
    <row r="168" spans="1:9" s="209" customFormat="1">
      <c r="A168" s="26" t="s">
        <v>89</v>
      </c>
      <c r="B168" s="424" t="s">
        <v>87</v>
      </c>
      <c r="C168" s="424"/>
      <c r="D168" s="424"/>
      <c r="E168" s="207" t="s">
        <v>71</v>
      </c>
      <c r="F168" s="207" t="s">
        <v>69</v>
      </c>
      <c r="G168" s="208">
        <v>11583000</v>
      </c>
      <c r="H168" s="129">
        <v>-1</v>
      </c>
      <c r="I168" s="130">
        <f t="shared" ref="I168:I171" si="28">+H168*G168/1000</f>
        <v>-11583</v>
      </c>
    </row>
    <row r="169" spans="1:9" s="209" customFormat="1">
      <c r="A169" s="26" t="s">
        <v>95</v>
      </c>
      <c r="B169" s="424" t="s">
        <v>87</v>
      </c>
      <c r="C169" s="424"/>
      <c r="D169" s="424"/>
      <c r="E169" s="207" t="s">
        <v>71</v>
      </c>
      <c r="F169" s="207" t="s">
        <v>69</v>
      </c>
      <c r="G169" s="208">
        <v>10859100</v>
      </c>
      <c r="H169" s="129">
        <v>-1</v>
      </c>
      <c r="I169" s="130">
        <f t="shared" si="28"/>
        <v>-10859.1</v>
      </c>
    </row>
    <row r="170" spans="1:9" s="209" customFormat="1">
      <c r="A170" s="26" t="s">
        <v>170</v>
      </c>
      <c r="B170" s="424" t="s">
        <v>87</v>
      </c>
      <c r="C170" s="424"/>
      <c r="D170" s="424"/>
      <c r="E170" s="207" t="s">
        <v>71</v>
      </c>
      <c r="F170" s="207" t="s">
        <v>69</v>
      </c>
      <c r="G170" s="208">
        <v>10859100</v>
      </c>
      <c r="H170" s="129">
        <v>-1</v>
      </c>
      <c r="I170" s="130">
        <f t="shared" si="28"/>
        <v>-10859.1</v>
      </c>
    </row>
    <row r="171" spans="1:9" s="209" customFormat="1">
      <c r="A171" s="26" t="s">
        <v>147</v>
      </c>
      <c r="B171" s="424" t="s">
        <v>87</v>
      </c>
      <c r="C171" s="424"/>
      <c r="D171" s="424"/>
      <c r="E171" s="207" t="s">
        <v>71</v>
      </c>
      <c r="F171" s="207" t="s">
        <v>69</v>
      </c>
      <c r="G171" s="208">
        <v>10859100</v>
      </c>
      <c r="H171" s="129">
        <v>-1</v>
      </c>
      <c r="I171" s="130">
        <f t="shared" si="28"/>
        <v>-10859.1</v>
      </c>
    </row>
    <row r="172" spans="1:9" s="209" customFormat="1">
      <c r="A172" s="26" t="s">
        <v>148</v>
      </c>
      <c r="B172" s="424" t="s">
        <v>87</v>
      </c>
      <c r="C172" s="424"/>
      <c r="D172" s="424"/>
      <c r="E172" s="207" t="s">
        <v>71</v>
      </c>
      <c r="F172" s="207" t="s">
        <v>69</v>
      </c>
      <c r="G172" s="208">
        <v>9266400</v>
      </c>
      <c r="H172" s="129">
        <v>-1</v>
      </c>
      <c r="I172" s="130">
        <f t="shared" ref="I172" si="29">+H172*G172/1000</f>
        <v>-9266.4</v>
      </c>
    </row>
    <row r="173" spans="1:9" s="209" customFormat="1">
      <c r="A173" s="26" t="s">
        <v>179</v>
      </c>
      <c r="B173" s="424" t="s">
        <v>87</v>
      </c>
      <c r="C173" s="424"/>
      <c r="D173" s="424"/>
      <c r="E173" s="207" t="s">
        <v>71</v>
      </c>
      <c r="F173" s="207" t="s">
        <v>69</v>
      </c>
      <c r="G173" s="208">
        <v>10859100</v>
      </c>
      <c r="H173" s="129">
        <v>-1</v>
      </c>
      <c r="I173" s="130">
        <f t="shared" ref="I173:I175" si="30">+H173*G173/1000</f>
        <v>-10859.1</v>
      </c>
    </row>
    <row r="174" spans="1:9" s="209" customFormat="1">
      <c r="A174" s="26" t="s">
        <v>180</v>
      </c>
      <c r="B174" s="424" t="s">
        <v>87</v>
      </c>
      <c r="C174" s="424"/>
      <c r="D174" s="424"/>
      <c r="E174" s="207" t="s">
        <v>71</v>
      </c>
      <c r="F174" s="207" t="s">
        <v>69</v>
      </c>
      <c r="G174" s="208">
        <v>10859100</v>
      </c>
      <c r="H174" s="129">
        <v>-1</v>
      </c>
      <c r="I174" s="130">
        <f t="shared" si="30"/>
        <v>-10859.1</v>
      </c>
    </row>
    <row r="175" spans="1:9" s="209" customFormat="1">
      <c r="A175" s="26" t="s">
        <v>181</v>
      </c>
      <c r="B175" s="424" t="s">
        <v>87</v>
      </c>
      <c r="C175" s="424"/>
      <c r="D175" s="424"/>
      <c r="E175" s="207" t="s">
        <v>71</v>
      </c>
      <c r="F175" s="207" t="s">
        <v>69</v>
      </c>
      <c r="G175" s="208">
        <v>10859100</v>
      </c>
      <c r="H175" s="129">
        <v>-1</v>
      </c>
      <c r="I175" s="130">
        <f t="shared" si="30"/>
        <v>-10859.1</v>
      </c>
    </row>
    <row r="176" spans="1:9" s="209" customFormat="1">
      <c r="A176" s="26" t="s">
        <v>186</v>
      </c>
      <c r="B176" s="424" t="s">
        <v>87</v>
      </c>
      <c r="C176" s="424"/>
      <c r="D176" s="424"/>
      <c r="E176" s="207" t="s">
        <v>71</v>
      </c>
      <c r="F176" s="207" t="s">
        <v>69</v>
      </c>
      <c r="G176" s="208">
        <v>9990300</v>
      </c>
      <c r="H176" s="129">
        <v>-1</v>
      </c>
      <c r="I176" s="130">
        <f t="shared" ref="I176:I177" si="31">+H176*G176/1000</f>
        <v>-9990.2999999999993</v>
      </c>
    </row>
    <row r="177" spans="1:9" s="209" customFormat="1">
      <c r="A177" s="26" t="s">
        <v>187</v>
      </c>
      <c r="B177" s="424" t="s">
        <v>87</v>
      </c>
      <c r="C177" s="424"/>
      <c r="D177" s="424"/>
      <c r="E177" s="207" t="s">
        <v>71</v>
      </c>
      <c r="F177" s="207" t="s">
        <v>69</v>
      </c>
      <c r="G177" s="208">
        <v>8687300</v>
      </c>
      <c r="H177" s="129">
        <v>-1</v>
      </c>
      <c r="I177" s="130">
        <f t="shared" si="31"/>
        <v>-8687.2999999999993</v>
      </c>
    </row>
    <row r="178" spans="1:9" s="209" customFormat="1">
      <c r="A178" s="26" t="s">
        <v>202</v>
      </c>
      <c r="B178" s="424" t="s">
        <v>87</v>
      </c>
      <c r="C178" s="424"/>
      <c r="D178" s="424"/>
      <c r="E178" s="207" t="s">
        <v>71</v>
      </c>
      <c r="F178" s="207" t="s">
        <v>69</v>
      </c>
      <c r="G178" s="208">
        <v>9266400</v>
      </c>
      <c r="H178" s="129">
        <v>-1</v>
      </c>
      <c r="I178" s="130">
        <f t="shared" ref="I178:I181" si="32">+H178*G178/1000</f>
        <v>-9266.4</v>
      </c>
    </row>
    <row r="179" spans="1:9" s="209" customFormat="1">
      <c r="A179" s="26" t="s">
        <v>203</v>
      </c>
      <c r="B179" s="424" t="s">
        <v>87</v>
      </c>
      <c r="C179" s="424"/>
      <c r="D179" s="424"/>
      <c r="E179" s="207" t="s">
        <v>71</v>
      </c>
      <c r="F179" s="207" t="s">
        <v>69</v>
      </c>
      <c r="G179" s="208">
        <v>11583000</v>
      </c>
      <c r="H179" s="129">
        <v>-1</v>
      </c>
      <c r="I179" s="130">
        <f t="shared" si="32"/>
        <v>-11583</v>
      </c>
    </row>
    <row r="180" spans="1:9" s="209" customFormat="1">
      <c r="A180" s="26" t="s">
        <v>204</v>
      </c>
      <c r="B180" s="424" t="s">
        <v>87</v>
      </c>
      <c r="C180" s="424"/>
      <c r="D180" s="424"/>
      <c r="E180" s="207" t="s">
        <v>71</v>
      </c>
      <c r="F180" s="207" t="s">
        <v>69</v>
      </c>
      <c r="G180" s="208">
        <v>9990300</v>
      </c>
      <c r="H180" s="129">
        <v>-1</v>
      </c>
      <c r="I180" s="130">
        <f t="shared" si="32"/>
        <v>-9990.2999999999993</v>
      </c>
    </row>
    <row r="181" spans="1:9" s="209" customFormat="1">
      <c r="A181" s="26" t="s">
        <v>205</v>
      </c>
      <c r="B181" s="424" t="s">
        <v>87</v>
      </c>
      <c r="C181" s="424"/>
      <c r="D181" s="424"/>
      <c r="E181" s="207" t="s">
        <v>71</v>
      </c>
      <c r="F181" s="207" t="s">
        <v>69</v>
      </c>
      <c r="G181" s="208">
        <v>8687300</v>
      </c>
      <c r="H181" s="129">
        <v>-1</v>
      </c>
      <c r="I181" s="130">
        <f t="shared" si="32"/>
        <v>-8687.2999999999993</v>
      </c>
    </row>
    <row r="182" spans="1:9" s="209" customFormat="1">
      <c r="A182" s="26" t="s">
        <v>208</v>
      </c>
      <c r="B182" s="424" t="s">
        <v>87</v>
      </c>
      <c r="C182" s="424"/>
      <c r="D182" s="424"/>
      <c r="E182" s="207" t="s">
        <v>71</v>
      </c>
      <c r="F182" s="207" t="s">
        <v>69</v>
      </c>
      <c r="G182" s="208">
        <v>6660200</v>
      </c>
      <c r="H182" s="129">
        <v>-1</v>
      </c>
      <c r="I182" s="130">
        <f t="shared" ref="I182" si="33">+H182*G182/1000</f>
        <v>-6660.2</v>
      </c>
    </row>
    <row r="183" spans="1:9" s="209" customFormat="1">
      <c r="A183" s="26" t="s">
        <v>209</v>
      </c>
      <c r="B183" s="424" t="s">
        <v>87</v>
      </c>
      <c r="C183" s="424"/>
      <c r="D183" s="424"/>
      <c r="E183" s="207" t="s">
        <v>71</v>
      </c>
      <c r="F183" s="207" t="s">
        <v>69</v>
      </c>
      <c r="G183" s="208">
        <v>8687300</v>
      </c>
      <c r="H183" s="129">
        <v>-1</v>
      </c>
      <c r="I183" s="130">
        <f t="shared" ref="I183:I190" si="34">+H183*G183/1000</f>
        <v>-8687.2999999999993</v>
      </c>
    </row>
    <row r="184" spans="1:9" s="209" customFormat="1">
      <c r="A184" s="26" t="s">
        <v>217</v>
      </c>
      <c r="B184" s="424" t="s">
        <v>87</v>
      </c>
      <c r="C184" s="424"/>
      <c r="D184" s="424"/>
      <c r="E184" s="207" t="s">
        <v>71</v>
      </c>
      <c r="F184" s="207" t="s">
        <v>69</v>
      </c>
      <c r="G184" s="208">
        <v>9556000</v>
      </c>
      <c r="H184" s="129">
        <v>-1</v>
      </c>
      <c r="I184" s="130">
        <f t="shared" si="34"/>
        <v>-9556</v>
      </c>
    </row>
    <row r="185" spans="1:9" s="209" customFormat="1">
      <c r="A185" s="26" t="s">
        <v>221</v>
      </c>
      <c r="B185" s="424" t="s">
        <v>87</v>
      </c>
      <c r="C185" s="424"/>
      <c r="D185" s="424"/>
      <c r="E185" s="207" t="s">
        <v>71</v>
      </c>
      <c r="F185" s="207" t="s">
        <v>69</v>
      </c>
      <c r="G185" s="208">
        <v>10707500</v>
      </c>
      <c r="H185" s="129">
        <v>-1</v>
      </c>
      <c r="I185" s="130">
        <f t="shared" si="34"/>
        <v>-10707.5</v>
      </c>
    </row>
    <row r="186" spans="1:9" s="209" customFormat="1">
      <c r="A186" s="26" t="s">
        <v>229</v>
      </c>
      <c r="B186" s="424" t="s">
        <v>87</v>
      </c>
      <c r="C186" s="424"/>
      <c r="D186" s="424"/>
      <c r="E186" s="207" t="s">
        <v>71</v>
      </c>
      <c r="F186" s="207" t="s">
        <v>69</v>
      </c>
      <c r="G186" s="208">
        <v>10859100</v>
      </c>
      <c r="H186" s="129">
        <v>-1</v>
      </c>
      <c r="I186" s="130">
        <f t="shared" si="34"/>
        <v>-10859.1</v>
      </c>
    </row>
    <row r="187" spans="1:9" s="209" customFormat="1">
      <c r="A187" s="26" t="s">
        <v>230</v>
      </c>
      <c r="B187" s="424" t="s">
        <v>87</v>
      </c>
      <c r="C187" s="424"/>
      <c r="D187" s="424"/>
      <c r="E187" s="207" t="s">
        <v>71</v>
      </c>
      <c r="F187" s="207" t="s">
        <v>69</v>
      </c>
      <c r="G187" s="208">
        <v>9990300</v>
      </c>
      <c r="H187" s="129">
        <v>-1</v>
      </c>
      <c r="I187" s="130">
        <f t="shared" si="34"/>
        <v>-9990.2999999999993</v>
      </c>
    </row>
    <row r="188" spans="1:9" s="209" customFormat="1">
      <c r="A188" s="26" t="s">
        <v>231</v>
      </c>
      <c r="B188" s="424" t="s">
        <v>87</v>
      </c>
      <c r="C188" s="424"/>
      <c r="D188" s="424"/>
      <c r="E188" s="207" t="s">
        <v>71</v>
      </c>
      <c r="F188" s="207" t="s">
        <v>69</v>
      </c>
      <c r="G188" s="208">
        <v>10859100</v>
      </c>
      <c r="H188" s="129">
        <v>-1</v>
      </c>
      <c r="I188" s="130">
        <f t="shared" si="34"/>
        <v>-10859.1</v>
      </c>
    </row>
    <row r="189" spans="1:9" s="209" customFormat="1">
      <c r="A189" s="26" t="s">
        <v>232</v>
      </c>
      <c r="B189" s="424" t="s">
        <v>87</v>
      </c>
      <c r="C189" s="424"/>
      <c r="D189" s="424"/>
      <c r="E189" s="207" t="s">
        <v>71</v>
      </c>
      <c r="F189" s="207" t="s">
        <v>69</v>
      </c>
      <c r="G189" s="208">
        <v>9990300</v>
      </c>
      <c r="H189" s="129">
        <v>-1</v>
      </c>
      <c r="I189" s="130">
        <f t="shared" si="34"/>
        <v>-9990.2999999999993</v>
      </c>
    </row>
    <row r="190" spans="1:9" s="209" customFormat="1">
      <c r="A190" s="26" t="s">
        <v>233</v>
      </c>
      <c r="B190" s="424" t="s">
        <v>87</v>
      </c>
      <c r="C190" s="424"/>
      <c r="D190" s="424"/>
      <c r="E190" s="207" t="s">
        <v>71</v>
      </c>
      <c r="F190" s="207" t="s">
        <v>69</v>
      </c>
      <c r="G190" s="208">
        <v>9990300</v>
      </c>
      <c r="H190" s="129">
        <v>-1</v>
      </c>
      <c r="I190" s="130">
        <f t="shared" si="34"/>
        <v>-9990.2999999999993</v>
      </c>
    </row>
    <row r="191" spans="1:9" s="209" customFormat="1">
      <c r="A191" s="206" t="s">
        <v>72</v>
      </c>
      <c r="B191" s="424" t="s">
        <v>88</v>
      </c>
      <c r="C191" s="424"/>
      <c r="D191" s="424"/>
      <c r="E191" s="207" t="s">
        <v>73</v>
      </c>
      <c r="F191" s="207" t="s">
        <v>69</v>
      </c>
      <c r="G191" s="208">
        <v>1853300</v>
      </c>
      <c r="H191" s="129">
        <v>-1</v>
      </c>
      <c r="I191" s="130">
        <f>+H191*G191/1000</f>
        <v>-1853.3</v>
      </c>
    </row>
    <row r="192" spans="1:9" s="209" customFormat="1">
      <c r="A192" s="206" t="s">
        <v>149</v>
      </c>
      <c r="B192" s="424" t="s">
        <v>88</v>
      </c>
      <c r="C192" s="424"/>
      <c r="D192" s="424"/>
      <c r="E192" s="207" t="s">
        <v>73</v>
      </c>
      <c r="F192" s="207" t="s">
        <v>69</v>
      </c>
      <c r="G192" s="208">
        <v>1998100</v>
      </c>
      <c r="H192" s="129">
        <v>-1</v>
      </c>
      <c r="I192" s="130">
        <f>+H192*G192/1000</f>
        <v>-1998.1</v>
      </c>
    </row>
    <row r="193" spans="1:9" s="209" customFormat="1">
      <c r="A193" s="206" t="s">
        <v>150</v>
      </c>
      <c r="B193" s="424" t="s">
        <v>88</v>
      </c>
      <c r="C193" s="424"/>
      <c r="D193" s="424"/>
      <c r="E193" s="207" t="s">
        <v>73</v>
      </c>
      <c r="F193" s="207" t="s">
        <v>69</v>
      </c>
      <c r="G193" s="208">
        <v>2316600</v>
      </c>
      <c r="H193" s="129">
        <v>-1</v>
      </c>
      <c r="I193" s="130">
        <f t="shared" ref="I193:I197" si="35">+H193*G193/1000</f>
        <v>-2316.6</v>
      </c>
    </row>
    <row r="194" spans="1:9" s="209" customFormat="1">
      <c r="A194" s="206" t="s">
        <v>91</v>
      </c>
      <c r="B194" s="424" t="s">
        <v>88</v>
      </c>
      <c r="C194" s="424"/>
      <c r="D194" s="424"/>
      <c r="E194" s="207" t="s">
        <v>73</v>
      </c>
      <c r="F194" s="207" t="s">
        <v>69</v>
      </c>
      <c r="G194" s="208">
        <v>2171800</v>
      </c>
      <c r="H194" s="129">
        <v>-1</v>
      </c>
      <c r="I194" s="130">
        <f t="shared" si="35"/>
        <v>-2171.8000000000002</v>
      </c>
    </row>
    <row r="195" spans="1:9" s="209" customFormat="1">
      <c r="A195" s="206" t="s">
        <v>151</v>
      </c>
      <c r="B195" s="424" t="s">
        <v>88</v>
      </c>
      <c r="C195" s="424"/>
      <c r="D195" s="424"/>
      <c r="E195" s="207" t="s">
        <v>73</v>
      </c>
      <c r="F195" s="207" t="s">
        <v>69</v>
      </c>
      <c r="G195" s="208">
        <v>2171800</v>
      </c>
      <c r="H195" s="129">
        <v>-1</v>
      </c>
      <c r="I195" s="130">
        <f t="shared" si="35"/>
        <v>-2171.8000000000002</v>
      </c>
    </row>
    <row r="196" spans="1:9" s="209" customFormat="1">
      <c r="A196" s="206" t="s">
        <v>152</v>
      </c>
      <c r="B196" s="424" t="s">
        <v>88</v>
      </c>
      <c r="C196" s="424"/>
      <c r="D196" s="424"/>
      <c r="E196" s="207" t="s">
        <v>73</v>
      </c>
      <c r="F196" s="207" t="s">
        <v>69</v>
      </c>
      <c r="G196" s="208">
        <v>2171800</v>
      </c>
      <c r="H196" s="129">
        <v>-1</v>
      </c>
      <c r="I196" s="130">
        <f t="shared" si="35"/>
        <v>-2171.8000000000002</v>
      </c>
    </row>
    <row r="197" spans="1:9" s="209" customFormat="1">
      <c r="A197" s="206" t="s">
        <v>171</v>
      </c>
      <c r="B197" s="424" t="s">
        <v>88</v>
      </c>
      <c r="C197" s="424"/>
      <c r="D197" s="424"/>
      <c r="E197" s="207" t="s">
        <v>73</v>
      </c>
      <c r="F197" s="207" t="s">
        <v>69</v>
      </c>
      <c r="G197" s="208">
        <v>1853300</v>
      </c>
      <c r="H197" s="129">
        <v>-1</v>
      </c>
      <c r="I197" s="130">
        <f t="shared" si="35"/>
        <v>-1853.3</v>
      </c>
    </row>
    <row r="198" spans="1:9" s="209" customFormat="1">
      <c r="A198" s="206" t="s">
        <v>182</v>
      </c>
      <c r="B198" s="424" t="s">
        <v>88</v>
      </c>
      <c r="C198" s="424"/>
      <c r="D198" s="424"/>
      <c r="E198" s="207" t="s">
        <v>73</v>
      </c>
      <c r="F198" s="207" t="s">
        <v>69</v>
      </c>
      <c r="G198" s="208">
        <v>2171800</v>
      </c>
      <c r="H198" s="129">
        <v>-1</v>
      </c>
      <c r="I198" s="130">
        <f t="shared" ref="I198:I200" si="36">+H198*G198/1000</f>
        <v>-2171.8000000000002</v>
      </c>
    </row>
    <row r="199" spans="1:9" s="209" customFormat="1">
      <c r="A199" s="206" t="s">
        <v>183</v>
      </c>
      <c r="B199" s="424" t="s">
        <v>88</v>
      </c>
      <c r="C199" s="424"/>
      <c r="D199" s="424"/>
      <c r="E199" s="207" t="s">
        <v>73</v>
      </c>
      <c r="F199" s="207" t="s">
        <v>69</v>
      </c>
      <c r="G199" s="208">
        <v>2171800</v>
      </c>
      <c r="H199" s="129">
        <v>-1</v>
      </c>
      <c r="I199" s="130">
        <f t="shared" si="36"/>
        <v>-2171.8000000000002</v>
      </c>
    </row>
    <row r="200" spans="1:9" s="209" customFormat="1">
      <c r="A200" s="206" t="s">
        <v>184</v>
      </c>
      <c r="B200" s="424" t="s">
        <v>88</v>
      </c>
      <c r="C200" s="424"/>
      <c r="D200" s="424"/>
      <c r="E200" s="207" t="s">
        <v>73</v>
      </c>
      <c r="F200" s="207" t="s">
        <v>69</v>
      </c>
      <c r="G200" s="208">
        <v>2171800</v>
      </c>
      <c r="H200" s="129">
        <v>-1</v>
      </c>
      <c r="I200" s="130">
        <f t="shared" si="36"/>
        <v>-2171.8000000000002</v>
      </c>
    </row>
    <row r="201" spans="1:9" s="209" customFormat="1">
      <c r="A201" s="206" t="s">
        <v>188</v>
      </c>
      <c r="B201" s="424" t="s">
        <v>88</v>
      </c>
      <c r="C201" s="424"/>
      <c r="D201" s="424"/>
      <c r="E201" s="207" t="s">
        <v>73</v>
      </c>
      <c r="F201" s="207" t="s">
        <v>69</v>
      </c>
      <c r="G201" s="208">
        <v>1998100</v>
      </c>
      <c r="H201" s="129">
        <v>-1</v>
      </c>
      <c r="I201" s="130">
        <f t="shared" ref="I201:I202" si="37">+H201*G201/1000</f>
        <v>-1998.1</v>
      </c>
    </row>
    <row r="202" spans="1:9" s="209" customFormat="1">
      <c r="A202" s="206" t="s">
        <v>189</v>
      </c>
      <c r="B202" s="424" t="s">
        <v>88</v>
      </c>
      <c r="C202" s="424"/>
      <c r="D202" s="424"/>
      <c r="E202" s="207" t="s">
        <v>73</v>
      </c>
      <c r="F202" s="207" t="s">
        <v>69</v>
      </c>
      <c r="G202" s="208">
        <v>1737400</v>
      </c>
      <c r="H202" s="129">
        <v>-1</v>
      </c>
      <c r="I202" s="130">
        <f t="shared" si="37"/>
        <v>-1737.4</v>
      </c>
    </row>
    <row r="203" spans="1:9" s="209" customFormat="1">
      <c r="A203" s="206" t="s">
        <v>194</v>
      </c>
      <c r="B203" s="424" t="s">
        <v>88</v>
      </c>
      <c r="C203" s="424"/>
      <c r="D203" s="424"/>
      <c r="E203" s="207" t="s">
        <v>73</v>
      </c>
      <c r="F203" s="207" t="s">
        <v>69</v>
      </c>
      <c r="G203" s="208">
        <v>1853300</v>
      </c>
      <c r="H203" s="129">
        <v>-1</v>
      </c>
      <c r="I203" s="130">
        <f t="shared" ref="I203:I206" si="38">+H203*G203/1000</f>
        <v>-1853.3</v>
      </c>
    </row>
    <row r="204" spans="1:9" s="209" customFormat="1">
      <c r="A204" s="206" t="s">
        <v>195</v>
      </c>
      <c r="B204" s="424" t="s">
        <v>88</v>
      </c>
      <c r="C204" s="424"/>
      <c r="D204" s="424"/>
      <c r="E204" s="207" t="s">
        <v>73</v>
      </c>
      <c r="F204" s="207" t="s">
        <v>69</v>
      </c>
      <c r="G204" s="208">
        <v>2316600</v>
      </c>
      <c r="H204" s="129">
        <v>-1</v>
      </c>
      <c r="I204" s="130">
        <f t="shared" si="38"/>
        <v>-2316.6</v>
      </c>
    </row>
    <row r="205" spans="1:9" s="209" customFormat="1">
      <c r="A205" s="206" t="s">
        <v>196</v>
      </c>
      <c r="B205" s="424" t="s">
        <v>88</v>
      </c>
      <c r="C205" s="424"/>
      <c r="D205" s="424"/>
      <c r="E205" s="207" t="s">
        <v>73</v>
      </c>
      <c r="F205" s="207" t="s">
        <v>69</v>
      </c>
      <c r="G205" s="208">
        <v>1998100</v>
      </c>
      <c r="H205" s="129">
        <v>-1</v>
      </c>
      <c r="I205" s="130">
        <f t="shared" si="38"/>
        <v>-1998.1</v>
      </c>
    </row>
    <row r="206" spans="1:9" s="209" customFormat="1">
      <c r="A206" s="206" t="s">
        <v>197</v>
      </c>
      <c r="B206" s="424" t="s">
        <v>88</v>
      </c>
      <c r="C206" s="424"/>
      <c r="D206" s="424"/>
      <c r="E206" s="207" t="s">
        <v>73</v>
      </c>
      <c r="F206" s="207" t="s">
        <v>69</v>
      </c>
      <c r="G206" s="208">
        <v>1737400</v>
      </c>
      <c r="H206" s="129">
        <v>-1</v>
      </c>
      <c r="I206" s="130">
        <f t="shared" si="38"/>
        <v>-1737.4</v>
      </c>
    </row>
    <row r="207" spans="1:9" s="209" customFormat="1">
      <c r="A207" s="206" t="s">
        <v>210</v>
      </c>
      <c r="B207" s="424" t="s">
        <v>88</v>
      </c>
      <c r="C207" s="424"/>
      <c r="D207" s="424"/>
      <c r="E207" s="207" t="s">
        <v>73</v>
      </c>
      <c r="F207" s="207" t="s">
        <v>69</v>
      </c>
      <c r="G207" s="208">
        <v>1332100</v>
      </c>
      <c r="H207" s="129">
        <v>-1</v>
      </c>
      <c r="I207" s="130">
        <f t="shared" ref="I207:I208" si="39">+H207*G207/1000</f>
        <v>-1332.1</v>
      </c>
    </row>
    <row r="208" spans="1:9" s="209" customFormat="1">
      <c r="A208" s="206" t="s">
        <v>211</v>
      </c>
      <c r="B208" s="424" t="s">
        <v>88</v>
      </c>
      <c r="C208" s="424"/>
      <c r="D208" s="424"/>
      <c r="E208" s="207" t="s">
        <v>73</v>
      </c>
      <c r="F208" s="207" t="s">
        <v>69</v>
      </c>
      <c r="G208" s="208">
        <v>1737400</v>
      </c>
      <c r="H208" s="129">
        <v>-1</v>
      </c>
      <c r="I208" s="130">
        <f t="shared" si="39"/>
        <v>-1737.4</v>
      </c>
    </row>
    <row r="209" spans="1:9" s="209" customFormat="1">
      <c r="A209" s="206" t="s">
        <v>218</v>
      </c>
      <c r="B209" s="424" t="s">
        <v>88</v>
      </c>
      <c r="C209" s="424"/>
      <c r="D209" s="424"/>
      <c r="E209" s="207" t="s">
        <v>73</v>
      </c>
      <c r="F209" s="207" t="s">
        <v>69</v>
      </c>
      <c r="G209" s="208">
        <v>1911200</v>
      </c>
      <c r="H209" s="129">
        <v>-1</v>
      </c>
      <c r="I209" s="130">
        <f t="shared" ref="I209" si="40">+H209*G209/1000</f>
        <v>-1911.2</v>
      </c>
    </row>
    <row r="210" spans="1:9" s="209" customFormat="1">
      <c r="A210" s="206" t="s">
        <v>222</v>
      </c>
      <c r="B210" s="424" t="s">
        <v>88</v>
      </c>
      <c r="C210" s="424"/>
      <c r="D210" s="424"/>
      <c r="E210" s="207" t="s">
        <v>73</v>
      </c>
      <c r="F210" s="207" t="s">
        <v>69</v>
      </c>
      <c r="G210" s="208">
        <v>1606100</v>
      </c>
      <c r="H210" s="129">
        <v>-1</v>
      </c>
      <c r="I210" s="130">
        <f t="shared" ref="I210" si="41">+H210*G210/1000</f>
        <v>-1606.1</v>
      </c>
    </row>
    <row r="211" spans="1:9" s="209" customFormat="1">
      <c r="A211" s="206" t="s">
        <v>234</v>
      </c>
      <c r="B211" s="424" t="s">
        <v>88</v>
      </c>
      <c r="C211" s="424"/>
      <c r="D211" s="424"/>
      <c r="E211" s="207" t="s">
        <v>73</v>
      </c>
      <c r="F211" s="207" t="s">
        <v>69</v>
      </c>
      <c r="G211" s="208">
        <v>2171800</v>
      </c>
      <c r="H211" s="129">
        <v>-1</v>
      </c>
      <c r="I211" s="130">
        <f t="shared" ref="I211:I215" si="42">+H211*G211/1000</f>
        <v>-2171.8000000000002</v>
      </c>
    </row>
    <row r="212" spans="1:9" s="209" customFormat="1">
      <c r="A212" s="206" t="s">
        <v>235</v>
      </c>
      <c r="B212" s="424" t="s">
        <v>88</v>
      </c>
      <c r="C212" s="424"/>
      <c r="D212" s="424"/>
      <c r="E212" s="207" t="s">
        <v>73</v>
      </c>
      <c r="F212" s="207" t="s">
        <v>69</v>
      </c>
      <c r="G212" s="208">
        <v>1998100</v>
      </c>
      <c r="H212" s="129">
        <v>-1</v>
      </c>
      <c r="I212" s="130">
        <f t="shared" si="42"/>
        <v>-1998.1</v>
      </c>
    </row>
    <row r="213" spans="1:9" s="209" customFormat="1">
      <c r="A213" s="206" t="s">
        <v>236</v>
      </c>
      <c r="B213" s="424" t="s">
        <v>88</v>
      </c>
      <c r="C213" s="424"/>
      <c r="D213" s="424"/>
      <c r="E213" s="207" t="s">
        <v>73</v>
      </c>
      <c r="F213" s="207" t="s">
        <v>69</v>
      </c>
      <c r="G213" s="208">
        <v>2171800</v>
      </c>
      <c r="H213" s="129">
        <v>-1</v>
      </c>
      <c r="I213" s="130">
        <f t="shared" si="42"/>
        <v>-2171.8000000000002</v>
      </c>
    </row>
    <row r="214" spans="1:9" s="209" customFormat="1">
      <c r="A214" s="206" t="s">
        <v>237</v>
      </c>
      <c r="B214" s="424" t="s">
        <v>88</v>
      </c>
      <c r="C214" s="424"/>
      <c r="D214" s="424"/>
      <c r="E214" s="207" t="s">
        <v>73</v>
      </c>
      <c r="F214" s="207" t="s">
        <v>69</v>
      </c>
      <c r="G214" s="208">
        <v>1998100</v>
      </c>
      <c r="H214" s="129">
        <v>-1</v>
      </c>
      <c r="I214" s="130">
        <f t="shared" si="42"/>
        <v>-1998.1</v>
      </c>
    </row>
    <row r="215" spans="1:9" s="209" customFormat="1">
      <c r="A215" s="206" t="s">
        <v>238</v>
      </c>
      <c r="B215" s="424" t="s">
        <v>88</v>
      </c>
      <c r="C215" s="424"/>
      <c r="D215" s="424"/>
      <c r="E215" s="207" t="s">
        <v>73</v>
      </c>
      <c r="F215" s="207" t="s">
        <v>69</v>
      </c>
      <c r="G215" s="208">
        <v>1998100</v>
      </c>
      <c r="H215" s="129">
        <v>-1</v>
      </c>
      <c r="I215" s="130">
        <f t="shared" si="42"/>
        <v>-1998.1</v>
      </c>
    </row>
    <row r="216" spans="1:9" s="209" customFormat="1">
      <c r="A216" s="206" t="s">
        <v>220</v>
      </c>
      <c r="B216" s="424" t="s">
        <v>161</v>
      </c>
      <c r="C216" s="424"/>
      <c r="D216" s="424"/>
      <c r="E216" s="207" t="s">
        <v>71</v>
      </c>
      <c r="F216" s="207" t="s">
        <v>69</v>
      </c>
      <c r="G216" s="208">
        <v>44800000</v>
      </c>
      <c r="H216" s="55">
        <v>-1</v>
      </c>
      <c r="I216" s="131">
        <f t="shared" ref="I216:I224" si="43">+ROUND(H216*G216/1000,1)</f>
        <v>-44800</v>
      </c>
    </row>
    <row r="217" spans="1:9" s="209" customFormat="1">
      <c r="A217" s="206">
        <v>71241200</v>
      </c>
      <c r="B217" s="424" t="s">
        <v>161</v>
      </c>
      <c r="C217" s="424"/>
      <c r="D217" s="424"/>
      <c r="E217" s="207" t="s">
        <v>71</v>
      </c>
      <c r="F217" s="207" t="s">
        <v>69</v>
      </c>
      <c r="G217" s="208">
        <v>25000000</v>
      </c>
      <c r="H217" s="55">
        <v>1</v>
      </c>
      <c r="I217" s="131">
        <f t="shared" ref="I217:I222" si="44">+ROUND(H217*G217/1000,1)</f>
        <v>25000</v>
      </c>
    </row>
    <row r="218" spans="1:9" s="209" customFormat="1">
      <c r="A218" s="206">
        <v>71241200</v>
      </c>
      <c r="B218" s="424" t="s">
        <v>161</v>
      </c>
      <c r="C218" s="424"/>
      <c r="D218" s="424"/>
      <c r="E218" s="207" t="s">
        <v>71</v>
      </c>
      <c r="F218" s="207" t="s">
        <v>69</v>
      </c>
      <c r="G218" s="208">
        <v>25000000</v>
      </c>
      <c r="H218" s="55">
        <v>1</v>
      </c>
      <c r="I218" s="131">
        <f t="shared" si="44"/>
        <v>25000</v>
      </c>
    </row>
    <row r="219" spans="1:9" s="209" customFormat="1">
      <c r="A219" s="206">
        <v>71241200</v>
      </c>
      <c r="B219" s="424" t="s">
        <v>161</v>
      </c>
      <c r="C219" s="424"/>
      <c r="D219" s="424"/>
      <c r="E219" s="207" t="s">
        <v>71</v>
      </c>
      <c r="F219" s="207" t="s">
        <v>69</v>
      </c>
      <c r="G219" s="208">
        <v>25000000</v>
      </c>
      <c r="H219" s="55">
        <v>1</v>
      </c>
      <c r="I219" s="131">
        <f t="shared" si="44"/>
        <v>25000</v>
      </c>
    </row>
    <row r="220" spans="1:9" s="209" customFormat="1">
      <c r="A220" s="206">
        <v>71241200</v>
      </c>
      <c r="B220" s="424" t="s">
        <v>161</v>
      </c>
      <c r="C220" s="424"/>
      <c r="D220" s="424"/>
      <c r="E220" s="207" t="s">
        <v>71</v>
      </c>
      <c r="F220" s="207" t="s">
        <v>69</v>
      </c>
      <c r="G220" s="208">
        <v>25000000</v>
      </c>
      <c r="H220" s="55">
        <v>1</v>
      </c>
      <c r="I220" s="131">
        <f t="shared" si="44"/>
        <v>25000</v>
      </c>
    </row>
    <row r="221" spans="1:9" s="209" customFormat="1">
      <c r="A221" s="206">
        <v>71241200</v>
      </c>
      <c r="B221" s="424" t="s">
        <v>161</v>
      </c>
      <c r="C221" s="424"/>
      <c r="D221" s="424"/>
      <c r="E221" s="207" t="s">
        <v>71</v>
      </c>
      <c r="F221" s="207" t="s">
        <v>69</v>
      </c>
      <c r="G221" s="208">
        <v>25000000</v>
      </c>
      <c r="H221" s="55">
        <v>1</v>
      </c>
      <c r="I221" s="131">
        <f t="shared" si="44"/>
        <v>25000</v>
      </c>
    </row>
    <row r="222" spans="1:9" s="209" customFormat="1">
      <c r="A222" s="206">
        <v>71241200</v>
      </c>
      <c r="B222" s="424" t="s">
        <v>161</v>
      </c>
      <c r="C222" s="424"/>
      <c r="D222" s="424"/>
      <c r="E222" s="207" t="s">
        <v>71</v>
      </c>
      <c r="F222" s="207" t="s">
        <v>69</v>
      </c>
      <c r="G222" s="208">
        <v>25000000</v>
      </c>
      <c r="H222" s="55">
        <v>1</v>
      </c>
      <c r="I222" s="131">
        <f t="shared" si="44"/>
        <v>25000</v>
      </c>
    </row>
    <row r="223" spans="1:9" s="209" customFormat="1" ht="18" customHeight="1">
      <c r="A223" s="206" t="s">
        <v>97</v>
      </c>
      <c r="B223" s="424" t="s">
        <v>96</v>
      </c>
      <c r="C223" s="424"/>
      <c r="D223" s="424"/>
      <c r="E223" s="207" t="s">
        <v>71</v>
      </c>
      <c r="F223" s="207" t="s">
        <v>69</v>
      </c>
      <c r="G223" s="208">
        <v>1500000</v>
      </c>
      <c r="H223" s="55">
        <v>-1</v>
      </c>
      <c r="I223" s="131">
        <f t="shared" si="43"/>
        <v>-1500</v>
      </c>
    </row>
    <row r="224" spans="1:9" s="209" customFormat="1" ht="18" customHeight="1">
      <c r="A224" s="206">
        <v>50531140</v>
      </c>
      <c r="B224" s="424" t="s">
        <v>96</v>
      </c>
      <c r="C224" s="424"/>
      <c r="D224" s="424"/>
      <c r="E224" s="207" t="s">
        <v>71</v>
      </c>
      <c r="F224" s="207" t="s">
        <v>69</v>
      </c>
      <c r="G224" s="208">
        <v>1200000</v>
      </c>
      <c r="H224" s="55">
        <v>1</v>
      </c>
      <c r="I224" s="131">
        <f t="shared" si="43"/>
        <v>1200</v>
      </c>
    </row>
    <row r="225" spans="1:9" s="209" customFormat="1" ht="18" customHeight="1">
      <c r="A225" s="206">
        <v>50531140</v>
      </c>
      <c r="B225" s="424" t="s">
        <v>96</v>
      </c>
      <c r="C225" s="424"/>
      <c r="D225" s="424"/>
      <c r="E225" s="207" t="s">
        <v>71</v>
      </c>
      <c r="F225" s="207" t="s">
        <v>69</v>
      </c>
      <c r="G225" s="208">
        <v>1200000</v>
      </c>
      <c r="H225" s="55">
        <v>1</v>
      </c>
      <c r="I225" s="131">
        <f t="shared" ref="I225" si="45">+ROUND(H225*G225/1000,1)</f>
        <v>1200</v>
      </c>
    </row>
    <row r="226" spans="1:9" s="209" customFormat="1" ht="18" customHeight="1">
      <c r="A226" s="206">
        <v>50531140</v>
      </c>
      <c r="B226" s="424" t="s">
        <v>96</v>
      </c>
      <c r="C226" s="424"/>
      <c r="D226" s="424"/>
      <c r="E226" s="207" t="s">
        <v>71</v>
      </c>
      <c r="F226" s="207" t="s">
        <v>69</v>
      </c>
      <c r="G226" s="208">
        <v>1200000</v>
      </c>
      <c r="H226" s="55">
        <v>1</v>
      </c>
      <c r="I226" s="131">
        <f t="shared" ref="I226" si="46">+ROUND(H226*G226/1000,1)</f>
        <v>1200</v>
      </c>
    </row>
    <row r="227" spans="1:9" s="209" customFormat="1" ht="18" customHeight="1">
      <c r="A227" s="206">
        <v>50531140</v>
      </c>
      <c r="B227" s="424" t="s">
        <v>96</v>
      </c>
      <c r="C227" s="424"/>
      <c r="D227" s="424"/>
      <c r="E227" s="207" t="s">
        <v>71</v>
      </c>
      <c r="F227" s="207" t="s">
        <v>69</v>
      </c>
      <c r="G227" s="208">
        <v>1200000</v>
      </c>
      <c r="H227" s="55">
        <v>1</v>
      </c>
      <c r="I227" s="131">
        <f t="shared" ref="I227" si="47">+ROUND(H227*G227/1000,1)</f>
        <v>1200</v>
      </c>
    </row>
    <row r="228" spans="1:9" s="209" customFormat="1" ht="18" customHeight="1">
      <c r="A228" s="206">
        <v>50531140</v>
      </c>
      <c r="B228" s="424" t="s">
        <v>96</v>
      </c>
      <c r="C228" s="424"/>
      <c r="D228" s="424"/>
      <c r="E228" s="207" t="s">
        <v>71</v>
      </c>
      <c r="F228" s="207" t="s">
        <v>69</v>
      </c>
      <c r="G228" s="208">
        <v>1200000</v>
      </c>
      <c r="H228" s="55">
        <v>1</v>
      </c>
      <c r="I228" s="131">
        <f t="shared" ref="I228" si="48">+ROUND(H228*G228/1000,1)</f>
        <v>1200</v>
      </c>
    </row>
    <row r="229" spans="1:9" s="209" customFormat="1" ht="18" customHeight="1">
      <c r="A229" s="206">
        <v>50531140</v>
      </c>
      <c r="B229" s="424" t="s">
        <v>96</v>
      </c>
      <c r="C229" s="424"/>
      <c r="D229" s="424"/>
      <c r="E229" s="207" t="s">
        <v>71</v>
      </c>
      <c r="F229" s="207" t="s">
        <v>69</v>
      </c>
      <c r="G229" s="208">
        <v>1200000</v>
      </c>
      <c r="H229" s="55">
        <v>1</v>
      </c>
      <c r="I229" s="131">
        <f t="shared" ref="I229" si="49">+ROUND(H229*G229/1000,1)</f>
        <v>1200</v>
      </c>
    </row>
    <row r="230" spans="1:9" s="209" customFormat="1" ht="18" customHeight="1">
      <c r="A230" s="234">
        <v>71311360</v>
      </c>
      <c r="B230" s="424" t="s">
        <v>311</v>
      </c>
      <c r="C230" s="424"/>
      <c r="D230" s="424"/>
      <c r="E230" s="207" t="s">
        <v>312</v>
      </c>
      <c r="F230" s="207" t="s">
        <v>69</v>
      </c>
      <c r="G230" s="208">
        <v>2053750</v>
      </c>
      <c r="H230" s="55">
        <v>1</v>
      </c>
      <c r="I230" s="131">
        <f t="shared" ref="I230" si="50">+ROUND(H230*G230/1000,1)</f>
        <v>2053.8000000000002</v>
      </c>
    </row>
    <row r="231" spans="1:9" s="205" customFormat="1" ht="54.95" customHeight="1">
      <c r="A231" s="23" t="s">
        <v>247</v>
      </c>
      <c r="B231" s="431" t="s">
        <v>248</v>
      </c>
      <c r="C231" s="431"/>
      <c r="D231" s="431"/>
      <c r="E231" s="431"/>
      <c r="F231" s="431"/>
      <c r="G231" s="431"/>
      <c r="H231" s="431"/>
      <c r="I231" s="204">
        <f>+I232+I239</f>
        <v>-1920000</v>
      </c>
    </row>
    <row r="232" spans="1:9" s="42" customFormat="1" ht="20.95" customHeight="1">
      <c r="A232" s="198"/>
      <c r="B232" s="316" t="s">
        <v>136</v>
      </c>
      <c r="C232" s="317"/>
      <c r="D232" s="318"/>
      <c r="E232" s="199"/>
      <c r="F232" s="199"/>
      <c r="G232" s="199"/>
      <c r="H232" s="200"/>
      <c r="I232" s="131">
        <f>SUM(I233:I238)</f>
        <v>-1835563.8</v>
      </c>
    </row>
    <row r="233" spans="1:9" s="209" customFormat="1" ht="18" customHeight="1">
      <c r="A233" s="206" t="s">
        <v>141</v>
      </c>
      <c r="B233" s="424" t="s">
        <v>137</v>
      </c>
      <c r="C233" s="424"/>
      <c r="D233" s="424"/>
      <c r="E233" s="207" t="s">
        <v>138</v>
      </c>
      <c r="F233" s="207" t="s">
        <v>130</v>
      </c>
      <c r="G233" s="208">
        <v>305927300</v>
      </c>
      <c r="H233" s="129">
        <v>-1</v>
      </c>
      <c r="I233" s="130">
        <f>+H233*G233/1000</f>
        <v>-305927.3</v>
      </c>
    </row>
    <row r="234" spans="1:9" s="209" customFormat="1" ht="18" customHeight="1">
      <c r="A234" s="206" t="s">
        <v>254</v>
      </c>
      <c r="B234" s="424" t="s">
        <v>137</v>
      </c>
      <c r="C234" s="424"/>
      <c r="D234" s="424"/>
      <c r="E234" s="207" t="s">
        <v>138</v>
      </c>
      <c r="F234" s="207" t="s">
        <v>130</v>
      </c>
      <c r="G234" s="208">
        <v>305927300</v>
      </c>
      <c r="H234" s="129">
        <v>-1</v>
      </c>
      <c r="I234" s="130">
        <f>+H234*G234/1000</f>
        <v>-305927.3</v>
      </c>
    </row>
    <row r="235" spans="1:9" s="209" customFormat="1" ht="18" customHeight="1">
      <c r="A235" s="206" t="s">
        <v>255</v>
      </c>
      <c r="B235" s="424" t="s">
        <v>137</v>
      </c>
      <c r="C235" s="424"/>
      <c r="D235" s="424"/>
      <c r="E235" s="207" t="s">
        <v>138</v>
      </c>
      <c r="F235" s="207" t="s">
        <v>130</v>
      </c>
      <c r="G235" s="208">
        <v>305927300</v>
      </c>
      <c r="H235" s="129">
        <v>-1</v>
      </c>
      <c r="I235" s="130">
        <f t="shared" ref="I235:I238" si="51">+H235*G235/1000</f>
        <v>-305927.3</v>
      </c>
    </row>
    <row r="236" spans="1:9" s="209" customFormat="1" ht="18" customHeight="1">
      <c r="A236" s="206" t="s">
        <v>142</v>
      </c>
      <c r="B236" s="424" t="s">
        <v>137</v>
      </c>
      <c r="C236" s="424"/>
      <c r="D236" s="424"/>
      <c r="E236" s="207" t="s">
        <v>138</v>
      </c>
      <c r="F236" s="207" t="s">
        <v>130</v>
      </c>
      <c r="G236" s="208">
        <v>305927300</v>
      </c>
      <c r="H236" s="129">
        <v>-1</v>
      </c>
      <c r="I236" s="130">
        <f t="shared" si="51"/>
        <v>-305927.3</v>
      </c>
    </row>
    <row r="237" spans="1:9" s="209" customFormat="1" ht="18" customHeight="1">
      <c r="A237" s="206" t="s">
        <v>199</v>
      </c>
      <c r="B237" s="424" t="s">
        <v>137</v>
      </c>
      <c r="C237" s="424"/>
      <c r="D237" s="424"/>
      <c r="E237" s="207" t="s">
        <v>138</v>
      </c>
      <c r="F237" s="207" t="s">
        <v>130</v>
      </c>
      <c r="G237" s="208">
        <v>305927300</v>
      </c>
      <c r="H237" s="129">
        <v>-1</v>
      </c>
      <c r="I237" s="130">
        <f t="shared" si="51"/>
        <v>-305927.3</v>
      </c>
    </row>
    <row r="238" spans="1:9" s="209" customFormat="1" ht="18" customHeight="1">
      <c r="A238" s="206" t="s">
        <v>262</v>
      </c>
      <c r="B238" s="424" t="s">
        <v>137</v>
      </c>
      <c r="C238" s="424"/>
      <c r="D238" s="424"/>
      <c r="E238" s="207" t="s">
        <v>138</v>
      </c>
      <c r="F238" s="207" t="s">
        <v>130</v>
      </c>
      <c r="G238" s="208">
        <v>305927300</v>
      </c>
      <c r="H238" s="129">
        <v>-1</v>
      </c>
      <c r="I238" s="130">
        <f t="shared" si="51"/>
        <v>-305927.3</v>
      </c>
    </row>
    <row r="239" spans="1:9" s="209" customFormat="1" ht="20.95" customHeight="1">
      <c r="A239" s="206"/>
      <c r="B239" s="316" t="s">
        <v>70</v>
      </c>
      <c r="C239" s="317"/>
      <c r="D239" s="318"/>
      <c r="E239" s="199" t="s">
        <v>145</v>
      </c>
      <c r="F239" s="199" t="s">
        <v>145</v>
      </c>
      <c r="G239" s="199" t="s">
        <v>145</v>
      </c>
      <c r="H239" s="210"/>
      <c r="I239" s="131">
        <f>SUM(I240:I251)</f>
        <v>-84436.200000000041</v>
      </c>
    </row>
    <row r="240" spans="1:9" s="209" customFormat="1">
      <c r="A240" s="206" t="s">
        <v>147</v>
      </c>
      <c r="B240" s="424" t="s">
        <v>87</v>
      </c>
      <c r="C240" s="424"/>
      <c r="D240" s="424"/>
      <c r="E240" s="207" t="s">
        <v>71</v>
      </c>
      <c r="F240" s="207" t="s">
        <v>69</v>
      </c>
      <c r="G240" s="208">
        <v>12237100</v>
      </c>
      <c r="H240" s="129">
        <v>-1</v>
      </c>
      <c r="I240" s="130">
        <f t="shared" ref="I240" si="52">+H240*G240/1000</f>
        <v>-12237.1</v>
      </c>
    </row>
    <row r="241" spans="1:9" s="209" customFormat="1">
      <c r="A241" s="206" t="s">
        <v>256</v>
      </c>
      <c r="B241" s="424" t="s">
        <v>87</v>
      </c>
      <c r="C241" s="424"/>
      <c r="D241" s="424"/>
      <c r="E241" s="207" t="s">
        <v>71</v>
      </c>
      <c r="F241" s="207" t="s">
        <v>69</v>
      </c>
      <c r="G241" s="208">
        <v>12237100</v>
      </c>
      <c r="H241" s="129">
        <v>-1</v>
      </c>
      <c r="I241" s="130">
        <f t="shared" ref="I241:I245" si="53">+H241*G241/1000</f>
        <v>-12237.1</v>
      </c>
    </row>
    <row r="242" spans="1:9" s="209" customFormat="1">
      <c r="A242" s="206" t="s">
        <v>257</v>
      </c>
      <c r="B242" s="424" t="s">
        <v>87</v>
      </c>
      <c r="C242" s="424"/>
      <c r="D242" s="424"/>
      <c r="E242" s="207" t="s">
        <v>71</v>
      </c>
      <c r="F242" s="207" t="s">
        <v>69</v>
      </c>
      <c r="G242" s="208">
        <v>12237100</v>
      </c>
      <c r="H242" s="129">
        <v>-1</v>
      </c>
      <c r="I242" s="130">
        <f t="shared" si="53"/>
        <v>-12237.1</v>
      </c>
    </row>
    <row r="243" spans="1:9" s="209" customFormat="1">
      <c r="A243" s="206" t="s">
        <v>148</v>
      </c>
      <c r="B243" s="424" t="s">
        <v>87</v>
      </c>
      <c r="C243" s="424"/>
      <c r="D243" s="424"/>
      <c r="E243" s="207" t="s">
        <v>71</v>
      </c>
      <c r="F243" s="207" t="s">
        <v>69</v>
      </c>
      <c r="G243" s="208">
        <v>12237100</v>
      </c>
      <c r="H243" s="129">
        <v>-1</v>
      </c>
      <c r="I243" s="130">
        <f t="shared" si="53"/>
        <v>-12237.1</v>
      </c>
    </row>
    <row r="244" spans="1:9" s="209" customFormat="1">
      <c r="A244" s="206" t="s">
        <v>259</v>
      </c>
      <c r="B244" s="424" t="s">
        <v>87</v>
      </c>
      <c r="C244" s="424"/>
      <c r="D244" s="424"/>
      <c r="E244" s="207" t="s">
        <v>71</v>
      </c>
      <c r="F244" s="207" t="s">
        <v>69</v>
      </c>
      <c r="G244" s="208">
        <v>12237100</v>
      </c>
      <c r="H244" s="129">
        <v>-1</v>
      </c>
      <c r="I244" s="130">
        <f t="shared" si="53"/>
        <v>-12237.1</v>
      </c>
    </row>
    <row r="245" spans="1:9" s="209" customFormat="1">
      <c r="A245" s="206" t="s">
        <v>263</v>
      </c>
      <c r="B245" s="424" t="s">
        <v>87</v>
      </c>
      <c r="C245" s="424"/>
      <c r="D245" s="424"/>
      <c r="E245" s="207" t="s">
        <v>71</v>
      </c>
      <c r="F245" s="207" t="s">
        <v>69</v>
      </c>
      <c r="G245" s="208">
        <v>12237100</v>
      </c>
      <c r="H245" s="129">
        <v>-1</v>
      </c>
      <c r="I245" s="130">
        <f t="shared" si="53"/>
        <v>-12237.1</v>
      </c>
    </row>
    <row r="246" spans="1:9" s="209" customFormat="1">
      <c r="A246" s="206" t="s">
        <v>152</v>
      </c>
      <c r="B246" s="424" t="s">
        <v>88</v>
      </c>
      <c r="C246" s="424"/>
      <c r="D246" s="424"/>
      <c r="E246" s="207" t="s">
        <v>73</v>
      </c>
      <c r="F246" s="207" t="s">
        <v>69</v>
      </c>
      <c r="G246" s="208">
        <v>1835600</v>
      </c>
      <c r="H246" s="129">
        <v>-1</v>
      </c>
      <c r="I246" s="130">
        <f>+H246*G246/1000</f>
        <v>-1835.6</v>
      </c>
    </row>
    <row r="247" spans="1:9" s="209" customFormat="1">
      <c r="A247" s="206" t="s">
        <v>252</v>
      </c>
      <c r="B247" s="424" t="s">
        <v>88</v>
      </c>
      <c r="C247" s="424"/>
      <c r="D247" s="424"/>
      <c r="E247" s="207" t="s">
        <v>73</v>
      </c>
      <c r="F247" s="207" t="s">
        <v>69</v>
      </c>
      <c r="G247" s="208">
        <v>1835600</v>
      </c>
      <c r="H247" s="129">
        <v>-1</v>
      </c>
      <c r="I247" s="130">
        <f t="shared" ref="I247:I249" si="54">+H247*G247/1000</f>
        <v>-1835.6</v>
      </c>
    </row>
    <row r="248" spans="1:9" s="209" customFormat="1">
      <c r="A248" s="206" t="s">
        <v>253</v>
      </c>
      <c r="B248" s="424" t="s">
        <v>88</v>
      </c>
      <c r="C248" s="424"/>
      <c r="D248" s="424"/>
      <c r="E248" s="207" t="s">
        <v>73</v>
      </c>
      <c r="F248" s="207" t="s">
        <v>69</v>
      </c>
      <c r="G248" s="208">
        <v>1835600</v>
      </c>
      <c r="H248" s="129">
        <v>-1</v>
      </c>
      <c r="I248" s="130">
        <f t="shared" si="54"/>
        <v>-1835.6</v>
      </c>
    </row>
    <row r="249" spans="1:9" s="209" customFormat="1">
      <c r="A249" s="206" t="s">
        <v>171</v>
      </c>
      <c r="B249" s="424" t="s">
        <v>88</v>
      </c>
      <c r="C249" s="424"/>
      <c r="D249" s="424"/>
      <c r="E249" s="207" t="s">
        <v>73</v>
      </c>
      <c r="F249" s="207" t="s">
        <v>69</v>
      </c>
      <c r="G249" s="208">
        <v>1835600</v>
      </c>
      <c r="H249" s="129">
        <v>-1</v>
      </c>
      <c r="I249" s="130">
        <f t="shared" si="54"/>
        <v>-1835.6</v>
      </c>
    </row>
    <row r="250" spans="1:9" s="209" customFormat="1" ht="17.899999999999999" customHeight="1">
      <c r="A250" s="206" t="s">
        <v>260</v>
      </c>
      <c r="B250" s="424" t="s">
        <v>88</v>
      </c>
      <c r="C250" s="424"/>
      <c r="D250" s="424"/>
      <c r="E250" s="207" t="s">
        <v>73</v>
      </c>
      <c r="F250" s="207" t="s">
        <v>69</v>
      </c>
      <c r="G250" s="208">
        <v>1835600</v>
      </c>
      <c r="H250" s="129">
        <v>-1</v>
      </c>
      <c r="I250" s="130">
        <f t="shared" ref="I250" si="55">+H250*G250/1000</f>
        <v>-1835.6</v>
      </c>
    </row>
    <row r="251" spans="1:9" s="209" customFormat="1" ht="17.899999999999999" customHeight="1">
      <c r="A251" s="206" t="s">
        <v>264</v>
      </c>
      <c r="B251" s="424" t="s">
        <v>88</v>
      </c>
      <c r="C251" s="424"/>
      <c r="D251" s="424"/>
      <c r="E251" s="207" t="s">
        <v>73</v>
      </c>
      <c r="F251" s="207" t="s">
        <v>69</v>
      </c>
      <c r="G251" s="208">
        <v>1835600</v>
      </c>
      <c r="H251" s="129">
        <v>-1</v>
      </c>
      <c r="I251" s="130">
        <f t="shared" ref="I251" si="56">+H251*G251/1000</f>
        <v>-1835.6</v>
      </c>
    </row>
    <row r="252" spans="1:9" s="3" customFormat="1">
      <c r="A252" s="202" t="s">
        <v>132</v>
      </c>
      <c r="B252" s="202" t="s">
        <v>133</v>
      </c>
      <c r="C252" s="202" t="s">
        <v>134</v>
      </c>
      <c r="D252" s="432" t="s">
        <v>135</v>
      </c>
      <c r="E252" s="433"/>
      <c r="F252" s="433"/>
      <c r="G252" s="433"/>
      <c r="H252" s="434"/>
      <c r="I252" s="240">
        <f>+I253+I256+I259</f>
        <v>3536.5</v>
      </c>
    </row>
    <row r="253" spans="1:9" s="205" customFormat="1" ht="54.95" customHeight="1">
      <c r="A253" s="23" t="s">
        <v>345</v>
      </c>
      <c r="B253" s="431" t="s">
        <v>346</v>
      </c>
      <c r="C253" s="431"/>
      <c r="D253" s="431"/>
      <c r="E253" s="431"/>
      <c r="F253" s="431"/>
      <c r="G253" s="431"/>
      <c r="H253" s="431"/>
      <c r="I253" s="204">
        <f>+I254</f>
        <v>199</v>
      </c>
    </row>
    <row r="254" spans="1:9" s="209" customFormat="1" ht="20.95" customHeight="1">
      <c r="A254" s="234"/>
      <c r="B254" s="316" t="s">
        <v>70</v>
      </c>
      <c r="C254" s="317"/>
      <c r="D254" s="318"/>
      <c r="E254" s="199" t="s">
        <v>145</v>
      </c>
      <c r="F254" s="199" t="s">
        <v>145</v>
      </c>
      <c r="G254" s="199" t="s">
        <v>145</v>
      </c>
      <c r="H254" s="210"/>
      <c r="I254" s="131">
        <f>+I255</f>
        <v>199</v>
      </c>
    </row>
    <row r="255" spans="1:9" s="209" customFormat="1" ht="18" customHeight="1">
      <c r="A255" s="234">
        <v>71311360</v>
      </c>
      <c r="B255" s="424" t="s">
        <v>311</v>
      </c>
      <c r="C255" s="424"/>
      <c r="D255" s="424"/>
      <c r="E255" s="207" t="s">
        <v>312</v>
      </c>
      <c r="F255" s="207" t="s">
        <v>69</v>
      </c>
      <c r="G255" s="208">
        <v>199000</v>
      </c>
      <c r="H255" s="55">
        <v>1</v>
      </c>
      <c r="I255" s="131">
        <f t="shared" ref="I255" si="57">+ROUND(H255*G255/1000,1)</f>
        <v>199</v>
      </c>
    </row>
    <row r="256" spans="1:9" s="205" customFormat="1" ht="54.95" customHeight="1">
      <c r="A256" s="23" t="s">
        <v>331</v>
      </c>
      <c r="B256" s="431" t="s">
        <v>330</v>
      </c>
      <c r="C256" s="431"/>
      <c r="D256" s="431"/>
      <c r="E256" s="431"/>
      <c r="F256" s="431"/>
      <c r="G256" s="431"/>
      <c r="H256" s="431"/>
      <c r="I256" s="204">
        <f>+I257</f>
        <v>2175</v>
      </c>
    </row>
    <row r="257" spans="1:9" s="209" customFormat="1" ht="20.95" customHeight="1">
      <c r="A257" s="234"/>
      <c r="B257" s="316" t="s">
        <v>70</v>
      </c>
      <c r="C257" s="317"/>
      <c r="D257" s="318"/>
      <c r="E257" s="199" t="s">
        <v>145</v>
      </c>
      <c r="F257" s="199" t="s">
        <v>145</v>
      </c>
      <c r="G257" s="199" t="s">
        <v>145</v>
      </c>
      <c r="H257" s="210"/>
      <c r="I257" s="131">
        <f>+I258</f>
        <v>2175</v>
      </c>
    </row>
    <row r="258" spans="1:9" s="209" customFormat="1" ht="18" customHeight="1">
      <c r="A258" s="234">
        <v>71311360</v>
      </c>
      <c r="B258" s="424" t="s">
        <v>311</v>
      </c>
      <c r="C258" s="424"/>
      <c r="D258" s="424"/>
      <c r="E258" s="207" t="s">
        <v>312</v>
      </c>
      <c r="F258" s="207" t="s">
        <v>69</v>
      </c>
      <c r="G258" s="208">
        <v>2175000</v>
      </c>
      <c r="H258" s="55">
        <v>1</v>
      </c>
      <c r="I258" s="131">
        <f t="shared" ref="I258" si="58">+ROUND(H258*G258/1000,1)</f>
        <v>2175</v>
      </c>
    </row>
    <row r="259" spans="1:9" s="205" customFormat="1" ht="54.95" customHeight="1">
      <c r="A259" s="23" t="s">
        <v>333</v>
      </c>
      <c r="B259" s="431" t="s">
        <v>332</v>
      </c>
      <c r="C259" s="431"/>
      <c r="D259" s="431"/>
      <c r="E259" s="431"/>
      <c r="F259" s="431"/>
      <c r="G259" s="431"/>
      <c r="H259" s="431"/>
      <c r="I259" s="204">
        <f>+I260</f>
        <v>1162.5</v>
      </c>
    </row>
    <row r="260" spans="1:9" s="209" customFormat="1" ht="20.95" customHeight="1">
      <c r="A260" s="234"/>
      <c r="B260" s="316" t="s">
        <v>70</v>
      </c>
      <c r="C260" s="317"/>
      <c r="D260" s="318"/>
      <c r="E260" s="199" t="s">
        <v>145</v>
      </c>
      <c r="F260" s="199" t="s">
        <v>145</v>
      </c>
      <c r="G260" s="199" t="s">
        <v>145</v>
      </c>
      <c r="H260" s="210"/>
      <c r="I260" s="131">
        <f>+I261</f>
        <v>1162.5</v>
      </c>
    </row>
    <row r="261" spans="1:9" s="209" customFormat="1" ht="18" customHeight="1">
      <c r="A261" s="234">
        <v>71311360</v>
      </c>
      <c r="B261" s="424" t="s">
        <v>311</v>
      </c>
      <c r="C261" s="424"/>
      <c r="D261" s="424"/>
      <c r="E261" s="207" t="s">
        <v>312</v>
      </c>
      <c r="F261" s="207" t="s">
        <v>69</v>
      </c>
      <c r="G261" s="208">
        <v>1162500</v>
      </c>
      <c r="H261" s="55">
        <v>1</v>
      </c>
      <c r="I261" s="131">
        <f t="shared" ref="I261" si="59">+ROUND(H261*G261/1000,1)</f>
        <v>1162.5</v>
      </c>
    </row>
  </sheetData>
  <mergeCells count="259">
    <mergeCell ref="B261:D261"/>
    <mergeCell ref="B228:D228"/>
    <mergeCell ref="B222:D222"/>
    <mergeCell ref="B226:D226"/>
    <mergeCell ref="B227:D227"/>
    <mergeCell ref="B220:D220"/>
    <mergeCell ref="B178:D178"/>
    <mergeCell ref="B179:D179"/>
    <mergeCell ref="B180:D180"/>
    <mergeCell ref="B206:D206"/>
    <mergeCell ref="B230:D230"/>
    <mergeCell ref="B229:D229"/>
    <mergeCell ref="B247:D247"/>
    <mergeCell ref="B248:D248"/>
    <mergeCell ref="B249:D249"/>
    <mergeCell ref="B250:D250"/>
    <mergeCell ref="B251:D251"/>
    <mergeCell ref="B231:H231"/>
    <mergeCell ref="B232:D232"/>
    <mergeCell ref="B233:D233"/>
    <mergeCell ref="B234:D234"/>
    <mergeCell ref="B240:D240"/>
    <mergeCell ref="B246:D246"/>
    <mergeCell ref="B239:D239"/>
    <mergeCell ref="B136:D136"/>
    <mergeCell ref="B134:H134"/>
    <mergeCell ref="B135:D135"/>
    <mergeCell ref="B256:H256"/>
    <mergeCell ref="B257:D257"/>
    <mergeCell ref="B258:D258"/>
    <mergeCell ref="B259:H259"/>
    <mergeCell ref="B260:D260"/>
    <mergeCell ref="B187:D187"/>
    <mergeCell ref="B188:D188"/>
    <mergeCell ref="B189:D189"/>
    <mergeCell ref="B190:D190"/>
    <mergeCell ref="B176:D176"/>
    <mergeCell ref="B177:D177"/>
    <mergeCell ref="B192:D192"/>
    <mergeCell ref="B191:D191"/>
    <mergeCell ref="B193:D193"/>
    <mergeCell ref="D252:H252"/>
    <mergeCell ref="B138:H138"/>
    <mergeCell ref="B221:D221"/>
    <mergeCell ref="B218:D218"/>
    <mergeCell ref="B225:D225"/>
    <mergeCell ref="B171:D171"/>
    <mergeCell ref="B172:D172"/>
    <mergeCell ref="B173:D173"/>
    <mergeCell ref="B174:D174"/>
    <mergeCell ref="B175:D175"/>
    <mergeCell ref="B219:D219"/>
    <mergeCell ref="B202:D202"/>
    <mergeCell ref="B203:D203"/>
    <mergeCell ref="B204:D204"/>
    <mergeCell ref="B205:D205"/>
    <mergeCell ref="B195:D195"/>
    <mergeCell ref="B196:D196"/>
    <mergeCell ref="B197:D197"/>
    <mergeCell ref="B198:D198"/>
    <mergeCell ref="B199:D199"/>
    <mergeCell ref="B181:D181"/>
    <mergeCell ref="B207:D207"/>
    <mergeCell ref="B208:D208"/>
    <mergeCell ref="B209:D209"/>
    <mergeCell ref="B120:D120"/>
    <mergeCell ref="B121:D121"/>
    <mergeCell ref="B122:D122"/>
    <mergeCell ref="B130:D130"/>
    <mergeCell ref="B217:D217"/>
    <mergeCell ref="B224:D224"/>
    <mergeCell ref="B146:D146"/>
    <mergeCell ref="B148:D148"/>
    <mergeCell ref="B150:D150"/>
    <mergeCell ref="B165:D165"/>
    <mergeCell ref="B167:D167"/>
    <mergeCell ref="B152:D152"/>
    <mergeCell ref="B153:D153"/>
    <mergeCell ref="B154:D154"/>
    <mergeCell ref="B169:D169"/>
    <mergeCell ref="A132:H132"/>
    <mergeCell ref="B210:D210"/>
    <mergeCell ref="B200:D200"/>
    <mergeCell ref="B201:D201"/>
    <mergeCell ref="B170:D170"/>
    <mergeCell ref="B194:D194"/>
    <mergeCell ref="B185:D185"/>
    <mergeCell ref="B186:D186"/>
    <mergeCell ref="B168:D168"/>
    <mergeCell ref="B241:D241"/>
    <mergeCell ref="B242:D242"/>
    <mergeCell ref="B243:D243"/>
    <mergeCell ref="B244:D244"/>
    <mergeCell ref="B245:D245"/>
    <mergeCell ref="B235:D235"/>
    <mergeCell ref="B236:D236"/>
    <mergeCell ref="B237:D237"/>
    <mergeCell ref="B238:D238"/>
    <mergeCell ref="B12:D12"/>
    <mergeCell ref="A13:H1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D14:H14"/>
    <mergeCell ref="B15:H15"/>
    <mergeCell ref="B17:D17"/>
    <mergeCell ref="B16:D16"/>
    <mergeCell ref="B110:H110"/>
    <mergeCell ref="B111:D111"/>
    <mergeCell ref="B112:D112"/>
    <mergeCell ref="B118:D118"/>
    <mergeCell ref="B119:D119"/>
    <mergeCell ref="D18:H18"/>
    <mergeCell ref="B19:H19"/>
    <mergeCell ref="B20:D20"/>
    <mergeCell ref="B21:D21"/>
    <mergeCell ref="B83:D83"/>
    <mergeCell ref="B84:D84"/>
    <mergeCell ref="B85:D85"/>
    <mergeCell ref="B86:D86"/>
    <mergeCell ref="B87:D87"/>
    <mergeCell ref="B22:D22"/>
    <mergeCell ref="B51:D51"/>
    <mergeCell ref="B66:D66"/>
    <mergeCell ref="B67:D67"/>
    <mergeCell ref="B68:D68"/>
    <mergeCell ref="B36:D36"/>
    <mergeCell ref="B164:D164"/>
    <mergeCell ref="B161:D161"/>
    <mergeCell ref="B160:D160"/>
    <mergeCell ref="B141:D141"/>
    <mergeCell ref="B144:D144"/>
    <mergeCell ref="B145:D145"/>
    <mergeCell ref="B140:D140"/>
    <mergeCell ref="B166:D166"/>
    <mergeCell ref="B155:D155"/>
    <mergeCell ref="B163:D163"/>
    <mergeCell ref="B156:D156"/>
    <mergeCell ref="B157:D157"/>
    <mergeCell ref="B158:D158"/>
    <mergeCell ref="B253:H253"/>
    <mergeCell ref="B254:D254"/>
    <mergeCell ref="B255:D255"/>
    <mergeCell ref="B39:D39"/>
    <mergeCell ref="B41:D41"/>
    <mergeCell ref="B40:D40"/>
    <mergeCell ref="B103:D103"/>
    <mergeCell ref="B104:D104"/>
    <mergeCell ref="B105:D105"/>
    <mergeCell ref="B79:D79"/>
    <mergeCell ref="B82:D82"/>
    <mergeCell ref="B113:D113"/>
    <mergeCell ref="B114:D114"/>
    <mergeCell ref="B115:D115"/>
    <mergeCell ref="B126:D126"/>
    <mergeCell ref="B127:D127"/>
    <mergeCell ref="B128:D128"/>
    <mergeCell ref="B116:D116"/>
    <mergeCell ref="B123:D123"/>
    <mergeCell ref="B129:D129"/>
    <mergeCell ref="B124:D124"/>
    <mergeCell ref="B117:D117"/>
    <mergeCell ref="B125:D125"/>
    <mergeCell ref="B106:D106"/>
    <mergeCell ref="B23:D23"/>
    <mergeCell ref="B52:D52"/>
    <mergeCell ref="B80:D80"/>
    <mergeCell ref="B24:D24"/>
    <mergeCell ref="B59:D59"/>
    <mergeCell ref="B32:D32"/>
    <mergeCell ref="B33:D33"/>
    <mergeCell ref="B34:D34"/>
    <mergeCell ref="B35:D35"/>
    <mergeCell ref="B31:D31"/>
    <mergeCell ref="B65:D65"/>
    <mergeCell ref="B49:D49"/>
    <mergeCell ref="B50:D50"/>
    <mergeCell ref="B78:D78"/>
    <mergeCell ref="B69:D69"/>
    <mergeCell ref="B70:D70"/>
    <mergeCell ref="B25:D25"/>
    <mergeCell ref="B54:D54"/>
    <mergeCell ref="B26:D26"/>
    <mergeCell ref="B27:D27"/>
    <mergeCell ref="B28:D28"/>
    <mergeCell ref="B29:D29"/>
    <mergeCell ref="B30:D30"/>
    <mergeCell ref="B53:D53"/>
    <mergeCell ref="B37:D37"/>
    <mergeCell ref="B38:D38"/>
    <mergeCell ref="B88:D88"/>
    <mergeCell ref="B89:D89"/>
    <mergeCell ref="B81:D81"/>
    <mergeCell ref="B55:D55"/>
    <mergeCell ref="B56:D56"/>
    <mergeCell ref="B57:D57"/>
    <mergeCell ref="B58:D58"/>
    <mergeCell ref="B61:D61"/>
    <mergeCell ref="B62:D62"/>
    <mergeCell ref="B63:D63"/>
    <mergeCell ref="B64:D64"/>
    <mergeCell ref="B75:D75"/>
    <mergeCell ref="B76:D76"/>
    <mergeCell ref="B77:D77"/>
    <mergeCell ref="B147:D147"/>
    <mergeCell ref="B162:D162"/>
    <mergeCell ref="B151:D151"/>
    <mergeCell ref="B42:D42"/>
    <mergeCell ref="B71:D71"/>
    <mergeCell ref="B216:D216"/>
    <mergeCell ref="B90:D90"/>
    <mergeCell ref="B91:D91"/>
    <mergeCell ref="B92:D92"/>
    <mergeCell ref="B95:D95"/>
    <mergeCell ref="B96:D96"/>
    <mergeCell ref="B97:D97"/>
    <mergeCell ref="B98:D98"/>
    <mergeCell ref="B109:D109"/>
    <mergeCell ref="B93:D93"/>
    <mergeCell ref="B94:D94"/>
    <mergeCell ref="B101:D101"/>
    <mergeCell ref="B102:D102"/>
    <mergeCell ref="B99:D99"/>
    <mergeCell ref="B46:D46"/>
    <mergeCell ref="B47:D47"/>
    <mergeCell ref="B48:D48"/>
    <mergeCell ref="B73:D73"/>
    <mergeCell ref="B74:D74"/>
    <mergeCell ref="B223:D223"/>
    <mergeCell ref="B213:D213"/>
    <mergeCell ref="B214:D214"/>
    <mergeCell ref="B215:D215"/>
    <mergeCell ref="B100:D100"/>
    <mergeCell ref="B72:D72"/>
    <mergeCell ref="B43:D43"/>
    <mergeCell ref="B44:D44"/>
    <mergeCell ref="B45:D45"/>
    <mergeCell ref="B182:D182"/>
    <mergeCell ref="B183:D183"/>
    <mergeCell ref="B184:D184"/>
    <mergeCell ref="B159:D159"/>
    <mergeCell ref="B149:D149"/>
    <mergeCell ref="B211:D211"/>
    <mergeCell ref="B212:D212"/>
    <mergeCell ref="B60:D60"/>
    <mergeCell ref="D133:H133"/>
    <mergeCell ref="D137:H137"/>
    <mergeCell ref="B108:D108"/>
    <mergeCell ref="B107:D107"/>
    <mergeCell ref="B139:D139"/>
    <mergeCell ref="B142:D142"/>
    <mergeCell ref="B143:D1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2024-01-29T13:27:34Z</cp:lastPrinted>
  <dcterms:created xsi:type="dcterms:W3CDTF">2022-01-04T07:12:58Z</dcterms:created>
  <dcterms:modified xsi:type="dcterms:W3CDTF">2024-01-29T14:02:57Z</dcterms:modified>
</cp:coreProperties>
</file>