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55" windowHeight="8835"/>
  </bookViews>
  <sheets>
    <sheet name="Sheet1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I9" i="1" l="1"/>
  <c r="I58" i="1" l="1"/>
  <c r="D33" i="1" l="1"/>
  <c r="E14" i="1"/>
  <c r="I59" i="1" l="1"/>
  <c r="I24" i="1"/>
  <c r="J13" i="1"/>
  <c r="N13" i="1" s="1"/>
  <c r="O13" i="1" l="1"/>
  <c r="K13" i="1"/>
  <c r="L13" i="1"/>
  <c r="M13" i="1"/>
  <c r="J36" i="1"/>
  <c r="K36" i="1" s="1"/>
  <c r="L36" i="1" s="1"/>
  <c r="M36" i="1" s="1"/>
  <c r="N36" i="1" s="1"/>
  <c r="O36" i="1" s="1"/>
  <c r="O62" i="1" l="1"/>
  <c r="N62" i="1"/>
  <c r="M62" i="1"/>
  <c r="L62" i="1"/>
  <c r="K62" i="1"/>
  <c r="J62" i="1"/>
  <c r="I62" i="1"/>
  <c r="J61" i="1"/>
  <c r="K61" i="1" s="1"/>
  <c r="L61" i="1" s="1"/>
  <c r="M61" i="1" s="1"/>
  <c r="N61" i="1" s="1"/>
  <c r="O61" i="1" s="1"/>
  <c r="O45" i="1"/>
  <c r="N45" i="1"/>
  <c r="M45" i="1"/>
  <c r="L45" i="1"/>
  <c r="K45" i="1"/>
  <c r="J45" i="1"/>
  <c r="I45" i="1"/>
  <c r="O38" i="1"/>
  <c r="N38" i="1"/>
  <c r="M38" i="1"/>
  <c r="L38" i="1"/>
  <c r="K38" i="1"/>
  <c r="J38" i="1"/>
  <c r="I38" i="1"/>
  <c r="I32" i="1"/>
  <c r="E23" i="1"/>
  <c r="O22" i="1"/>
  <c r="N22" i="1"/>
  <c r="M22" i="1"/>
  <c r="L22" i="1"/>
  <c r="K22" i="1"/>
  <c r="J22" i="1"/>
  <c r="I22" i="1"/>
  <c r="K17" i="1"/>
  <c r="L17" i="1" s="1"/>
  <c r="M17" i="1" s="1"/>
  <c r="J16" i="1"/>
  <c r="I16" i="1"/>
  <c r="L10" i="1"/>
  <c r="M10" i="1" s="1"/>
  <c r="K16" i="1" l="1"/>
  <c r="J32" i="1"/>
  <c r="N10" i="1"/>
  <c r="O10" i="1" s="1"/>
  <c r="J9" i="1"/>
  <c r="J8" i="1" s="1"/>
  <c r="I8" i="1"/>
  <c r="K32" i="1"/>
  <c r="N17" i="1"/>
  <c r="M16" i="1"/>
  <c r="L16" i="1"/>
  <c r="K9" i="1" l="1"/>
  <c r="K8" i="1" s="1"/>
  <c r="I52" i="1"/>
  <c r="L32" i="1"/>
  <c r="O17" i="1"/>
  <c r="O16" i="1" s="1"/>
  <c r="N16" i="1"/>
  <c r="J52" i="1" l="1"/>
  <c r="L9" i="1"/>
  <c r="L8" i="1" s="1"/>
  <c r="M32" i="1"/>
  <c r="M9" i="1" l="1"/>
  <c r="M8" i="1" s="1"/>
  <c r="K52" i="1"/>
  <c r="N32" i="1"/>
  <c r="O32" i="1"/>
  <c r="L52" i="1" l="1"/>
  <c r="L31" i="1" s="1"/>
  <c r="L7" i="1" s="1"/>
  <c r="O9" i="1"/>
  <c r="O8" i="1" s="1"/>
  <c r="N9" i="1"/>
  <c r="N8" i="1" s="1"/>
  <c r="I31" i="1"/>
  <c r="I7" i="1" s="1"/>
  <c r="J31" i="1"/>
  <c r="J7" i="1" s="1"/>
  <c r="K31" i="1"/>
  <c r="K7" i="1" s="1"/>
  <c r="M52" i="1" l="1"/>
  <c r="M31" i="1" s="1"/>
  <c r="M7" i="1" s="1"/>
  <c r="O52" i="1" l="1"/>
  <c r="O31" i="1" s="1"/>
  <c r="O7" i="1" s="1"/>
  <c r="N52" i="1"/>
  <c r="N31" i="1" s="1"/>
  <c r="N7" i="1" s="1"/>
</calcChain>
</file>

<file path=xl/sharedStrings.xml><?xml version="1.0" encoding="utf-8"?>
<sst xmlns="http://schemas.openxmlformats.org/spreadsheetml/2006/main" count="347" uniqueCount="185">
  <si>
    <t>Արդյունքի և գործողության համար</t>
  </si>
  <si>
    <t>Նպատակներ և գործողություններ</t>
  </si>
  <si>
    <t>Ակնկալվող արդյունք/ցուցանիշ</t>
  </si>
  <si>
    <t>Հենանիշ</t>
  </si>
  <si>
    <t>Թիրախ</t>
  </si>
  <si>
    <t>Վերջնա-ժամկետ</t>
  </si>
  <si>
    <t>Պատասխանատու գերատեսչություն</t>
  </si>
  <si>
    <t>Բյուջե կուտակային /հազ․ դրամ/</t>
  </si>
  <si>
    <t>Ֆինանսավորման աղբյուրը</t>
  </si>
  <si>
    <t xml:space="preserve">Ռազմավարական ուղղություններ 1. Ֆիզիկական ակտիվությունը և առողջ ապրելակերպը դարձնել ազգային կենսակերպ
Թիրախ (2030թ.) – առողջ ապրելակերպ ունեցող (ներառյալ առողջ ֆիզիկական ակտիվություն) երեխաների/մեծահասակների/տարեցների և առանձնահատուկ պայմանների կարիք ունեցող անձանց մասնաբաժինը 60%, 30%, 10%, 3 %-ից (ըստ հանրային հարցման) հասցնել առնվազն 80%, 50%, 20% և 5 %-ների:
</t>
  </si>
  <si>
    <t>Մասնավոր նպատակ 1.1</t>
  </si>
  <si>
    <t>Ապահովել երկրի բոլոր բնակավայրերում առողջ ֆիզիկական ակտիվությամբ զբաղվելու համար հասանելի ենթակառուցվածքներ, ներառյալ առնվազն երեք մարզաձևերով զբաղվելու հնարավորություններ:
Թիրախ (2030թ.) –  Բոլոր քաղաքային բնակավայրերում ունենալ առողջ ապրելակերպի ենթակառուցվածքներ՝ հեծանվաուղիներ,  մարզահրապարակներ,  վարժասարքերով հագեցած բացօթյա խաղահրապարակներ, իսկ գյուղական բնակավայրերում ձևավորվող կրթահամալիրների շրջանակում ստեղծել ֆուտբոլի մարզադաշտեր:</t>
  </si>
  <si>
    <t>Գործողություն 1</t>
  </si>
  <si>
    <t>Առկա հանրային բացօթյա խաղահրապարակներ և մարզական կառույցների գույքագրում</t>
  </si>
  <si>
    <t>Նորոգման, հիմնանորոգման առաջնահերթությունների սահմանված են</t>
  </si>
  <si>
    <t>ոչ</t>
  </si>
  <si>
    <t>այո</t>
  </si>
  <si>
    <t>2026թ․</t>
  </si>
  <si>
    <t>Կրթության, գիտության, մշակույթի և սպորտի նախարարություն,   Տարածքային կառավարման և ենթակառուցվածքների նախարարություն</t>
  </si>
  <si>
    <t>ՀՀ պետական բյուջե</t>
  </si>
  <si>
    <t>Գործողություն 2</t>
  </si>
  <si>
    <t>ՀՀ քաղաքներում հեծանվաուղիների  քարտեզագրում և գծանշում</t>
  </si>
  <si>
    <t>ՀՀ քաղաքներում առկա են ապահով  և անվտանգ հեծանվաուղիներ/քաղաքների մասնաբաժինը որտեղ առկա են գծանշված հեծանվաուղիներ</t>
  </si>
  <si>
    <t xml:space="preserve">2030թ. </t>
  </si>
  <si>
    <t>Օրենքով չարգելված այլ միջոցներ</t>
  </si>
  <si>
    <t>Գործողություն 3</t>
  </si>
  <si>
    <t xml:space="preserve">ՀՀ քաղաքներում մարզահրապարակների  կառուցում, կահավորում և  արդիականցում </t>
  </si>
  <si>
    <t>ՀՀ  քաղաքներում առկա են հասանելի և պահանջված բացօթյա մարզահրապարակներ և խաղահրապարակներ/ Կառուցված մարզահրապարակների թիվը</t>
  </si>
  <si>
    <t xml:space="preserve">2030 թ. </t>
  </si>
  <si>
    <t xml:space="preserve">Կրթության, գիտության, մշակույթի և սպորտի նախարարություն,   Տարածքային կառավարման և ենթակառուցվածքների նախարարություն, ՀՀ մարզպետարաններ, ՀՀ համայնքապետարաններ </t>
  </si>
  <si>
    <t>Գործողություն 4</t>
  </si>
  <si>
    <t xml:space="preserve">Բոլոր մարզերում առկա է հավաքովի մարզադահլիճ/ Տեղադրված մարզադահլիճների թիվը
</t>
  </si>
  <si>
    <t>2030թ.</t>
  </si>
  <si>
    <t>Կրթության, գիտության, մշակույթի և սպորտի նախարարություն,   Տարածքային կառավարման և ենթակառուցվածքների նախարարություն, Քաղաքաշինության կոմիտե</t>
  </si>
  <si>
    <t>ՀՀ պետական բյուջե, օրենքով չարգելված այլ միջոցներ</t>
  </si>
  <si>
    <t>Գործողություն 5</t>
  </si>
  <si>
    <t>Կրթության, գիտության, մշակույթի և սպորտի նախարարություն,
Տարածքային կառավարման և ենթակառուցվածքների նախարարություն, մարզպետարաններ, համայնքապետարաններ, Քաղաքաշինության կոմիտե</t>
  </si>
  <si>
    <t>Գործողություն 6</t>
  </si>
  <si>
    <t xml:space="preserve">Բակային ֆուտբոլի զարգացում, տեղադրված դաշտերի թիվը                            </t>
  </si>
  <si>
    <t>2030թ․</t>
  </si>
  <si>
    <t>Հայաստանի Ֆուտբոլի ֆեդերացիա (Համաձայնեցմամբ)</t>
  </si>
  <si>
    <t xml:space="preserve">Մասնավոր նպատակ 1.2 </t>
  </si>
  <si>
    <t>Ձևավորել բնակչության դրական դիրքորոշում ֆիզիկական կուլտուրայի նկատմամբ:
Թիրախ (2030թ.) – Հարցվածների առնվազն 80 %-ը արժևորում է ֆիզիկական ակտիվությունը</t>
  </si>
  <si>
    <t>Ֆիզիկական կուլտուրայի և սպորտի վերաբերյալ հանրային կարծիքի պարբերական ուսումնասիրության և տվյալների հավաքագրման գործիքակազմի ներդրում և հանրային կարծիքի պարբերական ուսումնասիրություն</t>
  </si>
  <si>
    <t xml:space="preserve">Ուսումնասիրված է ֆիզիկական կուլտուրայի նկատմամբ բնակչության դիրքորոշումը և ժամանակի ընթացքում դրական դիրքորոշման աճ է գրանցվում/ դրական դիրքորոշում ունեցող հարցվածների համամասնությունը </t>
  </si>
  <si>
    <t>Կրթության, գիտության, մշակույթի և սպորտի նախարարություն</t>
  </si>
  <si>
    <t>Անվանի մարզիկների հանդիպումների կազմակերպում դպրոցականների հետ</t>
  </si>
  <si>
    <t>Սպորտի և ֆիզիկական կուլտուրայի դերի բարձրացումը վնասակար սովորությունների դեմ/տարեկան միջոցառումների թիվը</t>
  </si>
  <si>
    <t>Առողջ ապրելակերպը, ֆիզիկական ակտիվությունը և ադապտիվ սպորտը քարոզող փաստավավերագրական կամ գեղարվեստական ֆիլմերի պատրաստում և հեռարձակում</t>
  </si>
  <si>
    <t>Առողջ ապրելակերպը և ֆիզիկական ակտիվությունը, ադապտիվ սպորտը քարոզող գեղարվեստական կամ փաստավավերագրական պատրաստված կամ հեռարձակված ֆիլմերի թիվ</t>
  </si>
  <si>
    <t xml:space="preserve"> Օրենքով չարգելված այլ միջոցներ</t>
  </si>
  <si>
    <t>Տեղադրված վահանակների թիվը</t>
  </si>
  <si>
    <t xml:space="preserve"> Սպորտի թանգարանի ստեղծում</t>
  </si>
  <si>
    <t>Սպորտի և սպորտային հաջողությունների մասին ազգաբնակչությանը և զբոսաշրջիկների իրազեկում</t>
  </si>
  <si>
    <t>2028թ</t>
  </si>
  <si>
    <t>Մասնավոր նպատակ 1.3</t>
  </si>
  <si>
    <t>«Հայաստանի Հանրապետության Վարչապետի գավաթ» սիրողական մրցաշարերի մասսայականության մեծացում` ընդգրկելով հանրության տարբեր խմբերին, այդ թվում՝ հաշմանդամություն ունեցող անձանց, ավագ սերնդի ներկայացուցիչներին, կանանց։</t>
  </si>
  <si>
    <t>Բնակչության շրջանում ֆիզիկական ակտիվության մեծացում/ Տարեկան մասնակիցների թիվը</t>
  </si>
  <si>
    <t>Տարեկան զանգվածային մարզական հանրապետական միջոցառումների անցկացում հանրության բոլոր խմբերի համար, այդ թվում խրախուսելով հաշմանդամություն ունեցող անձանց, ավագ սերնդի մարդկանց, կանանց մասնակցությունը</t>
  </si>
  <si>
    <t xml:space="preserve">Տարեկան  առնվազն մեկ հավելյալ միջոցառման ավելացում/ միջոցառումների քանակ
</t>
  </si>
  <si>
    <t xml:space="preserve">Առողջ ապրելակերպը խթանող հավելված/ Մշակված հավելվածների թիվը </t>
  </si>
  <si>
    <t>2027թ.</t>
  </si>
  <si>
    <t>Կրթության, գիտության, մշակույթի և սպորտի նախարարություն,
Բարձր տեխնոլոգիական արդյունաբերության նախարարություն</t>
  </si>
  <si>
    <t>ՀՀ մարզերի և համայնքների մարզական վարկանիշային սանդղակների մշակում և ամենամյա հրապարակում</t>
  </si>
  <si>
    <t xml:space="preserve">ֆիզկուլտուրային մարզային վարկանիշային համակագը ներդրված է/ Սանդղակը մշակված է, արդյունքները հրապարակված են 
</t>
  </si>
  <si>
    <t>2025թ.</t>
  </si>
  <si>
    <t xml:space="preserve">Լրացուցիչ ֆինանսավորում չի պահանջում </t>
  </si>
  <si>
    <t>Մարզական զանգվածային միջոցառումների անվանակոչում մարզաձևի հայազգի անվանի մարզիկների անվամբ</t>
  </si>
  <si>
    <t>Մարզական միջոցառումների  մասսայակացում՝ անվանի մարզիկների անուններով բրենդավորմամբ (ընթացիկ)</t>
  </si>
  <si>
    <t>Կրթության, գիտության, մշակույթի և սպորտի նախարարություն,   Մարզական հասարակական կազմակերպություններ</t>
  </si>
  <si>
    <t xml:space="preserve">Մանկապատանեկան մարզադպրոցներում բաց դռների օրերի և մրցույթների կազմակերպում </t>
  </si>
  <si>
    <t>Մարզական նախասիրություններ և կարողություններ ունեցող երեխաների բացահայտում և ներգրավում մարզադպրոցների խմբերում,
տարեկան միջոցառումների թիվ</t>
  </si>
  <si>
    <r>
      <t>Կրթության, գիտության, մշակույթի և սպորտի նախարարություն</t>
    </r>
    <r>
      <rPr>
        <sz val="10"/>
        <rFont val="GHEA Grapalat"/>
        <family val="3"/>
      </rPr>
      <t>, Մարզադպրոց,
Մարզական հասարակական կազմակերպություններ, Ակումբներ</t>
    </r>
  </si>
  <si>
    <t>Գործողություն 7</t>
  </si>
  <si>
    <t>Մանկապատանեկան մարզադպրոցների անվանակոչում  բարձրագույն նվաճումների հասած ՀՀ մարզիկների անուներով</t>
  </si>
  <si>
    <t xml:space="preserve">Մարզաձևերի  մասսայականացում՝ անվանի մարզիկների անուններով բրենդավորման միջոցով
(ընթացիկ) 
</t>
  </si>
  <si>
    <t>Կրթության, գիտության, մշակույթի և սպորտի նախարարություն ,               Տեղական ինքնակառավարման մարմիններ, Մարզպետարաններ, Մարզական հասարակական կազմակերպություններ (Համաձայնեցմամբ), Համայնքապետարաններ</t>
  </si>
  <si>
    <t xml:space="preserve">Ռազմավարական ուղղություններ 2. Հայաստանի Հանրապետությունը դարձնել սպորտային բարձր նվաճումների երկիր  
Թիրախ (2030թ.) –  Ունենալ օլիմպիական խաղերի առնվազն 3 չեմպիոն, աշխարհի առնվազն 8 չեմպիոն և Եվրոպայի առնվազն 15 չեմպիոն:
</t>
  </si>
  <si>
    <t>Մասնավոր նպատակ 2.1</t>
  </si>
  <si>
    <t xml:space="preserve">Առկա է յուրաքանչյուր մարզում մեկ պետական համալիր մարզադպրոց 
</t>
  </si>
  <si>
    <t>Միջազգային ստանդարտներին                       համապատասխան մարզաբազաների ստեղծման ներդրումային ծրագրերի մշակում և իրականացում՝ պետություն-մասնավոր հատված համագործակցությամբ</t>
  </si>
  <si>
    <t xml:space="preserve">Մարզային համալիր մարզադպրոցները ապահովել  հենակետային մարզաձևերի միջազգային ստանդարտներին համապատասխան մարզակառույցներով / Մարզակառույցների թիվ                      </t>
  </si>
  <si>
    <t xml:space="preserve">Կրթության, գիտության, մշակույթի և սպորտի նախարարություն,
Տեղական ինքնակառավարման մարմիններ
</t>
  </si>
  <si>
    <t>Մանկապատանեկան մարզադպրոցներին, մարզաձևերի ազգային ֆեդերացիաներին  մարզագույքով ապահովում</t>
  </si>
  <si>
    <t>Մարզումների համար անհրաժեշտ ժամանակակից մարզագույքով ապահովված մարզակառույցներ/ տարեկան թիվ</t>
  </si>
  <si>
    <t>Մասնավոր նպատակ 2.2</t>
  </si>
  <si>
    <t xml:space="preserve">Ձևավորել սպորտային ժամանակակից բժշկագիտամեթոդական և բժշկավերականգնողական համակարգ:
Թիրախ (2030թ.) –  Ստեղծել սպորտային ժամանակակից բժշկագիտամեթոդական և բժշկավերականգնողական համակարգ:                                                                                                              </t>
  </si>
  <si>
    <t>Սպորտային բժշկագիտամեթոդական և բժշկավերականգնողական կենտրոնի հիմնում</t>
  </si>
  <si>
    <t>2026թ.</t>
  </si>
  <si>
    <t xml:space="preserve">Կրթության, գիտության, մշակույթի և սպորտի նախարարություն,
Առողջապահության նախարարություն
</t>
  </si>
  <si>
    <t>Ֆիզիկական կուլտուրայի, սպորտի և սպորտային բժշկության բնագավառում կադրերի պատրաստման և վերապատրաստման արդյունավետ համակարգի ստեղծում</t>
  </si>
  <si>
    <t>Համակարգը առկա է  // սպորտային բժշկության բնագավառում պատրաստված կադրերի թվաքանակը/// Ֆիզիկական կուլտուրայի, սպորտի և սպորտային բժշկության բնագավառում վերապատրաստված կադրերի  տարեկան թվաքանակը</t>
  </si>
  <si>
    <t>2026թ</t>
  </si>
  <si>
    <t>Կրթության, գիտության, մշակույթի և սպորտի նախարարություն Առողջապահության նախարարություն</t>
  </si>
  <si>
    <t>Մշակված և վերանայված կրթական չափորոշիչների թիվ</t>
  </si>
  <si>
    <t>Միջազգային չափանիշներին համապատասխան սպորտային բժշկության մասնագետների պատրաստման և վերապատրաստման համակարգի մշակում</t>
  </si>
  <si>
    <t>Միջազգային չափանիշներին համապատասխան պատրաստված մասնագետների թվաքանակը//Միջազգային չափանիշներին համապատասխան վերապատրաստված մասնագետների թվաքանակը</t>
  </si>
  <si>
    <t>Դոպինգի կիրառման դեմ պայքարի իրավական մեխանիզմների կատարելագործում</t>
  </si>
  <si>
    <t>Հաստատված օրենսդրական կարգավորում</t>
  </si>
  <si>
    <t>Սպորտային բժշկության ոլորտում բժիշկների պատրաստման և վերապատրաստման համակարգի կատարելագործում` սպորտում դոպինգի կանխարգելման և դրա դեմ պայքարի արդյունավետ մեխանիզմների ստեղծում</t>
  </si>
  <si>
    <t>Սպորտում դոպինգի կանխարգելման և դրա դեմ պայքարի արդյունավետ մեխանիզմների առկայություն</t>
  </si>
  <si>
    <t>Մասնավոր նպատակ 2.3</t>
  </si>
  <si>
    <t xml:space="preserve">Պետություն, Հայաստանի ազգային օլիմպիական կոմիտե, մարզական ֆեդերացիաներ, մարզական կազմակերպություններ հարաբերությունների և գործառույթների հստակեցում </t>
  </si>
  <si>
    <t>Հարաբերություններն ու գործառույթները հստակեցված են համապատասխան իրավական ակտերով</t>
  </si>
  <si>
    <t>Սպորտի մեջ մասնավոր  ոլորտի ներգրավվածության բարձրացում՝ ենթակառուցվածքների ձևավորման, մարզական կառույցների ցանցի կառավարումը մասնավորին պատվիրակման միջոցով</t>
  </si>
  <si>
    <t xml:space="preserve">Հովանավորչական գործունեություն,մարզական ակումբների ստեղծում,մարզակառույցների և մարզա-առողջարարական կենտրոնների կառուցում, </t>
  </si>
  <si>
    <t>Կրթության, գիտության, մշակույթի և սպորտի նախարարություն, Ֆինանսների նախարարություն,
Գործընկեր կազմակերպություններ (Համաձայնեցմամբ)</t>
  </si>
  <si>
    <t xml:space="preserve">ՀՀ Կառավարության քննարկմանը  ներկայացնել առանձին մարզաձևերի զարգացման ծրագրեր, այդ թվում՝ ՀՀ-ոմ Ֆուտբոլ, բասկետբոլ, շախմատ և ձմեռային մարզաձևերի զարգացման ազգային ծրագրերը  </t>
  </si>
  <si>
    <t>Կառավարության որոշման նախագիծ</t>
  </si>
  <si>
    <t>Դպրոցական և ուսանողական սպորտի զարգացման համար պայմանների ստեղծում, այդ թվում՝ ուսանողական ակումբների ստեղծում</t>
  </si>
  <si>
    <t>ֆիզիկական կուլտուրայի և սպորտի բնագավառում ընդգրկված դպրոցականների թվաքանակը  // ֆիզիկական կուլտուրայի և սպորտի բնագավառում ընդգրկված ուսանողների թվաքանակը</t>
  </si>
  <si>
    <t>Մարզումների յուրաքանչյուր փուլում մարզիկներին բացահայտելու, ընտրելու և ուղղորդելու արդյունավետ համակարգի ստեղծում</t>
  </si>
  <si>
    <t>Նոր համակարգի կիրառմամբ բացահայտված մարզիկների թվաքանակը</t>
  </si>
  <si>
    <t>Տվյալների թվային կառավարման համակարգը առկա է</t>
  </si>
  <si>
    <t>Մասնավոր նպատակ 2.4</t>
  </si>
  <si>
    <t xml:space="preserve">Ֆիզիկական կուլտուրայի և սպորտի բնագավառում կարողությունների զարգացում ու մարդկային ռեսուրսների կառավարման արդյունավետ համակարգի ստեղծում </t>
  </si>
  <si>
    <t xml:space="preserve">ֆիզիկական կուլտուրայի և սպորտի կառավարման ոլորտում մարդկային կարողությունների զարգացման համակարգի ներդնում </t>
  </si>
  <si>
    <t xml:space="preserve">Համակարգը առկա է    /ֆիզիկական կուլտուրայի և սպորտի բնագավառում կառավարման համակարգը ամբողջական գործարկված է </t>
  </si>
  <si>
    <t>Սպորտային գիտության զարգացման պայմանների ապահովում</t>
  </si>
  <si>
    <t>ֆիզիկական կուլտուրայի և սպորտի բնագավառում իրականացված կրթագիտական և հետազոտական ծրագրերի թիվը</t>
  </si>
  <si>
    <t>Գործողություն 8</t>
  </si>
  <si>
    <t xml:space="preserve">Հենակետային մարզաձևերի մրցավարների որակավորման աստիճանական կարգի մշակում և ներդնում </t>
  </si>
  <si>
    <t>Համակարգը առկա է</t>
  </si>
  <si>
    <t>ՀԱՕԿ, Մարզական հասարակական կազմակերպություններ</t>
  </si>
  <si>
    <t>Գործողություն 9</t>
  </si>
  <si>
    <t>Հենակետային մարզաձևերի մրցավարների գործուղում միջազգային վերապատրաստման դասընթացների</t>
  </si>
  <si>
    <t>Ունենալ վերապատրաստված միջազգային կարգի մրցավար/տարեկան թվաքանակը</t>
  </si>
  <si>
    <t>Կրթության, գիտության, մշակույթի և սպորտի նախարարություն,  ՀԱՕԿ, Մարզական հասարակական կազմակերպություններ,</t>
  </si>
  <si>
    <t>Հենակետային մարզաձևերի ֆեդերացիաների ներկայացուցիչների ակտիվ մասնակցության ապահովում միջազգային ֆեդերացիաների կողմից կազմակերպվող բազմաբնույթ միջոցառումներին</t>
  </si>
  <si>
    <t xml:space="preserve">Միջազգային մարզական կազմակերպություններում տարեկան մեկ մասնակցություն 
</t>
  </si>
  <si>
    <t xml:space="preserve">Կրթության, գիտության, մշակույթի և սպորտի նախարարություն,
ՀԱՕԿ,
Մարզական հասարակական կազմակերպություններ (Համաձայնեցմամբ)
</t>
  </si>
  <si>
    <t>ՀՀ-ում գործող մանկապատանեկան մարզադպրոցներում աշխատող մարզիչ-մանկավարժների վերապատրաստման դասընթացների և ատեստավորման գործընթացի կազմակերպում՝ դրա արդյունքներով հավելավճարների տրամադրմամբ</t>
  </si>
  <si>
    <t>Ոնենալ վերապատրաստված մարզիչ-մանկավարժներ/տարեկան մասնակիցների թիվ</t>
  </si>
  <si>
    <t>Միջազգային ստանդարտներին համապատասխան՝ մարզիչների վերապատրաստման և որակավորման բարձրացման դասընթացների կազմակերպում</t>
  </si>
  <si>
    <t xml:space="preserve">Ոնենալ վերապատրաստված  միջազգային կարգի մարզիչներ/տարեկան </t>
  </si>
  <si>
    <t xml:space="preserve">ՀԱՕԿ, Մարզական հասարակական կազմակերպություններ (Համաձայնեցմամբ) </t>
  </si>
  <si>
    <t xml:space="preserve">ՀԱՕԿ, Մարզական հասարակական կազմակերպություններ </t>
  </si>
  <si>
    <t>Բարձրագույն նվաճումներ ունեցող մարզիկների, մարզիչների, բնագավառի բազմավաստակ աշխատակիցների խրախուսում</t>
  </si>
  <si>
    <t>Ոնենալ մարզական հանրության հեղինակության բարձրացում / մասնակիցների թիվ</t>
  </si>
  <si>
    <t>Մասնավոր նպատակ 2.5</t>
  </si>
  <si>
    <t>Ֆիզիկական կուլտուրայի և սպորտի բնագավառի միջազգայնացում</t>
  </si>
  <si>
    <t xml:space="preserve"> ֆիզիկական կուլտուրայի և մարզական միջոցառումների անցկացման ընթացքում  անվտանգության ժամանակակից համակարգերի ու մեխանիզմների ստեղծում, այդ թվում՝ սպորտում բռնության դեմ պայքարի գործիքակազմի ներդրում</t>
  </si>
  <si>
    <t>Մարզական միջոցառումների անցկացման  անվտանգության և սպասարկման իրավակարգավորումների մշակում և ներդնում, այդ թվում՝ միջազգային համապատասխան կոնվենցիաների վավերացման միջոցով</t>
  </si>
  <si>
    <t>Իրավակարգավորումների առկայություն</t>
  </si>
  <si>
    <t xml:space="preserve"> Մարզադաշտերի լիցենզավորման ընթացակարգերի և հավաստագրման չափանիշների սահմանում՝ անվտանգությունը երաշխավորող պայմանների ապահովում</t>
  </si>
  <si>
    <t>Նոր չափանիշներին համապատասխան լիցենզավորված և հավաստագրված մարզադաշտերի թիվը</t>
  </si>
  <si>
    <t xml:space="preserve"> Մարզական մրցումների մեքենայությունների հնարավոր կամ փաստացի դեպքերի վերաբերյալ տեղեկատվության բացահայտման մեխանիզմների ստեղծում, այդ թվում՝ տեղեկատվական հարթակի ստեղծում և օրենսդրական դաշտի կատարելագործում</t>
  </si>
  <si>
    <t>Մարզական մրցումների մեքենայությունների  փաստացի արձանագրված դեպքերի թիվը Մարզական մրցումների մեքենայությունների դեմ պայքարի հետ կապված տեղեկատվական հանգույցի առկայություն Օրենսդրական հաստատված փաթեթ</t>
  </si>
  <si>
    <t>Ֆիզիկական կուլտուրայի և սպորտի բնագավառում միջազգային կառույցների հետ փոխհամագործակցության զարգացում</t>
  </si>
  <si>
    <t>Միջազգային հարթակներում գրանցված Հայաստանի ներկայացուցիչների թվաքանակը</t>
  </si>
  <si>
    <t>Ոնենալ ատեստավորված և դրա արդյունքներով հավելավճարներ ստացող  մարզիչ-մանկավարժներ /տարեկան մասնակիցների թիվ</t>
  </si>
  <si>
    <t xml:space="preserve">ՀՀ հավաքական թիմերի մարզիկների ախտորոշումը և ֆիզիակական մարզման պատրաստության գնահատումը              </t>
  </si>
  <si>
    <t xml:space="preserve">Բնագավառի լիազոր մարմնի, մարզական կազմակերպությունների (Հայաստանի ազգային օլիմպիական կոմիտե, մարզաձևերի ազգային ֆեդերացիաներ, այլ մարզական հասարակական կազմակերպություններ, միություններ, ընկերություններ) իրավահարաբերությունների արդյունավետության բարձրացում:
</t>
  </si>
  <si>
    <t xml:space="preserve">ՀՀ 3 ֆուտբոլային մարզադաշտերի կառուցում, այդ թվում՝ 1-ը ազգային
</t>
  </si>
  <si>
    <t>ՀՀ միջազգային չափանիշներին համապատասխան մարզադաշտերի առկայություն</t>
  </si>
  <si>
    <t>մարզադպրոցների ուսումնական ծրագրերի մշակմանում</t>
  </si>
  <si>
    <t xml:space="preserve">մարադպրոցների մշակված ծրագրեր </t>
  </si>
  <si>
    <t>2025</t>
  </si>
  <si>
    <t>Առողջ ապրելակերպը, այդ թվում Ֆիզիկական  ակտիվությունը խթանող էլեկտրոնային հավելվածների մշակում և ներդնում</t>
  </si>
  <si>
    <t>Հանրային վայրերում առողջ ապրելակերպը և  ֆիզիկական ակտիվությունը խրախուսող տեղեկատվական վահանակների  տեղադրում, տեղեկատվական նյութերի պատրաստում և տարածում</t>
  </si>
  <si>
    <t>Կրթության, գիտության, մշակույթի և սպորտի նախարարություն, Առողջապահության նախարարություն, Երևանի քաղաքապետարան,            համայնքապետարաններ (Համաձայնեցմամբ)</t>
  </si>
  <si>
    <t>ֆիզիկական կուլտուրայի և սպորտի բնագավառում ընդգրկված կամավորների թվաքանակ</t>
  </si>
  <si>
    <t xml:space="preserve"> Տարածքային կառավարման և ենթակառուցվածքների նախարարություն, ՀՀ մարզպետարաններ,Երևանի քաղաքապետարան, ՀՀ համայնքապետարաններ և ՀՀ ներքին գործերի նախարարություն       </t>
  </si>
  <si>
    <t>Կրթության, գիտության, մշակույթի և սպորտի նախարարություն,ՀԱՕԿ</t>
  </si>
  <si>
    <t>Ֆիզիկական կուլտուրայի և սպորտի բնագավառում կամավոր աշխատանքի խրախուսում</t>
  </si>
  <si>
    <t>Ֆիզիկական կուլտուրայի և սպորտի բնագավառում տվյալների բազայի կառավարման համակարգի ստեղծում՝ տվյալների հավաքագրման  և կառավարման գործընթացի թվայնացում և դրա միջոցով վարչական ռեգիստրի վարում</t>
  </si>
  <si>
    <t>Լրացուցիչ ֆինանսավորում չի պահանջում</t>
  </si>
  <si>
    <t>ՀՀ մարզերում խաղային մարզաձևերի համար թեթև կոնստրուկցիաներով հավաքովի մարզադահլիճի տեղադրում</t>
  </si>
  <si>
    <t xml:space="preserve">Մեկնարկել խոշորացված համայնքներում լողավազան և ֆիթնես սրահ անպայմանորեն ներառող տիպային մարզակառույցի կառուցման գործընթաց  </t>
  </si>
  <si>
    <t>Յուրաքանչյուր մարզում մեկական պետական համալիր մարզադպրոցի հիմնում՝ մարզադպրոցների տիպային կանոնադրության վերանայմամբ, որը կամրագրի մարզման գործընթացի շարունակականությունը</t>
  </si>
  <si>
    <t>Սպորտային բժշկության  մասնագետների որակավորման ոլորտային շրջանակի հաստատում և կրթական ծրագրերի վերանայում</t>
  </si>
  <si>
    <t xml:space="preserve"> Խոշորացված համայնքներում առկա են տիպային մարզակառույցներ/ Համայնքների մասնաբաժինը, որտեղ կառուցվել են տիպային մարզակառույցներ /խոշորացված համայնքների մասնաբաժին/</t>
  </si>
  <si>
    <t>վերակառուցված /կառուցված/ և վերազինված  մարզադպրոցների քանակ</t>
  </si>
  <si>
    <t>Յուրաքանչյուր մարզում ունենալ բարձր նվաճումների սպորտի խթանման համար անհրաժեշտ սպորտային ենթակառուցվածքային համակարգ: 
Թիրախ (2030թ.) – Պետություն-մասնավոր համագործակցությամբ արդիական մարզագույքային պայմաններ ունեցող և միջազգային չափանիշներին համապատասխան մասնագիտացված մարզումների կազմակերպման ենթակառուցվածների առկայություն՝ յուրաքանչյուր մարզում առնվազն 1 պետական համալիր մարզադպրոցի առկայության բաղադրիչով։</t>
  </si>
  <si>
    <t xml:space="preserve">Չափանիշներին չհամապատասանող մարզադպրոցների վերակառուցում /կառուցում/ և վերազինում </t>
  </si>
  <si>
    <t xml:space="preserve">Խթանել բնակչության մասնակցությունը զանգվածային մարզական միջոցառումներին:
Թիրախ (2030թ.) –  Կրկնապատկել մասնակցությունը 
</t>
  </si>
  <si>
    <t>2025*</t>
  </si>
  <si>
    <t>2026*</t>
  </si>
  <si>
    <t>2027*</t>
  </si>
  <si>
    <t>2028*</t>
  </si>
  <si>
    <t>2029*</t>
  </si>
  <si>
    <t>2030*</t>
  </si>
  <si>
    <t xml:space="preserve">2025-2030 թթ. ֆինանսական գնահատականները կճշգրտվեն համապատասխան տարվա բյուջետային գործընթացի շրջանակներում  </t>
  </si>
  <si>
    <t>ՀՀ մարզերում ձևավորված կրթահամալիրներին կից, ինչպես նաև տեղորոշված տարածքներում արհեստական խոտածածկով դաշտերի տեղադրում</t>
  </si>
  <si>
    <t>ՀԱՅԱՍՏԱՆԻ ՀԱՆՐԱՊԵՏՈՒԹՅՈՒՆՈՒՄ ՖԻԶԻԿԱԿԱՆ ԿՈՒԼՏՈՒՐԱՅԻ ԵՎ ՍՊՈՐՏԻ ՈԼՈՐՏՆԵՐԻ ԶԱՐԳԱՑՄԱՆ 2024-2030 ԹՎԱԿԱՆՆԵՐԻ  ՌԱԶՄԱՎԱՐՈՒԹՅԱՆ
ԳՈՐԾՈՂՈՒԹՅՈՒՆՆԵՐԻ ՊԼԱՆ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</si>
</sst>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000000"/>
      <name val="GHEA Grapalat"/>
      <family val="3"/>
    </font>
    <font>
      <b/>
      <sz val="11"/>
      <name val="GHEA Grapalat"/>
      <family val="3"/>
    </font>
    <font>
      <b/>
      <sz val="12"/>
      <name val="GHEA Grapalat"/>
      <family val="3"/>
    </font>
    <font>
      <b/>
      <sz val="11"/>
      <name val="Calibri"/>
      <family val="2"/>
    </font>
    <font>
      <b/>
      <sz val="11"/>
      <name val="Arial"/>
      <family val="2"/>
      <charset val="204"/>
    </font>
    <font>
      <sz val="11"/>
      <name val="GHEA Grapalat"/>
      <family val="3"/>
    </font>
    <font>
      <b/>
      <sz val="16"/>
      <name val="GHEA Grapalat"/>
      <family val="3"/>
    </font>
    <font>
      <b/>
      <sz val="16"/>
      <color theme="1"/>
      <name val="GHEA Grapalat"/>
      <family val="3"/>
    </font>
    <font>
      <b/>
      <sz val="12"/>
      <color theme="1"/>
      <name val="GHEA Grapalat"/>
      <family val="3"/>
    </font>
    <font>
      <sz val="11"/>
      <color rgb="FFFF0000"/>
      <name val="Calibri"/>
      <family val="2"/>
    </font>
    <font>
      <sz val="11"/>
      <color rgb="FFFF0000"/>
      <name val="Arial"/>
      <family val="2"/>
    </font>
    <font>
      <b/>
      <sz val="14"/>
      <color theme="1"/>
      <name val="GHEA Grapalat"/>
      <family val="3"/>
    </font>
    <font>
      <b/>
      <sz val="14"/>
      <name val="GHEA Grapalat"/>
      <family val="3"/>
    </font>
    <font>
      <sz val="11"/>
      <color theme="1"/>
      <name val="Calibri"/>
      <family val="2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Arial"/>
      <family val="2"/>
    </font>
    <font>
      <sz val="12"/>
      <name val="GHEA Grapalat"/>
      <family val="3"/>
    </font>
    <font>
      <sz val="11"/>
      <name val="Calibri"/>
      <family val="2"/>
    </font>
    <font>
      <sz val="11"/>
      <name val="Arial"/>
      <family val="2"/>
      <charset val="204"/>
    </font>
    <font>
      <sz val="14"/>
      <name val="GHEA Grapalat"/>
      <family val="3"/>
    </font>
    <font>
      <sz val="11"/>
      <name val="Arial"/>
      <family val="2"/>
    </font>
    <font>
      <sz val="12"/>
      <name val="Arial"/>
      <family val="2"/>
      <charset val="204"/>
    </font>
    <font>
      <sz val="10"/>
      <name val="GHEA Grapalat"/>
      <family val="3"/>
    </font>
    <font>
      <b/>
      <sz val="11"/>
      <name val="Arial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rgb="FF147231"/>
      </patternFill>
    </fill>
    <fill>
      <patternFill patternType="solid">
        <fgColor theme="0"/>
        <bgColor rgb="FF147231"/>
      </patternFill>
    </fill>
    <fill>
      <patternFill patternType="solid">
        <fgColor rgb="FFFFFF00"/>
        <bgColor rgb="FFA8D08D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AAAAAA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8" fillId="0" borderId="0"/>
  </cellStyleXfs>
  <cellXfs count="130">
    <xf numFmtId="0" fontId="0" fillId="0" borderId="0" xfId="0"/>
    <xf numFmtId="3" fontId="0" fillId="0" borderId="0" xfId="0" applyNumberFormat="1" applyFont="1" applyAlignment="1"/>
    <xf numFmtId="3" fontId="5" fillId="0" borderId="0" xfId="0" applyNumberFormat="1" applyFont="1" applyBorder="1" applyAlignment="1">
      <alignment horizontal="left" vertical="top" wrapText="1"/>
    </xf>
    <xf numFmtId="3" fontId="6" fillId="0" borderId="0" xfId="0" applyNumberFormat="1" applyFont="1" applyBorder="1" applyAlignment="1">
      <alignment horizontal="left" vertical="top"/>
    </xf>
    <xf numFmtId="3" fontId="4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3" fontId="3" fillId="4" borderId="0" xfId="0" applyNumberFormat="1" applyFont="1" applyFill="1" applyBorder="1" applyAlignment="1">
      <alignment vertical="top" wrapText="1"/>
    </xf>
    <xf numFmtId="3" fontId="3" fillId="3" borderId="2" xfId="0" applyNumberFormat="1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left" vertical="center" wrapText="1"/>
    </xf>
    <xf numFmtId="3" fontId="7" fillId="3" borderId="3" xfId="0" applyNumberFormat="1" applyFont="1" applyFill="1" applyBorder="1" applyAlignment="1">
      <alignment horizontal="left" vertical="center" wrapText="1"/>
    </xf>
    <xf numFmtId="3" fontId="7" fillId="3" borderId="3" xfId="0" applyNumberFormat="1" applyFont="1" applyFill="1" applyBorder="1" applyAlignment="1">
      <alignment horizontal="center" vertical="center" wrapText="1"/>
    </xf>
    <xf numFmtId="3" fontId="3" fillId="3" borderId="4" xfId="0" applyNumberFormat="1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right" vertical="center" wrapText="1"/>
    </xf>
    <xf numFmtId="3" fontId="11" fillId="6" borderId="0" xfId="0" applyNumberFormat="1" applyFont="1" applyFill="1" applyBorder="1" applyAlignment="1">
      <alignment horizontal="left" vertical="center" wrapText="1"/>
    </xf>
    <xf numFmtId="3" fontId="12" fillId="6" borderId="0" xfId="0" applyNumberFormat="1" applyFont="1" applyFill="1" applyBorder="1" applyAlignment="1">
      <alignment horizontal="left" vertical="center"/>
    </xf>
    <xf numFmtId="3" fontId="0" fillId="7" borderId="0" xfId="0" applyNumberFormat="1" applyFont="1" applyFill="1" applyBorder="1" applyAlignment="1">
      <alignment horizontal="left" vertical="center"/>
    </xf>
    <xf numFmtId="3" fontId="13" fillId="8" borderId="1" xfId="0" applyNumberFormat="1" applyFont="1" applyFill="1" applyBorder="1" applyAlignment="1">
      <alignment horizontal="center" vertical="center" wrapText="1"/>
    </xf>
    <xf numFmtId="3" fontId="10" fillId="8" borderId="1" xfId="0" applyNumberFormat="1" applyFont="1" applyFill="1" applyBorder="1" applyAlignment="1">
      <alignment horizontal="right" vertical="center" wrapText="1"/>
    </xf>
    <xf numFmtId="3" fontId="15" fillId="6" borderId="0" xfId="0" applyNumberFormat="1" applyFont="1" applyFill="1" applyBorder="1" applyAlignment="1">
      <alignment horizontal="left" vertical="top" wrapText="1"/>
    </xf>
    <xf numFmtId="3" fontId="0" fillId="6" borderId="0" xfId="0" applyNumberFormat="1" applyFont="1" applyFill="1" applyAlignment="1">
      <alignment horizontal="left" vertical="top"/>
    </xf>
    <xf numFmtId="3" fontId="16" fillId="6" borderId="5" xfId="0" applyNumberFormat="1" applyFont="1" applyFill="1" applyBorder="1" applyAlignment="1">
      <alignment vertical="center" wrapText="1"/>
    </xf>
    <xf numFmtId="3" fontId="17" fillId="6" borderId="6" xfId="0" applyNumberFormat="1" applyFont="1" applyFill="1" applyBorder="1" applyAlignment="1">
      <alignment horizontal="left" vertical="center" wrapText="1"/>
    </xf>
    <xf numFmtId="3" fontId="17" fillId="6" borderId="5" xfId="0" applyNumberFormat="1" applyFont="1" applyFill="1" applyBorder="1" applyAlignment="1">
      <alignment horizontal="left" vertical="center" wrapText="1"/>
    </xf>
    <xf numFmtId="9" fontId="17" fillId="6" borderId="5" xfId="1" applyFont="1" applyFill="1" applyBorder="1" applyAlignment="1">
      <alignment horizontal="center" vertical="center" wrapText="1"/>
    </xf>
    <xf numFmtId="49" fontId="17" fillId="6" borderId="1" xfId="0" applyNumberFormat="1" applyFont="1" applyFill="1" applyBorder="1" applyAlignment="1">
      <alignment horizontal="center" vertical="center" wrapText="1"/>
    </xf>
    <xf numFmtId="3" fontId="17" fillId="6" borderId="7" xfId="0" applyNumberFormat="1" applyFont="1" applyFill="1" applyBorder="1" applyAlignment="1">
      <alignment horizontal="center" vertical="center" wrapText="1"/>
    </xf>
    <xf numFmtId="3" fontId="19" fillId="6" borderId="1" xfId="0" applyNumberFormat="1" applyFont="1" applyFill="1" applyBorder="1" applyAlignment="1">
      <alignment horizontal="right" vertical="center" wrapText="1"/>
    </xf>
    <xf numFmtId="3" fontId="17" fillId="6" borderId="8" xfId="0" applyNumberFormat="1" applyFont="1" applyFill="1" applyBorder="1" applyAlignment="1">
      <alignment horizontal="center" vertical="center" wrapText="1"/>
    </xf>
    <xf numFmtId="3" fontId="3" fillId="6" borderId="5" xfId="0" applyNumberFormat="1" applyFont="1" applyFill="1" applyBorder="1" applyAlignment="1">
      <alignment vertical="center" wrapText="1"/>
    </xf>
    <xf numFmtId="3" fontId="7" fillId="6" borderId="5" xfId="0" applyNumberFormat="1" applyFont="1" applyFill="1" applyBorder="1" applyAlignment="1">
      <alignment horizontal="left" vertical="center" wrapText="1"/>
    </xf>
    <xf numFmtId="9" fontId="7" fillId="6" borderId="5" xfId="1" applyFont="1" applyFill="1" applyBorder="1" applyAlignment="1">
      <alignment horizontal="center" vertical="center" wrapText="1"/>
    </xf>
    <xf numFmtId="49" fontId="7" fillId="6" borderId="5" xfId="0" applyNumberFormat="1" applyFont="1" applyFill="1" applyBorder="1" applyAlignment="1">
      <alignment horizontal="center" vertical="center" wrapText="1"/>
    </xf>
    <xf numFmtId="3" fontId="7" fillId="6" borderId="7" xfId="0" applyNumberFormat="1" applyFont="1" applyFill="1" applyBorder="1" applyAlignment="1">
      <alignment horizontal="center" vertical="center" wrapText="1"/>
    </xf>
    <xf numFmtId="3" fontId="7" fillId="6" borderId="8" xfId="0" applyNumberFormat="1" applyFont="1" applyFill="1" applyBorder="1" applyAlignment="1">
      <alignment horizontal="center" vertical="center" wrapText="1"/>
    </xf>
    <xf numFmtId="3" fontId="20" fillId="6" borderId="0" xfId="0" applyNumberFormat="1" applyFont="1" applyFill="1" applyBorder="1" applyAlignment="1">
      <alignment horizontal="left" vertical="top" wrapText="1"/>
    </xf>
    <xf numFmtId="3" fontId="21" fillId="6" borderId="0" xfId="0" applyNumberFormat="1" applyFont="1" applyFill="1" applyAlignment="1">
      <alignment horizontal="left" vertical="top"/>
    </xf>
    <xf numFmtId="1" fontId="7" fillId="6" borderId="5" xfId="1" applyNumberFormat="1" applyFont="1" applyFill="1" applyBorder="1" applyAlignment="1">
      <alignment horizontal="center" vertical="center" wrapText="1"/>
    </xf>
    <xf numFmtId="3" fontId="17" fillId="6" borderId="1" xfId="0" applyNumberFormat="1" applyFont="1" applyFill="1" applyBorder="1" applyAlignment="1">
      <alignment horizontal="left" vertical="center" wrapText="1"/>
    </xf>
    <xf numFmtId="1" fontId="17" fillId="6" borderId="5" xfId="1" applyNumberFormat="1" applyFont="1" applyFill="1" applyBorder="1" applyAlignment="1">
      <alignment horizontal="center" vertical="center" wrapText="1"/>
    </xf>
    <xf numFmtId="49" fontId="17" fillId="9" borderId="5" xfId="0" applyNumberFormat="1" applyFont="1" applyFill="1" applyBorder="1" applyAlignment="1">
      <alignment horizontal="center" vertical="center" wrapText="1"/>
    </xf>
    <xf numFmtId="3" fontId="7" fillId="6" borderId="1" xfId="0" applyNumberFormat="1" applyFont="1" applyFill="1" applyBorder="1" applyAlignment="1">
      <alignment horizontal="left" vertical="center" wrapText="1"/>
    </xf>
    <xf numFmtId="49" fontId="7" fillId="9" borderId="5" xfId="0" applyNumberFormat="1" applyFont="1" applyFill="1" applyBorder="1" applyAlignment="1">
      <alignment horizontal="center" vertical="center" wrapText="1"/>
    </xf>
    <xf numFmtId="49" fontId="7" fillId="9" borderId="1" xfId="0" applyNumberFormat="1" applyFont="1" applyFill="1" applyBorder="1" applyAlignment="1">
      <alignment horizontal="center" vertical="center" wrapText="1"/>
    </xf>
    <xf numFmtId="3" fontId="14" fillId="8" borderId="1" xfId="0" applyNumberFormat="1" applyFont="1" applyFill="1" applyBorder="1" applyAlignment="1">
      <alignment vertical="center" wrapText="1"/>
    </xf>
    <xf numFmtId="3" fontId="4" fillId="8" borderId="1" xfId="0" applyNumberFormat="1" applyFont="1" applyFill="1" applyBorder="1" applyAlignment="1">
      <alignment horizontal="right" vertical="center" wrapText="1"/>
    </xf>
    <xf numFmtId="3" fontId="22" fillId="8" borderId="4" xfId="0" applyNumberFormat="1" applyFont="1" applyFill="1" applyBorder="1" applyAlignment="1">
      <alignment horizontal="center" vertical="center" wrapText="1"/>
    </xf>
    <xf numFmtId="3" fontId="16" fillId="6" borderId="1" xfId="0" applyNumberFormat="1" applyFont="1" applyFill="1" applyBorder="1" applyAlignment="1">
      <alignment vertical="center" wrapText="1"/>
    </xf>
    <xf numFmtId="1" fontId="17" fillId="6" borderId="1" xfId="1" applyNumberFormat="1" applyFont="1" applyFill="1" applyBorder="1" applyAlignment="1">
      <alignment horizontal="center" vertical="center" wrapText="1"/>
    </xf>
    <xf numFmtId="3" fontId="17" fillId="6" borderId="2" xfId="0" applyNumberFormat="1" applyFont="1" applyFill="1" applyBorder="1" applyAlignment="1">
      <alignment horizontal="center" vertical="center" wrapText="1"/>
    </xf>
    <xf numFmtId="3" fontId="15" fillId="6" borderId="9" xfId="0" applyNumberFormat="1" applyFont="1" applyFill="1" applyBorder="1" applyAlignment="1">
      <alignment horizontal="left" vertical="top" wrapText="1"/>
    </xf>
    <xf numFmtId="3" fontId="0" fillId="6" borderId="9" xfId="0" applyNumberFormat="1" applyFont="1" applyFill="1" applyBorder="1" applyAlignment="1">
      <alignment horizontal="left" vertical="top"/>
    </xf>
    <xf numFmtId="3" fontId="3" fillId="6" borderId="6" xfId="0" applyNumberFormat="1" applyFont="1" applyFill="1" applyBorder="1" applyAlignment="1">
      <alignment vertical="center" wrapText="1"/>
    </xf>
    <xf numFmtId="3" fontId="7" fillId="6" borderId="10" xfId="0" applyNumberFormat="1" applyFont="1" applyFill="1" applyBorder="1" applyAlignment="1">
      <alignment horizontal="left" vertical="center" wrapText="1"/>
    </xf>
    <xf numFmtId="3" fontId="7" fillId="6" borderId="6" xfId="0" applyNumberFormat="1" applyFont="1" applyFill="1" applyBorder="1" applyAlignment="1">
      <alignment horizontal="left" vertical="center" wrapText="1"/>
    </xf>
    <xf numFmtId="1" fontId="7" fillId="6" borderId="6" xfId="1" applyNumberFormat="1" applyFont="1" applyFill="1" applyBorder="1" applyAlignment="1">
      <alignment horizontal="center" vertical="center" wrapText="1"/>
    </xf>
    <xf numFmtId="49" fontId="7" fillId="6" borderId="6" xfId="0" applyNumberFormat="1" applyFont="1" applyFill="1" applyBorder="1" applyAlignment="1">
      <alignment horizontal="center" vertical="center" wrapText="1"/>
    </xf>
    <xf numFmtId="3" fontId="7" fillId="6" borderId="11" xfId="0" applyNumberFormat="1" applyFont="1" applyFill="1" applyBorder="1" applyAlignment="1">
      <alignment horizontal="center" vertical="center" wrapText="1"/>
    </xf>
    <xf numFmtId="3" fontId="19" fillId="6" borderId="10" xfId="0" applyNumberFormat="1" applyFont="1" applyFill="1" applyBorder="1" applyAlignment="1">
      <alignment horizontal="right" vertical="center" wrapText="1"/>
    </xf>
    <xf numFmtId="3" fontId="21" fillId="6" borderId="0" xfId="0" applyNumberFormat="1" applyFont="1" applyFill="1" applyBorder="1" applyAlignment="1">
      <alignment horizontal="left" vertical="top"/>
    </xf>
    <xf numFmtId="3" fontId="7" fillId="6" borderId="5" xfId="0" applyNumberFormat="1" applyFont="1" applyFill="1" applyBorder="1" applyAlignment="1">
      <alignment horizontal="center" vertical="center" wrapText="1"/>
    </xf>
    <xf numFmtId="3" fontId="19" fillId="6" borderId="5" xfId="0" applyNumberFormat="1" applyFont="1" applyFill="1" applyBorder="1" applyAlignment="1">
      <alignment horizontal="right" vertical="center" wrapText="1"/>
    </xf>
    <xf numFmtId="3" fontId="23" fillId="6" borderId="0" xfId="0" applyNumberFormat="1" applyFont="1" applyFill="1" applyBorder="1" applyAlignment="1">
      <alignment horizontal="left" vertical="top"/>
    </xf>
    <xf numFmtId="3" fontId="3" fillId="6" borderId="1" xfId="0" applyNumberFormat="1" applyFont="1" applyFill="1" applyBorder="1" applyAlignment="1">
      <alignment vertical="center" wrapText="1"/>
    </xf>
    <xf numFmtId="1" fontId="7" fillId="6" borderId="1" xfId="1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3" fontId="7" fillId="6" borderId="1" xfId="0" applyNumberFormat="1" applyFont="1" applyFill="1" applyBorder="1" applyAlignment="1">
      <alignment horizontal="center" vertical="center" wrapText="1"/>
    </xf>
    <xf numFmtId="3" fontId="14" fillId="8" borderId="10" xfId="0" applyNumberFormat="1" applyFont="1" applyFill="1" applyBorder="1" applyAlignment="1">
      <alignment vertical="center" wrapText="1"/>
    </xf>
    <xf numFmtId="3" fontId="4" fillId="8" borderId="10" xfId="0" applyNumberFormat="1" applyFont="1" applyFill="1" applyBorder="1" applyAlignment="1">
      <alignment horizontal="right" vertical="center" wrapText="1"/>
    </xf>
    <xf numFmtId="3" fontId="22" fillId="8" borderId="13" xfId="0" applyNumberFormat="1" applyFont="1" applyFill="1" applyBorder="1" applyAlignment="1">
      <alignment horizontal="center" vertical="center" wrapText="1"/>
    </xf>
    <xf numFmtId="49" fontId="17" fillId="9" borderId="1" xfId="0" applyNumberFormat="1" applyFont="1" applyFill="1" applyBorder="1" applyAlignment="1">
      <alignment horizontal="center" vertical="center" wrapText="1"/>
    </xf>
    <xf numFmtId="3" fontId="7" fillId="6" borderId="2" xfId="0" applyNumberFormat="1" applyFont="1" applyFill="1" applyBorder="1" applyAlignment="1">
      <alignment horizontal="center" vertical="center" wrapText="1"/>
    </xf>
    <xf numFmtId="3" fontId="24" fillId="6" borderId="1" xfId="0" applyNumberFormat="1" applyFont="1" applyFill="1" applyBorder="1" applyAlignment="1">
      <alignment horizontal="right" vertical="center" wrapText="1"/>
    </xf>
    <xf numFmtId="3" fontId="7" fillId="9" borderId="8" xfId="0" applyNumberFormat="1" applyFont="1" applyFill="1" applyBorder="1" applyAlignment="1">
      <alignment horizontal="center" vertical="center" wrapText="1"/>
    </xf>
    <xf numFmtId="3" fontId="7" fillId="9" borderId="5" xfId="0" applyNumberFormat="1" applyFont="1" applyFill="1" applyBorder="1" applyAlignment="1">
      <alignment horizontal="left" vertical="center" wrapText="1"/>
    </xf>
    <xf numFmtId="3" fontId="20" fillId="6" borderId="0" xfId="0" applyNumberFormat="1" applyFont="1" applyFill="1" applyAlignment="1">
      <alignment wrapText="1"/>
    </xf>
    <xf numFmtId="3" fontId="21" fillId="6" borderId="0" xfId="0" applyNumberFormat="1" applyFont="1" applyFill="1" applyAlignment="1"/>
    <xf numFmtId="3" fontId="7" fillId="6" borderId="8" xfId="0" applyNumberFormat="1" applyFont="1" applyFill="1" applyBorder="1" applyAlignment="1">
      <alignment horizontal="left" vertical="center" wrapText="1"/>
    </xf>
    <xf numFmtId="3" fontId="7" fillId="6" borderId="14" xfId="0" applyNumberFormat="1" applyFont="1" applyFill="1" applyBorder="1" applyAlignment="1">
      <alignment horizontal="left" vertical="center" wrapText="1"/>
    </xf>
    <xf numFmtId="164" fontId="4" fillId="5" borderId="1" xfId="0" applyNumberFormat="1" applyFont="1" applyFill="1" applyBorder="1" applyAlignment="1">
      <alignment horizontal="right" vertical="center" wrapText="1"/>
    </xf>
    <xf numFmtId="3" fontId="20" fillId="8" borderId="0" xfId="0" applyNumberFormat="1" applyFont="1" applyFill="1" applyBorder="1" applyAlignment="1">
      <alignment wrapText="1"/>
    </xf>
    <xf numFmtId="3" fontId="21" fillId="8" borderId="0" xfId="0" applyNumberFormat="1" applyFont="1" applyFill="1" applyAlignment="1"/>
    <xf numFmtId="3" fontId="7" fillId="6" borderId="5" xfId="0" applyNumberFormat="1" applyFont="1" applyFill="1" applyBorder="1" applyAlignment="1">
      <alignment vertical="center" wrapText="1"/>
    </xf>
    <xf numFmtId="3" fontId="25" fillId="6" borderId="1" xfId="0" applyNumberFormat="1" applyFont="1" applyFill="1" applyBorder="1" applyAlignment="1">
      <alignment horizontal="center" vertical="center" wrapText="1"/>
    </xf>
    <xf numFmtId="3" fontId="7" fillId="6" borderId="1" xfId="0" applyNumberFormat="1" applyFont="1" applyFill="1" applyBorder="1" applyAlignment="1">
      <alignment vertical="center" wrapText="1"/>
    </xf>
    <xf numFmtId="3" fontId="7" fillId="9" borderId="1" xfId="0" applyNumberFormat="1" applyFont="1" applyFill="1" applyBorder="1" applyAlignment="1">
      <alignment horizontal="left" vertical="center" wrapText="1"/>
    </xf>
    <xf numFmtId="3" fontId="7" fillId="6" borderId="1" xfId="2" applyNumberFormat="1" applyFont="1" applyFill="1" applyBorder="1" applyAlignment="1">
      <alignment horizontal="left" vertical="center" wrapText="1"/>
    </xf>
    <xf numFmtId="3" fontId="7" fillId="6" borderId="5" xfId="2" applyNumberFormat="1" applyFont="1" applyFill="1" applyBorder="1" applyAlignment="1">
      <alignment horizontal="left" vertical="center" wrapText="1"/>
    </xf>
    <xf numFmtId="3" fontId="15" fillId="6" borderId="0" xfId="0" applyNumberFormat="1" applyFont="1" applyFill="1" applyAlignment="1">
      <alignment wrapText="1"/>
    </xf>
    <xf numFmtId="3" fontId="0" fillId="6" borderId="0" xfId="0" applyNumberFormat="1" applyFont="1" applyFill="1" applyAlignment="1"/>
    <xf numFmtId="3" fontId="17" fillId="6" borderId="1" xfId="0" applyNumberFormat="1" applyFont="1" applyFill="1" applyBorder="1" applyAlignment="1">
      <alignment vertical="center" wrapText="1"/>
    </xf>
    <xf numFmtId="3" fontId="7" fillId="6" borderId="1" xfId="0" applyNumberFormat="1" applyFont="1" applyFill="1" applyBorder="1" applyAlignment="1">
      <alignment vertical="top" wrapText="1"/>
    </xf>
    <xf numFmtId="0" fontId="7" fillId="9" borderId="1" xfId="0" applyNumberFormat="1" applyFont="1" applyFill="1" applyBorder="1" applyAlignment="1">
      <alignment horizontal="center" vertical="center" wrapText="1"/>
    </xf>
    <xf numFmtId="3" fontId="7" fillId="9" borderId="1" xfId="0" applyNumberFormat="1" applyFont="1" applyFill="1" applyBorder="1" applyAlignment="1">
      <alignment horizontal="center" vertical="center" wrapText="1"/>
    </xf>
    <xf numFmtId="3" fontId="19" fillId="9" borderId="1" xfId="0" applyNumberFormat="1" applyFont="1" applyFill="1" applyBorder="1" applyAlignment="1">
      <alignment horizontal="right" vertical="center" wrapText="1"/>
    </xf>
    <xf numFmtId="3" fontId="14" fillId="8" borderId="5" xfId="0" applyNumberFormat="1" applyFont="1" applyFill="1" applyBorder="1" applyAlignment="1">
      <alignment vertical="center" wrapText="1"/>
    </xf>
    <xf numFmtId="0" fontId="7" fillId="6" borderId="1" xfId="0" applyNumberFormat="1" applyFont="1" applyFill="1" applyBorder="1" applyAlignment="1">
      <alignment horizontal="center" vertical="center" wrapText="1"/>
    </xf>
    <xf numFmtId="3" fontId="7" fillId="9" borderId="14" xfId="0" applyNumberFormat="1" applyFont="1" applyFill="1" applyBorder="1" applyAlignment="1">
      <alignment horizontal="center" vertical="center" wrapText="1"/>
    </xf>
    <xf numFmtId="3" fontId="7" fillId="9" borderId="7" xfId="0" applyNumberFormat="1" applyFont="1" applyFill="1" applyBorder="1" applyAlignment="1">
      <alignment horizontal="center" vertical="center" wrapText="1"/>
    </xf>
    <xf numFmtId="3" fontId="17" fillId="6" borderId="1" xfId="0" applyNumberFormat="1" applyFont="1" applyFill="1" applyBorder="1" applyAlignment="1">
      <alignment vertical="top" wrapText="1"/>
    </xf>
    <xf numFmtId="0" fontId="17" fillId="9" borderId="1" xfId="0" applyNumberFormat="1" applyFont="1" applyFill="1" applyBorder="1" applyAlignment="1">
      <alignment horizontal="center" vertical="center" wrapText="1"/>
    </xf>
    <xf numFmtId="3" fontId="17" fillId="9" borderId="1" xfId="0" applyNumberFormat="1" applyFont="1" applyFill="1" applyBorder="1" applyAlignment="1">
      <alignment horizontal="center" vertical="center" wrapText="1"/>
    </xf>
    <xf numFmtId="3" fontId="25" fillId="0" borderId="1" xfId="0" applyNumberFormat="1" applyFont="1" applyBorder="1" applyAlignment="1">
      <alignment horizontal="center" vertical="center" wrapText="1"/>
    </xf>
    <xf numFmtId="3" fontId="20" fillId="6" borderId="0" xfId="2" applyNumberFormat="1" applyFont="1" applyFill="1" applyAlignment="1">
      <alignment wrapText="1"/>
    </xf>
    <xf numFmtId="3" fontId="23" fillId="6" borderId="0" xfId="0" applyNumberFormat="1" applyFont="1" applyFill="1" applyAlignment="1"/>
    <xf numFmtId="3" fontId="11" fillId="6" borderId="0" xfId="0" applyNumberFormat="1" applyFont="1" applyFill="1" applyAlignment="1">
      <alignment wrapText="1"/>
    </xf>
    <xf numFmtId="3" fontId="12" fillId="6" borderId="0" xfId="0" applyNumberFormat="1" applyFont="1" applyFill="1" applyAlignment="1"/>
    <xf numFmtId="3" fontId="26" fillId="6" borderId="0" xfId="0" applyNumberFormat="1" applyFont="1" applyFill="1" applyAlignment="1"/>
    <xf numFmtId="3" fontId="20" fillId="10" borderId="0" xfId="0" applyNumberFormat="1" applyFont="1" applyFill="1" applyAlignment="1">
      <alignment wrapText="1"/>
    </xf>
    <xf numFmtId="3" fontId="27" fillId="10" borderId="0" xfId="0" applyNumberFormat="1" applyFont="1" applyFill="1" applyAlignment="1"/>
    <xf numFmtId="3" fontId="7" fillId="6" borderId="1" xfId="0" applyNumberFormat="1" applyFont="1" applyFill="1" applyBorder="1" applyAlignment="1">
      <alignment horizontal="center" vertical="center" wrapText="1"/>
    </xf>
    <xf numFmtId="3" fontId="17" fillId="6" borderId="1" xfId="0" applyNumberFormat="1" applyFont="1" applyFill="1" applyBorder="1" applyAlignment="1">
      <alignment horizontal="center" vertical="center" wrapText="1"/>
    </xf>
    <xf numFmtId="3" fontId="20" fillId="6" borderId="0" xfId="0" applyNumberFormat="1" applyFont="1" applyFill="1" applyBorder="1" applyAlignment="1">
      <alignment wrapText="1"/>
    </xf>
    <xf numFmtId="164" fontId="7" fillId="6" borderId="5" xfId="1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wrapText="1"/>
    </xf>
    <xf numFmtId="3" fontId="14" fillId="8" borderId="2" xfId="0" applyNumberFormat="1" applyFont="1" applyFill="1" applyBorder="1" applyAlignment="1">
      <alignment horizontal="left" vertical="center" wrapText="1"/>
    </xf>
    <xf numFmtId="3" fontId="14" fillId="8" borderId="3" xfId="0" applyNumberFormat="1" applyFont="1" applyFill="1" applyBorder="1" applyAlignment="1">
      <alignment horizontal="left" vertical="center" wrapText="1"/>
    </xf>
    <xf numFmtId="3" fontId="7" fillId="6" borderId="1" xfId="0" applyNumberFormat="1" applyFont="1" applyFill="1" applyBorder="1" applyAlignment="1">
      <alignment horizontal="center" vertical="center" wrapText="1"/>
    </xf>
    <xf numFmtId="3" fontId="7" fillId="6" borderId="5" xfId="0" applyNumberFormat="1" applyFont="1" applyFill="1" applyBorder="1" applyAlignment="1">
      <alignment horizontal="center" vertical="center" wrapText="1"/>
    </xf>
    <xf numFmtId="3" fontId="7" fillId="6" borderId="10" xfId="0" applyNumberFormat="1" applyFont="1" applyFill="1" applyBorder="1" applyAlignment="1">
      <alignment horizontal="center" vertical="center" wrapText="1"/>
    </xf>
    <xf numFmtId="3" fontId="8" fillId="5" borderId="2" xfId="0" applyNumberFormat="1" applyFont="1" applyFill="1" applyBorder="1" applyAlignment="1">
      <alignment horizontal="left" vertical="center" wrapText="1"/>
    </xf>
    <xf numFmtId="3" fontId="8" fillId="5" borderId="3" xfId="0" applyNumberFormat="1" applyFont="1" applyFill="1" applyBorder="1" applyAlignment="1">
      <alignment horizontal="left" vertical="center" wrapText="1"/>
    </xf>
    <xf numFmtId="3" fontId="8" fillId="5" borderId="4" xfId="0" applyNumberFormat="1" applyFont="1" applyFill="1" applyBorder="1" applyAlignment="1">
      <alignment horizontal="left" vertical="center" wrapText="1"/>
    </xf>
    <xf numFmtId="3" fontId="2" fillId="2" borderId="15" xfId="0" applyNumberFormat="1" applyFont="1" applyFill="1" applyBorder="1" applyAlignment="1">
      <alignment horizontal="center" vertical="center" wrapText="1"/>
    </xf>
    <xf numFmtId="3" fontId="2" fillId="2" borderId="0" xfId="0" applyNumberFormat="1" applyFont="1" applyFill="1" applyBorder="1" applyAlignment="1">
      <alignment horizontal="center" vertical="center" wrapText="1"/>
    </xf>
    <xf numFmtId="3" fontId="14" fillId="8" borderId="12" xfId="0" applyNumberFormat="1" applyFont="1" applyFill="1" applyBorder="1" applyAlignment="1">
      <alignment horizontal="left" vertical="center" wrapText="1"/>
    </xf>
    <xf numFmtId="3" fontId="14" fillId="8" borderId="9" xfId="0" applyNumberFormat="1" applyFont="1" applyFill="1" applyBorder="1" applyAlignment="1">
      <alignment horizontal="left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3" fontId="9" fillId="5" borderId="3" xfId="0" applyNumberFormat="1" applyFont="1" applyFill="1" applyBorder="1" applyAlignment="1">
      <alignment horizontal="left" vertical="center" wrapText="1"/>
    </xf>
    <xf numFmtId="3" fontId="14" fillId="8" borderId="4" xfId="0" applyNumberFormat="1" applyFont="1" applyFill="1" applyBorder="1" applyAlignment="1">
      <alignment horizontal="left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8razmavarutyunVA-11.10.2023/Teghekanq-finansakan12.10.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58">
          <cell r="I58">
            <v>8103.32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E72"/>
  <sheetViews>
    <sheetView tabSelected="1" zoomScaleNormal="100" workbookViewId="0">
      <selection activeCell="I12" sqref="I12"/>
    </sheetView>
  </sheetViews>
  <sheetFormatPr defaultRowHeight="15" x14ac:dyDescent="0.25"/>
  <cols>
    <col min="1" max="1" width="23.28515625" customWidth="1"/>
    <col min="2" max="2" width="38.5703125" customWidth="1"/>
    <col min="3" max="3" width="41.28515625" customWidth="1"/>
    <col min="7" max="7" width="35.85546875" customWidth="1"/>
    <col min="8" max="8" width="14.140625" bestFit="1" customWidth="1"/>
    <col min="9" max="9" width="16.7109375" customWidth="1"/>
    <col min="10" max="10" width="17.85546875" bestFit="1" customWidth="1"/>
    <col min="11" max="11" width="18.42578125" bestFit="1" customWidth="1"/>
    <col min="12" max="12" width="17" bestFit="1" customWidth="1"/>
    <col min="13" max="13" width="16.85546875" bestFit="1" customWidth="1"/>
    <col min="14" max="15" width="17.28515625" bestFit="1" customWidth="1"/>
    <col min="16" max="16" width="46.85546875" customWidth="1"/>
  </cols>
  <sheetData>
    <row r="2" spans="1:57" s="1" customFormat="1" ht="75.75" customHeight="1" x14ac:dyDescent="0.25">
      <c r="A2" s="122" t="s">
        <v>184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</row>
    <row r="4" spans="1:57" s="3" customFormat="1" ht="17.25" customHeight="1" x14ac:dyDescent="0.25">
      <c r="A4" s="126" t="s">
        <v>0</v>
      </c>
      <c r="B4" s="126" t="s">
        <v>1</v>
      </c>
      <c r="C4" s="126" t="s">
        <v>2</v>
      </c>
      <c r="D4" s="126" t="s">
        <v>3</v>
      </c>
      <c r="E4" s="126" t="s">
        <v>4</v>
      </c>
      <c r="F4" s="126" t="s">
        <v>5</v>
      </c>
      <c r="G4" s="126" t="s">
        <v>6</v>
      </c>
      <c r="H4" s="127" t="s">
        <v>7</v>
      </c>
      <c r="I4" s="127"/>
      <c r="J4" s="127"/>
      <c r="K4" s="127"/>
      <c r="L4" s="127"/>
      <c r="M4" s="127"/>
      <c r="N4" s="127"/>
      <c r="O4" s="127"/>
      <c r="P4" s="126" t="s">
        <v>8</v>
      </c>
      <c r="Q4" s="2"/>
      <c r="R4" s="2"/>
      <c r="S4" s="2"/>
      <c r="T4" s="2"/>
      <c r="U4" s="2"/>
      <c r="V4" s="2"/>
      <c r="W4" s="2"/>
      <c r="X4" s="2"/>
      <c r="Y4" s="2"/>
    </row>
    <row r="5" spans="1:57" s="3" customFormat="1" ht="17.25" x14ac:dyDescent="0.25">
      <c r="A5" s="126"/>
      <c r="B5" s="126"/>
      <c r="C5" s="126"/>
      <c r="D5" s="126"/>
      <c r="E5" s="126"/>
      <c r="F5" s="126"/>
      <c r="G5" s="126"/>
      <c r="H5" s="4"/>
      <c r="I5" s="4"/>
      <c r="J5" s="4"/>
      <c r="K5" s="4"/>
      <c r="L5" s="4"/>
      <c r="M5" s="4"/>
      <c r="N5" s="4"/>
      <c r="O5" s="4"/>
      <c r="P5" s="126"/>
      <c r="Q5" s="2"/>
      <c r="R5" s="2"/>
      <c r="S5" s="2"/>
      <c r="T5" s="2"/>
      <c r="U5" s="2"/>
      <c r="V5" s="2"/>
      <c r="W5" s="2"/>
      <c r="X5" s="2"/>
      <c r="Y5" s="2"/>
    </row>
    <row r="6" spans="1:57" s="6" customFormat="1" ht="26.45" customHeight="1" x14ac:dyDescent="0.25">
      <c r="A6" s="126"/>
      <c r="B6" s="126"/>
      <c r="C6" s="126"/>
      <c r="D6" s="126"/>
      <c r="E6" s="126"/>
      <c r="F6" s="126"/>
      <c r="G6" s="126"/>
      <c r="H6" s="5"/>
      <c r="I6" s="5">
        <v>2024</v>
      </c>
      <c r="J6" s="5" t="s">
        <v>176</v>
      </c>
      <c r="K6" s="5" t="s">
        <v>177</v>
      </c>
      <c r="L6" s="5" t="s">
        <v>178</v>
      </c>
      <c r="M6" s="5" t="s">
        <v>179</v>
      </c>
      <c r="N6" s="5" t="s">
        <v>180</v>
      </c>
      <c r="O6" s="5" t="s">
        <v>181</v>
      </c>
      <c r="P6" s="126"/>
    </row>
    <row r="7" spans="1:57" s="6" customFormat="1" ht="27.75" customHeight="1" x14ac:dyDescent="0.25">
      <c r="A7" s="7"/>
      <c r="B7" s="8"/>
      <c r="C7" s="9"/>
      <c r="D7" s="10"/>
      <c r="E7" s="10"/>
      <c r="F7" s="10"/>
      <c r="G7" s="10"/>
      <c r="H7" s="4"/>
      <c r="I7" s="4">
        <f t="shared" ref="I7:O7" si="0">+I8+I31</f>
        <v>525051.37</v>
      </c>
      <c r="J7" s="4">
        <f t="shared" si="0"/>
        <v>30119180.626756523</v>
      </c>
      <c r="K7" s="4">
        <f t="shared" si="0"/>
        <v>51214778.371760182</v>
      </c>
      <c r="L7" s="4">
        <f t="shared" si="0"/>
        <v>79615128.235171765</v>
      </c>
      <c r="M7" s="4">
        <f t="shared" si="0"/>
        <v>95653440.084784105</v>
      </c>
      <c r="N7" s="4">
        <f t="shared" si="0"/>
        <v>113900580.21805891</v>
      </c>
      <c r="O7" s="4">
        <f t="shared" si="0"/>
        <v>126448735.99658018</v>
      </c>
      <c r="P7" s="11"/>
    </row>
    <row r="8" spans="1:57" s="15" customFormat="1" ht="170.45" customHeight="1" x14ac:dyDescent="0.25">
      <c r="A8" s="119" t="s">
        <v>9</v>
      </c>
      <c r="B8" s="128"/>
      <c r="C8" s="128"/>
      <c r="D8" s="128"/>
      <c r="E8" s="128"/>
      <c r="F8" s="128"/>
      <c r="G8" s="128"/>
      <c r="H8" s="12"/>
      <c r="I8" s="12">
        <f t="shared" ref="I8:O8" si="1">+I9+I16+I22</f>
        <v>183134.2</v>
      </c>
      <c r="J8" s="12">
        <f t="shared" si="1"/>
        <v>3326685.5959999999</v>
      </c>
      <c r="K8" s="12">
        <f t="shared" si="1"/>
        <v>7312296.3190000001</v>
      </c>
      <c r="L8" s="12">
        <f t="shared" si="1"/>
        <v>11882495.791999999</v>
      </c>
      <c r="M8" s="12">
        <f t="shared" si="1"/>
        <v>16439835.265000001</v>
      </c>
      <c r="N8" s="12">
        <f t="shared" si="1"/>
        <v>20841974.738000002</v>
      </c>
      <c r="O8" s="12">
        <f t="shared" si="1"/>
        <v>24321314.210999999</v>
      </c>
      <c r="P8" s="12"/>
      <c r="Q8" s="13"/>
      <c r="R8" s="13"/>
      <c r="S8" s="13"/>
      <c r="T8" s="13"/>
      <c r="U8" s="13"/>
      <c r="V8" s="13"/>
      <c r="W8" s="13"/>
      <c r="X8" s="13"/>
      <c r="Y8" s="13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</row>
    <row r="9" spans="1:57" s="19" customFormat="1" ht="125.25" customHeight="1" x14ac:dyDescent="0.25">
      <c r="A9" s="16" t="s">
        <v>10</v>
      </c>
      <c r="B9" s="114" t="s">
        <v>11</v>
      </c>
      <c r="C9" s="115"/>
      <c r="D9" s="115"/>
      <c r="E9" s="115"/>
      <c r="F9" s="115"/>
      <c r="G9" s="129"/>
      <c r="H9" s="17"/>
      <c r="I9" s="17">
        <f t="shared" ref="I9:O9" si="2">+SUM(I10:I15)</f>
        <v>0</v>
      </c>
      <c r="J9" s="17">
        <f t="shared" si="2"/>
        <v>2954576.25</v>
      </c>
      <c r="K9" s="17">
        <f t="shared" si="2"/>
        <v>6772902.5</v>
      </c>
      <c r="L9" s="17">
        <f t="shared" si="2"/>
        <v>11155817.5</v>
      </c>
      <c r="M9" s="17">
        <f t="shared" si="2"/>
        <v>15538732.5</v>
      </c>
      <c r="N9" s="17">
        <f t="shared" si="2"/>
        <v>19766447.5</v>
      </c>
      <c r="O9" s="17">
        <f t="shared" si="2"/>
        <v>23061362.5</v>
      </c>
      <c r="P9" s="17"/>
      <c r="Q9" s="18"/>
      <c r="R9" s="18"/>
      <c r="S9" s="18"/>
      <c r="T9" s="18"/>
      <c r="U9" s="18"/>
      <c r="V9" s="18"/>
      <c r="W9" s="18"/>
      <c r="X9" s="18"/>
      <c r="Y9" s="18"/>
    </row>
    <row r="10" spans="1:57" s="19" customFormat="1" ht="99.75" customHeight="1" x14ac:dyDescent="0.25">
      <c r="A10" s="20" t="s">
        <v>12</v>
      </c>
      <c r="B10" s="21" t="s">
        <v>13</v>
      </c>
      <c r="C10" s="22" t="s">
        <v>14</v>
      </c>
      <c r="D10" s="23" t="s">
        <v>15</v>
      </c>
      <c r="E10" s="23" t="s">
        <v>16</v>
      </c>
      <c r="F10" s="24" t="s">
        <v>17</v>
      </c>
      <c r="G10" s="25" t="s">
        <v>18</v>
      </c>
      <c r="H10" s="26"/>
      <c r="I10" s="26">
        <v>0</v>
      </c>
      <c r="J10" s="26">
        <v>13706.25</v>
      </c>
      <c r="K10" s="26">
        <v>27412.5</v>
      </c>
      <c r="L10" s="26">
        <f>+K10</f>
        <v>27412.5</v>
      </c>
      <c r="M10" s="26">
        <f>+L10</f>
        <v>27412.5</v>
      </c>
      <c r="N10" s="26">
        <f>+M10</f>
        <v>27412.5</v>
      </c>
      <c r="O10" s="26">
        <f>+N10</f>
        <v>27412.5</v>
      </c>
      <c r="P10" s="27" t="s">
        <v>19</v>
      </c>
      <c r="Q10" s="18"/>
      <c r="R10" s="18"/>
      <c r="S10" s="18"/>
      <c r="T10" s="18"/>
      <c r="U10" s="18"/>
      <c r="V10" s="18"/>
      <c r="W10" s="18"/>
      <c r="X10" s="18"/>
      <c r="Y10" s="18"/>
    </row>
    <row r="11" spans="1:57" s="35" customFormat="1" ht="115.5" x14ac:dyDescent="0.25">
      <c r="A11" s="28" t="s">
        <v>20</v>
      </c>
      <c r="B11" s="29" t="s">
        <v>21</v>
      </c>
      <c r="C11" s="29" t="s">
        <v>22</v>
      </c>
      <c r="D11" s="30">
        <v>0</v>
      </c>
      <c r="E11" s="30">
        <v>1</v>
      </c>
      <c r="F11" s="31" t="s">
        <v>23</v>
      </c>
      <c r="G11" s="32" t="s">
        <v>162</v>
      </c>
      <c r="H11" s="26"/>
      <c r="I11" s="26">
        <v>0</v>
      </c>
      <c r="J11" s="26">
        <v>10950</v>
      </c>
      <c r="K11" s="26">
        <v>32850</v>
      </c>
      <c r="L11" s="26">
        <v>38325</v>
      </c>
      <c r="M11" s="26">
        <v>43800</v>
      </c>
      <c r="N11" s="26">
        <v>49275</v>
      </c>
      <c r="O11" s="26">
        <v>54750</v>
      </c>
      <c r="P11" s="33" t="s">
        <v>24</v>
      </c>
      <c r="Q11" s="34"/>
      <c r="R11" s="34"/>
      <c r="S11" s="34"/>
      <c r="T11" s="34"/>
      <c r="U11" s="34"/>
      <c r="V11" s="34"/>
      <c r="W11" s="34"/>
      <c r="X11" s="34"/>
      <c r="Y11" s="34"/>
    </row>
    <row r="12" spans="1:57" s="35" customFormat="1" ht="132" x14ac:dyDescent="0.25">
      <c r="A12" s="28" t="s">
        <v>25</v>
      </c>
      <c r="B12" s="29" t="s">
        <v>26</v>
      </c>
      <c r="C12" s="29" t="s">
        <v>27</v>
      </c>
      <c r="D12" s="36">
        <v>0</v>
      </c>
      <c r="E12" s="36">
        <v>30</v>
      </c>
      <c r="F12" s="31" t="s">
        <v>28</v>
      </c>
      <c r="G12" s="32" t="s">
        <v>29</v>
      </c>
      <c r="H12" s="26"/>
      <c r="I12" s="26">
        <v>0</v>
      </c>
      <c r="J12" s="26">
        <v>50000</v>
      </c>
      <c r="K12" s="26">
        <v>100000</v>
      </c>
      <c r="L12" s="26">
        <v>150000</v>
      </c>
      <c r="M12" s="26">
        <v>200000</v>
      </c>
      <c r="N12" s="26">
        <v>250000</v>
      </c>
      <c r="O12" s="26">
        <v>300000</v>
      </c>
      <c r="P12" s="33" t="s">
        <v>24</v>
      </c>
      <c r="Q12" s="34"/>
      <c r="R12" s="34"/>
      <c r="S12" s="34"/>
      <c r="T12" s="34"/>
      <c r="U12" s="34"/>
      <c r="V12" s="34"/>
      <c r="W12" s="34"/>
      <c r="X12" s="34"/>
      <c r="Y12" s="34"/>
    </row>
    <row r="13" spans="1:57" s="19" customFormat="1" ht="115.5" x14ac:dyDescent="0.25">
      <c r="A13" s="20" t="s">
        <v>30</v>
      </c>
      <c r="B13" s="22" t="s">
        <v>167</v>
      </c>
      <c r="C13" s="37" t="s">
        <v>31</v>
      </c>
      <c r="D13" s="38">
        <v>0</v>
      </c>
      <c r="E13" s="38">
        <v>10</v>
      </c>
      <c r="F13" s="39" t="s">
        <v>32</v>
      </c>
      <c r="G13" s="32" t="s">
        <v>33</v>
      </c>
      <c r="H13" s="26"/>
      <c r="I13" s="26">
        <v>0</v>
      </c>
      <c r="J13" s="26">
        <f>1.2*495600</f>
        <v>594720</v>
      </c>
      <c r="K13" s="26">
        <f>+J13*2</f>
        <v>1189440</v>
      </c>
      <c r="L13" s="26">
        <f>+J13*4</f>
        <v>2378880</v>
      </c>
      <c r="M13" s="26">
        <f>+J13*6</f>
        <v>3568320</v>
      </c>
      <c r="N13" s="26">
        <f>+J13*8</f>
        <v>4757760</v>
      </c>
      <c r="O13" s="26">
        <f>+J13*10</f>
        <v>5947200</v>
      </c>
      <c r="P13" s="27" t="s">
        <v>34</v>
      </c>
      <c r="Q13" s="18"/>
      <c r="R13" s="18"/>
      <c r="S13" s="18"/>
      <c r="T13" s="18"/>
      <c r="U13" s="18"/>
      <c r="V13" s="18"/>
      <c r="W13" s="18"/>
      <c r="X13" s="18"/>
      <c r="Y13" s="18"/>
    </row>
    <row r="14" spans="1:57" s="19" customFormat="1" ht="154.5" customHeight="1" x14ac:dyDescent="0.25">
      <c r="A14" s="28" t="s">
        <v>35</v>
      </c>
      <c r="B14" s="29" t="s">
        <v>168</v>
      </c>
      <c r="C14" s="40" t="s">
        <v>171</v>
      </c>
      <c r="D14" s="36">
        <v>0.3</v>
      </c>
      <c r="E14" s="112">
        <f>0.12987012987013*100</f>
        <v>12.987012987012999</v>
      </c>
      <c r="F14" s="41" t="s">
        <v>32</v>
      </c>
      <c r="G14" s="32" t="s">
        <v>36</v>
      </c>
      <c r="H14" s="26"/>
      <c r="I14" s="26">
        <v>0</v>
      </c>
      <c r="J14" s="26">
        <v>1285200</v>
      </c>
      <c r="K14" s="26">
        <v>3423200</v>
      </c>
      <c r="L14" s="26">
        <v>5561200</v>
      </c>
      <c r="M14" s="26">
        <v>7699200</v>
      </c>
      <c r="N14" s="26">
        <v>9682000</v>
      </c>
      <c r="O14" s="26">
        <v>10732000</v>
      </c>
      <c r="P14" s="27" t="s">
        <v>34</v>
      </c>
      <c r="Q14" s="18"/>
      <c r="R14" s="18"/>
      <c r="S14" s="18"/>
      <c r="T14" s="18"/>
      <c r="U14" s="18"/>
      <c r="V14" s="18"/>
      <c r="W14" s="18"/>
      <c r="X14" s="18"/>
      <c r="Y14" s="18"/>
    </row>
    <row r="15" spans="1:57" s="19" customFormat="1" ht="82.5" x14ac:dyDescent="0.25">
      <c r="A15" s="28" t="s">
        <v>37</v>
      </c>
      <c r="B15" s="40" t="s">
        <v>183</v>
      </c>
      <c r="C15" s="40" t="s">
        <v>38</v>
      </c>
      <c r="D15" s="36">
        <v>0.4</v>
      </c>
      <c r="E15" s="36">
        <v>300</v>
      </c>
      <c r="F15" s="42" t="s">
        <v>39</v>
      </c>
      <c r="G15" s="32" t="s">
        <v>40</v>
      </c>
      <c r="H15" s="26"/>
      <c r="I15" s="26">
        <v>0</v>
      </c>
      <c r="J15" s="26">
        <v>1000000</v>
      </c>
      <c r="K15" s="26">
        <v>2000000</v>
      </c>
      <c r="L15" s="26">
        <v>3000000</v>
      </c>
      <c r="M15" s="26">
        <v>4000000</v>
      </c>
      <c r="N15" s="26">
        <v>5000000</v>
      </c>
      <c r="O15" s="26">
        <v>6000000</v>
      </c>
      <c r="P15" s="33" t="s">
        <v>24</v>
      </c>
      <c r="Q15" s="18"/>
      <c r="R15" s="18"/>
      <c r="S15" s="18"/>
      <c r="T15" s="18"/>
      <c r="U15" s="18"/>
      <c r="V15" s="18"/>
      <c r="W15" s="18"/>
      <c r="X15" s="18"/>
      <c r="Y15" s="18"/>
    </row>
    <row r="16" spans="1:57" s="35" customFormat="1" ht="58.5" customHeight="1" x14ac:dyDescent="0.25">
      <c r="A16" s="43" t="s">
        <v>41</v>
      </c>
      <c r="B16" s="114" t="s">
        <v>42</v>
      </c>
      <c r="C16" s="115"/>
      <c r="D16" s="115"/>
      <c r="E16" s="115"/>
      <c r="F16" s="115"/>
      <c r="G16" s="129"/>
      <c r="H16" s="44"/>
      <c r="I16" s="44">
        <f t="shared" ref="I16:O16" si="3">SUM(I17:I21)</f>
        <v>0</v>
      </c>
      <c r="J16" s="44">
        <f t="shared" si="3"/>
        <v>114500</v>
      </c>
      <c r="K16" s="44">
        <f t="shared" si="3"/>
        <v>219000</v>
      </c>
      <c r="L16" s="44">
        <f t="shared" si="3"/>
        <v>361500</v>
      </c>
      <c r="M16" s="44">
        <f t="shared" si="3"/>
        <v>491140</v>
      </c>
      <c r="N16" s="44">
        <f t="shared" si="3"/>
        <v>620780</v>
      </c>
      <c r="O16" s="44">
        <f t="shared" si="3"/>
        <v>760420</v>
      </c>
      <c r="P16" s="45"/>
      <c r="Q16" s="34"/>
      <c r="R16" s="34"/>
      <c r="S16" s="34"/>
      <c r="T16" s="34"/>
      <c r="U16" s="34"/>
      <c r="V16" s="34"/>
      <c r="W16" s="34"/>
      <c r="X16" s="34"/>
      <c r="Y16" s="34"/>
    </row>
    <row r="17" spans="1:25" s="35" customFormat="1" ht="115.5" x14ac:dyDescent="0.25">
      <c r="A17" s="28" t="s">
        <v>12</v>
      </c>
      <c r="B17" s="40" t="s">
        <v>43</v>
      </c>
      <c r="C17" s="29" t="s">
        <v>44</v>
      </c>
      <c r="D17" s="36" t="s">
        <v>15</v>
      </c>
      <c r="E17" s="36">
        <v>80</v>
      </c>
      <c r="F17" s="31" t="s">
        <v>32</v>
      </c>
      <c r="G17" s="32" t="s">
        <v>45</v>
      </c>
      <c r="H17" s="26"/>
      <c r="I17" s="26">
        <v>0</v>
      </c>
      <c r="J17" s="26">
        <v>10000</v>
      </c>
      <c r="K17" s="26">
        <f>+J17</f>
        <v>10000</v>
      </c>
      <c r="L17" s="26">
        <f>+K17</f>
        <v>10000</v>
      </c>
      <c r="M17" s="26">
        <f>+L17</f>
        <v>10000</v>
      </c>
      <c r="N17" s="26">
        <f>+M17</f>
        <v>10000</v>
      </c>
      <c r="O17" s="26">
        <f>+N17*2</f>
        <v>20000</v>
      </c>
      <c r="P17" s="33" t="s">
        <v>34</v>
      </c>
      <c r="Q17" s="34"/>
      <c r="R17" s="34"/>
      <c r="S17" s="34"/>
      <c r="T17" s="34"/>
      <c r="U17" s="34"/>
      <c r="V17" s="34"/>
      <c r="W17" s="34"/>
      <c r="X17" s="34"/>
      <c r="Y17" s="34"/>
    </row>
    <row r="18" spans="1:25" s="50" customFormat="1" ht="88.5" customHeight="1" x14ac:dyDescent="0.25">
      <c r="A18" s="46" t="s">
        <v>20</v>
      </c>
      <c r="B18" s="37" t="s">
        <v>46</v>
      </c>
      <c r="C18" s="37" t="s">
        <v>47</v>
      </c>
      <c r="D18" s="47">
        <v>0.3</v>
      </c>
      <c r="E18" s="47">
        <v>6</v>
      </c>
      <c r="F18" s="24" t="s">
        <v>32</v>
      </c>
      <c r="G18" s="48" t="s">
        <v>45</v>
      </c>
      <c r="H18" s="26"/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92" t="s">
        <v>66</v>
      </c>
      <c r="Q18" s="49"/>
      <c r="R18" s="49"/>
      <c r="S18" s="49"/>
      <c r="T18" s="49"/>
      <c r="U18" s="49"/>
      <c r="V18" s="49"/>
      <c r="W18" s="49"/>
      <c r="X18" s="49"/>
      <c r="Y18" s="49"/>
    </row>
    <row r="19" spans="1:25" s="58" customFormat="1" ht="84" customHeight="1" x14ac:dyDescent="0.25">
      <c r="A19" s="51" t="s">
        <v>25</v>
      </c>
      <c r="B19" s="52" t="s">
        <v>48</v>
      </c>
      <c r="C19" s="53" t="s">
        <v>49</v>
      </c>
      <c r="D19" s="54">
        <v>0.2</v>
      </c>
      <c r="E19" s="54">
        <v>3</v>
      </c>
      <c r="F19" s="55" t="s">
        <v>32</v>
      </c>
      <c r="G19" s="56" t="s">
        <v>45</v>
      </c>
      <c r="H19" s="57"/>
      <c r="I19" s="57">
        <v>0</v>
      </c>
      <c r="J19" s="26">
        <v>100000</v>
      </c>
      <c r="K19" s="26">
        <v>200000</v>
      </c>
      <c r="L19" s="26">
        <v>300000</v>
      </c>
      <c r="M19" s="26">
        <v>400000</v>
      </c>
      <c r="N19" s="26">
        <v>500000</v>
      </c>
      <c r="O19" s="26">
        <v>600000</v>
      </c>
      <c r="P19" s="109" t="s">
        <v>50</v>
      </c>
      <c r="Q19" s="34"/>
      <c r="R19" s="34"/>
      <c r="S19" s="34"/>
      <c r="T19" s="34"/>
      <c r="U19" s="34"/>
      <c r="V19" s="34"/>
      <c r="W19" s="34"/>
      <c r="X19" s="34"/>
      <c r="Y19" s="34"/>
    </row>
    <row r="20" spans="1:25" s="61" customFormat="1" ht="120.95" customHeight="1" x14ac:dyDescent="0.25">
      <c r="A20" s="28" t="s">
        <v>30</v>
      </c>
      <c r="B20" s="29" t="s">
        <v>159</v>
      </c>
      <c r="C20" s="29" t="s">
        <v>51</v>
      </c>
      <c r="D20" s="36">
        <v>0</v>
      </c>
      <c r="E20" s="36">
        <v>6000</v>
      </c>
      <c r="F20" s="31" t="s">
        <v>32</v>
      </c>
      <c r="G20" s="59" t="s">
        <v>160</v>
      </c>
      <c r="H20" s="60"/>
      <c r="I20" s="60">
        <v>0</v>
      </c>
      <c r="J20" s="60">
        <v>4500</v>
      </c>
      <c r="K20" s="60">
        <v>9000</v>
      </c>
      <c r="L20" s="60">
        <v>13500</v>
      </c>
      <c r="M20" s="60">
        <v>18000</v>
      </c>
      <c r="N20" s="60">
        <v>22500</v>
      </c>
      <c r="O20" s="60">
        <v>27000</v>
      </c>
      <c r="P20" s="33" t="s">
        <v>34</v>
      </c>
      <c r="Q20" s="34"/>
      <c r="R20" s="34"/>
      <c r="S20" s="34"/>
      <c r="T20" s="34"/>
      <c r="U20" s="34"/>
      <c r="V20" s="34"/>
      <c r="W20" s="34"/>
      <c r="X20" s="34"/>
      <c r="Y20" s="34"/>
    </row>
    <row r="21" spans="1:25" s="61" customFormat="1" ht="66" x14ac:dyDescent="0.25">
      <c r="A21" s="62" t="s">
        <v>35</v>
      </c>
      <c r="B21" s="40" t="s">
        <v>52</v>
      </c>
      <c r="C21" s="40" t="s">
        <v>53</v>
      </c>
      <c r="D21" s="63" t="s">
        <v>15</v>
      </c>
      <c r="E21" s="63" t="s">
        <v>16</v>
      </c>
      <c r="F21" s="64" t="s">
        <v>54</v>
      </c>
      <c r="G21" s="65" t="s">
        <v>163</v>
      </c>
      <c r="H21" s="26"/>
      <c r="I21" s="26">
        <v>0</v>
      </c>
      <c r="J21" s="26">
        <v>0</v>
      </c>
      <c r="K21" s="26">
        <v>0</v>
      </c>
      <c r="L21" s="26">
        <v>38000</v>
      </c>
      <c r="M21" s="26">
        <v>63140</v>
      </c>
      <c r="N21" s="26">
        <v>88280</v>
      </c>
      <c r="O21" s="26">
        <v>113420</v>
      </c>
      <c r="P21" s="65" t="s">
        <v>34</v>
      </c>
      <c r="Q21" s="34"/>
      <c r="R21" s="34"/>
      <c r="S21" s="34"/>
      <c r="T21" s="34"/>
      <c r="U21" s="34"/>
      <c r="V21" s="34"/>
      <c r="W21" s="34"/>
      <c r="X21" s="34"/>
      <c r="Y21" s="34"/>
    </row>
    <row r="22" spans="1:25" s="58" customFormat="1" ht="82.5" customHeight="1" x14ac:dyDescent="0.25">
      <c r="A22" s="66" t="s">
        <v>55</v>
      </c>
      <c r="B22" s="124" t="s">
        <v>175</v>
      </c>
      <c r="C22" s="125"/>
      <c r="D22" s="125"/>
      <c r="E22" s="125"/>
      <c r="F22" s="125"/>
      <c r="G22" s="125"/>
      <c r="H22" s="67"/>
      <c r="I22" s="67">
        <f t="shared" ref="I22:O22" si="4">SUM(I23:I30)</f>
        <v>183134.2</v>
      </c>
      <c r="J22" s="67">
        <f t="shared" si="4"/>
        <v>257609.34599999999</v>
      </c>
      <c r="K22" s="67">
        <f t="shared" si="4"/>
        <v>320393.81900000002</v>
      </c>
      <c r="L22" s="67">
        <f t="shared" si="4"/>
        <v>365178.29200000002</v>
      </c>
      <c r="M22" s="67">
        <f t="shared" si="4"/>
        <v>409962.76500000001</v>
      </c>
      <c r="N22" s="67">
        <f t="shared" si="4"/>
        <v>454747.23800000001</v>
      </c>
      <c r="O22" s="67">
        <f t="shared" si="4"/>
        <v>499531.71100000001</v>
      </c>
      <c r="P22" s="68"/>
      <c r="Q22" s="34"/>
      <c r="R22" s="34"/>
      <c r="S22" s="34"/>
      <c r="T22" s="34"/>
      <c r="U22" s="34"/>
      <c r="V22" s="34"/>
      <c r="W22" s="34"/>
      <c r="X22" s="34"/>
      <c r="Y22" s="34"/>
    </row>
    <row r="23" spans="1:25" s="19" customFormat="1" ht="157.5" customHeight="1" x14ac:dyDescent="0.25">
      <c r="A23" s="20" t="s">
        <v>12</v>
      </c>
      <c r="B23" s="22" t="s">
        <v>56</v>
      </c>
      <c r="C23" s="22" t="s">
        <v>57</v>
      </c>
      <c r="D23" s="38">
        <v>2850</v>
      </c>
      <c r="E23" s="38">
        <f>+D23*2</f>
        <v>5700</v>
      </c>
      <c r="F23" s="69" t="s">
        <v>32</v>
      </c>
      <c r="G23" s="48" t="s">
        <v>45</v>
      </c>
      <c r="H23" s="26"/>
      <c r="I23" s="26">
        <v>183134.2</v>
      </c>
      <c r="J23" s="26">
        <v>182609.34599999999</v>
      </c>
      <c r="K23" s="26">
        <v>202893.81899999999</v>
      </c>
      <c r="L23" s="26">
        <v>223178.29199999999</v>
      </c>
      <c r="M23" s="26">
        <v>243462.76499999998</v>
      </c>
      <c r="N23" s="26">
        <v>263747.23800000001</v>
      </c>
      <c r="O23" s="26">
        <v>284031.71100000001</v>
      </c>
      <c r="P23" s="27" t="s">
        <v>19</v>
      </c>
      <c r="Q23" s="18"/>
      <c r="R23" s="18"/>
      <c r="S23" s="18"/>
      <c r="T23" s="18"/>
      <c r="U23" s="18"/>
      <c r="V23" s="18"/>
      <c r="W23" s="18"/>
      <c r="X23" s="18"/>
    </row>
    <row r="24" spans="1:25" s="19" customFormat="1" ht="123" customHeight="1" x14ac:dyDescent="0.25">
      <c r="A24" s="20" t="s">
        <v>20</v>
      </c>
      <c r="B24" s="22" t="s">
        <v>58</v>
      </c>
      <c r="C24" s="22" t="s">
        <v>59</v>
      </c>
      <c r="D24" s="38">
        <v>4</v>
      </c>
      <c r="E24" s="38">
        <v>11</v>
      </c>
      <c r="F24" s="69" t="s">
        <v>32</v>
      </c>
      <c r="G24" s="48" t="s">
        <v>45</v>
      </c>
      <c r="H24" s="26"/>
      <c r="I24" s="26">
        <f>+H24</f>
        <v>0</v>
      </c>
      <c r="J24" s="26">
        <v>75000</v>
      </c>
      <c r="K24" s="26">
        <v>87500</v>
      </c>
      <c r="L24" s="26">
        <v>100000</v>
      </c>
      <c r="M24" s="26">
        <v>112500</v>
      </c>
      <c r="N24" s="26">
        <v>125000</v>
      </c>
      <c r="O24" s="26">
        <v>137500</v>
      </c>
      <c r="P24" s="27" t="s">
        <v>19</v>
      </c>
      <c r="Q24" s="18"/>
      <c r="R24" s="18"/>
      <c r="S24" s="18"/>
      <c r="T24" s="18"/>
      <c r="U24" s="18"/>
      <c r="V24" s="18"/>
      <c r="W24" s="18"/>
      <c r="X24" s="18"/>
    </row>
    <row r="25" spans="1:25" s="19" customFormat="1" ht="116.25" customHeight="1" x14ac:dyDescent="0.25">
      <c r="A25" s="20" t="s">
        <v>25</v>
      </c>
      <c r="B25" s="22" t="s">
        <v>158</v>
      </c>
      <c r="C25" s="37" t="s">
        <v>60</v>
      </c>
      <c r="D25" s="38">
        <v>0</v>
      </c>
      <c r="E25" s="38">
        <v>1</v>
      </c>
      <c r="F25" s="24" t="s">
        <v>61</v>
      </c>
      <c r="G25" s="48" t="s">
        <v>62</v>
      </c>
      <c r="H25" s="26"/>
      <c r="I25" s="26">
        <v>0</v>
      </c>
      <c r="J25" s="26">
        <v>0</v>
      </c>
      <c r="K25" s="26">
        <v>30000</v>
      </c>
      <c r="L25" s="26">
        <v>42000</v>
      </c>
      <c r="M25" s="26">
        <v>54000</v>
      </c>
      <c r="N25" s="26">
        <v>66000</v>
      </c>
      <c r="O25" s="26">
        <v>78000</v>
      </c>
      <c r="P25" s="27" t="s">
        <v>34</v>
      </c>
      <c r="Q25" s="18"/>
      <c r="R25" s="18"/>
      <c r="S25" s="18"/>
      <c r="T25" s="18"/>
      <c r="U25" s="18"/>
      <c r="V25" s="18"/>
      <c r="W25" s="18"/>
      <c r="X25" s="18"/>
    </row>
    <row r="26" spans="1:25" s="19" customFormat="1" ht="84" customHeight="1" x14ac:dyDescent="0.25">
      <c r="A26" s="28" t="s">
        <v>30</v>
      </c>
      <c r="B26" s="29" t="s">
        <v>63</v>
      </c>
      <c r="C26" s="40" t="s">
        <v>64</v>
      </c>
      <c r="D26" s="36" t="s">
        <v>15</v>
      </c>
      <c r="E26" s="36" t="s">
        <v>16</v>
      </c>
      <c r="F26" s="42" t="s">
        <v>65</v>
      </c>
      <c r="G26" s="70" t="s">
        <v>45</v>
      </c>
      <c r="H26" s="71"/>
      <c r="I26" s="71">
        <v>0</v>
      </c>
      <c r="J26" s="71">
        <v>0</v>
      </c>
      <c r="K26" s="71">
        <v>0</v>
      </c>
      <c r="L26" s="71">
        <v>0</v>
      </c>
      <c r="M26" s="71">
        <v>0</v>
      </c>
      <c r="N26" s="71">
        <v>0</v>
      </c>
      <c r="O26" s="71">
        <v>0</v>
      </c>
      <c r="P26" s="72" t="s">
        <v>66</v>
      </c>
      <c r="Q26" s="18"/>
      <c r="R26" s="18"/>
      <c r="S26" s="18"/>
      <c r="T26" s="18"/>
      <c r="U26" s="18"/>
      <c r="V26" s="18"/>
      <c r="W26" s="18"/>
      <c r="X26" s="18"/>
    </row>
    <row r="27" spans="1:25" s="19" customFormat="1" ht="111.75" customHeight="1" x14ac:dyDescent="0.25">
      <c r="A27" s="28" t="s">
        <v>35</v>
      </c>
      <c r="B27" s="29" t="s">
        <v>67</v>
      </c>
      <c r="C27" s="29" t="s">
        <v>68</v>
      </c>
      <c r="D27" s="36">
        <v>0</v>
      </c>
      <c r="E27" s="36">
        <v>10</v>
      </c>
      <c r="F27" s="42" t="s">
        <v>32</v>
      </c>
      <c r="G27" s="70" t="s">
        <v>69</v>
      </c>
      <c r="H27" s="26"/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72" t="s">
        <v>66</v>
      </c>
      <c r="Q27" s="18"/>
      <c r="R27" s="18"/>
      <c r="S27" s="18"/>
      <c r="T27" s="18"/>
      <c r="U27" s="18"/>
      <c r="V27" s="18"/>
      <c r="W27" s="18"/>
      <c r="X27" s="18"/>
    </row>
    <row r="28" spans="1:25" s="75" customFormat="1" ht="114.75" customHeight="1" x14ac:dyDescent="0.25">
      <c r="A28" s="28" t="s">
        <v>37</v>
      </c>
      <c r="B28" s="73" t="s">
        <v>70</v>
      </c>
      <c r="C28" s="73" t="s">
        <v>71</v>
      </c>
      <c r="D28" s="36">
        <v>0</v>
      </c>
      <c r="E28" s="36">
        <v>200</v>
      </c>
      <c r="F28" s="64" t="s">
        <v>32</v>
      </c>
      <c r="G28" s="32" t="s">
        <v>72</v>
      </c>
      <c r="H28" s="26"/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72" t="s">
        <v>66</v>
      </c>
      <c r="Q28" s="74"/>
      <c r="R28" s="74"/>
      <c r="S28" s="74"/>
      <c r="T28" s="74"/>
      <c r="U28" s="74"/>
      <c r="V28" s="74"/>
      <c r="W28" s="74"/>
      <c r="X28" s="74"/>
      <c r="Y28" s="74"/>
    </row>
    <row r="29" spans="1:25" s="75" customFormat="1" ht="49.5" x14ac:dyDescent="0.2">
      <c r="A29" s="28" t="s">
        <v>73</v>
      </c>
      <c r="B29" s="40" t="s">
        <v>164</v>
      </c>
      <c r="C29" s="90" t="s">
        <v>161</v>
      </c>
      <c r="D29" s="63">
        <v>0.2</v>
      </c>
      <c r="E29" s="63">
        <v>1000</v>
      </c>
      <c r="F29" s="91" t="s">
        <v>92</v>
      </c>
      <c r="G29" s="92" t="s">
        <v>45</v>
      </c>
      <c r="H29" s="93"/>
      <c r="I29" s="93">
        <v>0</v>
      </c>
      <c r="J29" s="93">
        <v>0</v>
      </c>
      <c r="K29" s="93">
        <v>0</v>
      </c>
      <c r="L29" s="93">
        <v>0</v>
      </c>
      <c r="M29" s="93">
        <v>0</v>
      </c>
      <c r="N29" s="93">
        <v>0</v>
      </c>
      <c r="O29" s="93">
        <v>0</v>
      </c>
      <c r="P29" s="92" t="s">
        <v>66</v>
      </c>
    </row>
    <row r="30" spans="1:25" s="35" customFormat="1" ht="198" customHeight="1" x14ac:dyDescent="0.25">
      <c r="A30" s="28" t="s">
        <v>120</v>
      </c>
      <c r="B30" s="76" t="s">
        <v>74</v>
      </c>
      <c r="C30" s="77" t="s">
        <v>75</v>
      </c>
      <c r="D30" s="36">
        <v>0.4</v>
      </c>
      <c r="E30" s="36">
        <v>5</v>
      </c>
      <c r="F30" s="42" t="s">
        <v>32</v>
      </c>
      <c r="G30" s="59" t="s">
        <v>76</v>
      </c>
      <c r="H30" s="26"/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72" t="s">
        <v>66</v>
      </c>
      <c r="Q30" s="34"/>
      <c r="R30" s="34"/>
      <c r="S30" s="34"/>
      <c r="T30" s="34"/>
      <c r="U30" s="34"/>
      <c r="V30" s="34"/>
      <c r="W30" s="34"/>
      <c r="X30" s="34"/>
    </row>
    <row r="31" spans="1:25" s="35" customFormat="1" ht="129" customHeight="1" x14ac:dyDescent="0.25">
      <c r="A31" s="119" t="s">
        <v>77</v>
      </c>
      <c r="B31" s="120"/>
      <c r="C31" s="120"/>
      <c r="D31" s="120"/>
      <c r="E31" s="120"/>
      <c r="F31" s="120"/>
      <c r="G31" s="121"/>
      <c r="H31" s="12"/>
      <c r="I31" s="12">
        <f t="shared" ref="I31:O31" si="5">+I32+I45+I52+I62</f>
        <v>341917.17</v>
      </c>
      <c r="J31" s="12">
        <f t="shared" si="5"/>
        <v>26792495.030756522</v>
      </c>
      <c r="K31" s="12">
        <f t="shared" si="5"/>
        <v>43902482.052760184</v>
      </c>
      <c r="L31" s="12">
        <f t="shared" si="5"/>
        <v>67732632.443171769</v>
      </c>
      <c r="M31" s="12">
        <f t="shared" si="5"/>
        <v>79213604.819784105</v>
      </c>
      <c r="N31" s="12">
        <f t="shared" si="5"/>
        <v>93058605.480058908</v>
      </c>
      <c r="O31" s="12">
        <f t="shared" si="5"/>
        <v>102127421.78558019</v>
      </c>
      <c r="P31" s="78"/>
      <c r="Q31" s="34"/>
      <c r="R31" s="34"/>
      <c r="S31" s="34"/>
      <c r="T31" s="34"/>
      <c r="U31" s="34"/>
      <c r="V31" s="34"/>
      <c r="W31" s="34"/>
      <c r="X31" s="34"/>
      <c r="Y31" s="34"/>
    </row>
    <row r="32" spans="1:25" s="80" customFormat="1" ht="138.75" customHeight="1" x14ac:dyDescent="0.25">
      <c r="A32" s="43" t="s">
        <v>78</v>
      </c>
      <c r="B32" s="114" t="s">
        <v>173</v>
      </c>
      <c r="C32" s="115"/>
      <c r="D32" s="115"/>
      <c r="E32" s="115"/>
      <c r="F32" s="115"/>
      <c r="G32" s="115"/>
      <c r="H32" s="44"/>
      <c r="I32" s="44">
        <f t="shared" ref="I32:O32" si="6">SUM(I34:I37)</f>
        <v>300000</v>
      </c>
      <c r="J32" s="44">
        <f t="shared" si="6"/>
        <v>24287789.891000003</v>
      </c>
      <c r="K32" s="44">
        <f t="shared" si="6"/>
        <v>37454038.369000003</v>
      </c>
      <c r="L32" s="44">
        <f t="shared" si="6"/>
        <v>57574006.175999999</v>
      </c>
      <c r="M32" s="44">
        <f t="shared" si="6"/>
        <v>75720435.636000007</v>
      </c>
      <c r="N32" s="44">
        <f t="shared" si="6"/>
        <v>87895340.546000004</v>
      </c>
      <c r="O32" s="44">
        <f t="shared" si="6"/>
        <v>95250340.546000004</v>
      </c>
      <c r="P32" s="45"/>
      <c r="Q32" s="79"/>
      <c r="R32" s="79"/>
      <c r="S32" s="79"/>
      <c r="T32" s="79"/>
      <c r="U32" s="79"/>
      <c r="V32" s="79"/>
      <c r="W32" s="79"/>
      <c r="X32" s="79"/>
      <c r="Y32" s="79"/>
    </row>
    <row r="33" spans="1:25" s="75" customFormat="1" ht="112.5" customHeight="1" x14ac:dyDescent="0.25">
      <c r="A33" s="81" t="s">
        <v>12</v>
      </c>
      <c r="B33" s="29" t="s">
        <v>174</v>
      </c>
      <c r="C33" s="40" t="s">
        <v>172</v>
      </c>
      <c r="D33" s="36">
        <f>174*0.35</f>
        <v>60.9</v>
      </c>
      <c r="E33" s="36">
        <v>174</v>
      </c>
      <c r="F33" s="64" t="s">
        <v>32</v>
      </c>
      <c r="G33" s="82" t="s">
        <v>45</v>
      </c>
      <c r="H33" s="26"/>
      <c r="I33" s="26">
        <v>0</v>
      </c>
      <c r="J33" s="26">
        <v>681000</v>
      </c>
      <c r="K33" s="26">
        <v>9503250</v>
      </c>
      <c r="L33" s="26">
        <v>29058500</v>
      </c>
      <c r="M33" s="26">
        <v>56001000</v>
      </c>
      <c r="N33" s="26">
        <v>77967250</v>
      </c>
      <c r="O33" s="26">
        <v>89313522</v>
      </c>
      <c r="P33" s="27" t="s">
        <v>34</v>
      </c>
      <c r="Q33" s="111"/>
      <c r="R33" s="111"/>
      <c r="S33" s="111"/>
      <c r="T33" s="111"/>
      <c r="U33" s="111"/>
      <c r="V33" s="111"/>
      <c r="W33" s="111"/>
      <c r="X33" s="111"/>
      <c r="Y33" s="111"/>
    </row>
    <row r="34" spans="1:25" s="75" customFormat="1" ht="100.5" customHeight="1" x14ac:dyDescent="0.25">
      <c r="A34" s="81" t="s">
        <v>20</v>
      </c>
      <c r="B34" s="29" t="s">
        <v>169</v>
      </c>
      <c r="C34" s="40" t="s">
        <v>79</v>
      </c>
      <c r="D34" s="36">
        <v>1</v>
      </c>
      <c r="E34" s="36">
        <v>10</v>
      </c>
      <c r="F34" s="64" t="s">
        <v>32</v>
      </c>
      <c r="G34" s="82" t="s">
        <v>45</v>
      </c>
      <c r="H34" s="26"/>
      <c r="I34" s="26">
        <v>0</v>
      </c>
      <c r="J34" s="26">
        <v>20177789.891000003</v>
      </c>
      <c r="K34" s="26">
        <v>31839038.369000003</v>
      </c>
      <c r="L34" s="26">
        <v>50069006.175999999</v>
      </c>
      <c r="M34" s="26">
        <v>65940435.636</v>
      </c>
      <c r="N34" s="26">
        <v>75455340.546000004</v>
      </c>
      <c r="O34" s="26">
        <v>80075340.546000004</v>
      </c>
      <c r="P34" s="27" t="s">
        <v>34</v>
      </c>
      <c r="Q34" s="74"/>
      <c r="R34" s="74"/>
      <c r="S34" s="74"/>
      <c r="T34" s="74"/>
      <c r="U34" s="74"/>
      <c r="V34" s="74"/>
      <c r="W34" s="74"/>
      <c r="X34" s="74"/>
      <c r="Y34" s="74"/>
    </row>
    <row r="35" spans="1:25" s="75" customFormat="1" ht="115.5" x14ac:dyDescent="0.25">
      <c r="A35" s="83" t="s">
        <v>25</v>
      </c>
      <c r="B35" s="84" t="s">
        <v>80</v>
      </c>
      <c r="C35" s="85" t="s">
        <v>81</v>
      </c>
      <c r="D35" s="36">
        <v>0.2</v>
      </c>
      <c r="E35" s="36">
        <v>6</v>
      </c>
      <c r="F35" s="64" t="s">
        <v>32</v>
      </c>
      <c r="G35" s="32" t="s">
        <v>82</v>
      </c>
      <c r="H35" s="26"/>
      <c r="I35" s="26">
        <v>0</v>
      </c>
      <c r="J35" s="26">
        <v>3310000</v>
      </c>
      <c r="K35" s="26">
        <v>4315000</v>
      </c>
      <c r="L35" s="26">
        <v>5705000</v>
      </c>
      <c r="M35" s="26">
        <v>7480000</v>
      </c>
      <c r="N35" s="26">
        <v>9640000</v>
      </c>
      <c r="O35" s="26">
        <v>11875000</v>
      </c>
      <c r="P35" s="33" t="s">
        <v>34</v>
      </c>
      <c r="Q35" s="74"/>
      <c r="R35" s="74"/>
      <c r="S35" s="74"/>
      <c r="T35" s="74"/>
      <c r="U35" s="74"/>
      <c r="V35" s="74"/>
      <c r="W35" s="74"/>
      <c r="X35" s="74"/>
      <c r="Y35" s="74"/>
    </row>
    <row r="36" spans="1:25" s="88" customFormat="1" ht="66" x14ac:dyDescent="0.25">
      <c r="A36" s="83" t="s">
        <v>30</v>
      </c>
      <c r="B36" s="73" t="s">
        <v>83</v>
      </c>
      <c r="C36" s="86" t="s">
        <v>84</v>
      </c>
      <c r="D36" s="36">
        <v>0.4</v>
      </c>
      <c r="E36" s="36">
        <v>50</v>
      </c>
      <c r="F36" s="64" t="s">
        <v>32</v>
      </c>
      <c r="G36" s="82" t="s">
        <v>45</v>
      </c>
      <c r="H36" s="26"/>
      <c r="I36" s="26">
        <v>300000</v>
      </c>
      <c r="J36" s="26">
        <f>+I36+500000</f>
        <v>800000</v>
      </c>
      <c r="K36" s="26">
        <f t="shared" ref="K36" si="7">+J36+500000</f>
        <v>1300000</v>
      </c>
      <c r="L36" s="26">
        <f t="shared" ref="L36" si="8">+K36+500000</f>
        <v>1800000</v>
      </c>
      <c r="M36" s="26">
        <f t="shared" ref="M36" si="9">+L36+500000</f>
        <v>2300000</v>
      </c>
      <c r="N36" s="26">
        <f t="shared" ref="N36" si="10">+M36+500000</f>
        <v>2800000</v>
      </c>
      <c r="O36" s="26">
        <f t="shared" ref="O36" si="11">+N36+500000</f>
        <v>3300000</v>
      </c>
      <c r="P36" s="33" t="s">
        <v>19</v>
      </c>
      <c r="Q36" s="87"/>
      <c r="R36" s="87"/>
      <c r="S36" s="87"/>
      <c r="T36" s="87"/>
      <c r="U36" s="87"/>
      <c r="V36" s="87"/>
      <c r="W36" s="87"/>
      <c r="X36" s="87"/>
      <c r="Y36" s="87"/>
    </row>
    <row r="37" spans="1:25" s="88" customFormat="1" ht="33" x14ac:dyDescent="0.25">
      <c r="A37" s="83" t="s">
        <v>35</v>
      </c>
      <c r="B37" s="73" t="s">
        <v>155</v>
      </c>
      <c r="C37" s="86" t="s">
        <v>156</v>
      </c>
      <c r="D37" s="36">
        <v>0</v>
      </c>
      <c r="E37" s="36">
        <v>1</v>
      </c>
      <c r="F37" s="64" t="s">
        <v>157</v>
      </c>
      <c r="G37" s="82" t="s">
        <v>45</v>
      </c>
      <c r="H37" s="26"/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92" t="s">
        <v>66</v>
      </c>
      <c r="Q37" s="87"/>
      <c r="R37" s="87"/>
      <c r="S37" s="87"/>
      <c r="T37" s="87"/>
      <c r="U37" s="87"/>
      <c r="V37" s="87"/>
      <c r="W37" s="87"/>
      <c r="X37" s="87"/>
      <c r="Y37" s="87"/>
    </row>
    <row r="38" spans="1:25" s="75" customFormat="1" ht="58.5" customHeight="1" x14ac:dyDescent="0.25">
      <c r="A38" s="43" t="s">
        <v>85</v>
      </c>
      <c r="B38" s="114" t="s">
        <v>86</v>
      </c>
      <c r="C38" s="115"/>
      <c r="D38" s="115"/>
      <c r="E38" s="115"/>
      <c r="F38" s="115"/>
      <c r="G38" s="115"/>
      <c r="H38" s="44"/>
      <c r="I38" s="44">
        <f t="shared" ref="I38:O38" si="12">SUM(I39:I44)</f>
        <v>0</v>
      </c>
      <c r="J38" s="44">
        <f t="shared" si="12"/>
        <v>0</v>
      </c>
      <c r="K38" s="44">
        <f t="shared" si="12"/>
        <v>0</v>
      </c>
      <c r="L38" s="44">
        <f t="shared" si="12"/>
        <v>0</v>
      </c>
      <c r="M38" s="44">
        <f t="shared" si="12"/>
        <v>0</v>
      </c>
      <c r="N38" s="44">
        <f t="shared" si="12"/>
        <v>0</v>
      </c>
      <c r="O38" s="44">
        <f t="shared" si="12"/>
        <v>0</v>
      </c>
      <c r="P38" s="45"/>
      <c r="Q38" s="74"/>
      <c r="R38" s="74"/>
      <c r="S38" s="74"/>
      <c r="T38" s="74"/>
      <c r="U38" s="74"/>
      <c r="V38" s="74"/>
      <c r="W38" s="74"/>
      <c r="X38" s="74"/>
      <c r="Y38" s="74"/>
    </row>
    <row r="39" spans="1:25" s="108" customFormat="1" ht="84.75" customHeight="1" x14ac:dyDescent="0.25">
      <c r="A39" s="83" t="s">
        <v>12</v>
      </c>
      <c r="B39" s="29" t="s">
        <v>87</v>
      </c>
      <c r="C39" s="85" t="s">
        <v>151</v>
      </c>
      <c r="D39" s="36" t="s">
        <v>15</v>
      </c>
      <c r="E39" s="36" t="s">
        <v>16</v>
      </c>
      <c r="F39" s="64" t="s">
        <v>88</v>
      </c>
      <c r="G39" s="101" t="s">
        <v>89</v>
      </c>
      <c r="H39" s="26"/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33" t="s">
        <v>166</v>
      </c>
      <c r="Q39" s="107"/>
      <c r="R39" s="107"/>
      <c r="S39" s="107"/>
      <c r="T39" s="107"/>
      <c r="U39" s="107"/>
      <c r="V39" s="107"/>
      <c r="W39" s="107"/>
      <c r="X39" s="107"/>
      <c r="Y39" s="107"/>
    </row>
    <row r="40" spans="1:25" s="75" customFormat="1" ht="116.45" customHeight="1" x14ac:dyDescent="0.2">
      <c r="A40" s="83" t="s">
        <v>20</v>
      </c>
      <c r="B40" s="40" t="s">
        <v>90</v>
      </c>
      <c r="C40" s="90" t="s">
        <v>91</v>
      </c>
      <c r="D40" s="63">
        <v>0.2</v>
      </c>
      <c r="E40" s="63">
        <v>3</v>
      </c>
      <c r="F40" s="91" t="s">
        <v>92</v>
      </c>
      <c r="G40" s="92" t="s">
        <v>93</v>
      </c>
      <c r="H40" s="93"/>
      <c r="I40" s="93">
        <v>0</v>
      </c>
      <c r="J40" s="93">
        <v>0</v>
      </c>
      <c r="K40" s="93">
        <v>0</v>
      </c>
      <c r="L40" s="93">
        <v>0</v>
      </c>
      <c r="M40" s="93">
        <v>0</v>
      </c>
      <c r="N40" s="93">
        <v>0</v>
      </c>
      <c r="O40" s="93">
        <v>0</v>
      </c>
      <c r="P40" s="92" t="s">
        <v>66</v>
      </c>
    </row>
    <row r="41" spans="1:25" s="75" customFormat="1" ht="117" customHeight="1" x14ac:dyDescent="0.2">
      <c r="A41" s="83" t="s">
        <v>25</v>
      </c>
      <c r="B41" s="40" t="s">
        <v>170</v>
      </c>
      <c r="C41" s="90" t="s">
        <v>94</v>
      </c>
      <c r="D41" s="63">
        <v>0.2</v>
      </c>
      <c r="E41" s="63">
        <v>0.5</v>
      </c>
      <c r="F41" s="91" t="s">
        <v>92</v>
      </c>
      <c r="G41" s="92" t="s">
        <v>93</v>
      </c>
      <c r="H41" s="93"/>
      <c r="I41" s="93">
        <v>0</v>
      </c>
      <c r="J41" s="93">
        <v>0</v>
      </c>
      <c r="K41" s="93">
        <v>0</v>
      </c>
      <c r="L41" s="93">
        <v>0</v>
      </c>
      <c r="M41" s="93">
        <v>0</v>
      </c>
      <c r="N41" s="93">
        <v>0</v>
      </c>
      <c r="O41" s="93">
        <v>0</v>
      </c>
      <c r="P41" s="92" t="s">
        <v>66</v>
      </c>
    </row>
    <row r="42" spans="1:25" s="75" customFormat="1" ht="115.5" x14ac:dyDescent="0.2">
      <c r="A42" s="83" t="s">
        <v>30</v>
      </c>
      <c r="B42" s="40" t="s">
        <v>95</v>
      </c>
      <c r="C42" s="90" t="s">
        <v>96</v>
      </c>
      <c r="D42" s="63">
        <v>0.2</v>
      </c>
      <c r="E42" s="63">
        <v>0.5</v>
      </c>
      <c r="F42" s="91" t="s">
        <v>92</v>
      </c>
      <c r="G42" s="92" t="s">
        <v>93</v>
      </c>
      <c r="H42" s="93"/>
      <c r="I42" s="93">
        <v>0</v>
      </c>
      <c r="J42" s="93">
        <v>0</v>
      </c>
      <c r="K42" s="93">
        <v>0</v>
      </c>
      <c r="L42" s="93">
        <v>0</v>
      </c>
      <c r="M42" s="93">
        <v>0</v>
      </c>
      <c r="N42" s="93">
        <v>0</v>
      </c>
      <c r="O42" s="93">
        <v>0</v>
      </c>
      <c r="P42" s="92" t="s">
        <v>66</v>
      </c>
    </row>
    <row r="43" spans="1:25" s="75" customFormat="1" ht="82.5" x14ac:dyDescent="0.2">
      <c r="A43" s="83" t="s">
        <v>35</v>
      </c>
      <c r="B43" s="90" t="s">
        <v>97</v>
      </c>
      <c r="C43" s="90" t="s">
        <v>98</v>
      </c>
      <c r="D43" s="63">
        <v>0</v>
      </c>
      <c r="E43" s="63">
        <v>1</v>
      </c>
      <c r="F43" s="91" t="s">
        <v>32</v>
      </c>
      <c r="G43" s="92" t="s">
        <v>93</v>
      </c>
      <c r="H43" s="93"/>
      <c r="I43" s="93">
        <v>0</v>
      </c>
      <c r="J43" s="93">
        <v>0</v>
      </c>
      <c r="K43" s="93">
        <v>0</v>
      </c>
      <c r="L43" s="93">
        <v>0</v>
      </c>
      <c r="M43" s="93">
        <v>0</v>
      </c>
      <c r="N43" s="93">
        <v>0</v>
      </c>
      <c r="O43" s="93">
        <v>0</v>
      </c>
      <c r="P43" s="92" t="s">
        <v>66</v>
      </c>
    </row>
    <row r="44" spans="1:25" s="75" customFormat="1" ht="123" customHeight="1" x14ac:dyDescent="0.2">
      <c r="A44" s="83" t="s">
        <v>37</v>
      </c>
      <c r="B44" s="90" t="s">
        <v>99</v>
      </c>
      <c r="C44" s="90" t="s">
        <v>100</v>
      </c>
      <c r="D44" s="63">
        <v>0</v>
      </c>
      <c r="E44" s="63">
        <v>1</v>
      </c>
      <c r="F44" s="91" t="s">
        <v>32</v>
      </c>
      <c r="G44" s="92" t="s">
        <v>93</v>
      </c>
      <c r="H44" s="93"/>
      <c r="I44" s="93">
        <v>0</v>
      </c>
      <c r="J44" s="93">
        <v>0</v>
      </c>
      <c r="K44" s="93">
        <v>0</v>
      </c>
      <c r="L44" s="93">
        <v>0</v>
      </c>
      <c r="M44" s="93">
        <v>0</v>
      </c>
      <c r="N44" s="93">
        <v>0</v>
      </c>
      <c r="O44" s="93">
        <v>0</v>
      </c>
      <c r="P44" s="92" t="s">
        <v>66</v>
      </c>
    </row>
    <row r="45" spans="1:25" s="75" customFormat="1" ht="86.45" customHeight="1" x14ac:dyDescent="0.25">
      <c r="A45" s="94" t="s">
        <v>101</v>
      </c>
      <c r="B45" s="114" t="s">
        <v>152</v>
      </c>
      <c r="C45" s="115"/>
      <c r="D45" s="115"/>
      <c r="E45" s="115"/>
      <c r="F45" s="115"/>
      <c r="G45" s="115"/>
      <c r="H45" s="44"/>
      <c r="I45" s="44">
        <f t="shared" ref="I45:O45" si="13">SUM(I46:I51)</f>
        <v>0</v>
      </c>
      <c r="J45" s="44">
        <f t="shared" si="13"/>
        <v>0</v>
      </c>
      <c r="K45" s="44">
        <f t="shared" si="13"/>
        <v>50000</v>
      </c>
      <c r="L45" s="44">
        <f t="shared" si="13"/>
        <v>65000</v>
      </c>
      <c r="M45" s="44">
        <f t="shared" si="13"/>
        <v>80000</v>
      </c>
      <c r="N45" s="44">
        <f t="shared" si="13"/>
        <v>95000</v>
      </c>
      <c r="O45" s="44">
        <f t="shared" si="13"/>
        <v>110000</v>
      </c>
      <c r="P45" s="45"/>
      <c r="Q45" s="74"/>
      <c r="R45" s="74"/>
      <c r="S45" s="74"/>
      <c r="T45" s="74"/>
      <c r="U45" s="74"/>
      <c r="V45" s="74"/>
      <c r="W45" s="74"/>
      <c r="X45" s="74"/>
      <c r="Y45" s="74"/>
    </row>
    <row r="46" spans="1:25" s="75" customFormat="1" ht="99" x14ac:dyDescent="0.25">
      <c r="A46" s="83" t="s">
        <v>12</v>
      </c>
      <c r="B46" s="29" t="s">
        <v>102</v>
      </c>
      <c r="C46" s="73" t="s">
        <v>103</v>
      </c>
      <c r="D46" s="36">
        <v>0.4</v>
      </c>
      <c r="E46" s="36">
        <v>0.9</v>
      </c>
      <c r="F46" s="95" t="s">
        <v>65</v>
      </c>
      <c r="G46" s="96" t="s">
        <v>45</v>
      </c>
      <c r="H46" s="93"/>
      <c r="I46" s="93">
        <v>0</v>
      </c>
      <c r="J46" s="93">
        <v>0</v>
      </c>
      <c r="K46" s="93">
        <v>0</v>
      </c>
      <c r="L46" s="93">
        <v>0</v>
      </c>
      <c r="M46" s="93">
        <v>0</v>
      </c>
      <c r="N46" s="93">
        <v>0</v>
      </c>
      <c r="O46" s="93">
        <v>0</v>
      </c>
      <c r="P46" s="72" t="s">
        <v>66</v>
      </c>
      <c r="Q46" s="74"/>
      <c r="R46" s="74"/>
      <c r="S46" s="74"/>
      <c r="T46" s="74"/>
      <c r="U46" s="74"/>
      <c r="V46" s="74"/>
      <c r="W46" s="74"/>
      <c r="X46" s="74"/>
      <c r="Y46" s="74"/>
    </row>
    <row r="47" spans="1:25" s="75" customFormat="1" ht="152.25" customHeight="1" x14ac:dyDescent="0.25">
      <c r="A47" s="83" t="s">
        <v>20</v>
      </c>
      <c r="B47" s="29" t="s">
        <v>104</v>
      </c>
      <c r="C47" s="29" t="s">
        <v>105</v>
      </c>
      <c r="D47" s="36">
        <v>0.2</v>
      </c>
      <c r="E47" s="36">
        <v>2</v>
      </c>
      <c r="F47" s="95" t="s">
        <v>92</v>
      </c>
      <c r="G47" s="97" t="s">
        <v>106</v>
      </c>
      <c r="H47" s="93"/>
      <c r="I47" s="93">
        <v>0</v>
      </c>
      <c r="J47" s="93">
        <v>0</v>
      </c>
      <c r="K47" s="93">
        <v>0</v>
      </c>
      <c r="L47" s="93">
        <v>0</v>
      </c>
      <c r="M47" s="93">
        <v>0</v>
      </c>
      <c r="N47" s="93">
        <v>0</v>
      </c>
      <c r="O47" s="93">
        <v>0</v>
      </c>
      <c r="P47" s="72" t="s">
        <v>66</v>
      </c>
      <c r="Q47" s="74"/>
      <c r="R47" s="74"/>
      <c r="S47" s="74"/>
      <c r="T47" s="74"/>
      <c r="U47" s="74"/>
      <c r="V47" s="74"/>
      <c r="W47" s="74"/>
      <c r="X47" s="74"/>
      <c r="Y47" s="74"/>
    </row>
    <row r="48" spans="1:25" s="75" customFormat="1" ht="99" x14ac:dyDescent="0.25">
      <c r="A48" s="83" t="s">
        <v>25</v>
      </c>
      <c r="B48" s="29" t="s">
        <v>107</v>
      </c>
      <c r="C48" s="73" t="s">
        <v>108</v>
      </c>
      <c r="D48" s="36">
        <v>0</v>
      </c>
      <c r="E48" s="36">
        <v>4</v>
      </c>
      <c r="F48" s="95" t="s">
        <v>32</v>
      </c>
      <c r="G48" s="96" t="s">
        <v>45</v>
      </c>
      <c r="H48" s="26"/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72" t="s">
        <v>66</v>
      </c>
      <c r="Q48" s="74"/>
      <c r="R48" s="74"/>
      <c r="S48" s="74"/>
      <c r="T48" s="74"/>
      <c r="U48" s="74"/>
      <c r="V48" s="74"/>
      <c r="W48" s="74"/>
      <c r="X48" s="74"/>
      <c r="Y48" s="74"/>
    </row>
    <row r="49" spans="1:30" s="75" customFormat="1" ht="99" x14ac:dyDescent="0.2">
      <c r="A49" s="83" t="s">
        <v>30</v>
      </c>
      <c r="B49" s="40" t="s">
        <v>109</v>
      </c>
      <c r="C49" s="90" t="s">
        <v>110</v>
      </c>
      <c r="D49" s="63">
        <v>40000</v>
      </c>
      <c r="E49" s="63">
        <v>42000</v>
      </c>
      <c r="F49" s="91" t="s">
        <v>92</v>
      </c>
      <c r="G49" s="92" t="s">
        <v>45</v>
      </c>
      <c r="H49" s="93"/>
      <c r="I49" s="93">
        <v>0</v>
      </c>
      <c r="J49" s="93">
        <v>0</v>
      </c>
      <c r="K49" s="93">
        <v>0</v>
      </c>
      <c r="L49" s="93">
        <v>0</v>
      </c>
      <c r="M49" s="93">
        <v>0</v>
      </c>
      <c r="N49" s="93">
        <v>0</v>
      </c>
      <c r="O49" s="93">
        <v>0</v>
      </c>
      <c r="P49" s="92" t="s">
        <v>66</v>
      </c>
    </row>
    <row r="50" spans="1:30" s="75" customFormat="1" ht="65.25" customHeight="1" x14ac:dyDescent="0.2">
      <c r="A50" s="83" t="s">
        <v>35</v>
      </c>
      <c r="B50" s="40" t="s">
        <v>111</v>
      </c>
      <c r="C50" s="40" t="s">
        <v>112</v>
      </c>
      <c r="D50" s="63">
        <v>0.2</v>
      </c>
      <c r="E50" s="63">
        <v>0.5</v>
      </c>
      <c r="F50" s="91" t="s">
        <v>92</v>
      </c>
      <c r="G50" s="92" t="s">
        <v>45</v>
      </c>
      <c r="H50" s="93"/>
      <c r="I50" s="93">
        <v>0</v>
      </c>
      <c r="J50" s="93">
        <v>0</v>
      </c>
      <c r="K50" s="93">
        <v>0</v>
      </c>
      <c r="L50" s="93">
        <v>0</v>
      </c>
      <c r="M50" s="93">
        <v>0</v>
      </c>
      <c r="N50" s="93">
        <v>0</v>
      </c>
      <c r="O50" s="93">
        <v>0</v>
      </c>
      <c r="P50" s="92" t="s">
        <v>66</v>
      </c>
    </row>
    <row r="51" spans="1:30" s="1" customFormat="1" ht="114.95" customHeight="1" x14ac:dyDescent="0.25">
      <c r="A51" s="89" t="s">
        <v>37</v>
      </c>
      <c r="B51" s="98" t="s">
        <v>165</v>
      </c>
      <c r="C51" s="98" t="s">
        <v>113</v>
      </c>
      <c r="D51" s="47">
        <v>0</v>
      </c>
      <c r="E51" s="47">
        <v>1</v>
      </c>
      <c r="F51" s="99" t="s">
        <v>32</v>
      </c>
      <c r="G51" s="100" t="s">
        <v>45</v>
      </c>
      <c r="H51" s="93"/>
      <c r="I51" s="93">
        <v>0</v>
      </c>
      <c r="J51" s="93">
        <v>0</v>
      </c>
      <c r="K51" s="93">
        <v>50000</v>
      </c>
      <c r="L51" s="93">
        <v>65000</v>
      </c>
      <c r="M51" s="93">
        <v>80000</v>
      </c>
      <c r="N51" s="93">
        <v>95000</v>
      </c>
      <c r="O51" s="93">
        <v>110000</v>
      </c>
      <c r="P51" s="33" t="s">
        <v>19</v>
      </c>
    </row>
    <row r="52" spans="1:30" s="75" customFormat="1" ht="40.5" customHeight="1" x14ac:dyDescent="0.25">
      <c r="A52" s="94" t="s">
        <v>114</v>
      </c>
      <c r="B52" s="114" t="s">
        <v>115</v>
      </c>
      <c r="C52" s="115"/>
      <c r="D52" s="115"/>
      <c r="E52" s="115"/>
      <c r="F52" s="115"/>
      <c r="G52" s="115"/>
      <c r="H52" s="44"/>
      <c r="I52" s="44">
        <f t="shared" ref="I52:O52" si="14">+SUM(I53:I61)</f>
        <v>41917.17</v>
      </c>
      <c r="J52" s="44">
        <f t="shared" si="14"/>
        <v>504705.13975651987</v>
      </c>
      <c r="K52" s="44">
        <f t="shared" si="14"/>
        <v>1198443.6837601797</v>
      </c>
      <c r="L52" s="44">
        <f t="shared" si="14"/>
        <v>2093626.2671717799</v>
      </c>
      <c r="M52" s="44">
        <f t="shared" si="14"/>
        <v>3413169.1837840993</v>
      </c>
      <c r="N52" s="44">
        <f t="shared" si="14"/>
        <v>5068264.9340589</v>
      </c>
      <c r="O52" s="44">
        <f t="shared" si="14"/>
        <v>6767081.2395801796</v>
      </c>
      <c r="P52" s="45"/>
      <c r="Q52" s="74"/>
      <c r="R52" s="74"/>
      <c r="S52" s="74"/>
      <c r="T52" s="74"/>
      <c r="U52" s="74"/>
      <c r="V52" s="74"/>
      <c r="W52" s="74"/>
      <c r="X52" s="74"/>
      <c r="Y52" s="74"/>
    </row>
    <row r="53" spans="1:30" s="75" customFormat="1" ht="72" customHeight="1" x14ac:dyDescent="0.2">
      <c r="A53" s="83" t="s">
        <v>12</v>
      </c>
      <c r="B53" s="40" t="s">
        <v>116</v>
      </c>
      <c r="C53" s="90" t="s">
        <v>117</v>
      </c>
      <c r="D53" s="63">
        <v>0.2</v>
      </c>
      <c r="E53" s="63">
        <v>0.5</v>
      </c>
      <c r="F53" s="91" t="s">
        <v>92</v>
      </c>
      <c r="G53" s="92" t="s">
        <v>45</v>
      </c>
      <c r="H53" s="93"/>
      <c r="I53" s="93">
        <v>0</v>
      </c>
      <c r="J53" s="93">
        <v>0</v>
      </c>
      <c r="K53" s="93">
        <v>0</v>
      </c>
      <c r="L53" s="93">
        <v>0</v>
      </c>
      <c r="M53" s="93">
        <v>0</v>
      </c>
      <c r="N53" s="93">
        <v>0</v>
      </c>
      <c r="O53" s="93">
        <v>0</v>
      </c>
      <c r="P53" s="92" t="s">
        <v>66</v>
      </c>
    </row>
    <row r="54" spans="1:30" s="88" customFormat="1" ht="66" x14ac:dyDescent="0.25">
      <c r="A54" s="89" t="s">
        <v>25</v>
      </c>
      <c r="B54" s="37" t="s">
        <v>118</v>
      </c>
      <c r="C54" s="98" t="s">
        <v>119</v>
      </c>
      <c r="D54" s="47">
        <v>0.2</v>
      </c>
      <c r="E54" s="47">
        <v>0.5</v>
      </c>
      <c r="F54" s="99" t="s">
        <v>92</v>
      </c>
      <c r="G54" s="100" t="s">
        <v>45</v>
      </c>
      <c r="H54" s="93"/>
      <c r="I54" s="93">
        <v>0</v>
      </c>
      <c r="J54" s="93">
        <v>0</v>
      </c>
      <c r="K54" s="93">
        <v>0</v>
      </c>
      <c r="L54" s="93">
        <v>0</v>
      </c>
      <c r="M54" s="93">
        <v>0</v>
      </c>
      <c r="N54" s="93">
        <v>0</v>
      </c>
      <c r="O54" s="93">
        <v>0</v>
      </c>
      <c r="P54" s="100" t="s">
        <v>66</v>
      </c>
    </row>
    <row r="55" spans="1:30" s="75" customFormat="1" ht="66" x14ac:dyDescent="0.25">
      <c r="A55" s="83" t="s">
        <v>30</v>
      </c>
      <c r="B55" s="29" t="s">
        <v>121</v>
      </c>
      <c r="C55" s="90" t="s">
        <v>122</v>
      </c>
      <c r="D55" s="36">
        <v>0.2</v>
      </c>
      <c r="E55" s="36">
        <v>1</v>
      </c>
      <c r="F55" s="64" t="s">
        <v>32</v>
      </c>
      <c r="G55" s="101" t="s">
        <v>123</v>
      </c>
      <c r="H55" s="26"/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72" t="s">
        <v>66</v>
      </c>
      <c r="Q55" s="74"/>
      <c r="R55" s="74"/>
      <c r="S55" s="74"/>
      <c r="T55" s="74"/>
      <c r="U55" s="74"/>
      <c r="V55" s="74"/>
      <c r="W55" s="74"/>
      <c r="X55" s="74"/>
      <c r="Y55" s="74"/>
    </row>
    <row r="56" spans="1:30" s="103" customFormat="1" ht="90.75" customHeight="1" x14ac:dyDescent="0.25">
      <c r="A56" s="83" t="s">
        <v>35</v>
      </c>
      <c r="B56" s="29" t="s">
        <v>125</v>
      </c>
      <c r="C56" s="40" t="s">
        <v>126</v>
      </c>
      <c r="D56" s="36">
        <v>0</v>
      </c>
      <c r="E56" s="36">
        <v>30</v>
      </c>
      <c r="F56" s="64" t="s">
        <v>32</v>
      </c>
      <c r="G56" s="101" t="s">
        <v>127</v>
      </c>
      <c r="H56" s="93"/>
      <c r="I56" s="93">
        <v>0</v>
      </c>
      <c r="J56" s="93">
        <v>33348.084000000003</v>
      </c>
      <c r="K56" s="93">
        <v>50022.126000000004</v>
      </c>
      <c r="L56" s="93">
        <v>66696.168000000005</v>
      </c>
      <c r="M56" s="93">
        <v>83370.210000000006</v>
      </c>
      <c r="N56" s="93">
        <v>100044.25200000001</v>
      </c>
      <c r="O56" s="93">
        <v>116718.29400000001</v>
      </c>
      <c r="P56" s="33" t="s">
        <v>34</v>
      </c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  <c r="AB56" s="102"/>
      <c r="AC56" s="102"/>
      <c r="AD56" s="102"/>
    </row>
    <row r="57" spans="1:30" s="105" customFormat="1" ht="99" x14ac:dyDescent="0.25">
      <c r="A57" s="83" t="s">
        <v>37</v>
      </c>
      <c r="B57" s="73" t="s">
        <v>128</v>
      </c>
      <c r="C57" s="40" t="s">
        <v>129</v>
      </c>
      <c r="D57" s="36">
        <v>0</v>
      </c>
      <c r="E57" s="36">
        <v>60</v>
      </c>
      <c r="F57" s="41" t="s">
        <v>32</v>
      </c>
      <c r="G57" s="101" t="s">
        <v>130</v>
      </c>
      <c r="H57" s="26"/>
      <c r="I57" s="26">
        <v>0</v>
      </c>
      <c r="J57" s="26">
        <v>66696.168000000005</v>
      </c>
      <c r="K57" s="26">
        <v>100044.25200000001</v>
      </c>
      <c r="L57" s="26">
        <v>133392.33600000001</v>
      </c>
      <c r="M57" s="26">
        <v>166740.42000000001</v>
      </c>
      <c r="N57" s="26">
        <v>200088.50400000002</v>
      </c>
      <c r="O57" s="26">
        <v>233436.58800000002</v>
      </c>
      <c r="P57" s="27" t="s">
        <v>34</v>
      </c>
      <c r="Q57" s="104"/>
      <c r="R57" s="104"/>
      <c r="S57" s="104"/>
      <c r="T57" s="104"/>
      <c r="U57" s="104"/>
      <c r="V57" s="104"/>
      <c r="W57" s="104"/>
      <c r="X57" s="104"/>
      <c r="Y57" s="104"/>
    </row>
    <row r="58" spans="1:30" s="105" customFormat="1" ht="49.5" x14ac:dyDescent="0.25">
      <c r="A58" s="116" t="s">
        <v>73</v>
      </c>
      <c r="B58" s="116" t="s">
        <v>131</v>
      </c>
      <c r="C58" s="84" t="s">
        <v>132</v>
      </c>
      <c r="D58" s="36">
        <v>176</v>
      </c>
      <c r="E58" s="36">
        <v>1408</v>
      </c>
      <c r="F58" s="64" t="s">
        <v>23</v>
      </c>
      <c r="G58" s="117" t="s">
        <v>45</v>
      </c>
      <c r="H58" s="93"/>
      <c r="I58" s="93">
        <f>[1]Sheet1!$I$58</f>
        <v>8103.32</v>
      </c>
      <c r="J58" s="93">
        <v>24309.96</v>
      </c>
      <c r="K58" s="93">
        <v>32413.279999999999</v>
      </c>
      <c r="L58" s="93">
        <v>40516.6</v>
      </c>
      <c r="M58" s="93">
        <v>48619.92</v>
      </c>
      <c r="N58" s="93">
        <v>56723.24</v>
      </c>
      <c r="O58" s="93">
        <v>64826.559999999998</v>
      </c>
      <c r="P58" s="72" t="s">
        <v>19</v>
      </c>
      <c r="Q58" s="104"/>
      <c r="R58" s="104"/>
      <c r="S58" s="104"/>
      <c r="T58" s="104"/>
      <c r="U58" s="104"/>
      <c r="V58" s="104"/>
      <c r="W58" s="104"/>
      <c r="X58" s="104"/>
      <c r="Y58" s="104"/>
    </row>
    <row r="59" spans="1:30" s="105" customFormat="1" ht="66" x14ac:dyDescent="0.25">
      <c r="A59" s="116"/>
      <c r="B59" s="116"/>
      <c r="C59" s="84" t="s">
        <v>150</v>
      </c>
      <c r="D59" s="36">
        <v>6</v>
      </c>
      <c r="E59" s="36">
        <v>1171</v>
      </c>
      <c r="F59" s="64" t="s">
        <v>23</v>
      </c>
      <c r="G59" s="118"/>
      <c r="H59" s="93"/>
      <c r="I59" s="93">
        <f>135255.4/4</f>
        <v>33813.85</v>
      </c>
      <c r="J59" s="93">
        <v>375779.92775651987</v>
      </c>
      <c r="K59" s="93">
        <v>1006822.0257601797</v>
      </c>
      <c r="L59" s="93">
        <v>1839308.1631717798</v>
      </c>
      <c r="M59" s="93">
        <v>3096154.6337840995</v>
      </c>
      <c r="N59" s="93">
        <v>4688553.9380588997</v>
      </c>
      <c r="O59" s="93">
        <v>6324673.7975801798</v>
      </c>
      <c r="P59" s="72" t="s">
        <v>19</v>
      </c>
      <c r="Q59" s="104"/>
      <c r="R59" s="104"/>
      <c r="S59" s="104"/>
      <c r="T59" s="104"/>
      <c r="U59" s="104"/>
      <c r="V59" s="104"/>
      <c r="W59" s="104"/>
      <c r="X59" s="104"/>
      <c r="Y59" s="104"/>
    </row>
    <row r="60" spans="1:30" s="75" customFormat="1" ht="85.5" customHeight="1" x14ac:dyDescent="0.25">
      <c r="A60" s="83" t="s">
        <v>120</v>
      </c>
      <c r="B60" s="29" t="s">
        <v>133</v>
      </c>
      <c r="C60" s="73" t="s">
        <v>134</v>
      </c>
      <c r="D60" s="36">
        <v>0.2</v>
      </c>
      <c r="E60" s="36">
        <v>2</v>
      </c>
      <c r="F60" s="64" t="s">
        <v>32</v>
      </c>
      <c r="G60" s="97" t="s">
        <v>135</v>
      </c>
      <c r="H60" s="93"/>
      <c r="I60" s="93">
        <v>0</v>
      </c>
      <c r="J60" s="93">
        <v>0</v>
      </c>
      <c r="K60" s="93">
        <v>0</v>
      </c>
      <c r="L60" s="93">
        <v>0</v>
      </c>
      <c r="M60" s="93">
        <v>0</v>
      </c>
      <c r="N60" s="93">
        <v>0</v>
      </c>
      <c r="O60" s="93">
        <v>0</v>
      </c>
      <c r="P60" s="72" t="s">
        <v>136</v>
      </c>
      <c r="Q60" s="74"/>
      <c r="R60" s="74"/>
      <c r="S60" s="74"/>
      <c r="T60" s="74"/>
      <c r="U60" s="74"/>
      <c r="V60" s="74"/>
      <c r="W60" s="74"/>
      <c r="X60" s="74"/>
      <c r="Y60" s="74"/>
    </row>
    <row r="61" spans="1:30" s="75" customFormat="1" ht="78.75" customHeight="1" x14ac:dyDescent="0.25">
      <c r="A61" s="83" t="s">
        <v>124</v>
      </c>
      <c r="B61" s="29" t="s">
        <v>137</v>
      </c>
      <c r="C61" s="29" t="s">
        <v>138</v>
      </c>
      <c r="D61" s="36">
        <v>250</v>
      </c>
      <c r="E61" s="36">
        <v>1750</v>
      </c>
      <c r="F61" s="42" t="s">
        <v>32</v>
      </c>
      <c r="G61" s="96" t="s">
        <v>45</v>
      </c>
      <c r="H61" s="93"/>
      <c r="I61" s="93">
        <v>0</v>
      </c>
      <c r="J61" s="93">
        <f>+I61+4571</f>
        <v>4571</v>
      </c>
      <c r="K61" s="93">
        <f t="shared" ref="K61:O61" si="15">+J61+4571</f>
        <v>9142</v>
      </c>
      <c r="L61" s="93">
        <f t="shared" si="15"/>
        <v>13713</v>
      </c>
      <c r="M61" s="93">
        <f t="shared" si="15"/>
        <v>18284</v>
      </c>
      <c r="N61" s="93">
        <f t="shared" si="15"/>
        <v>22855</v>
      </c>
      <c r="O61" s="93">
        <f t="shared" si="15"/>
        <v>27426</v>
      </c>
      <c r="P61" s="72" t="s">
        <v>19</v>
      </c>
      <c r="Q61" s="74"/>
      <c r="R61" s="74"/>
      <c r="S61" s="74"/>
      <c r="T61" s="74"/>
      <c r="U61" s="74"/>
      <c r="V61" s="74"/>
      <c r="W61" s="74"/>
      <c r="X61" s="74"/>
      <c r="Y61" s="74"/>
    </row>
    <row r="62" spans="1:30" s="75" customFormat="1" ht="40.5" customHeight="1" x14ac:dyDescent="0.25">
      <c r="A62" s="94" t="s">
        <v>139</v>
      </c>
      <c r="B62" s="114" t="s">
        <v>140</v>
      </c>
      <c r="C62" s="115"/>
      <c r="D62" s="115"/>
      <c r="E62" s="115"/>
      <c r="F62" s="115"/>
      <c r="G62" s="115"/>
      <c r="H62" s="44"/>
      <c r="I62" s="44">
        <f t="shared" ref="I62:O62" si="16">+SUM(I63:I68)</f>
        <v>0</v>
      </c>
      <c r="J62" s="44">
        <f t="shared" si="16"/>
        <v>2000000</v>
      </c>
      <c r="K62" s="44">
        <f t="shared" si="16"/>
        <v>5200000</v>
      </c>
      <c r="L62" s="44">
        <f t="shared" si="16"/>
        <v>8000000</v>
      </c>
      <c r="M62" s="44">
        <f t="shared" si="16"/>
        <v>0</v>
      </c>
      <c r="N62" s="44">
        <f t="shared" si="16"/>
        <v>0</v>
      </c>
      <c r="O62" s="44">
        <f t="shared" si="16"/>
        <v>0</v>
      </c>
      <c r="P62" s="45"/>
      <c r="Q62" s="74"/>
      <c r="R62" s="74"/>
      <c r="S62" s="74"/>
      <c r="T62" s="74"/>
      <c r="U62" s="74"/>
      <c r="V62" s="74"/>
      <c r="W62" s="74"/>
      <c r="X62" s="74"/>
      <c r="Y62" s="74"/>
    </row>
    <row r="63" spans="1:30" s="75" customFormat="1" ht="132" x14ac:dyDescent="0.2">
      <c r="A63" s="83" t="s">
        <v>12</v>
      </c>
      <c r="B63" s="90" t="s">
        <v>141</v>
      </c>
      <c r="C63" s="90" t="s">
        <v>122</v>
      </c>
      <c r="D63" s="63">
        <v>0</v>
      </c>
      <c r="E63" s="63">
        <v>1</v>
      </c>
      <c r="F63" s="91" t="s">
        <v>32</v>
      </c>
      <c r="G63" s="92" t="s">
        <v>45</v>
      </c>
      <c r="H63" s="93"/>
      <c r="I63" s="93">
        <v>0</v>
      </c>
      <c r="J63" s="93">
        <v>0</v>
      </c>
      <c r="K63" s="93">
        <v>0</v>
      </c>
      <c r="L63" s="93">
        <v>0</v>
      </c>
      <c r="M63" s="93">
        <v>0</v>
      </c>
      <c r="N63" s="93">
        <v>0</v>
      </c>
      <c r="O63" s="93">
        <v>0</v>
      </c>
      <c r="P63" s="92" t="s">
        <v>66</v>
      </c>
    </row>
    <row r="64" spans="1:30" s="106" customFormat="1" ht="115.5" x14ac:dyDescent="0.25">
      <c r="A64" s="83" t="s">
        <v>20</v>
      </c>
      <c r="B64" s="90" t="s">
        <v>142</v>
      </c>
      <c r="C64" s="90" t="s">
        <v>143</v>
      </c>
      <c r="D64" s="63">
        <v>0</v>
      </c>
      <c r="E64" s="63">
        <v>1</v>
      </c>
      <c r="F64" s="91" t="s">
        <v>32</v>
      </c>
      <c r="G64" s="92" t="s">
        <v>45</v>
      </c>
      <c r="H64" s="93"/>
      <c r="I64" s="93">
        <v>0</v>
      </c>
      <c r="J64" s="93">
        <v>0</v>
      </c>
      <c r="K64" s="93">
        <v>0</v>
      </c>
      <c r="L64" s="93">
        <v>0</v>
      </c>
      <c r="M64" s="93">
        <v>0</v>
      </c>
      <c r="N64" s="93">
        <v>0</v>
      </c>
      <c r="O64" s="93">
        <v>0</v>
      </c>
      <c r="P64" s="92" t="s">
        <v>66</v>
      </c>
      <c r="Q64" s="75"/>
      <c r="R64" s="75"/>
      <c r="S64" s="75"/>
    </row>
    <row r="65" spans="1:16" s="75" customFormat="1" ht="99" x14ac:dyDescent="0.2">
      <c r="A65" s="83" t="s">
        <v>25</v>
      </c>
      <c r="B65" s="90" t="s">
        <v>144</v>
      </c>
      <c r="C65" s="90" t="s">
        <v>145</v>
      </c>
      <c r="D65" s="63">
        <v>0</v>
      </c>
      <c r="E65" s="63">
        <v>1</v>
      </c>
      <c r="F65" s="91" t="s">
        <v>32</v>
      </c>
      <c r="G65" s="92" t="s">
        <v>45</v>
      </c>
      <c r="H65" s="93"/>
      <c r="I65" s="93">
        <v>0</v>
      </c>
      <c r="J65" s="93">
        <v>0</v>
      </c>
      <c r="K65" s="93">
        <v>0</v>
      </c>
      <c r="L65" s="93">
        <v>0</v>
      </c>
      <c r="M65" s="93">
        <v>0</v>
      </c>
      <c r="N65" s="93">
        <v>0</v>
      </c>
      <c r="O65" s="93">
        <v>0</v>
      </c>
      <c r="P65" s="92" t="s">
        <v>66</v>
      </c>
    </row>
    <row r="66" spans="1:16" s="75" customFormat="1" ht="138.6" customHeight="1" x14ac:dyDescent="0.2">
      <c r="A66" s="83" t="s">
        <v>30</v>
      </c>
      <c r="B66" s="90" t="s">
        <v>146</v>
      </c>
      <c r="C66" s="90" t="s">
        <v>147</v>
      </c>
      <c r="D66" s="63">
        <v>0</v>
      </c>
      <c r="E66" s="63">
        <v>1</v>
      </c>
      <c r="F66" s="91" t="s">
        <v>32</v>
      </c>
      <c r="G66" s="92" t="s">
        <v>45</v>
      </c>
      <c r="H66" s="93"/>
      <c r="I66" s="93">
        <v>0</v>
      </c>
      <c r="J66" s="93">
        <v>0</v>
      </c>
      <c r="K66" s="93">
        <v>0</v>
      </c>
      <c r="L66" s="93">
        <v>0</v>
      </c>
      <c r="M66" s="93">
        <v>0</v>
      </c>
      <c r="N66" s="93">
        <v>0</v>
      </c>
      <c r="O66" s="93">
        <v>0</v>
      </c>
      <c r="P66" s="92" t="s">
        <v>66</v>
      </c>
    </row>
    <row r="67" spans="1:16" s="75" customFormat="1" ht="81.75" customHeight="1" x14ac:dyDescent="0.2">
      <c r="A67" s="83" t="s">
        <v>35</v>
      </c>
      <c r="B67" s="90" t="s">
        <v>148</v>
      </c>
      <c r="C67" s="90" t="s">
        <v>149</v>
      </c>
      <c r="D67" s="63">
        <v>0</v>
      </c>
      <c r="E67" s="63">
        <v>1</v>
      </c>
      <c r="F67" s="91" t="s">
        <v>32</v>
      </c>
      <c r="G67" s="92" t="s">
        <v>45</v>
      </c>
      <c r="H67" s="93"/>
      <c r="I67" s="93">
        <v>0</v>
      </c>
      <c r="J67" s="93">
        <v>0</v>
      </c>
      <c r="K67" s="93">
        <v>0</v>
      </c>
      <c r="L67" s="93">
        <v>0</v>
      </c>
      <c r="M67" s="93">
        <v>0</v>
      </c>
      <c r="N67" s="93">
        <v>0</v>
      </c>
      <c r="O67" s="93">
        <v>0</v>
      </c>
      <c r="P67" s="92" t="s">
        <v>66</v>
      </c>
    </row>
    <row r="68" spans="1:16" s="75" customFormat="1" ht="81.75" customHeight="1" x14ac:dyDescent="0.2">
      <c r="A68" s="83" t="s">
        <v>37</v>
      </c>
      <c r="B68" s="40" t="s">
        <v>153</v>
      </c>
      <c r="C68" s="90" t="s">
        <v>154</v>
      </c>
      <c r="D68" s="63">
        <v>0</v>
      </c>
      <c r="E68" s="63">
        <v>3</v>
      </c>
      <c r="F68" s="91" t="s">
        <v>32</v>
      </c>
      <c r="G68" s="92" t="s">
        <v>45</v>
      </c>
      <c r="H68" s="93"/>
      <c r="I68" s="93">
        <v>0</v>
      </c>
      <c r="J68" s="93">
        <v>2000000</v>
      </c>
      <c r="K68" s="93">
        <v>5200000</v>
      </c>
      <c r="L68" s="93">
        <v>8000000</v>
      </c>
      <c r="M68" s="93">
        <v>0</v>
      </c>
      <c r="N68" s="93">
        <v>0</v>
      </c>
      <c r="O68" s="93">
        <v>0</v>
      </c>
      <c r="P68" s="110" t="s">
        <v>34</v>
      </c>
    </row>
    <row r="72" spans="1:16" ht="80.25" customHeight="1" x14ac:dyDescent="0.25">
      <c r="B72" s="113" t="s">
        <v>182</v>
      </c>
    </row>
  </sheetData>
  <mergeCells count="23">
    <mergeCell ref="A2:P2"/>
    <mergeCell ref="B22:G22"/>
    <mergeCell ref="A4:A6"/>
    <mergeCell ref="B4:B6"/>
    <mergeCell ref="C4:C6"/>
    <mergeCell ref="D4:D6"/>
    <mergeCell ref="E4:E6"/>
    <mergeCell ref="F4:F6"/>
    <mergeCell ref="G4:G6"/>
    <mergeCell ref="H4:O4"/>
    <mergeCell ref="P4:P6"/>
    <mergeCell ref="A8:G8"/>
    <mergeCell ref="B9:G9"/>
    <mergeCell ref="B16:G16"/>
    <mergeCell ref="B62:G62"/>
    <mergeCell ref="A58:A59"/>
    <mergeCell ref="B58:B59"/>
    <mergeCell ref="G58:G59"/>
    <mergeCell ref="A31:G31"/>
    <mergeCell ref="B32:G32"/>
    <mergeCell ref="B38:G38"/>
    <mergeCell ref="B45:G45"/>
    <mergeCell ref="B52:G5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2023-07-25T13:16:21Z</cp:lastPrinted>
  <dcterms:created xsi:type="dcterms:W3CDTF">2023-05-10T11:11:59Z</dcterms:created>
  <dcterms:modified xsi:type="dcterms:W3CDTF">2023-12-06T09:06:51Z</dcterms:modified>
</cp:coreProperties>
</file>