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defaultThemeVersion="124226"/>
  <bookViews>
    <workbookView xWindow="0" yWindow="0" windowWidth="20730" windowHeight="11760" tabRatio="488" activeTab="9"/>
  </bookViews>
  <sheets>
    <sheet name="h1" sheetId="64" r:id="rId1"/>
    <sheet name="h2" sheetId="65" r:id="rId2"/>
    <sheet name="h3" sheetId="63" r:id="rId3"/>
    <sheet name="h4" sheetId="56" r:id="rId4"/>
    <sheet name="h5." sheetId="71" r:id="rId5"/>
    <sheet name="h6" sheetId="57" r:id="rId6"/>
    <sheet name="h7" sheetId="58" r:id="rId7"/>
    <sheet name="h8" sheetId="53" r:id="rId8"/>
    <sheet name="3-1" sheetId="60" state="hidden" r:id="rId9"/>
    <sheet name="h9" sheetId="59" r:id="rId10"/>
    <sheet name="h10k" sheetId="69" r:id="rId11"/>
    <sheet name="h11v" sheetId="62" r:id="rId12"/>
    <sheet name="h12.d" sheetId="55" r:id="rId13"/>
    <sheet name="h13ka" sheetId="67" r:id="rId14"/>
    <sheet name="h14" sheetId="70" r:id="rId15"/>
    <sheet name="h15" sheetId="51" r:id="rId16"/>
    <sheet name="h16" sheetId="52" r:id="rId17"/>
    <sheet name="h17" sheetId="68" r:id="rId18"/>
  </sheets>
  <externalReferences>
    <externalReference r:id="rId19"/>
    <externalReference r:id="rId20"/>
    <externalReference r:id="rId21"/>
  </externalReferences>
  <definedNames>
    <definedName name="AgencyCode" localSheetId="8">#REF!</definedName>
    <definedName name="AgencyCode" localSheetId="11">#REF!</definedName>
    <definedName name="AgencyCode" localSheetId="12">#REF!</definedName>
    <definedName name="AgencyCode" localSheetId="15">#REF!</definedName>
    <definedName name="AgencyCode" localSheetId="16">#REF!</definedName>
    <definedName name="AgencyCode" localSheetId="7">#REF!</definedName>
    <definedName name="AgencyCode" localSheetId="9">#REF!</definedName>
    <definedName name="AgencyCode">#REF!</definedName>
    <definedName name="AgencyName" localSheetId="11">#REF!</definedName>
    <definedName name="AgencyName" localSheetId="12">#REF!</definedName>
    <definedName name="AgencyName" localSheetId="15">#REF!</definedName>
    <definedName name="AgencyName" localSheetId="16">#REF!</definedName>
    <definedName name="AgencyName">#REF!</definedName>
    <definedName name="åû" localSheetId="11">#REF!</definedName>
    <definedName name="åû" localSheetId="12">#REF!</definedName>
    <definedName name="åû">#REF!</definedName>
    <definedName name="davit" localSheetId="11">#REF!</definedName>
    <definedName name="davit" localSheetId="12">#REF!</definedName>
    <definedName name="davit">#REF!</definedName>
    <definedName name="Functional1" localSheetId="11">#REF!</definedName>
    <definedName name="Functional1" localSheetId="12">#REF!</definedName>
    <definedName name="Functional1" localSheetId="15">#REF!</definedName>
    <definedName name="Functional1" localSheetId="16">#REF!</definedName>
    <definedName name="Functional1">#REF!</definedName>
    <definedName name="ggg" localSheetId="11">#REF!</definedName>
    <definedName name="ggg" localSheetId="12">#REF!</definedName>
    <definedName name="ggg">#REF!</definedName>
    <definedName name="mas" localSheetId="11">#REF!</definedName>
    <definedName name="mas" localSheetId="12">#REF!</definedName>
    <definedName name="mas">#REF!</definedName>
    <definedName name="mass" localSheetId="11">#REF!</definedName>
    <definedName name="mass" localSheetId="12">#REF!</definedName>
    <definedName name="mass">#REF!</definedName>
    <definedName name="PANature" localSheetId="11">#REF!</definedName>
    <definedName name="PANature" localSheetId="12">#REF!</definedName>
    <definedName name="PANature" localSheetId="15">#REF!</definedName>
    <definedName name="PANature" localSheetId="16">#REF!</definedName>
    <definedName name="PANature">#REF!</definedName>
    <definedName name="PAType" localSheetId="11">#REF!</definedName>
    <definedName name="PAType" localSheetId="12">#REF!</definedName>
    <definedName name="PAType" localSheetId="15">#REF!</definedName>
    <definedName name="PAType" localSheetId="16">#REF!</definedName>
    <definedName name="PAType">#REF!</definedName>
    <definedName name="Performance2" localSheetId="11">#REF!</definedName>
    <definedName name="Performance2" localSheetId="12">#REF!</definedName>
    <definedName name="Performance2" localSheetId="15">#REF!</definedName>
    <definedName name="Performance2" localSheetId="16">#REF!</definedName>
    <definedName name="Performance2">#REF!</definedName>
    <definedName name="PerformanceType" localSheetId="11">#REF!</definedName>
    <definedName name="PerformanceType" localSheetId="12">#REF!</definedName>
    <definedName name="PerformanceType" localSheetId="15">#REF!</definedName>
    <definedName name="PerformanceType" localSheetId="16">#REF!</definedName>
    <definedName name="PerformanceType">#REF!</definedName>
    <definedName name="_xlnm.Print_Area" localSheetId="11">h11v!$B$1:$G$302</definedName>
    <definedName name="_xlnm.Print_Area" localSheetId="12">h12.d!$B$1:$J$180</definedName>
    <definedName name="_xlnm.Print_Area" localSheetId="14">'h14'!$A$1:$E$127</definedName>
    <definedName name="_xlnm.Print_Area" localSheetId="16">'h16'!$A$1:$C$856</definedName>
    <definedName name="_xlnm.Print_Area" localSheetId="1">'h2'!$A$1:$C$12</definedName>
    <definedName name="_xlnm.Print_Area" localSheetId="7">'h8'!$A$1:$F$399</definedName>
    <definedName name="_xlnm.Print_Area" localSheetId="9">'h9'!$A$1:$H$670</definedName>
    <definedName name="_xlnm.Print_Titles" localSheetId="8">'3-1'!$8:$9</definedName>
    <definedName name="_xlnm.Print_Titles" localSheetId="11">h11v!$7:$7</definedName>
    <definedName name="_xlnm.Print_Titles" localSheetId="12">h12.d!$7:$7</definedName>
    <definedName name="_xlnm.Print_Titles" localSheetId="9">'h9'!$8:$9</definedName>
    <definedName name="x" localSheetId="11">#REF!</definedName>
    <definedName name="x" localSheetId="12">#REF!</definedName>
    <definedName name="x" localSheetId="9">#REF!</definedName>
    <definedName name="x">#REF!</definedName>
    <definedName name="Հավելված" localSheetId="11">#REF!</definedName>
    <definedName name="Հավելված" localSheetId="12">#REF!</definedName>
    <definedName name="Հավելված">#REF!</definedName>
    <definedName name="Մաս" localSheetId="11">#REF!</definedName>
    <definedName name="Մաս" localSheetId="12">#REF!</definedName>
    <definedName name="Մաս">#REF!</definedName>
    <definedName name="շախմատիստ" localSheetId="11">#REF!</definedName>
    <definedName name="շախմատիստ" localSheetId="12">#REF!</definedName>
    <definedName name="շախմատիստ">#REF!</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1" i="68" l="1"/>
  <c r="G54" i="68"/>
  <c r="H446" i="59" l="1"/>
  <c r="H286" i="59" l="1"/>
  <c r="H249" i="59"/>
  <c r="F50" i="68"/>
  <c r="F49" i="68"/>
  <c r="F37" i="68"/>
  <c r="F25" i="68"/>
  <c r="C58" i="52"/>
  <c r="C246" i="51"/>
  <c r="B19" i="63" l="1"/>
  <c r="B18" i="63"/>
  <c r="B16" i="63"/>
  <c r="B28" i="63"/>
  <c r="B26" i="63" l="1"/>
  <c r="B24" i="63" s="1"/>
  <c r="B22" i="63" s="1"/>
  <c r="B20" i="63"/>
  <c r="B17" i="63"/>
  <c r="B14" i="63" s="1"/>
  <c r="B12" i="63" s="1"/>
  <c r="B10" i="63" l="1"/>
  <c r="H70" i="55"/>
  <c r="H583" i="59" s="1"/>
  <c r="I69" i="55"/>
  <c r="H69" i="55" s="1"/>
  <c r="I68" i="55" l="1"/>
  <c r="H582" i="59"/>
  <c r="G60" i="68"/>
  <c r="F36" i="69"/>
  <c r="D39" i="69" l="1"/>
  <c r="C415" i="51" l="1"/>
  <c r="C402" i="51" s="1"/>
  <c r="C131" i="51"/>
  <c r="C428" i="52"/>
  <c r="B59" i="68" l="1"/>
  <c r="G70" i="68"/>
  <c r="G59" i="68" l="1"/>
  <c r="E391" i="53" l="1"/>
  <c r="E405" i="53" s="1"/>
  <c r="G26" i="68"/>
  <c r="G15" i="68"/>
  <c r="G14" i="68" s="1"/>
  <c r="C821" i="52" l="1"/>
  <c r="C797" i="52"/>
  <c r="C774" i="52"/>
  <c r="C751" i="52"/>
  <c r="C725" i="52"/>
  <c r="C701" i="52"/>
  <c r="C675" i="52"/>
  <c r="C649" i="52"/>
  <c r="C625" i="52"/>
  <c r="C604" i="52"/>
  <c r="E74" i="70"/>
  <c r="E96" i="70"/>
  <c r="C627" i="51" l="1"/>
  <c r="D33" i="69" l="1"/>
  <c r="D46" i="67" s="1"/>
  <c r="D34" i="69"/>
  <c r="D47" i="67" s="1"/>
  <c r="D35" i="69"/>
  <c r="D48" i="67" s="1"/>
  <c r="D37" i="69"/>
  <c r="D50" i="67" s="1"/>
  <c r="D49" i="67" s="1"/>
  <c r="D52" i="67"/>
  <c r="D40" i="69"/>
  <c r="D53" i="67" s="1"/>
  <c r="D41" i="69"/>
  <c r="D54" i="67" s="1"/>
  <c r="D42" i="69"/>
  <c r="D55" i="67" s="1"/>
  <c r="D43" i="69"/>
  <c r="D56" i="67" s="1"/>
  <c r="F32" i="69"/>
  <c r="F38" i="69"/>
  <c r="H285" i="59"/>
  <c r="H266" i="59"/>
  <c r="H268" i="59"/>
  <c r="H257" i="59"/>
  <c r="H248" i="59"/>
  <c r="H239" i="59"/>
  <c r="F79" i="53"/>
  <c r="H181" i="59"/>
  <c r="G77" i="68"/>
  <c r="G76" i="68" s="1"/>
  <c r="G75" i="68" s="1"/>
  <c r="G80" i="68"/>
  <c r="G79" i="68" s="1"/>
  <c r="C231" i="52" s="1"/>
  <c r="J24" i="55"/>
  <c r="J23" i="55"/>
  <c r="J32" i="55"/>
  <c r="J31" i="55" s="1"/>
  <c r="J43" i="55"/>
  <c r="J49" i="55"/>
  <c r="J42" i="55" s="1"/>
  <c r="J41" i="55" s="1"/>
  <c r="J58" i="55"/>
  <c r="J57" i="55"/>
  <c r="J79" i="55"/>
  <c r="J78" i="55"/>
  <c r="J120" i="55"/>
  <c r="J119" i="55" s="1"/>
  <c r="J148" i="55"/>
  <c r="J147" i="55" s="1"/>
  <c r="J67" i="55"/>
  <c r="J66" i="55" s="1"/>
  <c r="J65" i="55" s="1"/>
  <c r="J88" i="55"/>
  <c r="H88" i="55" s="1"/>
  <c r="J90" i="55"/>
  <c r="J99" i="55"/>
  <c r="J98" i="55"/>
  <c r="J97" i="55" s="1"/>
  <c r="J110" i="55"/>
  <c r="J109" i="55" s="1"/>
  <c r="J159" i="55"/>
  <c r="J158" i="55" s="1"/>
  <c r="J157" i="55" s="1"/>
  <c r="J156" i="55"/>
  <c r="G26" i="62"/>
  <c r="G25" i="62" s="1"/>
  <c r="G28" i="62"/>
  <c r="G37" i="62"/>
  <c r="G36" i="62"/>
  <c r="E36" i="62" s="1"/>
  <c r="G39" i="62"/>
  <c r="G48" i="62"/>
  <c r="G47" i="62"/>
  <c r="G51" i="62"/>
  <c r="G53" i="62"/>
  <c r="G137" i="62"/>
  <c r="G136" i="62" s="1"/>
  <c r="G135" i="62" s="1"/>
  <c r="G133" i="62" s="1"/>
  <c r="G146" i="62"/>
  <c r="G145" i="62"/>
  <c r="E145" i="62" s="1"/>
  <c r="G155" i="62"/>
  <c r="G158" i="62"/>
  <c r="G160" i="62"/>
  <c r="G162" i="62"/>
  <c r="G164" i="62"/>
  <c r="G172" i="62"/>
  <c r="G174" i="62"/>
  <c r="G171" i="62"/>
  <c r="G170" i="62" s="1"/>
  <c r="G168" i="62" s="1"/>
  <c r="G166" i="62" s="1"/>
  <c r="G63" i="62"/>
  <c r="G62" i="62"/>
  <c r="G61" i="62"/>
  <c r="G74" i="62"/>
  <c r="G73" i="62" s="1"/>
  <c r="G72" i="62" s="1"/>
  <c r="G71" i="62" s="1"/>
  <c r="G69" i="62" s="1"/>
  <c r="G67" i="62" s="1"/>
  <c r="G83" i="62"/>
  <c r="G82" i="62" s="1"/>
  <c r="G81" i="62" s="1"/>
  <c r="G94" i="62"/>
  <c r="G92" i="62"/>
  <c r="G91" i="62" s="1"/>
  <c r="G90" i="62" s="1"/>
  <c r="G114" i="62"/>
  <c r="G116" i="62"/>
  <c r="G127" i="62"/>
  <c r="G126" i="62"/>
  <c r="G125" i="62" s="1"/>
  <c r="G194" i="62"/>
  <c r="E194" i="62" s="1"/>
  <c r="G192" i="62"/>
  <c r="G205" i="62"/>
  <c r="G202" i="62" s="1"/>
  <c r="G201" i="62" s="1"/>
  <c r="G200" i="62" s="1"/>
  <c r="G198" i="62" s="1"/>
  <c r="G196" i="62" s="1"/>
  <c r="G203" i="62"/>
  <c r="E203" i="62" s="1"/>
  <c r="G214" i="62"/>
  <c r="G213" i="62"/>
  <c r="G212" i="62"/>
  <c r="G225" i="62"/>
  <c r="G222" i="62" s="1"/>
  <c r="G223" i="62"/>
  <c r="G221" i="62"/>
  <c r="G220" i="62" s="1"/>
  <c r="G218" i="62" s="1"/>
  <c r="G234" i="62"/>
  <c r="G238" i="62"/>
  <c r="G236" i="62"/>
  <c r="G248" i="62"/>
  <c r="G247" i="62" s="1"/>
  <c r="G246" i="62" s="1"/>
  <c r="G245" i="62" s="1"/>
  <c r="G259" i="62"/>
  <c r="G261" i="62"/>
  <c r="G270" i="62"/>
  <c r="G269" i="62" s="1"/>
  <c r="G272" i="62"/>
  <c r="G268" i="62"/>
  <c r="G267" i="62" s="1"/>
  <c r="G265" i="62" s="1"/>
  <c r="G263" i="62" s="1"/>
  <c r="G282" i="62"/>
  <c r="G281" i="62" s="1"/>
  <c r="G280" i="62" s="1"/>
  <c r="G279" i="62" s="1"/>
  <c r="G278" i="62" s="1"/>
  <c r="G276" i="62" s="1"/>
  <c r="G274" i="62" s="1"/>
  <c r="F15" i="69"/>
  <c r="F20" i="69"/>
  <c r="F21" i="69"/>
  <c r="F22" i="69"/>
  <c r="F25" i="69"/>
  <c r="F23" i="69" s="1"/>
  <c r="F27" i="69"/>
  <c r="D38" i="69"/>
  <c r="D36" i="69"/>
  <c r="D32" i="69"/>
  <c r="E22" i="57"/>
  <c r="E21" i="57" s="1"/>
  <c r="E20" i="57" s="1"/>
  <c r="E18" i="57" s="1"/>
  <c r="E16" i="57" s="1"/>
  <c r="E14" i="57" s="1"/>
  <c r="E32" i="57"/>
  <c r="E31" i="57"/>
  <c r="E30" i="57" s="1"/>
  <c r="E28" i="57" s="1"/>
  <c r="E26" i="57" s="1"/>
  <c r="E24" i="57" s="1"/>
  <c r="E41" i="57"/>
  <c r="E40" i="57" s="1"/>
  <c r="E39" i="57" s="1"/>
  <c r="E37" i="57" s="1"/>
  <c r="E35" i="57" s="1"/>
  <c r="E57" i="57"/>
  <c r="E56" i="57" s="1"/>
  <c r="E55" i="57"/>
  <c r="E49" i="57"/>
  <c r="E48" i="57"/>
  <c r="E47" i="57" s="1"/>
  <c r="E46" i="57" s="1"/>
  <c r="E45" i="57" s="1"/>
  <c r="E43" i="57" s="1"/>
  <c r="E67" i="57"/>
  <c r="E66" i="57" s="1"/>
  <c r="E65" i="57" s="1"/>
  <c r="F22" i="57"/>
  <c r="F21" i="57" s="1"/>
  <c r="F20" i="57" s="1"/>
  <c r="F18" i="57" s="1"/>
  <c r="F16" i="57" s="1"/>
  <c r="F14" i="57" s="1"/>
  <c r="F32" i="57"/>
  <c r="F31" i="57" s="1"/>
  <c r="F30" i="57" s="1"/>
  <c r="F28" i="57" s="1"/>
  <c r="F41" i="57"/>
  <c r="F40" i="57" s="1"/>
  <c r="F39" i="57" s="1"/>
  <c r="F37" i="57"/>
  <c r="F35" i="57" s="1"/>
  <c r="F57" i="57"/>
  <c r="F56" i="57"/>
  <c r="F55" i="57"/>
  <c r="F53" i="57" s="1"/>
  <c r="F51" i="57" s="1"/>
  <c r="F49" i="57"/>
  <c r="F48" i="57" s="1"/>
  <c r="F67" i="57"/>
  <c r="F66" i="57"/>
  <c r="F65" i="57" s="1"/>
  <c r="F63" i="57" s="1"/>
  <c r="E19" i="71"/>
  <c r="E18" i="71" s="1"/>
  <c r="E17" i="71" s="1"/>
  <c r="E13" i="71" s="1"/>
  <c r="E12" i="71" s="1"/>
  <c r="C67" i="58"/>
  <c r="E271" i="62"/>
  <c r="E270" i="62"/>
  <c r="E272" i="62"/>
  <c r="E269" i="62"/>
  <c r="E268" i="62" s="1"/>
  <c r="E267" i="62" s="1"/>
  <c r="E265" i="62" s="1"/>
  <c r="E263" i="62" s="1"/>
  <c r="E283" i="62"/>
  <c r="C527" i="51" s="1"/>
  <c r="C587" i="52" s="1"/>
  <c r="C423" i="52"/>
  <c r="H327" i="59"/>
  <c r="D21" i="69"/>
  <c r="G37" i="68" s="1"/>
  <c r="G35" i="68" s="1"/>
  <c r="G38" i="68"/>
  <c r="G41" i="68"/>
  <c r="G40" i="68" s="1"/>
  <c r="G46" i="68"/>
  <c r="G48" i="68"/>
  <c r="G52" i="68"/>
  <c r="G51" i="68" s="1"/>
  <c r="C843" i="52"/>
  <c r="H610" i="59"/>
  <c r="A465" i="52"/>
  <c r="C422" i="51"/>
  <c r="F103" i="62"/>
  <c r="F102" i="62" s="1"/>
  <c r="F101" i="62" s="1"/>
  <c r="C126" i="51"/>
  <c r="F114" i="62"/>
  <c r="F116" i="62"/>
  <c r="E116" i="62" s="1"/>
  <c r="I43" i="55"/>
  <c r="I45" i="55"/>
  <c r="I47" i="55"/>
  <c r="I49" i="55"/>
  <c r="H49" i="55" s="1"/>
  <c r="J40" i="55"/>
  <c r="J38" i="55" s="1"/>
  <c r="J36" i="55" s="1"/>
  <c r="F137" i="62"/>
  <c r="F136" i="62"/>
  <c r="F135" i="62" s="1"/>
  <c r="F133" i="62"/>
  <c r="F131" i="62" s="1"/>
  <c r="E131" i="62" s="1"/>
  <c r="G131" i="62"/>
  <c r="F146" i="62"/>
  <c r="F145" i="62"/>
  <c r="F144" i="62" s="1"/>
  <c r="F142" i="62" s="1"/>
  <c r="F140" i="62" s="1"/>
  <c r="G144" i="62"/>
  <c r="G142" i="62" s="1"/>
  <c r="G140" i="62" s="1"/>
  <c r="F155" i="62"/>
  <c r="F158" i="62"/>
  <c r="F160" i="62"/>
  <c r="F162" i="62"/>
  <c r="F154" i="62" s="1"/>
  <c r="F153" i="62" s="1"/>
  <c r="F151" i="62" s="1"/>
  <c r="F149" i="62" s="1"/>
  <c r="F164" i="62"/>
  <c r="F172" i="62"/>
  <c r="F174" i="62"/>
  <c r="E174" i="62" s="1"/>
  <c r="E176" i="62"/>
  <c r="F202" i="53" s="1"/>
  <c r="F194" i="62"/>
  <c r="F192" i="62"/>
  <c r="F205" i="62"/>
  <c r="F203" i="62"/>
  <c r="F214" i="62"/>
  <c r="F213" i="62" s="1"/>
  <c r="F212" i="62" s="1"/>
  <c r="F211" i="62" s="1"/>
  <c r="F209" i="62"/>
  <c r="F207" i="62" s="1"/>
  <c r="F225" i="62"/>
  <c r="E225" i="62" s="1"/>
  <c r="F223" i="62"/>
  <c r="G216" i="62"/>
  <c r="F234" i="62"/>
  <c r="F238" i="62"/>
  <c r="F233" i="62" s="1"/>
  <c r="F232" i="62" s="1"/>
  <c r="F236" i="62"/>
  <c r="F248" i="62"/>
  <c r="F247" i="62" s="1"/>
  <c r="F246" i="62" s="1"/>
  <c r="F245" i="62" s="1"/>
  <c r="F243" i="62" s="1"/>
  <c r="F241" i="62" s="1"/>
  <c r="F26" i="62"/>
  <c r="F25" i="62" s="1"/>
  <c r="F24" i="62" s="1"/>
  <c r="F23" i="62" s="1"/>
  <c r="F21" i="62" s="1"/>
  <c r="F19" i="62" s="1"/>
  <c r="F28" i="62"/>
  <c r="F37" i="62"/>
  <c r="F36" i="62"/>
  <c r="F35" i="62" s="1"/>
  <c r="F39" i="62"/>
  <c r="I24" i="55"/>
  <c r="I23" i="55" s="1"/>
  <c r="J22" i="55"/>
  <c r="J20" i="55"/>
  <c r="J18" i="55" s="1"/>
  <c r="E49" i="62"/>
  <c r="E48" i="62"/>
  <c r="E47" i="62" s="1"/>
  <c r="F51" i="62"/>
  <c r="F50" i="62"/>
  <c r="F53" i="62"/>
  <c r="E53" i="62" s="1"/>
  <c r="I32" i="55"/>
  <c r="I31" i="55"/>
  <c r="I30" i="55" s="1"/>
  <c r="I28" i="55"/>
  <c r="I26" i="55" s="1"/>
  <c r="G60" i="62"/>
  <c r="G58" i="62"/>
  <c r="G56" i="62" s="1"/>
  <c r="F65" i="62"/>
  <c r="F64" i="62" s="1"/>
  <c r="E64" i="62" s="1"/>
  <c r="F63" i="62"/>
  <c r="F74" i="62"/>
  <c r="F73" i="62" s="1"/>
  <c r="F72" i="62" s="1"/>
  <c r="F83" i="62"/>
  <c r="F82" i="62"/>
  <c r="G80" i="62"/>
  <c r="G78" i="62" s="1"/>
  <c r="G76" i="62" s="1"/>
  <c r="F94" i="62"/>
  <c r="F92" i="62"/>
  <c r="F91" i="62"/>
  <c r="G89" i="62"/>
  <c r="G87" i="62"/>
  <c r="G85" i="62" s="1"/>
  <c r="E104" i="62"/>
  <c r="F109" i="53" s="1"/>
  <c r="F127" i="62"/>
  <c r="F126" i="62" s="1"/>
  <c r="F125" i="62" s="1"/>
  <c r="G124" i="62"/>
  <c r="G122" i="62" s="1"/>
  <c r="G120" i="62"/>
  <c r="I58" i="55"/>
  <c r="I56" i="55"/>
  <c r="I67" i="55"/>
  <c r="I79" i="55"/>
  <c r="I78" i="55" s="1"/>
  <c r="I77" i="55"/>
  <c r="I75" i="55" s="1"/>
  <c r="J77" i="55"/>
  <c r="J75" i="55" s="1"/>
  <c r="J73" i="55" s="1"/>
  <c r="I88" i="55"/>
  <c r="I90" i="55"/>
  <c r="I99" i="55"/>
  <c r="J96" i="55"/>
  <c r="J94" i="55" s="1"/>
  <c r="J92" i="55"/>
  <c r="F259" i="62"/>
  <c r="F261" i="62"/>
  <c r="F281" i="62"/>
  <c r="F317" i="53"/>
  <c r="H121" i="55"/>
  <c r="F301" i="62"/>
  <c r="F300" i="62"/>
  <c r="F299" i="62" s="1"/>
  <c r="G296" i="62"/>
  <c r="G294" i="62"/>
  <c r="I129" i="55"/>
  <c r="I128" i="55"/>
  <c r="I127" i="55" s="1"/>
  <c r="H127" i="55" s="1"/>
  <c r="I138" i="55"/>
  <c r="I137" i="55"/>
  <c r="I136" i="55" s="1"/>
  <c r="H136" i="55" s="1"/>
  <c r="I148" i="55"/>
  <c r="I147" i="55"/>
  <c r="I146" i="55" s="1"/>
  <c r="I157" i="55"/>
  <c r="I159" i="55"/>
  <c r="E19" i="70"/>
  <c r="H32" i="59" s="1"/>
  <c r="E24" i="70"/>
  <c r="E33" i="70"/>
  <c r="H46" i="59" s="1"/>
  <c r="E48" i="70"/>
  <c r="H53" i="59" s="1"/>
  <c r="E65" i="70"/>
  <c r="H60" i="59" s="1"/>
  <c r="H67" i="59"/>
  <c r="E89" i="70"/>
  <c r="H74" i="59" s="1"/>
  <c r="H81" i="59"/>
  <c r="E114" i="70"/>
  <c r="H95" i="59" s="1"/>
  <c r="E106" i="70"/>
  <c r="H171" i="55"/>
  <c r="H39" i="59"/>
  <c r="H88" i="59"/>
  <c r="E115" i="62"/>
  <c r="H554" i="59" s="1"/>
  <c r="E117" i="62"/>
  <c r="H556" i="59"/>
  <c r="H474" i="59"/>
  <c r="E139" i="62"/>
  <c r="H337" i="59" s="1"/>
  <c r="E147" i="62"/>
  <c r="H345" i="59" s="1"/>
  <c r="E148" i="62"/>
  <c r="H346" i="59" s="1"/>
  <c r="E184" i="62"/>
  <c r="H382" i="59" s="1"/>
  <c r="E215" i="62"/>
  <c r="H422" i="59"/>
  <c r="E226" i="62"/>
  <c r="H433" i="59" s="1"/>
  <c r="E224" i="62"/>
  <c r="H431" i="59" s="1"/>
  <c r="E249" i="62"/>
  <c r="H456" i="59"/>
  <c r="H111" i="55"/>
  <c r="H465" i="59"/>
  <c r="H130" i="55"/>
  <c r="H513" i="59" s="1"/>
  <c r="E27" i="62"/>
  <c r="H129" i="59" s="1"/>
  <c r="E29" i="62"/>
  <c r="H131" i="59"/>
  <c r="E38" i="62"/>
  <c r="H140" i="59" s="1"/>
  <c r="E40" i="62"/>
  <c r="H142" i="59" s="1"/>
  <c r="H25" i="55"/>
  <c r="H150" i="59" s="1"/>
  <c r="H159" i="59"/>
  <c r="E52" i="62"/>
  <c r="H162" i="59" s="1"/>
  <c r="E54" i="62"/>
  <c r="H164" i="59"/>
  <c r="E55" i="62"/>
  <c r="H165" i="59" s="1"/>
  <c r="H191" i="59"/>
  <c r="H190" i="59"/>
  <c r="H193" i="59"/>
  <c r="E84" i="62"/>
  <c r="H211" i="59"/>
  <c r="E92" i="62"/>
  <c r="H220" i="59" s="1"/>
  <c r="E95" i="62"/>
  <c r="H222" i="59" s="1"/>
  <c r="H149" i="55"/>
  <c r="H300" i="59" s="1"/>
  <c r="H158" i="55"/>
  <c r="H309" i="59"/>
  <c r="H160" i="55"/>
  <c r="H311" i="59" s="1"/>
  <c r="H59" i="55"/>
  <c r="H572" i="59" s="1"/>
  <c r="H80" i="55"/>
  <c r="H619" i="59" s="1"/>
  <c r="H89" i="55"/>
  <c r="H628" i="59" s="1"/>
  <c r="H91" i="55"/>
  <c r="H630" i="59" s="1"/>
  <c r="H650" i="59"/>
  <c r="E273" i="62"/>
  <c r="H652" i="59" s="1"/>
  <c r="H100" i="55"/>
  <c r="H670" i="59"/>
  <c r="E291" i="62"/>
  <c r="H679" i="59"/>
  <c r="G101" i="59"/>
  <c r="G143" i="59"/>
  <c r="G26" i="69"/>
  <c r="G23" i="69" s="1"/>
  <c r="G15" i="69"/>
  <c r="G18" i="69"/>
  <c r="G27" i="69"/>
  <c r="E23" i="69"/>
  <c r="E15" i="69"/>
  <c r="E18" i="69"/>
  <c r="H15" i="69"/>
  <c r="H18" i="69"/>
  <c r="H22" i="69"/>
  <c r="H23" i="69"/>
  <c r="H27" i="69"/>
  <c r="D62" i="67"/>
  <c r="D60" i="67" s="1"/>
  <c r="D17" i="69"/>
  <c r="D14" i="69"/>
  <c r="D15" i="67"/>
  <c r="D13" i="67" s="1"/>
  <c r="D20" i="67"/>
  <c r="D18" i="67" s="1"/>
  <c r="D16" i="67" s="1"/>
  <c r="D29" i="67"/>
  <c r="D27" i="67" s="1"/>
  <c r="D34" i="67"/>
  <c r="D35" i="67"/>
  <c r="D23" i="67"/>
  <c r="D21" i="67" s="1"/>
  <c r="F269" i="62"/>
  <c r="F268" i="62" s="1"/>
  <c r="F267" i="62" s="1"/>
  <c r="F265" i="62" s="1"/>
  <c r="F263" i="62" s="1"/>
  <c r="F48" i="62"/>
  <c r="F47" i="62" s="1"/>
  <c r="I120" i="55"/>
  <c r="I119" i="55" s="1"/>
  <c r="I118" i="55" s="1"/>
  <c r="I116" i="55" s="1"/>
  <c r="I114" i="55" s="1"/>
  <c r="I170" i="55"/>
  <c r="I169" i="55" s="1"/>
  <c r="H230" i="59"/>
  <c r="C263" i="51"/>
  <c r="E288" i="62"/>
  <c r="E136" i="62"/>
  <c r="E181" i="62"/>
  <c r="H90" i="55"/>
  <c r="E260" i="62"/>
  <c r="H639" i="59"/>
  <c r="E261" i="62"/>
  <c r="H640" i="59" s="1"/>
  <c r="E284" i="62"/>
  <c r="E285" i="62"/>
  <c r="E286" i="62"/>
  <c r="E287" i="62"/>
  <c r="E289" i="62"/>
  <c r="E290" i="62"/>
  <c r="E259" i="62"/>
  <c r="E114" i="62"/>
  <c r="E113" i="62" s="1"/>
  <c r="E37" i="62"/>
  <c r="E248" i="62"/>
  <c r="E247" i="62"/>
  <c r="H78" i="55"/>
  <c r="J34" i="55"/>
  <c r="J118" i="55"/>
  <c r="J116" i="55"/>
  <c r="J114" i="55"/>
  <c r="J112" i="55" s="1"/>
  <c r="J161" i="55"/>
  <c r="D18" i="57"/>
  <c r="D16" i="57" s="1"/>
  <c r="E15" i="56" s="1"/>
  <c r="E11" i="56" s="1"/>
  <c r="D42" i="57"/>
  <c r="D50" i="57"/>
  <c r="G346" i="59"/>
  <c r="E178" i="62"/>
  <c r="E180" i="62"/>
  <c r="E182" i="62"/>
  <c r="E183" i="62"/>
  <c r="E66" i="62"/>
  <c r="C321" i="51"/>
  <c r="C130" i="52"/>
  <c r="G65" i="62"/>
  <c r="E65" i="62" s="1"/>
  <c r="E146" i="62"/>
  <c r="E262" i="62"/>
  <c r="H641" i="59"/>
  <c r="E93" i="62"/>
  <c r="E39" i="62"/>
  <c r="E94" i="62"/>
  <c r="E83" i="62"/>
  <c r="E28" i="62"/>
  <c r="A469" i="52"/>
  <c r="A321" i="52"/>
  <c r="A296" i="52"/>
  <c r="B294" i="52"/>
  <c r="H68" i="55"/>
  <c r="C49" i="52"/>
  <c r="A594" i="51"/>
  <c r="B593" i="51"/>
  <c r="B577" i="51"/>
  <c r="B11" i="51"/>
  <c r="B321" i="52" s="1"/>
  <c r="H170" i="55"/>
  <c r="E160" i="55"/>
  <c r="H159" i="55"/>
  <c r="G159" i="55"/>
  <c r="F159" i="55"/>
  <c r="E159" i="55"/>
  <c r="E158" i="55"/>
  <c r="H157" i="55"/>
  <c r="G157" i="55"/>
  <c r="G156" i="55" s="1"/>
  <c r="G155" i="55" s="1"/>
  <c r="F157" i="55"/>
  <c r="E157" i="55" s="1"/>
  <c r="E153" i="55"/>
  <c r="E151" i="55"/>
  <c r="E149" i="55"/>
  <c r="G148" i="55"/>
  <c r="E148" i="55" s="1"/>
  <c r="F148" i="55"/>
  <c r="F147" i="55"/>
  <c r="F146" i="55" s="1"/>
  <c r="E145" i="55"/>
  <c r="E143" i="55"/>
  <c r="E141" i="55"/>
  <c r="H139" i="55"/>
  <c r="E139" i="55"/>
  <c r="H138" i="55"/>
  <c r="E138" i="55"/>
  <c r="E137" i="55"/>
  <c r="E136" i="55"/>
  <c r="E135" i="55"/>
  <c r="E133" i="55"/>
  <c r="E131" i="55"/>
  <c r="E130" i="55"/>
  <c r="H129" i="55"/>
  <c r="E129" i="55"/>
  <c r="H128" i="55"/>
  <c r="E128" i="55"/>
  <c r="E127" i="55"/>
  <c r="E126" i="55"/>
  <c r="E124" i="55"/>
  <c r="E122" i="55"/>
  <c r="H106" i="55"/>
  <c r="H102" i="55"/>
  <c r="E100" i="55"/>
  <c r="G99" i="55"/>
  <c r="G98" i="55" s="1"/>
  <c r="G97" i="55" s="1"/>
  <c r="G96" i="55" s="1"/>
  <c r="G94" i="55" s="1"/>
  <c r="G92" i="55" s="1"/>
  <c r="F99" i="55"/>
  <c r="E99" i="55"/>
  <c r="F98" i="55"/>
  <c r="F97" i="55" s="1"/>
  <c r="F89" i="55"/>
  <c r="E89" i="55"/>
  <c r="G88" i="55"/>
  <c r="G87" i="55" s="1"/>
  <c r="G86" i="55" s="1"/>
  <c r="G85" i="55" s="1"/>
  <c r="G83" i="55" s="1"/>
  <c r="G81" i="55" s="1"/>
  <c r="F88" i="55"/>
  <c r="F87" i="55" s="1"/>
  <c r="E80" i="55"/>
  <c r="H79" i="55"/>
  <c r="G79" i="55"/>
  <c r="F79" i="55"/>
  <c r="F78" i="55"/>
  <c r="F77" i="55" s="1"/>
  <c r="F75" i="55" s="1"/>
  <c r="H77" i="55"/>
  <c r="H67" i="55"/>
  <c r="H580" i="59" s="1"/>
  <c r="I63" i="55"/>
  <c r="I61" i="55"/>
  <c r="H58" i="55"/>
  <c r="I57" i="55"/>
  <c r="I55" i="55" s="1"/>
  <c r="H50" i="55"/>
  <c r="F50" i="55"/>
  <c r="E50" i="55"/>
  <c r="G49" i="55"/>
  <c r="E49" i="55" s="1"/>
  <c r="F49" i="55"/>
  <c r="J48" i="55"/>
  <c r="H48" i="55"/>
  <c r="H543" i="59" s="1"/>
  <c r="E48" i="55"/>
  <c r="J47" i="55"/>
  <c r="H47" i="55" s="1"/>
  <c r="G47" i="55"/>
  <c r="F47" i="55"/>
  <c r="E47" i="55" s="1"/>
  <c r="H46" i="55"/>
  <c r="E46" i="55"/>
  <c r="H45" i="55"/>
  <c r="G45" i="55"/>
  <c r="F45" i="55"/>
  <c r="H44" i="55"/>
  <c r="E44" i="55"/>
  <c r="H43" i="55"/>
  <c r="G43" i="55"/>
  <c r="F43" i="55"/>
  <c r="F42" i="55" s="1"/>
  <c r="F41" i="55" s="1"/>
  <c r="E43" i="55"/>
  <c r="H33" i="55"/>
  <c r="E33" i="55"/>
  <c r="G32" i="55"/>
  <c r="G31" i="55" s="1"/>
  <c r="G30" i="55" s="1"/>
  <c r="G28" i="55" s="1"/>
  <c r="G26" i="55" s="1"/>
  <c r="F32" i="55"/>
  <c r="F31" i="55" s="1"/>
  <c r="E32" i="55"/>
  <c r="E25" i="55"/>
  <c r="G24" i="55"/>
  <c r="F24" i="55"/>
  <c r="E24" i="55" s="1"/>
  <c r="G23" i="55"/>
  <c r="G22" i="55" s="1"/>
  <c r="G20" i="55" s="1"/>
  <c r="G18" i="55" s="1"/>
  <c r="G16" i="55" s="1"/>
  <c r="F13" i="55"/>
  <c r="E12" i="55"/>
  <c r="E302" i="62"/>
  <c r="H504" i="59" s="1"/>
  <c r="E301" i="62"/>
  <c r="H503" i="59" s="1"/>
  <c r="G292" i="62"/>
  <c r="E240" i="62"/>
  <c r="H447" i="59" s="1"/>
  <c r="E239" i="62"/>
  <c r="E237" i="62"/>
  <c r="E235" i="62"/>
  <c r="H442" i="59" s="1"/>
  <c r="E213" i="62"/>
  <c r="E206" i="62"/>
  <c r="H413" i="59" s="1"/>
  <c r="E204" i="62"/>
  <c r="H411" i="59"/>
  <c r="E195" i="62"/>
  <c r="E193" i="62"/>
  <c r="H400" i="59"/>
  <c r="E192" i="62"/>
  <c r="E175" i="62"/>
  <c r="E173" i="62"/>
  <c r="H371" i="59" s="1"/>
  <c r="E165" i="62"/>
  <c r="H363" i="59" s="1"/>
  <c r="E163" i="62"/>
  <c r="H361" i="59" s="1"/>
  <c r="E161" i="62"/>
  <c r="H359" i="59" s="1"/>
  <c r="E159" i="62"/>
  <c r="H357" i="59"/>
  <c r="E157" i="62"/>
  <c r="E156" i="62" s="1"/>
  <c r="G156" i="62"/>
  <c r="F156" i="62"/>
  <c r="G138" i="62"/>
  <c r="F138" i="62"/>
  <c r="E128" i="62"/>
  <c r="G118" i="62"/>
  <c r="H278" i="59"/>
  <c r="E103" i="62"/>
  <c r="H277" i="59" s="1"/>
  <c r="E75" i="62"/>
  <c r="H545" i="59"/>
  <c r="H541" i="59"/>
  <c r="H539" i="59"/>
  <c r="H444" i="59"/>
  <c r="H402" i="59"/>
  <c r="H373" i="59"/>
  <c r="G288" i="59"/>
  <c r="G290" i="59" s="1"/>
  <c r="I10" i="60"/>
  <c r="H10" i="60"/>
  <c r="C36" i="58"/>
  <c r="C82" i="58" s="1"/>
  <c r="D68" i="57"/>
  <c r="D67" i="57"/>
  <c r="D66" i="57" s="1"/>
  <c r="D58" i="57"/>
  <c r="D57" i="57"/>
  <c r="D56" i="57"/>
  <c r="D33" i="57"/>
  <c r="D32" i="57" s="1"/>
  <c r="D31" i="57" s="1"/>
  <c r="D23" i="57"/>
  <c r="D22" i="57" s="1"/>
  <c r="D21" i="57" s="1"/>
  <c r="D20" i="57"/>
  <c r="D7" i="57"/>
  <c r="E102" i="62"/>
  <c r="H276" i="59" s="1"/>
  <c r="E137" i="62"/>
  <c r="E160" i="62"/>
  <c r="E164" i="62"/>
  <c r="D41" i="57"/>
  <c r="E162" i="62"/>
  <c r="E205" i="62"/>
  <c r="E223" i="62"/>
  <c r="E234" i="62"/>
  <c r="E158" i="62"/>
  <c r="E155" i="62"/>
  <c r="H353" i="59" s="1"/>
  <c r="E172" i="62"/>
  <c r="E214" i="62"/>
  <c r="E236" i="62"/>
  <c r="D40" i="57"/>
  <c r="C17" i="58"/>
  <c r="D14" i="57"/>
  <c r="E135" i="62"/>
  <c r="E133" i="62" s="1"/>
  <c r="E73" i="62"/>
  <c r="D39" i="57"/>
  <c r="C92" i="52"/>
  <c r="E144" i="62"/>
  <c r="E142" i="62" s="1"/>
  <c r="G233" i="62" l="1"/>
  <c r="G232" i="62" s="1"/>
  <c r="G231" i="62" s="1"/>
  <c r="G229" i="62" s="1"/>
  <c r="G227" i="62" s="1"/>
  <c r="E232" i="62"/>
  <c r="H542" i="59"/>
  <c r="J146" i="55"/>
  <c r="J144" i="55" s="1"/>
  <c r="J142" i="55" s="1"/>
  <c r="H147" i="55"/>
  <c r="H627" i="59"/>
  <c r="H141" i="59"/>
  <c r="F34" i="62"/>
  <c r="F61" i="57"/>
  <c r="F59" i="57" s="1"/>
  <c r="D63" i="57"/>
  <c r="D61" i="57" s="1"/>
  <c r="E52" i="56" s="1"/>
  <c r="E49" i="56" s="1"/>
  <c r="H161" i="59"/>
  <c r="H336" i="59"/>
  <c r="J108" i="55"/>
  <c r="H109" i="55"/>
  <c r="H221" i="59"/>
  <c r="H370" i="59"/>
  <c r="H412" i="59"/>
  <c r="F26" i="57"/>
  <c r="F24" i="57" s="1"/>
  <c r="D24" i="57" s="1"/>
  <c r="C30" i="58" s="1"/>
  <c r="D28" i="57"/>
  <c r="D26" i="57" s="1"/>
  <c r="E23" i="56" s="1"/>
  <c r="E19" i="56" s="1"/>
  <c r="I168" i="55"/>
  <c r="H169" i="55"/>
  <c r="H430" i="59"/>
  <c r="H381" i="59"/>
  <c r="H94" i="59"/>
  <c r="H59" i="59"/>
  <c r="H31" i="59"/>
  <c r="I22" i="55"/>
  <c r="I20" i="55" s="1"/>
  <c r="H23" i="55"/>
  <c r="H22" i="55" s="1"/>
  <c r="F47" i="57"/>
  <c r="D48" i="57"/>
  <c r="E63" i="57"/>
  <c r="E61" i="57" s="1"/>
  <c r="E59" i="57" s="1"/>
  <c r="D65" i="57"/>
  <c r="G243" i="62"/>
  <c r="G241" i="62" s="1"/>
  <c r="E241" i="62" s="1"/>
  <c r="E245" i="62"/>
  <c r="E243" i="62" s="1"/>
  <c r="H358" i="59"/>
  <c r="H410" i="59"/>
  <c r="H441" i="59"/>
  <c r="H192" i="59"/>
  <c r="D37" i="57"/>
  <c r="D30" i="57"/>
  <c r="H372" i="59"/>
  <c r="H538" i="59"/>
  <c r="E74" i="62"/>
  <c r="H360" i="59"/>
  <c r="F23" i="55"/>
  <c r="E98" i="55"/>
  <c r="E282" i="62"/>
  <c r="H661" i="59" s="1"/>
  <c r="D49" i="57"/>
  <c r="H638" i="59"/>
  <c r="H649" i="59"/>
  <c r="H618" i="59"/>
  <c r="H219" i="59"/>
  <c r="H158" i="59"/>
  <c r="H139" i="59"/>
  <c r="H432" i="59"/>
  <c r="H473" i="59"/>
  <c r="H80" i="59"/>
  <c r="H52" i="59"/>
  <c r="F113" i="62"/>
  <c r="F112" i="62" s="1"/>
  <c r="F111" i="62" s="1"/>
  <c r="G258" i="62"/>
  <c r="G257" i="62" s="1"/>
  <c r="G256" i="62" s="1"/>
  <c r="G254" i="62" s="1"/>
  <c r="G252" i="62" s="1"/>
  <c r="G250" i="62" s="1"/>
  <c r="H180" i="59"/>
  <c r="H247" i="59"/>
  <c r="H544" i="59"/>
  <c r="H678" i="59"/>
  <c r="H128" i="59"/>
  <c r="H38" i="59"/>
  <c r="H284" i="59"/>
  <c r="H540" i="59"/>
  <c r="H356" i="59"/>
  <c r="E238" i="62"/>
  <c r="H24" i="55"/>
  <c r="H579" i="59"/>
  <c r="E88" i="55"/>
  <c r="E25" i="62"/>
  <c r="E246" i="62"/>
  <c r="H229" i="59"/>
  <c r="H669" i="59"/>
  <c r="H629" i="59"/>
  <c r="C235" i="51"/>
  <c r="H299" i="59"/>
  <c r="H210" i="59"/>
  <c r="H149" i="59"/>
  <c r="H130" i="59"/>
  <c r="H464" i="59"/>
  <c r="H421" i="59"/>
  <c r="H555" i="59"/>
  <c r="H87" i="59"/>
  <c r="H73" i="59"/>
  <c r="H45" i="59"/>
  <c r="I156" i="55"/>
  <c r="I155" i="55" s="1"/>
  <c r="H155" i="55" s="1"/>
  <c r="I87" i="55"/>
  <c r="F231" i="62"/>
  <c r="F202" i="62"/>
  <c r="F191" i="62"/>
  <c r="H609" i="59"/>
  <c r="G191" i="62"/>
  <c r="G190" i="62" s="1"/>
  <c r="G189" i="62" s="1"/>
  <c r="G187" i="62" s="1"/>
  <c r="G185" i="62" s="1"/>
  <c r="H443" i="59"/>
  <c r="H651" i="59"/>
  <c r="H308" i="59"/>
  <c r="H455" i="59"/>
  <c r="H553" i="59"/>
  <c r="E127" i="62"/>
  <c r="H591" i="59" s="1"/>
  <c r="H401" i="59"/>
  <c r="E138" i="62"/>
  <c r="H362" i="59"/>
  <c r="E126" i="62"/>
  <c r="H590" i="59" s="1"/>
  <c r="E233" i="62"/>
  <c r="H399" i="59"/>
  <c r="E300" i="62"/>
  <c r="H502" i="59" s="1"/>
  <c r="H32" i="55"/>
  <c r="G42" i="55"/>
  <c r="G41" i="55" s="1"/>
  <c r="G40" i="55" s="1"/>
  <c r="G38" i="55" s="1"/>
  <c r="G36" i="55" s="1"/>
  <c r="G34" i="55" s="1"/>
  <c r="H110" i="55"/>
  <c r="H137" i="55"/>
  <c r="I144" i="55"/>
  <c r="I142" i="55" s="1"/>
  <c r="G147" i="55"/>
  <c r="G13" i="55" s="1"/>
  <c r="E13" i="55" s="1"/>
  <c r="H148" i="55"/>
  <c r="E26" i="62"/>
  <c r="H256" i="59"/>
  <c r="H310" i="59"/>
  <c r="H66" i="59"/>
  <c r="I135" i="55"/>
  <c r="I126" i="55"/>
  <c r="F258" i="62"/>
  <c r="F257" i="62" s="1"/>
  <c r="E257" i="62" s="1"/>
  <c r="H326" i="59"/>
  <c r="G113" i="62"/>
  <c r="G112" i="62" s="1"/>
  <c r="G111" i="62" s="1"/>
  <c r="G109" i="62" s="1"/>
  <c r="G107" i="62" s="1"/>
  <c r="G105" i="62" s="1"/>
  <c r="G35" i="62"/>
  <c r="G34" i="62" s="1"/>
  <c r="G32" i="62" s="1"/>
  <c r="G30" i="62" s="1"/>
  <c r="J87" i="55"/>
  <c r="J86" i="55" s="1"/>
  <c r="J85" i="55" s="1"/>
  <c r="J83" i="55" s="1"/>
  <c r="J81" i="55" s="1"/>
  <c r="H238" i="59"/>
  <c r="H255" i="59"/>
  <c r="H265" i="59"/>
  <c r="F73" i="55"/>
  <c r="H355" i="59"/>
  <c r="E42" i="55"/>
  <c r="E45" i="55"/>
  <c r="F144" i="55"/>
  <c r="I73" i="55"/>
  <c r="H75" i="55"/>
  <c r="E53" i="57"/>
  <c r="D55" i="57"/>
  <c r="G211" i="62"/>
  <c r="E212" i="62"/>
  <c r="G50" i="62"/>
  <c r="G46" i="62" s="1"/>
  <c r="G45" i="62" s="1"/>
  <c r="G43" i="62" s="1"/>
  <c r="G41" i="62" s="1"/>
  <c r="E51" i="62"/>
  <c r="J155" i="55"/>
  <c r="J154" i="55" s="1"/>
  <c r="J152" i="55" s="1"/>
  <c r="J150" i="55" s="1"/>
  <c r="J140" i="55" s="1"/>
  <c r="J56" i="55"/>
  <c r="J55" i="55" s="1"/>
  <c r="H57" i="55"/>
  <c r="J30" i="55"/>
  <c r="J28" i="55" s="1"/>
  <c r="H31" i="55"/>
  <c r="H30" i="55" s="1"/>
  <c r="F40" i="55"/>
  <c r="E41" i="55"/>
  <c r="E79" i="55"/>
  <c r="G78" i="55"/>
  <c r="G77" i="55" s="1"/>
  <c r="G75" i="55" s="1"/>
  <c r="G73" i="55" s="1"/>
  <c r="G71" i="55" s="1"/>
  <c r="F156" i="55"/>
  <c r="H120" i="55"/>
  <c r="H119" i="55" s="1"/>
  <c r="H118" i="55" s="1"/>
  <c r="H116" i="55" s="1"/>
  <c r="H114" i="55" s="1"/>
  <c r="H495" i="59"/>
  <c r="I98" i="55"/>
  <c r="H99" i="55"/>
  <c r="F62" i="62"/>
  <c r="E63" i="62"/>
  <c r="F86" i="55"/>
  <c r="E87" i="55"/>
  <c r="E147" i="55"/>
  <c r="G146" i="55"/>
  <c r="G144" i="55" s="1"/>
  <c r="G142" i="55" s="1"/>
  <c r="G154" i="55"/>
  <c r="G152" i="55" s="1"/>
  <c r="G150" i="55" s="1"/>
  <c r="G14" i="55"/>
  <c r="G11" i="55" s="1"/>
  <c r="F30" i="55"/>
  <c r="F28" i="55" s="1"/>
  <c r="E31" i="55"/>
  <c r="E30" i="55" s="1"/>
  <c r="E78" i="55"/>
  <c r="E77" i="55" s="1"/>
  <c r="F96" i="55"/>
  <c r="F94" i="55" s="1"/>
  <c r="E97" i="55"/>
  <c r="E96" i="55" s="1"/>
  <c r="H512" i="59"/>
  <c r="C565" i="51"/>
  <c r="C268" i="52" s="1"/>
  <c r="F280" i="62"/>
  <c r="E281" i="62"/>
  <c r="H660" i="59" s="1"/>
  <c r="I54" i="55"/>
  <c r="H56" i="55"/>
  <c r="E299" i="62"/>
  <c r="H501" i="59" s="1"/>
  <c r="F298" i="62"/>
  <c r="F124" i="62"/>
  <c r="E125" i="62"/>
  <c r="H589" i="59" s="1"/>
  <c r="E258" i="62"/>
  <c r="J71" i="55"/>
  <c r="F81" i="62"/>
  <c r="E82" i="62"/>
  <c r="F71" i="62"/>
  <c r="F69" i="62" s="1"/>
  <c r="E72" i="62"/>
  <c r="E71" i="62" s="1"/>
  <c r="F100" i="62"/>
  <c r="E101" i="62"/>
  <c r="H275" i="59" s="1"/>
  <c r="C488" i="51"/>
  <c r="C551" i="52"/>
  <c r="F299" i="53"/>
  <c r="D35" i="57"/>
  <c r="F18" i="69"/>
  <c r="D18" i="69" s="1"/>
  <c r="D20" i="69"/>
  <c r="H581" i="59"/>
  <c r="D15" i="69"/>
  <c r="F392" i="53"/>
  <c r="F385" i="53" s="1"/>
  <c r="H112" i="59"/>
  <c r="F90" i="62"/>
  <c r="E91" i="62"/>
  <c r="E50" i="62"/>
  <c r="E46" i="62" s="1"/>
  <c r="E45" i="62" s="1"/>
  <c r="E43" i="62" s="1"/>
  <c r="E41" i="62" s="1"/>
  <c r="F46" i="62"/>
  <c r="C282" i="51"/>
  <c r="F178" i="53"/>
  <c r="E140" i="62"/>
  <c r="G14" i="62"/>
  <c r="I66" i="55"/>
  <c r="H66" i="55" s="1"/>
  <c r="F222" i="62"/>
  <c r="F171" i="62"/>
  <c r="E11" i="71"/>
  <c r="E9" i="71" s="1"/>
  <c r="C75" i="58"/>
  <c r="E15" i="71"/>
  <c r="G154" i="62"/>
  <c r="G24" i="62"/>
  <c r="I42" i="55"/>
  <c r="H648" i="59"/>
  <c r="D51" i="67"/>
  <c r="F30" i="69"/>
  <c r="D30" i="69" s="1"/>
  <c r="H391" i="59" s="1"/>
  <c r="D45" i="67"/>
  <c r="H485" i="59"/>
  <c r="G34" i="68"/>
  <c r="C46" i="58"/>
  <c r="D25" i="69"/>
  <c r="H571" i="59"/>
  <c r="F262" i="53"/>
  <c r="H45" i="69"/>
  <c r="D45" i="69" s="1"/>
  <c r="H476" i="59"/>
  <c r="G45" i="68"/>
  <c r="D59" i="67"/>
  <c r="D57" i="67" s="1"/>
  <c r="C221" i="52"/>
  <c r="E17" i="70"/>
  <c r="H344" i="59"/>
  <c r="H398" i="59"/>
  <c r="H218" i="59"/>
  <c r="D32" i="67"/>
  <c r="D30" i="67" s="1"/>
  <c r="H163" i="59"/>
  <c r="D23" i="69"/>
  <c r="D26" i="69"/>
  <c r="H216" i="59"/>
  <c r="H380" i="59"/>
  <c r="H379" i="59"/>
  <c r="H552" i="59"/>
  <c r="C198" i="52" l="1"/>
  <c r="C389" i="51"/>
  <c r="F244" i="53"/>
  <c r="H214" i="59"/>
  <c r="H65" i="59"/>
  <c r="H608" i="59"/>
  <c r="F46" i="57"/>
  <c r="D47" i="57"/>
  <c r="H93" i="59"/>
  <c r="H217" i="59"/>
  <c r="H445" i="59"/>
  <c r="H390" i="59"/>
  <c r="F256" i="62"/>
  <c r="F254" i="62" s="1"/>
  <c r="H354" i="59"/>
  <c r="H254" i="59"/>
  <c r="I124" i="55"/>
  <c r="H126" i="55"/>
  <c r="H148" i="59"/>
  <c r="H228" i="59"/>
  <c r="H37" i="59"/>
  <c r="H246" i="59"/>
  <c r="J107" i="55"/>
  <c r="H108" i="55"/>
  <c r="H369" i="59"/>
  <c r="H409" i="59"/>
  <c r="H637" i="59"/>
  <c r="H570" i="59"/>
  <c r="H484" i="59"/>
  <c r="I154" i="55"/>
  <c r="H511" i="59"/>
  <c r="E112" i="62"/>
  <c r="H237" i="59"/>
  <c r="I133" i="55"/>
  <c r="H135" i="55"/>
  <c r="H454" i="59"/>
  <c r="F201" i="62"/>
  <c r="E202" i="62"/>
  <c r="H578" i="59"/>
  <c r="H283" i="59"/>
  <c r="D59" i="57"/>
  <c r="I18" i="55"/>
  <c r="H20" i="55"/>
  <c r="H58" i="59"/>
  <c r="H168" i="55"/>
  <c r="I167" i="55"/>
  <c r="H146" i="55"/>
  <c r="H144" i="55" s="1"/>
  <c r="H142" i="55" s="1"/>
  <c r="H160" i="59"/>
  <c r="E35" i="62"/>
  <c r="H551" i="59"/>
  <c r="H397" i="59"/>
  <c r="H647" i="59"/>
  <c r="H494" i="59"/>
  <c r="H264" i="59"/>
  <c r="I86" i="55"/>
  <c r="H87" i="55"/>
  <c r="H30" i="59"/>
  <c r="H335" i="59"/>
  <c r="H378" i="59"/>
  <c r="F190" i="62"/>
  <c r="E191" i="62"/>
  <c r="H72" i="59"/>
  <c r="H463" i="59"/>
  <c r="H298" i="59"/>
  <c r="H677" i="59"/>
  <c r="H79" i="59"/>
  <c r="H157" i="59"/>
  <c r="H617" i="59"/>
  <c r="E23" i="55"/>
  <c r="E22" i="55" s="1"/>
  <c r="F22" i="55"/>
  <c r="F20" i="55" s="1"/>
  <c r="H429" i="59"/>
  <c r="H189" i="59"/>
  <c r="H626" i="59"/>
  <c r="H343" i="59"/>
  <c r="H475" i="59"/>
  <c r="F208" i="53"/>
  <c r="H307" i="59"/>
  <c r="J13" i="55"/>
  <c r="H111" i="59"/>
  <c r="H156" i="55"/>
  <c r="H325" i="59"/>
  <c r="F229" i="62"/>
  <c r="F227" i="62" s="1"/>
  <c r="E227" i="62" s="1"/>
  <c r="E231" i="62"/>
  <c r="E229" i="62" s="1"/>
  <c r="H44" i="59"/>
  <c r="H86" i="59"/>
  <c r="H420" i="59"/>
  <c r="H209" i="59"/>
  <c r="H668" i="59"/>
  <c r="H127" i="59"/>
  <c r="H179" i="59"/>
  <c r="H51" i="59"/>
  <c r="H138" i="59"/>
  <c r="F32" i="62"/>
  <c r="E34" i="62"/>
  <c r="G153" i="62"/>
  <c r="E154" i="62"/>
  <c r="H352" i="59" s="1"/>
  <c r="F170" i="62"/>
  <c r="E171" i="62"/>
  <c r="F184" i="53"/>
  <c r="C291" i="51"/>
  <c r="C101" i="52"/>
  <c r="E90" i="62"/>
  <c r="F89" i="62"/>
  <c r="F122" i="62"/>
  <c r="E124" i="62"/>
  <c r="H588" i="59" s="1"/>
  <c r="I52" i="55"/>
  <c r="F252" i="62"/>
  <c r="E254" i="62"/>
  <c r="H633" i="59" s="1"/>
  <c r="F85" i="55"/>
  <c r="F83" i="55" s="1"/>
  <c r="E86" i="55"/>
  <c r="E85" i="55" s="1"/>
  <c r="F109" i="62"/>
  <c r="E111" i="62"/>
  <c r="I97" i="55"/>
  <c r="H98" i="55"/>
  <c r="E146" i="55"/>
  <c r="F221" i="62"/>
  <c r="E222" i="62"/>
  <c r="F45" i="62"/>
  <c r="F43" i="62" s="1"/>
  <c r="F41" i="62" s="1"/>
  <c r="F13" i="62"/>
  <c r="F98" i="62"/>
  <c r="E100" i="62"/>
  <c r="H274" i="59" s="1"/>
  <c r="F67" i="62"/>
  <c r="E69" i="62"/>
  <c r="E298" i="62"/>
  <c r="H500" i="59" s="1"/>
  <c r="F296" i="62"/>
  <c r="E256" i="62"/>
  <c r="H635" i="59" s="1"/>
  <c r="H636" i="59"/>
  <c r="G140" i="55"/>
  <c r="G15" i="55" s="1"/>
  <c r="H28" i="55"/>
  <c r="J26" i="55"/>
  <c r="G209" i="62"/>
  <c r="G207" i="62" s="1"/>
  <c r="E207" i="62" s="1"/>
  <c r="E211" i="62"/>
  <c r="E209" i="62" s="1"/>
  <c r="H73" i="55"/>
  <c r="D43" i="67"/>
  <c r="D41" i="67" s="1"/>
  <c r="I41" i="55"/>
  <c r="H42" i="55"/>
  <c r="H537" i="59" s="1"/>
  <c r="C51" i="51"/>
  <c r="C362" i="52"/>
  <c r="F37" i="53"/>
  <c r="H154" i="55"/>
  <c r="H152" i="55" s="1"/>
  <c r="H150" i="55" s="1"/>
  <c r="I152" i="55"/>
  <c r="I150" i="55" s="1"/>
  <c r="I140" i="55" s="1"/>
  <c r="F279" i="62"/>
  <c r="E280" i="62"/>
  <c r="H659" i="59" s="1"/>
  <c r="F26" i="55"/>
  <c r="E28" i="55"/>
  <c r="E62" i="62"/>
  <c r="F61" i="62"/>
  <c r="F330" i="53"/>
  <c r="C250" i="52"/>
  <c r="C545" i="51"/>
  <c r="E73" i="55"/>
  <c r="G13" i="62"/>
  <c r="G11" i="62" s="1"/>
  <c r="G23" i="62"/>
  <c r="E24" i="62"/>
  <c r="I65" i="55"/>
  <c r="H65" i="55" s="1"/>
  <c r="E31" i="56"/>
  <c r="C44" i="58"/>
  <c r="F80" i="62"/>
  <c r="E81" i="62"/>
  <c r="F92" i="55"/>
  <c r="E92" i="55" s="1"/>
  <c r="E94" i="55"/>
  <c r="E156" i="55"/>
  <c r="F155" i="55"/>
  <c r="F38" i="55"/>
  <c r="E40" i="55"/>
  <c r="J54" i="55"/>
  <c r="J52" i="55" s="1"/>
  <c r="H55" i="55"/>
  <c r="E51" i="57"/>
  <c r="D53" i="57"/>
  <c r="E144" i="55"/>
  <c r="F142" i="55"/>
  <c r="E75" i="55"/>
  <c r="J14" i="55"/>
  <c r="J11" i="55" s="1"/>
  <c r="J64" i="55"/>
  <c r="J62" i="55" s="1"/>
  <c r="J60" i="55" s="1"/>
  <c r="J51" i="55" s="1"/>
  <c r="F12" i="69"/>
  <c r="F10" i="69" s="1"/>
  <c r="C332" i="51"/>
  <c r="C141" i="52" s="1"/>
  <c r="G13" i="68"/>
  <c r="G12" i="68" s="1"/>
  <c r="F256" i="53"/>
  <c r="H44" i="69"/>
  <c r="C412" i="51"/>
  <c r="E15" i="70"/>
  <c r="E13" i="70" s="1"/>
  <c r="E11" i="70" s="1"/>
  <c r="E9" i="70" s="1"/>
  <c r="F379" i="53"/>
  <c r="F373" i="53" s="1"/>
  <c r="H156" i="59" l="1"/>
  <c r="F189" i="62"/>
  <c r="E190" i="62"/>
  <c r="H493" i="59"/>
  <c r="H440" i="59"/>
  <c r="H92" i="59"/>
  <c r="H137" i="59"/>
  <c r="H178" i="59"/>
  <c r="H667" i="59"/>
  <c r="H419" i="59"/>
  <c r="H43" i="59"/>
  <c r="H324" i="59"/>
  <c r="H472" i="59"/>
  <c r="H188" i="59"/>
  <c r="H453" i="59"/>
  <c r="H236" i="59"/>
  <c r="H569" i="59"/>
  <c r="H253" i="59"/>
  <c r="H110" i="59"/>
  <c r="H625" i="59"/>
  <c r="H462" i="59"/>
  <c r="H86" i="55"/>
  <c r="H85" i="55" s="1"/>
  <c r="I85" i="55"/>
  <c r="I83" i="55" s="1"/>
  <c r="I16" i="55"/>
  <c r="H18" i="55"/>
  <c r="F31" i="53" s="1"/>
  <c r="C42" i="51" s="1"/>
  <c r="C353" i="52" s="1"/>
  <c r="H510" i="59"/>
  <c r="H245" i="59"/>
  <c r="I122" i="55"/>
  <c r="H124" i="55"/>
  <c r="H607" i="59"/>
  <c r="E13" i="62"/>
  <c r="H498" i="59"/>
  <c r="H306" i="59"/>
  <c r="H428" i="59"/>
  <c r="H616" i="59"/>
  <c r="H78" i="59"/>
  <c r="H297" i="59"/>
  <c r="H71" i="59"/>
  <c r="H376" i="59"/>
  <c r="H29" i="59"/>
  <c r="H263" i="59"/>
  <c r="H646" i="59"/>
  <c r="H550" i="59"/>
  <c r="C603" i="51"/>
  <c r="C305" i="52" s="1"/>
  <c r="F361" i="53"/>
  <c r="H57" i="59"/>
  <c r="J105" i="55"/>
  <c r="H107" i="55"/>
  <c r="H36" i="59"/>
  <c r="H147" i="59"/>
  <c r="F45" i="57"/>
  <c r="D46" i="57"/>
  <c r="H64" i="59"/>
  <c r="H351" i="59"/>
  <c r="H676" i="59"/>
  <c r="H334" i="59"/>
  <c r="H396" i="59"/>
  <c r="H227" i="59"/>
  <c r="H212" i="59"/>
  <c r="F30" i="62"/>
  <c r="E30" i="62" s="1"/>
  <c r="E32" i="62"/>
  <c r="H50" i="59"/>
  <c r="H126" i="59"/>
  <c r="H208" i="59"/>
  <c r="H85" i="59"/>
  <c r="F238" i="53"/>
  <c r="H434" i="59"/>
  <c r="C380" i="51"/>
  <c r="C189" i="52"/>
  <c r="H342" i="59"/>
  <c r="F18" i="55"/>
  <c r="E18" i="55" s="1"/>
  <c r="E20" i="55"/>
  <c r="I165" i="55"/>
  <c r="H167" i="55"/>
  <c r="H281" i="59"/>
  <c r="F200" i="62"/>
  <c r="E201" i="62"/>
  <c r="I131" i="55"/>
  <c r="H131" i="55" s="1"/>
  <c r="H133" i="55"/>
  <c r="H483" i="59"/>
  <c r="H408" i="59"/>
  <c r="H389" i="59"/>
  <c r="E26" i="55"/>
  <c r="F226" i="53"/>
  <c r="C360" i="51"/>
  <c r="C169" i="52"/>
  <c r="F107" i="62"/>
  <c r="E109" i="62"/>
  <c r="E252" i="62"/>
  <c r="F120" i="62"/>
  <c r="E122" i="62"/>
  <c r="H586" i="59" s="1"/>
  <c r="F168" i="62"/>
  <c r="F166" i="62" s="1"/>
  <c r="E170" i="62"/>
  <c r="E80" i="62"/>
  <c r="F78" i="62"/>
  <c r="G21" i="62"/>
  <c r="E23" i="62"/>
  <c r="E61" i="62"/>
  <c r="F60" i="62"/>
  <c r="F14" i="62"/>
  <c r="J16" i="55"/>
  <c r="H26" i="55"/>
  <c r="E67" i="62"/>
  <c r="F220" i="62"/>
  <c r="E221" i="62"/>
  <c r="F87" i="62"/>
  <c r="E89" i="62"/>
  <c r="D51" i="57"/>
  <c r="E34" i="57"/>
  <c r="E13" i="57" s="1"/>
  <c r="F36" i="55"/>
  <c r="E38" i="55"/>
  <c r="F278" i="62"/>
  <c r="F276" i="62" s="1"/>
  <c r="E279" i="62"/>
  <c r="F367" i="53"/>
  <c r="F354" i="53" s="1"/>
  <c r="C612" i="51"/>
  <c r="C314" i="52" s="1"/>
  <c r="H140" i="55"/>
  <c r="F281" i="53"/>
  <c r="F294" i="62"/>
  <c r="E296" i="62"/>
  <c r="F11" i="62"/>
  <c r="I96" i="55"/>
  <c r="I94" i="55" s="1"/>
  <c r="H97" i="55"/>
  <c r="H96" i="55" s="1"/>
  <c r="E83" i="55"/>
  <c r="F81" i="55"/>
  <c r="H54" i="55"/>
  <c r="H52" i="55" s="1"/>
  <c r="F147" i="53" s="1"/>
  <c r="G151" i="62"/>
  <c r="G149" i="62" s="1"/>
  <c r="E153" i="62"/>
  <c r="E151" i="62" s="1"/>
  <c r="H349" i="59" s="1"/>
  <c r="E142" i="55"/>
  <c r="F154" i="55"/>
  <c r="F14" i="55"/>
  <c r="E155" i="55"/>
  <c r="I14" i="55"/>
  <c r="I64" i="55"/>
  <c r="I40" i="55"/>
  <c r="I13" i="55"/>
  <c r="H41" i="55"/>
  <c r="F96" i="62"/>
  <c r="E96" i="62" s="1"/>
  <c r="H270" i="59" s="1"/>
  <c r="E98" i="62"/>
  <c r="H272" i="59" s="1"/>
  <c r="D44" i="69"/>
  <c r="H12" i="69"/>
  <c r="H10" i="69" s="1"/>
  <c r="H407" i="59" l="1"/>
  <c r="H225" i="59"/>
  <c r="H333" i="59"/>
  <c r="F43" i="57"/>
  <c r="D45" i="57"/>
  <c r="H56" i="59"/>
  <c r="H374" i="59"/>
  <c r="H605" i="59"/>
  <c r="H461" i="59"/>
  <c r="H109" i="59"/>
  <c r="H567" i="59"/>
  <c r="H452" i="59"/>
  <c r="H471" i="59"/>
  <c r="H42" i="59"/>
  <c r="H666" i="59"/>
  <c r="F187" i="62"/>
  <c r="F185" i="62" s="1"/>
  <c r="E185" i="62" s="1"/>
  <c r="E189" i="62"/>
  <c r="E187" i="62" s="1"/>
  <c r="H388" i="59"/>
  <c r="H482" i="59"/>
  <c r="F198" i="62"/>
  <c r="F196" i="62" s="1"/>
  <c r="E196" i="62" s="1"/>
  <c r="E200" i="62"/>
  <c r="E198" i="62" s="1"/>
  <c r="I163" i="55"/>
  <c r="H165" i="55"/>
  <c r="H340" i="59"/>
  <c r="H207" i="59"/>
  <c r="H49" i="59"/>
  <c r="H394" i="59"/>
  <c r="H675" i="59"/>
  <c r="H63" i="59"/>
  <c r="H145" i="59"/>
  <c r="J104" i="55"/>
  <c r="H105" i="55"/>
  <c r="H644" i="59"/>
  <c r="H28" i="59"/>
  <c r="H70" i="59"/>
  <c r="H77" i="59"/>
  <c r="H427" i="59"/>
  <c r="H496" i="59"/>
  <c r="H83" i="55"/>
  <c r="I81" i="55"/>
  <c r="H81" i="55" s="1"/>
  <c r="F287" i="53" s="1"/>
  <c r="C464" i="51" s="1"/>
  <c r="C527" i="52" s="1"/>
  <c r="H155" i="59"/>
  <c r="H522" i="59"/>
  <c r="F348" i="53"/>
  <c r="C574" i="51"/>
  <c r="C277" i="52" s="1"/>
  <c r="H279" i="59"/>
  <c r="H84" i="59"/>
  <c r="C342" i="52"/>
  <c r="F25" i="53"/>
  <c r="C31" i="51"/>
  <c r="H35" i="59"/>
  <c r="H548" i="59"/>
  <c r="H295" i="59"/>
  <c r="H614" i="59"/>
  <c r="H305" i="59"/>
  <c r="H136" i="59"/>
  <c r="H243" i="59"/>
  <c r="H439" i="59"/>
  <c r="H347" i="59"/>
  <c r="F16" i="55"/>
  <c r="E16" i="55" s="1"/>
  <c r="H125" i="59"/>
  <c r="H261" i="59"/>
  <c r="H122" i="55"/>
  <c r="I112" i="55"/>
  <c r="H509" i="59"/>
  <c r="H624" i="59"/>
  <c r="H252" i="59"/>
  <c r="H234" i="59"/>
  <c r="H187" i="59"/>
  <c r="H322" i="59"/>
  <c r="H418" i="59"/>
  <c r="H176" i="59"/>
  <c r="H91" i="59"/>
  <c r="H492" i="59"/>
  <c r="F274" i="62"/>
  <c r="E276" i="62"/>
  <c r="H655" i="59" s="1"/>
  <c r="E39" i="56"/>
  <c r="C64" i="58"/>
  <c r="H173" i="59"/>
  <c r="F43" i="53"/>
  <c r="C62" i="51" s="1"/>
  <c r="C383" i="52" s="1"/>
  <c r="H16" i="55"/>
  <c r="E14" i="62"/>
  <c r="E11" i="62" s="1"/>
  <c r="H536" i="59"/>
  <c r="H13" i="55"/>
  <c r="I62" i="55"/>
  <c r="I60" i="55" s="1"/>
  <c r="H64" i="55"/>
  <c r="H62" i="55" s="1"/>
  <c r="E154" i="55"/>
  <c r="F152" i="55"/>
  <c r="G129" i="62"/>
  <c r="E149" i="62"/>
  <c r="E294" i="62"/>
  <c r="F292" i="62"/>
  <c r="H14" i="55"/>
  <c r="F218" i="62"/>
  <c r="F216" i="62" s="1"/>
  <c r="E216" i="62" s="1"/>
  <c r="E220" i="62"/>
  <c r="E218" i="62" s="1"/>
  <c r="E120" i="62"/>
  <c r="F118" i="62"/>
  <c r="E118" i="62" s="1"/>
  <c r="E107" i="62"/>
  <c r="F105" i="62"/>
  <c r="C181" i="51"/>
  <c r="C477" i="52"/>
  <c r="I11" i="55"/>
  <c r="I92" i="55"/>
  <c r="H94" i="55"/>
  <c r="F34" i="55"/>
  <c r="E36" i="55"/>
  <c r="E34" i="55" s="1"/>
  <c r="G19" i="62"/>
  <c r="E21" i="62"/>
  <c r="H368" i="59"/>
  <c r="E168" i="62"/>
  <c r="F11" i="55"/>
  <c r="E11" i="55" s="1"/>
  <c r="E14" i="55"/>
  <c r="I38" i="55"/>
  <c r="H40" i="55"/>
  <c r="E81" i="55"/>
  <c r="E71" i="55" s="1"/>
  <c r="F71" i="55"/>
  <c r="C451" i="51"/>
  <c r="C515" i="52" s="1"/>
  <c r="E278" i="62"/>
  <c r="H657" i="59" s="1"/>
  <c r="H658" i="59"/>
  <c r="E11" i="57"/>
  <c r="F85" i="62"/>
  <c r="E85" i="62" s="1"/>
  <c r="E87" i="62"/>
  <c r="H202" i="59"/>
  <c r="F61" i="53"/>
  <c r="C96" i="51" s="1"/>
  <c r="C404" i="52" s="1"/>
  <c r="E60" i="62"/>
  <c r="F58" i="62"/>
  <c r="F76" i="62"/>
  <c r="E78" i="62"/>
  <c r="E166" i="62"/>
  <c r="F129" i="62"/>
  <c r="F293" i="53"/>
  <c r="H631" i="59"/>
  <c r="C539" i="52"/>
  <c r="C476" i="51"/>
  <c r="H577" i="59"/>
  <c r="H134" i="59" l="1"/>
  <c r="H546" i="59"/>
  <c r="H425" i="59"/>
  <c r="H642" i="59"/>
  <c r="H143" i="59"/>
  <c r="H673" i="59"/>
  <c r="H47" i="59"/>
  <c r="H338" i="59"/>
  <c r="H387" i="59"/>
  <c r="H664" i="59"/>
  <c r="H565" i="59"/>
  <c r="H459" i="59"/>
  <c r="H89" i="59"/>
  <c r="H185" i="59"/>
  <c r="H250" i="59"/>
  <c r="H259" i="59"/>
  <c r="F115" i="53"/>
  <c r="C487" i="52" s="1"/>
  <c r="C191" i="51"/>
  <c r="D43" i="57"/>
  <c r="F34" i="57"/>
  <c r="F13" i="57" s="1"/>
  <c r="H241" i="59"/>
  <c r="H303" i="59"/>
  <c r="H293" i="59"/>
  <c r="H33" i="59"/>
  <c r="H153" i="59"/>
  <c r="H75" i="59"/>
  <c r="H27" i="59"/>
  <c r="J103" i="55"/>
  <c r="H104" i="55"/>
  <c r="H61" i="59"/>
  <c r="H205" i="59"/>
  <c r="H163" i="55"/>
  <c r="H161" i="55" s="1"/>
  <c r="I161" i="55"/>
  <c r="H481" i="59"/>
  <c r="F214" i="53"/>
  <c r="C342" i="51"/>
  <c r="C151" i="52"/>
  <c r="H392" i="59"/>
  <c r="H40" i="59"/>
  <c r="H450" i="59"/>
  <c r="H108" i="59"/>
  <c r="H603" i="59"/>
  <c r="H535" i="59"/>
  <c r="H172" i="59"/>
  <c r="H438" i="59"/>
  <c r="H612" i="59"/>
  <c r="H521" i="59"/>
  <c r="H69" i="59"/>
  <c r="C351" i="51"/>
  <c r="C160" i="52"/>
  <c r="F220" i="53"/>
  <c r="H403" i="59"/>
  <c r="H470" i="59"/>
  <c r="H416" i="59"/>
  <c r="H507" i="59"/>
  <c r="H366" i="59"/>
  <c r="H575" i="59"/>
  <c r="H201" i="59"/>
  <c r="H490" i="59"/>
  <c r="H174" i="59"/>
  <c r="H320" i="59"/>
  <c r="H232" i="59"/>
  <c r="H622" i="59"/>
  <c r="F342" i="53"/>
  <c r="H112" i="55"/>
  <c r="H123" i="59"/>
  <c r="H82" i="59"/>
  <c r="H54" i="59"/>
  <c r="H331" i="59"/>
  <c r="H405" i="59"/>
  <c r="F73" i="53"/>
  <c r="C424" i="52"/>
  <c r="C116" i="51"/>
  <c r="F159" i="53"/>
  <c r="H584" i="59"/>
  <c r="H592" i="59"/>
  <c r="C256" i="51"/>
  <c r="C67" i="52" s="1"/>
  <c r="E19" i="62"/>
  <c r="G17" i="62"/>
  <c r="G15" i="62" s="1"/>
  <c r="H92" i="55"/>
  <c r="I71" i="55"/>
  <c r="F336" i="53"/>
  <c r="E292" i="62"/>
  <c r="E152" i="55"/>
  <c r="F150" i="55"/>
  <c r="E76" i="62"/>
  <c r="F17" i="62"/>
  <c r="B12" i="65"/>
  <c r="B10" i="65" s="1"/>
  <c r="B9" i="64" s="1"/>
  <c r="H11" i="55"/>
  <c r="F134" i="53"/>
  <c r="E105" i="62"/>
  <c r="C222" i="51"/>
  <c r="C36" i="52" s="1"/>
  <c r="F232" i="53"/>
  <c r="C178" i="52"/>
  <c r="C369" i="51"/>
  <c r="F190" i="53"/>
  <c r="C300" i="51"/>
  <c r="C110" i="52"/>
  <c r="E129" i="62"/>
  <c r="F196" i="53"/>
  <c r="C119" i="52"/>
  <c r="C310" i="51"/>
  <c r="F56" i="62"/>
  <c r="E56" i="62" s="1"/>
  <c r="E58" i="62"/>
  <c r="I36" i="55"/>
  <c r="H38" i="55"/>
  <c r="I51" i="55"/>
  <c r="H60" i="55"/>
  <c r="E274" i="62"/>
  <c r="F250" i="62"/>
  <c r="E250" i="62" s="1"/>
  <c r="H364" i="59" l="1"/>
  <c r="H68" i="59"/>
  <c r="H171" i="59"/>
  <c r="H448" i="59"/>
  <c r="H479" i="59"/>
  <c r="C779" i="52"/>
  <c r="C170" i="51"/>
  <c r="C467" i="52"/>
  <c r="F103" i="53"/>
  <c r="H457" i="59"/>
  <c r="H662" i="59"/>
  <c r="H671" i="59"/>
  <c r="C707" i="52"/>
  <c r="H121" i="59"/>
  <c r="H620" i="59"/>
  <c r="F172" i="53"/>
  <c r="C82" i="52"/>
  <c r="C272" i="51"/>
  <c r="G58" i="68"/>
  <c r="H488" i="59"/>
  <c r="F11" i="57"/>
  <c r="D13" i="57"/>
  <c r="D11" i="57" s="1"/>
  <c r="E29" i="69"/>
  <c r="D38" i="67"/>
  <c r="D36" i="67" s="1"/>
  <c r="D11" i="67" s="1"/>
  <c r="D9" i="67" s="1"/>
  <c r="H329" i="59"/>
  <c r="C802" i="52"/>
  <c r="F85" i="53"/>
  <c r="C137" i="51"/>
  <c r="C434" i="52"/>
  <c r="F49" i="53"/>
  <c r="C393" i="52"/>
  <c r="C72" i="51"/>
  <c r="H200" i="59"/>
  <c r="H414" i="59"/>
  <c r="C504" i="52"/>
  <c r="C440" i="51"/>
  <c r="H203" i="59"/>
  <c r="H103" i="55"/>
  <c r="J101" i="55"/>
  <c r="H151" i="59"/>
  <c r="H291" i="59"/>
  <c r="C148" i="51"/>
  <c r="C445" i="52"/>
  <c r="F91" i="53"/>
  <c r="H183" i="59"/>
  <c r="H573" i="59"/>
  <c r="H505" i="59"/>
  <c r="H468" i="59"/>
  <c r="H520" i="59"/>
  <c r="H436" i="59"/>
  <c r="H533" i="59"/>
  <c r="H107" i="59"/>
  <c r="C657" i="52"/>
  <c r="C733" i="52"/>
  <c r="H26" i="59"/>
  <c r="C631" i="52"/>
  <c r="H301" i="59"/>
  <c r="C53" i="58"/>
  <c r="E35" i="56"/>
  <c r="E27" i="56" s="1"/>
  <c r="E10" i="56" s="1"/>
  <c r="E9" i="56" s="1"/>
  <c r="D34" i="57"/>
  <c r="F97" i="53"/>
  <c r="G22" i="69"/>
  <c r="C158" i="51"/>
  <c r="C455" i="52"/>
  <c r="C826" i="52"/>
  <c r="H386" i="59"/>
  <c r="C683" i="52"/>
  <c r="H423" i="59"/>
  <c r="H132" i="59"/>
  <c r="E150" i="55"/>
  <c r="F140" i="55"/>
  <c r="C564" i="52"/>
  <c r="F305" i="53"/>
  <c r="H653" i="59"/>
  <c r="C503" i="51"/>
  <c r="H36" i="55"/>
  <c r="I34" i="55"/>
  <c r="I15" i="55" s="1"/>
  <c r="F311" i="53"/>
  <c r="H71" i="55"/>
  <c r="F15" i="62"/>
  <c r="F153" i="53"/>
  <c r="F140" i="53" s="1"/>
  <c r="H51" i="55"/>
  <c r="F55" i="53"/>
  <c r="C373" i="52"/>
  <c r="C83" i="51"/>
  <c r="F67" i="53"/>
  <c r="C414" i="52"/>
  <c r="C106" i="51"/>
  <c r="C555" i="51"/>
  <c r="C259" i="52" s="1"/>
  <c r="F323" i="53"/>
  <c r="F19" i="53"/>
  <c r="F12" i="53" s="1"/>
  <c r="E17" i="62"/>
  <c r="E15" i="62" s="1"/>
  <c r="C333" i="52"/>
  <c r="C22" i="51"/>
  <c r="H199" i="59" l="1"/>
  <c r="H106" i="59"/>
  <c r="H289" i="59"/>
  <c r="H101" i="55"/>
  <c r="J15" i="55"/>
  <c r="D29" i="69"/>
  <c r="E27" i="69"/>
  <c r="D22" i="69"/>
  <c r="G12" i="69"/>
  <c r="G10" i="69" s="1"/>
  <c r="H601" i="59"/>
  <c r="H466" i="59"/>
  <c r="C756" i="52"/>
  <c r="H385" i="59"/>
  <c r="H24" i="59"/>
  <c r="C607" i="52"/>
  <c r="H531" i="59"/>
  <c r="H519" i="59"/>
  <c r="H563" i="59"/>
  <c r="C208" i="52"/>
  <c r="C399" i="51"/>
  <c r="F250" i="53"/>
  <c r="F165" i="53" s="1"/>
  <c r="G57" i="68"/>
  <c r="G56" i="68"/>
  <c r="G55" i="68" s="1"/>
  <c r="H477" i="59"/>
  <c r="H170" i="59"/>
  <c r="F15" i="55"/>
  <c r="E15" i="55" s="1"/>
  <c r="E140" i="55"/>
  <c r="F128" i="53"/>
  <c r="H34" i="55"/>
  <c r="H15" i="55"/>
  <c r="C516" i="51"/>
  <c r="C576" i="52" s="1"/>
  <c r="F268" i="53"/>
  <c r="H168" i="59" l="1"/>
  <c r="H22" i="59"/>
  <c r="C641" i="51"/>
  <c r="H599" i="59"/>
  <c r="H561" i="59"/>
  <c r="E12" i="69"/>
  <c r="D27" i="69"/>
  <c r="H518" i="59"/>
  <c r="H104" i="59"/>
  <c r="H529" i="59"/>
  <c r="H384" i="59"/>
  <c r="H287" i="59"/>
  <c r="H198" i="59"/>
  <c r="F121" i="53"/>
  <c r="F11" i="53" s="1"/>
  <c r="C209" i="51"/>
  <c r="C24" i="52" s="1"/>
  <c r="H20" i="59" l="1"/>
  <c r="H18" i="59"/>
  <c r="H383" i="59"/>
  <c r="H102" i="59"/>
  <c r="H527" i="59"/>
  <c r="H516" i="59"/>
  <c r="H559" i="59"/>
  <c r="H196" i="59"/>
  <c r="E10" i="69"/>
  <c r="D10" i="69" s="1"/>
  <c r="H696" i="59" s="1"/>
  <c r="D12" i="69"/>
  <c r="H597" i="59"/>
  <c r="H166" i="59"/>
  <c r="H16" i="59" l="1"/>
  <c r="H595" i="59"/>
  <c r="H100" i="59"/>
  <c r="C588" i="51"/>
  <c r="C291" i="52" s="1"/>
  <c r="H194" i="59"/>
  <c r="H514" i="59"/>
  <c r="H695" i="59"/>
  <c r="H557" i="59"/>
  <c r="H525" i="59"/>
  <c r="J381" i="59"/>
  <c r="H318" i="59"/>
  <c r="H486" i="59" l="1"/>
  <c r="H593" i="59"/>
  <c r="H523" i="59"/>
  <c r="H694" i="59"/>
  <c r="H98" i="59"/>
  <c r="H316" i="59"/>
  <c r="H119" i="59"/>
  <c r="H14" i="59"/>
  <c r="H314" i="59" l="1"/>
  <c r="H693" i="59"/>
  <c r="H115" i="59"/>
  <c r="H117" i="59"/>
  <c r="H691" i="59" l="1"/>
  <c r="H113" i="59"/>
  <c r="H312" i="59"/>
  <c r="H96" i="59" l="1"/>
  <c r="H689" i="59"/>
  <c r="C658" i="51" l="1"/>
  <c r="C856" i="52" s="1"/>
  <c r="H687" i="59"/>
  <c r="H12" i="59"/>
  <c r="F406" i="53" l="1"/>
  <c r="F399" i="53" s="1"/>
  <c r="F398" i="53" s="1"/>
  <c r="F9" i="53" s="1"/>
  <c r="H685" i="59"/>
  <c r="H683" i="59" l="1"/>
  <c r="H681" i="59" l="1"/>
  <c r="H680" i="59"/>
  <c r="H10" i="59" l="1"/>
  <c r="B10" i="64" l="1"/>
  <c r="B11" i="64" s="1"/>
  <c r="G9" i="53"/>
</calcChain>
</file>

<file path=xl/comments1.xml><?xml version="1.0" encoding="utf-8"?>
<comments xmlns="http://schemas.openxmlformats.org/spreadsheetml/2006/main">
  <authors>
    <author>Siranush Chteyan</author>
  </authors>
  <commentList>
    <comment ref="H67" authorId="0">
      <text>
        <r>
          <rPr>
            <sz val="9"/>
            <color indexed="81"/>
            <rFont val="Tahoma"/>
            <family val="2"/>
          </rPr>
          <t xml:space="preserve">
</t>
        </r>
      </text>
    </comment>
  </commentList>
</comments>
</file>

<file path=xl/sharedStrings.xml><?xml version="1.0" encoding="utf-8"?>
<sst xmlns="http://schemas.openxmlformats.org/spreadsheetml/2006/main" count="4779" uniqueCount="1036">
  <si>
    <t>______________ ի    ___Ն որոշման</t>
  </si>
  <si>
    <t xml:space="preserve"> Ծրագրային դասիչը</t>
  </si>
  <si>
    <t xml:space="preserve"> Տարի</t>
  </si>
  <si>
    <t xml:space="preserve"> այդ թվում`</t>
  </si>
  <si>
    <t xml:space="preserve"> ԸՆԴԱՄԵՆԸ ԾԱԽՍԵՐ</t>
  </si>
  <si>
    <t xml:space="preserve"> Գործառական դասիչը</t>
  </si>
  <si>
    <t>այդ թվում՝</t>
  </si>
  <si>
    <t xml:space="preserve"> Ծրագրի դասիչը </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</si>
  <si>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</si>
  <si>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</si>
  <si>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</si>
  <si>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</si>
  <si>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</si>
  <si>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</si>
  <si>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Միջոցառման տեսակը` </t>
  </si>
  <si>
    <t xml:space="preserve"> Արդյունքի չափորոշիչներ </t>
  </si>
  <si>
    <t xml:space="preserve"> Միջոցառման վրա կատարվող ծախսը (հազար դրամ) </t>
  </si>
  <si>
    <t xml:space="preserve"> Բյուջետային ծախսերի գործառական դասակարգման բաժինների, խմբերի և դասերի, բյուջետային հատկացումների գլխավոր կարգադրիչների, ծրագրերի, միջոցառումների և միջոցառումները կատարող պետական մարմինների անվանումները</t>
  </si>
  <si>
    <t>Ծրագրային դասիչ</t>
  </si>
  <si>
    <t>Ծրագիր</t>
  </si>
  <si>
    <t>Միջոցառում</t>
  </si>
  <si>
    <t>ՀՀ ՏԱՐԱԾՔԱՅԻՆ ԿԱՌԱՎԱՐՄԱՆ ԵՎ ԵՆԹԱԿԱՌՈՒՑՎԱԾՔՆԵՐԻ ՆԱԽԱՐԱՐՈՒԹՅՈՒՆ</t>
  </si>
  <si>
    <t>Ցուցանիշների փոփոխությունը 
(ավելացումները նշված են դրական նշանով, իսկ նվազեցումները` փակագծերում)</t>
  </si>
  <si>
    <t xml:space="preserve"> ՄԱՍ 1. ՊԵՏԱԿԱՆ ՄԱՐՄՆԻ ԳԾՈՎ ԱՐԴՅՈՒՆՔԱՅԻՆ (ԿԱՏԱՐՈՂԱԿԱՆ) ՑՈՒՑԱՆԻՇՆԵՐԸ </t>
  </si>
  <si>
    <t>Հավելված N3</t>
  </si>
  <si>
    <t xml:space="preserve"> ՈՉ ՖԻՆԱՆՍԱԿԱՆ ԱԿՏԻՎՆԵՐԻ ԳԾՈՎ ԾԱԽՍԵՐ</t>
  </si>
  <si>
    <t xml:space="preserve"> Ինն ամիս</t>
  </si>
  <si>
    <t>հազ. դրամ</t>
  </si>
  <si>
    <t xml:space="preserve">ՀՀ կառավարության  2022 թվականի </t>
  </si>
  <si>
    <t>ՀԱՅԱՍՏԱՆԻ ՀԱՆՐԱՊԵՏՈՒԹՅԱՆ ԿԱՌԱՎԱՐՈՒԹՅԱՆ 2021 ԹՎԱԿԱՆԻ ԴԵԿՏԵՄԲԵՐԻ 23-Ի N 2121-Ն ՈՐՈՇՄԱՆ N 3 ԵՎ N 4 ՀԱՎԵԼՎԱԾՆԵՐՈՒՄ ԿԱՏԱՐՎՈՂ ՓՈՓՈԽՈՒԹՅՈՒՆՆԵՐԸ ԵՎ ԼՐԱՑՈՒՄՆԵՐԸ</t>
  </si>
  <si>
    <t>Բաժին</t>
  </si>
  <si>
    <t>Խումբ</t>
  </si>
  <si>
    <t>Դաս</t>
  </si>
  <si>
    <t>Ցուցանիշների փոփոխությունը 
(նվազեցումները նշված են փակագծերում)</t>
  </si>
  <si>
    <t>Աղյուսակ 9.7</t>
  </si>
  <si>
    <t xml:space="preserve"> ՄԱՍ 2. ՊԵՏԱԿԱՆ ՄԱՐՄՆԻ ԳԾՈՎ ԱՐԴՅՈՒՆՔԱՅԻՆ (ԿԱՏԱՐՈՂԱԿԱՆ) ՑՈՒՑԱՆԻՇՆԵՐԸ </t>
  </si>
  <si>
    <t xml:space="preserve"> Տարի </t>
  </si>
  <si>
    <t>Ցուցանիշների փոփոխությունը (նվազեցումները նշված են փակագծերում)</t>
  </si>
  <si>
    <t xml:space="preserve"> Բյուջետային հատկացումների գլխավոր կարգադրիչների, ծրագրերի և միջոցառումների անվանումները</t>
  </si>
  <si>
    <t xml:space="preserve"> Միջոցառում</t>
  </si>
  <si>
    <t xml:space="preserve">
1192</t>
  </si>
  <si>
    <t xml:space="preserve"> ԸՆԴԱՄԵՆԸ</t>
  </si>
  <si>
    <t>այդ թվում</t>
  </si>
  <si>
    <t xml:space="preserve">ՀՀ տարածքային կառավարման և ենթակառուցվածքների նախարարություն </t>
  </si>
  <si>
    <t xml:space="preserve"> Միջոցառումն իրականացնողի անվանումը՛ </t>
  </si>
  <si>
    <t xml:space="preserve"> Բյուջետային գլխավոր կարգադրիչների, ծրագրերի և միջոցառումների անվանումները</t>
  </si>
  <si>
    <t xml:space="preserve"> Ընդամենը</t>
  </si>
  <si>
    <t xml:space="preserve"> Ծրագիր</t>
  </si>
  <si>
    <t xml:space="preserve"> Համաֆինան սավորում</t>
  </si>
  <si>
    <t>Ինն ամիս</t>
  </si>
  <si>
    <t>Տարի</t>
  </si>
  <si>
    <t xml:space="preserve"> այդ թվում` ըստ կատարողների</t>
  </si>
  <si>
    <t xml:space="preserve"> այդ թվում` բյուջետային ծախսերի տնտեսագիտական դասակարգման հոդվածներ</t>
  </si>
  <si>
    <t xml:space="preserve"> ԸՆԹԱՑԻԿ ԾԱԽՍԵՐ</t>
  </si>
  <si>
    <t>Դրամաշնորհային միջոցներ</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</si>
  <si>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</si>
  <si>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</si>
  <si>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</si>
  <si>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</si>
  <si>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ծրագիր</t>
  </si>
  <si>
    <t xml:space="preserve"> Միջոցառման նկարագրությունը`</t>
  </si>
  <si>
    <t xml:space="preserve"> Միջոցառման տեսակը</t>
  </si>
  <si>
    <t xml:space="preserve"> Ծառայությունների մատուցում</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</si>
  <si>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t>
  </si>
  <si>
    <t>04</t>
  </si>
  <si>
    <t>03</t>
  </si>
  <si>
    <t>05</t>
  </si>
  <si>
    <t xml:space="preserve"> ԱՅԼ  ԾԱԽՍԵՐ</t>
  </si>
  <si>
    <t xml:space="preserve"> Այլ ծախսեր</t>
  </si>
  <si>
    <t xml:space="preserve"> ՀՀ տարածքային կառավարման և ենթակառուցվածքների նախարարություն</t>
  </si>
  <si>
    <t xml:space="preserve"> ՀԻՄՆԱԿԱՆ ՄԻՋՈՑՆԵՐ</t>
  </si>
  <si>
    <t xml:space="preserve"> ՇԵՆՔԵՐ ԵՎ ՇԻՆՈՒԹՅՈՒՆՆԵՐ</t>
  </si>
  <si>
    <t xml:space="preserve"> - Շենքերի և շինությունների կապիտալ վերանորոգում</t>
  </si>
  <si>
    <t xml:space="preserve"> ՄԵՔԵՆԱՆԵՐ  ԵՎ  ՍԱՐՔԱՎՈՐՈՒՄՆԵՐ</t>
  </si>
  <si>
    <t xml:space="preserve"> - Այլ մեքենաներ և սարքավորումներ</t>
  </si>
  <si>
    <t xml:space="preserve"> Ծառայությունների մատուցում </t>
  </si>
  <si>
    <t xml:space="preserve"> 32006 </t>
  </si>
  <si>
    <t xml:space="preserve"> Այլ պետական կազմակերպությունների կողմից օգտագործվող ոչ ֆինանսական ակտիվների հետ գործառնություններ </t>
  </si>
  <si>
    <t>1167</t>
  </si>
  <si>
    <t>Ֆինանսական ակտիվների կառավարման միջոցառումներ</t>
  </si>
  <si>
    <t>42003</t>
  </si>
  <si>
    <t xml:space="preserve">Միջոցառման տեսակը՝ </t>
  </si>
  <si>
    <t>Վարկերի տրամադրում</t>
  </si>
  <si>
    <t>Բյուջետային գլխավոր կարգադրիչների, ծրագրերի և միջոցառումների անվանումները</t>
  </si>
  <si>
    <t>ԸՆԴԱՄԵՆԸ 
այդ թվում</t>
  </si>
  <si>
    <t>42008</t>
  </si>
  <si>
    <t>Միջոցառման նկարագրությունը՝
Հայաստան-Վրաստան 400 կՎ լարման էլեկտրահաղորդման օդային գծի և համապատասխան ենթակայանների կառուցում</t>
  </si>
  <si>
    <t>Էլեկտրաէներգետիկ համակարգի զարգացման ծրագիր</t>
  </si>
  <si>
    <t>այդ թվում՝ ըստ կատարողների</t>
  </si>
  <si>
    <t>այդ թվում՝ ըստ տնտեսագիտական դասակարգման հոդվածների՝</t>
  </si>
  <si>
    <t>ՀԻՄՆԱԿԱՆ ԳՈՒՄԱՐԻ ՄԱՐՄԱՆ ԵՎ ՖԻՆԱՆՍԱԿԱՆ  ԱԿՏԻՎՆԵՐԻ ՁԵՌՔԲԵՐՄԱՆ ԳԾՈՎ ԾԱԽՍԵՐ, այդ թվում`</t>
  </si>
  <si>
    <t>ՖԻՆԱՆՍԱԿԱՆ ԱԿՏԻՎՆԵՐԻ ՁԵՌՔԲԵՐՈՒՄ, այդ թվում</t>
  </si>
  <si>
    <t>ՆԵՐՔԻՆ ՖԻՆԱՆՍԱԿԱՆ ԱԿՏԻՎՆԵՐԻ ՁԵՌՔԲԵՐՈՒՄ, այդ թվում`</t>
  </si>
  <si>
    <t>Ներքին վարկեր և փոխատվություններ</t>
  </si>
  <si>
    <t>Գերմանիայի զարգացման վարկերի բանկի (KFW) աջակցությամբ իրականացվող «Կովկասյան էլեկտրահաղորդման ցանց I» Հայաստան-Վրաստան հաղորդիչ գիծ/ենթակայանների վարկային ծրագրի շրջանակներում ենթավարկի տրամադրում «Բարձրավոլտ էլեկտրացանցեր» ՓԲԸ- ին</t>
  </si>
  <si>
    <t xml:space="preserve"> Ընդամենը </t>
  </si>
  <si>
    <t xml:space="preserve"> այդ թվում </t>
  </si>
  <si>
    <t xml:space="preserve"> Վարկային միջոցներ </t>
  </si>
  <si>
    <t>Ծրագրի դասիչը</t>
  </si>
  <si>
    <t>Ծրագրի անվանումը</t>
  </si>
  <si>
    <t>Ծրագրի միջոցառումները</t>
  </si>
  <si>
    <t>Ծրագրի դասիչը՝</t>
  </si>
  <si>
    <t>Միջոցառման դասիչը՝</t>
  </si>
  <si>
    <t>Միջոցառման անվանումը՝</t>
  </si>
  <si>
    <t xml:space="preserve">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</si>
  <si>
    <t>Նկարագրությունը՝</t>
  </si>
  <si>
    <t>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«Հաղթանակ» 220 կՎ, «Չարենցավան-3», «Վանաձոր-1» 110 կՎ ենթակայանների և 40 և ավելի և տարիներ շահագործման մեջ գտվող «Զովունի» 220 կՎ ենթակայանի ֆիզիկապես և բարոյապես մաշված սարքավորումները</t>
  </si>
  <si>
    <t>Միջոցառման տեսակը՝</t>
  </si>
  <si>
    <t>Միջոցառումն իրականացնողի անվանումը՝</t>
  </si>
  <si>
    <t>Մասնագիտացված միավոր</t>
  </si>
  <si>
    <t>Արդյունքի չափորոշիչներ</t>
  </si>
  <si>
    <t>Քանակական</t>
  </si>
  <si>
    <t>Տրամադրվող ենթավարկերի քանակ, հատ</t>
  </si>
  <si>
    <t>Միջոցառման վրա կատարվող ծախսը (հազար դրամ)</t>
  </si>
  <si>
    <t>«Բարձրավոլտ էլեկտրացանցեր» ՓԲԸ</t>
  </si>
  <si>
    <t>Գերմանիայի զարգացման վարկերի բանկի (KFW) աջակցությամբ իրականացվող «Կովկասյան էլեկտրահաղորդման ցանց I» Հայաստան-Վրաստան հաղորդիչ գիծ/ենթակայանների վարկային ծրագրի շրջանակներում ենթավարկի տրամադրում «Բարձրավոլտ էլեկտրացանցեր» ՓԲԸ-ին</t>
  </si>
  <si>
    <t>Հայաստան-Վրաստան 400 կՎ լարման էլեկտրահաղորդման օդային գծի և համապատասխան ենթակայանների կառուցում</t>
  </si>
  <si>
    <t xml:space="preserve"> 32006</t>
  </si>
  <si>
    <t>Համաֆինանսավորում</t>
  </si>
  <si>
    <t xml:space="preserve"> Ծրագրի միջոցառումներ</t>
  </si>
  <si>
    <t xml:space="preserve"> 04</t>
  </si>
  <si>
    <t xml:space="preserve"> ՏՆՏԵՍԱԿԱՆ ՀԱՐԱԲԵՐՈՒԹՅՈՒՆՆԵՐ</t>
  </si>
  <si>
    <t xml:space="preserve"> 05</t>
  </si>
  <si>
    <t xml:space="preserve"> 01</t>
  </si>
  <si>
    <t>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t>
  </si>
  <si>
    <t xml:space="preserve">  ԸՆԴԱՄԵՆԸ</t>
  </si>
  <si>
    <t>Հավելված N 5</t>
  </si>
  <si>
    <t xml:space="preserve">  Ընտրությունը կատարվել է իրագործելիության ուսումնասիրությունների հիման վրա </t>
  </si>
  <si>
    <t xml:space="preserve"> Շահառուների ընտրության չափանիշները </t>
  </si>
  <si>
    <t xml:space="preserve"> Տրանսֆերտների տրամադրում </t>
  </si>
  <si>
    <t xml:space="preserve"> Գյումրու փողոցային լուսավորության արդիականացում՛ փողոցային լուսավորության այլ ավտոմատ կառավարման համակարգի տեղադրում </t>
  </si>
  <si>
    <t xml:space="preserve"> Վերակառուցման և զարգացման եվրոպական բանկի աջակցությամբ իրականացվող Գյումրու քաղաքային ճանապարհների դրամաշնորհային ծրագիր (Տրանշ Ա, Բ, Գ) </t>
  </si>
  <si>
    <t xml:space="preserve"> 12018 </t>
  </si>
  <si>
    <t xml:space="preserve"> 1157 </t>
  </si>
  <si>
    <t xml:space="preserve"> Քաղաքային զարգացում </t>
  </si>
  <si>
    <t xml:space="preserve"> Քաղաքային զարգացում</t>
  </si>
  <si>
    <t xml:space="preserve"> Քաղաքային ենթակառուցվածքների զարգացում</t>
  </si>
  <si>
    <t xml:space="preserve"> Քաղաքային ենթակառուցվածքների արդիականացում և բարելավում</t>
  </si>
  <si>
    <t xml:space="preserve"> Ճանապարհաշինական աշխատանքներ</t>
  </si>
  <si>
    <t xml:space="preserve"> Տրանսպորտ</t>
  </si>
  <si>
    <t xml:space="preserve"> Ճանապարհային տրանսպորտ</t>
  </si>
  <si>
    <t>Քաղաքային զարգացում</t>
  </si>
  <si>
    <t xml:space="preserve"> 12018</t>
  </si>
  <si>
    <t xml:space="preserve"> Վերակառուցման և զարգացման եվրոպական բանկի աջակցությամբ իրականացվող Գյումրու քաղաքային ճանապարհների դրամաշնորհային ծրագիր (Տրանշ Ա, Բ, Գ)</t>
  </si>
  <si>
    <t xml:space="preserve"> - Շենքերի և շինությունների շինարարություն</t>
  </si>
  <si>
    <t xml:space="preserve"> 1004</t>
  </si>
  <si>
    <t xml:space="preserve"> Ոռոգման համակարգի առողջացում</t>
  </si>
  <si>
    <t xml:space="preserve"> Ոռոգման ծառայությունների հասանելիության և մատչելիության ապահովում</t>
  </si>
  <si>
    <t xml:space="preserve"> Ոռոգման ջրի մատակարարման արդյունավետության և հասանելիության բարելավում, կորուստների կրճատում</t>
  </si>
  <si>
    <t xml:space="preserve"> 12001</t>
  </si>
  <si>
    <t xml:space="preserve"> Տրանսֆերտների տրամադրում</t>
  </si>
  <si>
    <t xml:space="preserve"> Պետական մարմինների կողմից օգտագործվող ոչ ֆինանսական ակտիվների հետ գործառնություններ</t>
  </si>
  <si>
    <t xml:space="preserve"> 02</t>
  </si>
  <si>
    <t xml:space="preserve"> Գյուղատնտեսություն, անտառային տնտեսություն, ձկնորսություն և որսորդություն</t>
  </si>
  <si>
    <t xml:space="preserve"> Ոռոգում</t>
  </si>
  <si>
    <t xml:space="preserve"> ՀՀ  տարածքային կառավարման և ենթակառուցվածքների նախարարության ջրային կոմիտե</t>
  </si>
  <si>
    <t xml:space="preserve"> ԱՅԼ ՀԻՄՆԱԿԱՆ ՄԻՋՈՑՆԵՐ</t>
  </si>
  <si>
    <t xml:space="preserve"> - Նախագծահետազոտական ծախսեր</t>
  </si>
  <si>
    <t xml:space="preserve"> 1004 </t>
  </si>
  <si>
    <t xml:space="preserve"> Ակտիվն օգտագործող կազմակերպության(ների) անվանում(ները)՛ </t>
  </si>
  <si>
    <t xml:space="preserve">  Մասնագիտացված միավոր </t>
  </si>
  <si>
    <t xml:space="preserve"> Մասնագիտացված միավոր </t>
  </si>
  <si>
    <t xml:space="preserve"> 12001 </t>
  </si>
  <si>
    <t xml:space="preserve"> Պետական մարմինների կողմից օգտագործվող ոչ ֆինանսական ակտիվների հետ գործառնություններ </t>
  </si>
  <si>
    <t xml:space="preserve"> ՀՀ  տարածքային կառավարման և ենթակառուցվածքների նախարարության ջրային կոմիտե </t>
  </si>
  <si>
    <t>1040</t>
  </si>
  <si>
    <t>Կոշտ թափոնների կառավարում</t>
  </si>
  <si>
    <t xml:space="preserve"> այդ թվում` </t>
  </si>
  <si>
    <t>Ծրագրի անվանումը՝ 
Կոշտ թափոնների կառավարում</t>
  </si>
  <si>
    <t>Ծրագրի նպատակը՝
Կենցաղային թափոնների արդյունավետ կառավարում սոցիալական և բնապահպանական խնդիրների լուծում</t>
  </si>
  <si>
    <t>Վերջնական արդյունքի նկարագրությունը՝
Կենցաղային թափոնների արդյունավետ կառավարում</t>
  </si>
  <si>
    <t xml:space="preserve"> Վարկային միջոցներ</t>
  </si>
  <si>
    <t xml:space="preserve"> - ՈՉ ՖԻՆԱՆՍԱԿԱՆ ԱԿՏԻՎՆԵՐԻ ԳԾՈՎ ԾԱԽՍԵՐ </t>
  </si>
  <si>
    <t>այդ թվում`</t>
  </si>
  <si>
    <t xml:space="preserve"> ՇՐՋԱԿԱ  ՄԻՋԱՎԱՅՐԻ ՊԱՇՏՊԱՆՈՒԹՅՈՒՆ</t>
  </si>
  <si>
    <t xml:space="preserve"> Աղբահանում</t>
  </si>
  <si>
    <t xml:space="preserve"> 1040</t>
  </si>
  <si>
    <t xml:space="preserve"> Կոշտ թափոնների կառավարում</t>
  </si>
  <si>
    <t xml:space="preserve"> Կենցաղային թափոնների արդյունավետ կառավարում սոցիալական և բնապահպանական խնդիրների լուծում</t>
  </si>
  <si>
    <t xml:space="preserve"> Կենցաղային թափոնների արդյունավետ կառավարում</t>
  </si>
  <si>
    <t xml:space="preserve"> Այլ պետական կազմակերպությունների կողմից օգտագործվող ոչ ֆինանսական ակտիվների հետ գործառնություններ</t>
  </si>
  <si>
    <t xml:space="preserve"> 1040 </t>
  </si>
  <si>
    <t xml:space="preserve"> Կոշտ թափոնների կառավարում </t>
  </si>
  <si>
    <t xml:space="preserve"> ՀՀ բնակչություն </t>
  </si>
  <si>
    <t>42001</t>
  </si>
  <si>
    <t>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«Կոտայքի և Գեղարքունիքի Կոշտ կենցաղային թափոնների կառավարում» ՍՊԸ-ին</t>
  </si>
  <si>
    <t>Վերակառուցման և զարգացման եվրոպական բանկի աջակցությամբ իրականացվող «Կոտայքի և Գեղարքունիքի մարզերի կոշտ թափոնների կառավարման» ծրագիր</t>
  </si>
  <si>
    <t>Ա.Ներքին աղբյուրներ-ընդամենը</t>
  </si>
  <si>
    <t>2. Ֆինանսական զուտ ակտիվներ</t>
  </si>
  <si>
    <t>2.4. Վարկերի և փոխատվությունների տրամադրում</t>
  </si>
  <si>
    <t xml:space="preserve">- Արտաքին աղբյուրների աջակցությամբ իրականացվող նպատակային  ծրագրերի շրջանակներում ենթավարկերի տրամադրում այդ ծրագրերում ներգրաված տնտեսվարող սուբյեկտներին </t>
  </si>
  <si>
    <t>հազար դրամներով</t>
  </si>
  <si>
    <t xml:space="preserve">                                                              Հավելված N 2</t>
  </si>
  <si>
    <t xml:space="preserve">Եկամտատեսակ
</t>
  </si>
  <si>
    <t>ՊԵՏԱԿԱՆ ԲՅՈՒՋԵԻ ԵԿԱՄՈՒՏՆԵՐ</t>
  </si>
  <si>
    <t xml:space="preserve">Պաշտոնական դրամաշնորհներ </t>
  </si>
  <si>
    <t xml:space="preserve">                                                              Հավելված N 1</t>
  </si>
  <si>
    <t>1. Եկամուտների գծով</t>
  </si>
  <si>
    <t>2. Ծախսերի գծով</t>
  </si>
  <si>
    <t>3. Դեֆիցիտը (պակասուրդը)</t>
  </si>
  <si>
    <t>Բ. Արտաքին աղբյուրներ - ընդամենը</t>
  </si>
  <si>
    <t xml:space="preserve"> այդ թվում</t>
  </si>
  <si>
    <t>1. Փոխառու զուտ միջոցներ</t>
  </si>
  <si>
    <t>1.1. Վարկերի և փոխատվությունների ստացում</t>
  </si>
  <si>
    <t>որից`</t>
  </si>
  <si>
    <t>նպատակային վարկերի գծով</t>
  </si>
  <si>
    <t>1004</t>
  </si>
  <si>
    <t>Ոռոգման համակարգի առողջացում</t>
  </si>
  <si>
    <t xml:space="preserve">
Ցուցանիշների փոփոխությունը 
(նվազեցումները նշված են փակագծերում)
</t>
  </si>
  <si>
    <t>Հավելված N 3</t>
  </si>
  <si>
    <t>Հավելված N 4</t>
  </si>
  <si>
    <t xml:space="preserve">ԸՆԴԱՄԵՆԸ </t>
  </si>
  <si>
    <t>Միջոցառման անվանումը՝ 
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«Կոտայքի և Գեղարքունիքի Կոշտ կենցաղային թափոնների կառավարում» ՍՊԸ-ին</t>
  </si>
  <si>
    <t>Միջոցառման նկարագրությունը՝
Կոշտ թափոնների կառավարման համակարգի բարելավում և նոր աղբավայրի ստեղծում</t>
  </si>
  <si>
    <t>Միջոցառման անվանումը՝ 
Գերմանիայի զարգացման վարկերի բանկի (KFW) աջակցությամբ իրականացվող «Կովկասյան էլեկտրահաղորդման ցանց I» Հայաստան-Վրաստան հաղորդիչ գիծ/ենթակայանների վարկային ծրագրի շրջանակներում ենթավարկի տրամադրում «Բարձրավոլտ էլեկտրացանցեր» ՓԲԸ- ին</t>
  </si>
  <si>
    <t>Պետական բյուջեի դեֆիցիտի ֆինանսավորման աղբյուրներն ու դրանց տարրերի անվանումները</t>
  </si>
  <si>
    <t>Ծրագրի անվանումը՝ 
Էլեկտրաէներգետիկ համակարգի զարգացման ծրագիր</t>
  </si>
  <si>
    <t>Ծրագրի նպատակը՝
Նպաստել էլեկտրաէներգետիկ համակարգի հուսալիության բարձրացմանը և էլեկտրաէներգիայի անխափան մատակարարման ապահովմանը</t>
  </si>
  <si>
    <t>Վերջնական արդյունքի նկարագրությունը՝
Հուսալի և անվտանգ էլեկտրամատակարարման ապահովում</t>
  </si>
  <si>
    <t xml:space="preserve">Միջոցառման անվանումը՝ 
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</si>
  <si>
    <t>Միջոցառման նկարագրությունը՝
Էլեկտրամատակարարման հուսալիության ծրագրի լրացուցիչ ֆինանսավորման ծրագրի շրջանակներում «Հաղթանակ» 220կՎ, «Չարենցավան-3», «Վանաձոր-1» 110կՎ, «Զովունի» 220կՎ ենթակայանների ֆիզիկապես և բարոյապես մաշված սարքավորումների փոխարինում</t>
  </si>
  <si>
    <t>Աղյուսակ 9.1.7</t>
  </si>
  <si>
    <t xml:space="preserve"> 12017</t>
  </si>
  <si>
    <t xml:space="preserve"> Վերակառուցման և զարգացման եվրոպական բանկի աջակցությամբ իրականացվող Գյումրու քաղաքային ճանապարհների  ծրագիր</t>
  </si>
  <si>
    <t xml:space="preserve"> Գյումրու ընտրված փողոցների (ներառյալ հետիոտնային անցումների ցանցը և ջրահեռացման համակարգը) վերակառուցում</t>
  </si>
  <si>
    <t xml:space="preserve"> 12017 </t>
  </si>
  <si>
    <t xml:space="preserve"> Վերակառուցման և զարգացման եվրոպական բանկի աջակցությամբ իրականացվող Գյումրու քաղաքային ճանապարհների  ծրագիր </t>
  </si>
  <si>
    <t xml:space="preserve"> Գյումրու ընտրված փողոցների (ներառյալ հետիոտնային անցումների ցանցը և ջրահեռացման համակարգը) վերակառուցում </t>
  </si>
  <si>
    <t xml:space="preserve"> 1232</t>
  </si>
  <si>
    <t xml:space="preserve"> Էներգաարդյունավետության ծրագիր</t>
  </si>
  <si>
    <t xml:space="preserve"> Էներգախնայողության և վերականգնվող էներգետիկայի ներուժի առավելագույն իրացում</t>
  </si>
  <si>
    <t xml:space="preserve"> Էներգախնայողության մակարդակի բարձրացում և վերականգնվող էներգետիկայի մասնաբաժնի աճ</t>
  </si>
  <si>
    <t xml:space="preserve"> Արևելյան Եվրոպայի էներգախնայողության և շրջակա միջավայրի գործընկերության տարածաշրջանային հիմնադրամի աջակցությամբ իրականացվող Երևանի էներգաարդյունավետության ծրագրի երկրորդ փուլ</t>
  </si>
  <si>
    <t xml:space="preserve"> Էներգաարդյունավետության և էներգախնայողությանն ուղղված միջոցառումների իրականացում սեյսմիկ նշանակության հանրային շենքերում</t>
  </si>
  <si>
    <t xml:space="preserve"> Ընդհանուր բնույթի տնտեսական, առևտրային և աշխատանքի գծով հարաբերություններ</t>
  </si>
  <si>
    <t xml:space="preserve"> Ընդհանուր բնույթի տնտեսական և առևտրային  հարաբերություններ</t>
  </si>
  <si>
    <t xml:space="preserve"> 1232 </t>
  </si>
  <si>
    <t xml:space="preserve"> Արևելյան Եվրոպայի էներգախնայողության և շրջակա միջավայրի գործընկերության տարածաշրջանային հիմնադրամի աջակցությամբ իրականացվող Երևանի էներգաարդյունավետության ծրագրի երկրորդ փուլ </t>
  </si>
  <si>
    <t xml:space="preserve"> Էներգաարդյունավետության և էներգախնայողությանն ուղղված միջոցառումների իրականացում սեյսմիկ նշանակության հանրային շենքերում </t>
  </si>
  <si>
    <t xml:space="preserve"> Մանկապարտեզների և պոլիկլինիկաների շինարարական աշխատանքներ, (կանխավճար) տոկոս </t>
  </si>
  <si>
    <t xml:space="preserve"> Էներգաարդյունավետության ծրագիր </t>
  </si>
  <si>
    <t xml:space="preserve"> 31016</t>
  </si>
  <si>
    <t xml:space="preserve"> Եմ աջակցությամբ իրականացվող վարկային ծրագրի շրջանակներում ոռոգման համակարգի կառուցում 	</t>
  </si>
  <si>
    <t xml:space="preserve"> Ոռոգման համակարգի բարելավում (17 բնակավայրերում պոմպակայաններ, խողովակաշարեր, ջրագծեր)</t>
  </si>
  <si>
    <t xml:space="preserve"> Եմ աջակցությամբ իրականացվող վարկային ծրագրի շրջանակներում ոռոգման համակարգի կառուցում  </t>
  </si>
  <si>
    <t xml:space="preserve"> 31016 </t>
  </si>
  <si>
    <t xml:space="preserve"> Եմ աջակցությամբ իրականացվող վարկային ծրագրի շրջանակներում ոռոգման համակարգի կառուցում 	 </t>
  </si>
  <si>
    <t xml:space="preserve"> Ոռոգման համակարգի բարելավում (17 բնակավայրերում պոմպակայաններ, խողովակաշարեր, ջրագծեր) </t>
  </si>
  <si>
    <t xml:space="preserve"> Աջակցություն ցուցաբերվող բնակավայրեր, քանակ </t>
  </si>
  <si>
    <t xml:space="preserve">ՀՀ ՏԱՐԱԾՔԱՅԻՆ ԿԱՌԱՎԱՐՄԱՆ ԵՎ ԵՆԹԱԿԱՌՈՒՑՎԱԾՔՆԵՐԻ ՆԱԽԱՐԱՐՈՒԹՅՈՒՆ_x000D_
</t>
  </si>
  <si>
    <t xml:space="preserve"> 32009</t>
  </si>
  <si>
    <t xml:space="preserve"> Միջազգային կազմակերպությունների աջակցությամբ իրականացվող  ՀՀ 8 մարզերում աղբահանության և կոշտ թափոնների ինտեգրված համակարգի կառուցում</t>
  </si>
  <si>
    <t xml:space="preserve"> ՀՀ 8 մարզերում աղբահանության և կոշտ թափոնների ինտեգրված համակարգ (4 սանիտարական աղբավայր, 16 փոխբեռնման կայան)</t>
  </si>
  <si>
    <t xml:space="preserve"> 32009 </t>
  </si>
  <si>
    <t xml:space="preserve"> Միջազգային կազմակերպությունների աջակցությամբ իրականացվող  ՀՀ 8 մարզերում աղբահանության և կոշտ թափոնների ինտեգրված համակարգի կառուցում </t>
  </si>
  <si>
    <t xml:space="preserve"> ՀՀ 8 մարզերում աղբահանության և կոշտ թափոնների ինտեգրված համակարգ (4 սանիտարական աղբավայր, 16 փոխբեռնման կայան) </t>
  </si>
  <si>
    <t xml:space="preserve">  ՀՀ տարածքային կառավարման և ենթակառուցվածքների նախարարություն </t>
  </si>
  <si>
    <t xml:space="preserve"> 1167</t>
  </si>
  <si>
    <t xml:space="preserve"> Էլեկտրաէներգետիկ համակարգի զարգացման ծրագիր</t>
  </si>
  <si>
    <t xml:space="preserve"> Նպաստել էլեկտրաէներգետիկ համակարգի հուսալիության բարձրացմանը և էլեկտրաէներգիայի անխափան մատակարարման ապահովմանը</t>
  </si>
  <si>
    <t xml:space="preserve"> Հուսալի և անվտանգ էլեկտրամատակարարման ապահովում</t>
  </si>
  <si>
    <t xml:space="preserve"> 11006</t>
  </si>
  <si>
    <t xml:space="preserve"> Հայաստան-Վրաստան 400 կՎ լարման էլեկտրահաղորդման օդային գծի և համապատասխան ենթակայանների կառուցում (խորհրդատվական և կառավարման ծառայություններ)</t>
  </si>
  <si>
    <t xml:space="preserve"> Հայաստան-Վրաստան 400կՎլարման էլեկտրահաղորդման օդային գծի և համապատասխան ենթակայնների կառուցում</t>
  </si>
  <si>
    <t xml:space="preserve"> Վառելիք և էներգետիկա</t>
  </si>
  <si>
    <t xml:space="preserve"> Էլեկտրաէներգիա</t>
  </si>
  <si>
    <t xml:space="preserve"> 1167 </t>
  </si>
  <si>
    <t xml:space="preserve"> 11006 </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</si>
  <si>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ծրագիր </t>
  </si>
  <si>
    <t xml:space="preserve"> Հայաստան-Վրաստան 400 կՎ լարման էլեկտրահաղորդման օդային գծի և համապատասխան ենթակայանների կառուցում (խորհրդատվական և կառավարման ծառայություններ) </t>
  </si>
  <si>
    <t xml:space="preserve"> «Բարձրավոլտ էլեկտրացանցեր» ՓԲԸ </t>
  </si>
  <si>
    <t xml:space="preserve"> Կառավարվող/վերահսկվող պայմանագրերի քանակ, հատ </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</si>
  <si>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 </t>
  </si>
  <si>
    <t xml:space="preserve"> Հայաստան-Վրաստան 400կՎլարման էլեկտրահաղորդման օդային գծի և համապատասխան ենթակայնների կառուցում </t>
  </si>
  <si>
    <t xml:space="preserve"> Միջոցառումն իրականացնողի անվանումը</t>
  </si>
  <si>
    <t>«ՀԱՅԱUՏԱՆԻ ՀԱՆՐԱՊԵՏՈՒԹՅԱՆ 2023 ԹՎԱԿԱՆԻ ՊԵՏԱԿԱՆ ԲՅՈՒՋԵԻ ՄԱUԻՆ» OՐԵՆՔԻ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 ԵՎ ԼՐԱՑՈՒՄՆԵՐԸ</t>
  </si>
  <si>
    <t>ՀԱՅԱՍՏԱՆԻ ՀԱՆՐԱՊԵՏՈՒԹՅԱՆ ԿԱՌԱՎԱՐՈՒԹՅԱՆ 2022 ԹՎԱԿԱՆԻ ԴԵԿՏԵՄԲԵՐԻ 29-Ի N 2111-Ն ՈՐՈՇՄԱՆ N 3 ԵՎ N 4 ՀԱՎԵԼՎԱԾՆԵՐՈՒՄ ԿԱՏԱՐՎՈՂ ՓՈՓՈԽՈՒԹՅՈՒՆՆԵՐԸ ԵՎ ԼՐԱՑՈՒՄՆԵՐԸ</t>
  </si>
  <si>
    <t xml:space="preserve">ԸՆԴԱՄԵՆԸ_x000D_
</t>
  </si>
  <si>
    <t xml:space="preserve">ՀՀ կառավարության  2023թվականի </t>
  </si>
  <si>
    <t xml:space="preserve">ՀՀ կառավարության  2023 թվականի </t>
  </si>
  <si>
    <t>ՀՀ կառավարության 2023 թվականի</t>
  </si>
  <si>
    <t xml:space="preserve"> ՀԱՅԱՍՏԱՆԻ ՀԱՆՐԱՊԵՏՈՒԹՅԱՆ ԿԱՌԱՎԱՐՈՒԹՅԱՆ 2022 ԹՎԱԿԱՆԻ ԴԵԿՏԵՄԲԵՐԻ 29-Ի N 2111-Ն ՈՐՈՇՄԱՆ N 1 ՀԱՎԵԼՎԱԾԻ N 5 ԱՂՅՈՒՍԱԿՈՒՄ ԿԱՏԱՐՎՈՂ ՓՈՓՈԽՈՒԹՅՈՒՆՆԵՐԸ</t>
  </si>
  <si>
    <t xml:space="preserve"> ՀԱՅԱՍՏԱՆԻ ՀԱՆՐԱՊԵՏՈՒԹՅԱՆ ԿԱՌԱՎԱՐՈՒԹՅԱՆ 2022 ԹՎԱԿԱՆԻ ԴԵԿՏԵՄԲԵՐԻ 29-Ի N 2111-Ն ՈՐՈՇՄԱՆ N 1 ՀԱՎԵԼՎԱԾԻ N 3 ԱՂՅՈՒՍԱԿՈՒՄ ԿԱՏԱՐՎՈՂ ՓՈՓՈԽՈՒԹՅՈՒՆՆԵՐԸ</t>
  </si>
  <si>
    <t xml:space="preserve"> Աղյուսակ 9.1.25 </t>
  </si>
  <si>
    <t xml:space="preserve">«ՀԱՅԱՍՏԱՆԻ ՀԱՆՐԱՊԵՏՈՒԹՅԱՆ 2023 ,ԹՎԱԿԱՆԻ ՊԵՏԱԿԱՆ ԲՅՈՒՋԵԻ
ՄԱՍԻՆ» ՕՐԵՆՔԻ N 6 ՀՈԴՎԱԾԻ ԱՂՅՈՒՍԱԿՈՒՄ ԵՎ ՀԱՅԱՍՏԱՆԻ ՀԱՆՐԱՊԵՏՈՒԹՅԱՆ ԿԱՌԱՎԱՐՈՒԹՅԱՆ 2022 ԹՎԱԿԱՆԻ ԴԵԿՏԵՄԲԵՐԻ 29-Ի N 2111-Ն ՈՐՈՇՄԱՆ N 2 ՀԱՎԵԼՎԱԾՈՒՄ ԿԱՏԱՐՎՈՂ ՓՈՓՈԽՈՒԹՅՈՒՆՆԵՐԸ </t>
  </si>
  <si>
    <t xml:space="preserve">«ՀԱՅԱՍՏԱՆԻ ՀԱՆՐԱՊԵՏՈՒԹՅԱՆ 2023 ԹՎԱԿԱՆԻ ՊԵՏԱԿԱՆ ԲՅՈՒՋԵԻ
ՄԱՍԻՆ» ՕՐԵՆՔԻ N 2 ՀՈԴՎԱԾԻ ԱՂՅՈՒՍԱԿՈՒՄ ԿԱՏԱՐՎՈՂ ՓՈՓՈԽՈՒԹՅՈՒՆՆԵՐԸ </t>
  </si>
  <si>
    <t>ՀՀ կառավարության 2023թվականի</t>
  </si>
  <si>
    <t>ՀԱՅԱՍՏԱՆԻ ՀԱՆՐԱՊԵՏՈՒԹՅԱՆ ԿԱՌԱՎԱՐՈՒԹՅԱՆ 2022 ԹՎԱԿԱՆԻ ԴԵԿՏԵՄԲԵՐԻ 29-Ի N 2111-Ն ՈՐՈՇՄԱՆ N 1 ՀԱՎԵԼՎԱԾԻ N 1 ԱՂՅՈՒՍԱԿՈՒՄ ԿԱՏԱՐՎՈՂ ՓՈՓՈԽՈՒԹՅՈՒՆՆԵՐԸ</t>
  </si>
  <si>
    <t xml:space="preserve"> ՀԱՅԱՍՏԱՆԻ ՀԱՆՐԱՊԵՏՈՒԹՅԱՆ ԿԱՌԱՎԱՐՈՒԹՅԱՆ 2022 ԹՎԱԿԱՆԻ ԴԵԿՏԵՄԲԵՐԻ 29-Ի N 2111-Ն ՈՐՈՇՄԱՆ N 1 ՀԱՎԵԼՎԱԾԻ N 2 ԱՂՅՈՒՍԱԿՈՒՄ ԿԱՏԱՐՎՈՂ ՓՈՓՈԽՈՒԹՅՈՒՆՆԵՐԸ</t>
  </si>
  <si>
    <t>Վերակառուցվող ենթակայանների քանակ, հատ</t>
  </si>
  <si>
    <t xml:space="preserve"> 12002</t>
  </si>
  <si>
    <t xml:space="preserve"> 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t>
  </si>
  <si>
    <t xml:space="preserve"> 32004</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</si>
  <si>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t>
  </si>
  <si>
    <t>Ցուցանիշների փոփոխությունը (ավելացումները նշված են դրական նշանով)</t>
  </si>
  <si>
    <t xml:space="preserve"> Կոշտ թափոննրի կառավարման համակարգի բարելավում և նոր աղբավայրի ստեղծում</t>
  </si>
  <si>
    <t xml:space="preserve"> Կոշտ թափոնների կառավարման համակարգի բարելավում և նոր աղբավայրի ստեղծում</t>
  </si>
  <si>
    <t xml:space="preserve"> 12002 </t>
  </si>
  <si>
    <t xml:space="preserve"> Վերակառուցման և զարգացման եվրոպական բանկի աջակցությամբ իրականացվող «Կոտայքի և Գեղարքունիքի մարզի կոշտ թափոնների կառավարման խորհրդատվության համար» դրամաշնորհային  ծրագիր </t>
  </si>
  <si>
    <t xml:space="preserve"> Կոշտ թափոննրի կառավարման համակարգի բարելավում և նոր աղբավայրի ստեղծում </t>
  </si>
  <si>
    <t xml:space="preserve"> 32004 </t>
  </si>
  <si>
    <t xml:space="preserve">  Վերակառուցման և զարգացման եվրոպական բանկի աջակցությամբ իրականացվող «Կոտայքի և Գեղարքունիքի մարզի կոշտ թափոնների կառավարման» դրամաշնորհային ծրագիր </t>
  </si>
  <si>
    <t xml:space="preserve"> Կոշտ թափոնների կառավարման համակարգի բարելավում և նոր աղբավայրի ստեղծում </t>
  </si>
  <si>
    <t>1232</t>
  </si>
  <si>
    <t>Էներգաարդյունավետության ծրագիր</t>
  </si>
  <si>
    <t xml:space="preserve"> Արևելյան Եվրոպայի էներգախնայողության և շրջակա միջավայրի գործընկերության տարածաշրջանային հիմնադրամի աջակցությամբ իրականացվող Երևանի էներգաարդյունավետության ծրագրի երկրորդ փուլի վարկային ծրագրի շրջանակներում ենթավարկի տրամադրում</t>
  </si>
  <si>
    <r>
      <rPr>
        <b/>
        <i/>
        <sz val="12"/>
        <rFont val="GHEA Grapalat"/>
        <family val="3"/>
      </rPr>
      <t xml:space="preserve">Ծրագրի անվանումը՝ 
</t>
    </r>
    <r>
      <rPr>
        <sz val="12"/>
        <rFont val="GHEA Grapalat"/>
        <family val="3"/>
      </rPr>
      <t xml:space="preserve">Էներգաարդյունավետության ծրագիր </t>
    </r>
  </si>
  <si>
    <r>
      <rPr>
        <b/>
        <i/>
        <sz val="12"/>
        <rFont val="GHEA Grapalat"/>
        <family val="3"/>
      </rPr>
      <t>Ծրագրի նպատակը՝</t>
    </r>
    <r>
      <rPr>
        <sz val="12"/>
        <rFont val="GHEA Grapalat"/>
        <family val="3"/>
      </rPr>
      <t xml:space="preserve">
Էներգախնայողության և վերականգնվող էներգետիկայի ներուժի առավելագույն իրացում</t>
    </r>
  </si>
  <si>
    <r>
      <rPr>
        <b/>
        <i/>
        <sz val="12"/>
        <rFont val="GHEA Grapalat"/>
        <family val="3"/>
      </rPr>
      <t>Վերջնական արդյունքի նկարագրությունը՝</t>
    </r>
    <r>
      <rPr>
        <sz val="12"/>
        <rFont val="GHEA Grapalat"/>
        <family val="3"/>
      </rPr>
      <t xml:space="preserve">
Էներգախնայողության մակարդակի բարձրացում և վերականգնվող էներգետիկայի մասնաբաժնի աճ</t>
    </r>
  </si>
  <si>
    <r>
      <rPr>
        <b/>
        <i/>
        <sz val="12"/>
        <rFont val="GHEA Grapalat"/>
        <family val="3"/>
      </rPr>
      <t xml:space="preserve">Միջոցառման անվանումը՝ </t>
    </r>
    <r>
      <rPr>
        <sz val="12"/>
        <rFont val="GHEA Grapalat"/>
        <family val="3"/>
      </rPr>
      <t xml:space="preserve">
Արևելյան Եվրոպայի էներգախնայողության և շրջակա միջավայրի գործընկերության տարածաշրջանային հիմնադրամի աջակցությամբ իրականացվող Երևանի էներգաարդյունավետության ծրագրի երկրորդ փուլի վարկային ծրագրի շրջանակներում ենթավարկի տրամադրում</t>
    </r>
  </si>
  <si>
    <r>
      <rPr>
        <b/>
        <i/>
        <sz val="12"/>
        <rFont val="GHEA Grapalat"/>
        <family val="3"/>
      </rPr>
      <t>Միջոցառման նկարագրությունը՝</t>
    </r>
    <r>
      <rPr>
        <sz val="12"/>
        <rFont val="GHEA Grapalat"/>
        <family val="3"/>
      </rPr>
      <t xml:space="preserve">
Էներգաարդյունավետության և էներգախնայողությանն ուղղված միջոցառումների իրականացում սեյսմիկ նշանակության հանրային շենքերում</t>
    </r>
  </si>
  <si>
    <t xml:space="preserve">                                        Ֆինանսական ակտիվների կառավարման միջոցառումներ</t>
  </si>
  <si>
    <t>1157</t>
  </si>
  <si>
    <t>42004</t>
  </si>
  <si>
    <t>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ծրագրի շրջանակներում ենթավարկի տրամադրում</t>
  </si>
  <si>
    <t>Արևելյան Եվրոպայի էներգախնայողության և շրջակա միջավայրի գործընկերության տարածաշրջանային հիմնադրամի աջակցությամբ իրականացվող Երևանի էներգաարդյունավետության ծրագրի երկրորդ փուլի վարկային ծրագրի շրջանակներում ենթավարկի տրամադրում</t>
  </si>
  <si>
    <t>Ծրագրի անվանումը՝ 
Քաղաքային զարգացում</t>
  </si>
  <si>
    <t>Ծրագրի նպատակը՝
Քաղաքային ենթակառուցվածքների զարգացում</t>
  </si>
  <si>
    <t>Վերջնական արդյունքի նկարագրությունը՝
 Քաղաքային ենթակառուցվածքների արդիականացում և բարելավում</t>
  </si>
  <si>
    <t>Միջոցառման անվանումը՝ 
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ծրագրի շրջանակներում ենթավարկի տրամադրում</t>
  </si>
  <si>
    <t>Միջոցառման նկարագրությունը՝
Երևան քաղաքի տրանսպորտի և երթևեկության բարելավման համար տրամադրվող աջակցություն</t>
  </si>
  <si>
    <t xml:space="preserve"> 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ծրագրի շրջանակներում ենթավարկի տրամադրում</t>
  </si>
  <si>
    <t xml:space="preserve"> Երևան քաղաքի տրանսպորտի և երթևեկության բարելավման համար տրամադրվող աջակցություն</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</si>
  <si>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ծրագիր</t>
  </si>
  <si>
    <t xml:space="preserve"> 12028</t>
  </si>
  <si>
    <t xml:space="preserve">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t>
  </si>
  <si>
    <t xml:space="preserve"> Երևան քաղաքի տրանսպորտի և երթևեկության բարելավման համար տրամադրվող աջակցություն և ծառայություններ</t>
  </si>
  <si>
    <t xml:space="preserve"> - Տրանսպորտային սարքավորումներ</t>
  </si>
  <si>
    <t xml:space="preserve"> 12028 </t>
  </si>
  <si>
    <t xml:space="preserve">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 </t>
  </si>
  <si>
    <t xml:space="preserve"> Երևան քաղաքի տրանսպորտի և երթևեկության բարելավման համար տրամադրվող աջակցություն և ծառայություններ </t>
  </si>
  <si>
    <t xml:space="preserve"> Ֆրանսիայի Հանրապետության կառավարության աջակցությամբ իրականացվող Վեդու ջրամբարի և ոռոգման համակարգի կառուցում </t>
  </si>
  <si>
    <t>այդ թվում` ըստ կատարողների</t>
  </si>
  <si>
    <t>ՀՀ տարածքային կառավարման և ենթակառուցվածքների նախարարության ջրային կոմիտե</t>
  </si>
  <si>
    <t>այդ թվում` բյուջետային ծախսերի տնտեսագիտական դասակարգման հոդվածներ</t>
  </si>
  <si>
    <t>- Շենքերի և շինությունների շինարարություն</t>
  </si>
  <si>
    <t xml:space="preserve"> Սոցիալական ներդրումների և տեղական զարգացման ծրագիր</t>
  </si>
  <si>
    <t>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 օգտագործման և հասանելիության բարելավում</t>
  </si>
  <si>
    <t>Գերմանիայի զարգացման վարկերի բանկի աջակցությամբ իրականացվող Ախուրյան գետի ջրային ռեսուրսների ինտեգրված կառավարման դրամաշնորհային ծրագիր</t>
  </si>
  <si>
    <t xml:space="preserve"> 11011</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</si>
  <si>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t>
  </si>
  <si>
    <t>ԱՄՆ ՄԶԳ աջակցությամբ իրականացվող Տեղական ինքնակառավարման և ապակենտրոնացման բարեփոխումների դրամաշնորհային ծրագրի կառավարում</t>
  </si>
  <si>
    <t>ԾԱՌԱՅՈՒԹՅՈՒՆՆԵՐԻ ԵՎ ԱՊՐԱՆՔՆԵՐԻ ՁԵՌՔԲԵՐՈՒՄ</t>
  </si>
  <si>
    <t>Շարունակական ծախսեր</t>
  </si>
  <si>
    <t>- Ապահովագրական ծախսեր</t>
  </si>
  <si>
    <t>Պայմանագրային այլ ծառայությունների ձեռքբերում</t>
  </si>
  <si>
    <t>- Կառավարչական ծառայություններ</t>
  </si>
  <si>
    <t>Ընթացիկ նորոգում և պահպանում (ծառայություններ և նյութեր)</t>
  </si>
  <si>
    <t xml:space="preserve"> - Շենքերի և կառույցների ընթացիկ նորոգում և պահպանում</t>
  </si>
  <si>
    <t xml:space="preserve"> 1072</t>
  </si>
  <si>
    <t xml:space="preserve"> Ջրամատակարարաման և ջրահեռացման բարելավում</t>
  </si>
  <si>
    <t>Եվրոպական միության հարևանության ներդրումային ծրագրի աջակցությամբ իրականացվող_x000D_ Երևանի ջրամատակարարման բարելավման դրամաշնորհային ծրագիր</t>
  </si>
  <si>
    <t xml:space="preserve">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t>
  </si>
  <si>
    <t xml:space="preserve"> 31004</t>
  </si>
  <si>
    <t xml:space="preserve">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t>
  </si>
  <si>
    <t xml:space="preserve">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</si>
  <si>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կարողությունն»րի բար»լավման ծրագրի համակարգում և ղեկավարում</t>
  </si>
  <si>
    <t xml:space="preserve"> 11009</t>
  </si>
  <si>
    <t xml:space="preserve"> Գերմանիայի զարգացման վարկերի բանկի աջակցությամբ իրականացվող Ախուրյան գետի ջրային ռեսուրսների ինտեգրացված կառավարման դրամաշնորհային ծրագիր</t>
  </si>
  <si>
    <t xml:space="preserve"> Զարգացման ֆրանսիական  գործակալության աջակցությամբ իրականացվող ոռոգման ոլորտի ֆինանսական կայունության և ոռոգման կառավարման կարողությունն»րի բար»լավման ծրագրի համակարգում և ղ»կավարում</t>
  </si>
  <si>
    <t xml:space="preserve"> 31001</t>
  </si>
  <si>
    <t xml:space="preserve"> Ֆրանսիայի Հանրապետության կառավարության աջակցությամբ իրականացվող Վեդու ջրամբարի  և ոռոգման համակարգի կառուցում</t>
  </si>
  <si>
    <t xml:space="preserve"> Ֆրանսիայի Հանրապետության կառավարության աջակցությամբ իրականացվող Վեդու ջրամբարի  և ոռոգման համակարգի կառուցման ծրագիր</t>
  </si>
  <si>
    <t xml:space="preserve"> Նպաստել տարածքներում բնակչության նյութական և ոչ նյութական բարեկեցության աճին</t>
  </si>
  <si>
    <t xml:space="preserve"> Համայնքային և միջհամայնքային ենթակառուցվածքների և որակի հասանելիության բարելավում, ինստիտուցիոնալ և ֆինանասական կարողությունների հզորացում</t>
  </si>
  <si>
    <t xml:space="preserve">ԱՄՆ ՄԶԳ աջակցությամբ իրականացվող Տեղական ինքնա կառավարման և ապակենտրոնացման բարեփոխումների 
դրամաշնորհային ծրագրի իրականացման նպատակով 
ծրագրի կառավարման ծախսեր և Տեղական կառավարման 
համակարգերի հզորացման, ապակենտրոնացման գործընթաց ներին աջակցության նպատակով խորհրդատվություններ և 
ուսուցումներ </t>
  </si>
  <si>
    <t>ԱՄՆ ՄԶԳ աջակցությամբ իրականացվող Տեղականինքնակառավարման և ապակենտրոնացման բարեփոխումների դրամաշնորհային ծրագրի կառավարում</t>
  </si>
  <si>
    <t xml:space="preserve"> 12004</t>
  </si>
  <si>
    <t xml:space="preserve">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 օգտագործման և հասանելիության բարելավում:</t>
  </si>
  <si>
    <t xml:space="preserve"> Ջրագծերի, առողջապահության, կրթության օբյեկտների, մշակույթային տների, ծերանոցների, մանկատների, հատուկ դպրոցների, մանկապարտզների և կոյուղու օբյեկտնրի հիմն. և շինարարություն., գույքի և սարքավորումների տրամադրում  շահառու ենթածրագրերի համար:</t>
  </si>
  <si>
    <t xml:space="preserve"> Ջրամատակարարման ծառայությունների հասանելիության և մատչելիության ապահովում</t>
  </si>
  <si>
    <t xml:space="preserve"> Խմելու ջրի մատակարարման և ջրահեռացման համակարգի բարելավում, կորուստների կրճատում</t>
  </si>
  <si>
    <t>Ծրագրի միջոցառումներ</t>
  </si>
  <si>
    <t xml:space="preserve"> 11004</t>
  </si>
  <si>
    <t xml:space="preserve"> Եվրոպական միության հարևանության ներդրումային ծրագրի աջակցությամբ իրականացվող Երևանի ջրամատակարարման բարելավման դրամաշնորհային ծրագիր</t>
  </si>
  <si>
    <t xml:space="preserve"> Երևանի ջրամատակարարման բարելավման ծրագրի աուդիտի իրականացում</t>
  </si>
  <si>
    <t xml:space="preserve">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t>
  </si>
  <si>
    <t xml:space="preserve"> Երևանի ջրամատակարարման ցանցի բարելավման աշխատանքներ</t>
  </si>
  <si>
    <t xml:space="preserve"> 09</t>
  </si>
  <si>
    <t xml:space="preserve"> Տնտեսական հարաբերություններ (այլ դասերին չպատկանող)</t>
  </si>
  <si>
    <t xml:space="preserve"> 1019</t>
  </si>
  <si>
    <t xml:space="preserve"> 06</t>
  </si>
  <si>
    <t xml:space="preserve"> ԲՆԱԿԱՐԱՆԱՅԻՆ ՇԻՆԱՐԱՐՈՒԹՅՈՒՆ ԵՎ ԿՈՄՈՒՆԱԼ ԾԱՌԱՅՈՒԹՅՈՒՆՆԵՐ</t>
  </si>
  <si>
    <t xml:space="preserve"> 03</t>
  </si>
  <si>
    <t xml:space="preserve"> Ջրամատակարարում</t>
  </si>
  <si>
    <t xml:space="preserve"> Կառավարվող/վերահսկվող խորհրդատվական պայմանագրերի քանակը, հատ </t>
  </si>
  <si>
    <t xml:space="preserve"> 31001 </t>
  </si>
  <si>
    <t xml:space="preserve"> Ֆրանսիայի Հանրապետության կառավարության աջակցությամբ իրականացվող Վեդու ջրամբարի կառուցում </t>
  </si>
  <si>
    <t xml:space="preserve"> Ֆրանսիայի Հանրապետության կառավարության աջակցությամբ իրականացվող Վեդու ջրամբարի կառուցման ծրագիր </t>
  </si>
  <si>
    <t xml:space="preserve"> Պատվարի կառուցում, մ </t>
  </si>
  <si>
    <t xml:space="preserve"> Ոռոգման ներտնտեսային ցանցի նորոգում, կմ </t>
  </si>
  <si>
    <t xml:space="preserve"> Շահառուների ընտրության չափանիշները`</t>
  </si>
  <si>
    <t xml:space="preserve">  Համաձայն ՏԶՀ Ղեկավար ձեռնարկի, որը ֆինանսավորման համաձայնագրի մաս է կազմում</t>
  </si>
  <si>
    <t xml:space="preserve">Քանակական </t>
  </si>
  <si>
    <t xml:space="preserve">Տեղական ինքնակառավարման մարմինների ուսուցում՝ 
հաշվետվողականության ամրապնդման համար 
(տեղական ինքնակառավարման սուբյեկտներ, հատ) </t>
  </si>
  <si>
    <t>Հաշվետվողականության ամրապնդման վերաբերյալ 
սեմինարներին և թրեյնինգներին համայնքային ծառա յողների մասնակցություն (մասնակիցների թիվ, անձ)</t>
  </si>
  <si>
    <t>Արտակարգ իրավիճակների արձագանքման / ռիսկերի 
նվազեցման քաղաքականության և ընթացակարգերի 
մշակում և փորձարկում (համայնքների թիվ, հատ)</t>
  </si>
  <si>
    <t xml:space="preserve"> Միջոցառման վրա կատարված ծախսը (հազար դրամ) </t>
  </si>
  <si>
    <t xml:space="preserve">Համայնքներում հասարակական կարծիքի ուսումնասիրություներ՝ հանրային ծառայությունների մակար դակից գոհունակության աստիճանը պարզելու համար 
(համայնքների թիվ, հատ) 
</t>
  </si>
  <si>
    <t xml:space="preserve">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 օգտագործման և հասանելիության բարելավում</t>
  </si>
  <si>
    <t xml:space="preserve"> Ջրագծերի, առողջապահության, կրթության օբյեկտների, մշակույթային տների, ծերանոցների, մանկատների, հատուկ դպրոցների, մանկապարտզների և կոյուղու օբյեկտնրի հիմն. և շինարարություն., գույքի և սարքավորումների տրամադրում  շահառու ենթածրագրերի համար</t>
  </si>
  <si>
    <t xml:space="preserve"> Հիմնանորոգված և  նոր կառուցված ջրագծերի, առողջապահության, կրթության, մշակույթի, հատուկ խնամքի և  ենթակառուցվածքների ոլորտի օբյեկտներից օգտվող համայնքներ, համայնքների թիվ, հատ </t>
  </si>
  <si>
    <t xml:space="preserve"> Ավարտման ենթակա միկրոծրագրերի թիվ, հատ </t>
  </si>
  <si>
    <t xml:space="preserve"> Ծրագրի շահառուների թիվ </t>
  </si>
  <si>
    <t xml:space="preserve"> 1072 </t>
  </si>
  <si>
    <t xml:space="preserve">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 երրորդ փուլ </t>
  </si>
  <si>
    <t xml:space="preserve">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 Արմավիրի կեղտաջրերի մաքրման կայանի կառուցում </t>
  </si>
  <si>
    <t xml:space="preserve"> Միջոցառումն իրականացնողի անվանումը`</t>
  </si>
  <si>
    <t xml:space="preserve"> Նորոգվող ջրագծերի երկարություն, կմ </t>
  </si>
  <si>
    <t xml:space="preserve"> Նորոգվող կոյուղագծերի երկարություն, կմ </t>
  </si>
  <si>
    <t xml:space="preserve"> Նորոգվող տնային միացումներ, հատ </t>
  </si>
  <si>
    <t xml:space="preserve"> Նորոգվող մուտքագծի երկարություն, կմ </t>
  </si>
  <si>
    <t>Ցուցանիշների փոփոխությունը (ավելացումները՝ նշված են դրական նշանով)</t>
  </si>
  <si>
    <t xml:space="preserve">Համայնքներում հասարակական կարծիքի ուսումնա սիրություներ՝ հանրային ծառայությունների մակար դակից գոհունակության աստիճանը պարզելու համար 
(համայնքների թիվ, հատ) 
</t>
  </si>
  <si>
    <t xml:space="preserve"> 1049</t>
  </si>
  <si>
    <t xml:space="preserve"> Ճանապարհային ցանցի բարելավում</t>
  </si>
  <si>
    <t xml:space="preserve"> Եվրոպական ներդրումային բանկի աջակցությամբ իրականացվող Մ6 Վանաձոր-Ալավերդի-Վրաստանի սահման միջպետական նշանակության ճանապարհի անվտանգության բարելավման  դրամաշնորհային ծրագիր</t>
  </si>
  <si>
    <t>1049</t>
  </si>
  <si>
    <t xml:space="preserve"> Ասիական զարգացման բանկի աջակցությամբ իրականացվող Հայաստան-Վրաստան սահմանային տարածաշրջանային ճանապարհի (Մ6 Վանաձոր-Բագրատաշեն) բարելավման ծրագրի համակարգում և կառավարում</t>
  </si>
  <si>
    <t xml:space="preserve"> ԱՇԽԱՏԱՆՔԻ ՎԱՐՁԱՏՐՈՒԹՅՈՒՆ</t>
  </si>
  <si>
    <t xml:space="preserve"> Դրամով վճարվող աշխատավարձեր և հավելավճարներ</t>
  </si>
  <si>
    <t xml:space="preserve"> - Աշխատողների աշխատավարձեր և հավելավճարներ</t>
  </si>
  <si>
    <t xml:space="preserve"> Ասիական զարգացման բանկի աջակցությամբ իրականացվող Հյուսիս-հարավ միջանցքի զարգացման ծրագրի համակարգում և կառավարում ( Տրանշ 2)</t>
  </si>
  <si>
    <t xml:space="preserve"> Ասիական զարգացման բանկի աջակցությամբ իրականացվող Հյուսիս-հարավ միջանցքի զարգացման ծրագրի համակարգում և կառավարում (Տրանշ 3)</t>
  </si>
  <si>
    <t xml:space="preserve"> Պայմանագրային այլ ծառայությունների ձեռքբերում</t>
  </si>
  <si>
    <t xml:space="preserve"> - Համակարգչային ծառայություններ</t>
  </si>
  <si>
    <t xml:space="preserve"> Ընթացիկ նորոգում և պահպանում (ծառայություններ և նյութեր)</t>
  </si>
  <si>
    <t xml:space="preserve"> Նյութեր (Ապրանքներ)</t>
  </si>
  <si>
    <t xml:space="preserve"> - Տրանսպորտային նյութեր</t>
  </si>
  <si>
    <t xml:space="preserve"> Եվրասիական զարգացման բանկի աջակցությամբ իրականացվող Հյուսիս-հարավ միջանցքի զարգացման ծրագրի համակարգում և կառավարում</t>
  </si>
  <si>
    <t xml:space="preserve"> Այլ մասնագիտական ծառայությունների ձեռքբերում</t>
  </si>
  <si>
    <t xml:space="preserve"> - Մասնագիտական ծառայություններ</t>
  </si>
  <si>
    <t xml:space="preserve"> 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t>
  </si>
  <si>
    <t xml:space="preserve"> Ասիական զարգացման բանկի աջակցությամբ իրականացվող Հյուսիս-հարավ միջանցքի զարգացման վարկային ծրագիր, Տրանշ 2</t>
  </si>
  <si>
    <t xml:space="preserve"> Վերակառուցման և զարգացման եվրոպական բանկի աջակցությամբ իրականացվող ՀՀ պետական սահմանի Բագրատաշեն անցման կետի կամրջի վերակառուցման վարկային ծրագիր</t>
  </si>
  <si>
    <t xml:space="preserve"> Եվրոպական ներդրումային բանկի աջակցությամբ իրականացվող Հյուսիս-հարավ միջանցքի զարգացման վարկային ծրագիր, Տրանշ 3</t>
  </si>
  <si>
    <t xml:space="preserve"> Ասիական զարգացման բանկի աջակցությամբ իրականացվող Հյուսիս-հարավ միջանցքի զարգացման վարկային ծրագիր, Տրանշ 3</t>
  </si>
  <si>
    <t xml:space="preserve"> - Վարչական սարքավորումներ</t>
  </si>
  <si>
    <t xml:space="preserve"> - Ոչ նյութական հիմնական միջոցներ</t>
  </si>
  <si>
    <t xml:space="preserve"> Եվրասիական զարգացման բանկի աջակցությամբ իրականացվող Հյուսիս-հարավ միջանցքի զարգացման ծրագիր</t>
  </si>
  <si>
    <t>Ծրագրի անվանումը`</t>
  </si>
  <si>
    <t>Ծրագրի նպատակը`</t>
  </si>
  <si>
    <t xml:space="preserve"> Ճանապարհային ցանցի բարելավում և անվտանգ երթևեկության ապահովում</t>
  </si>
  <si>
    <t>Վերջնական արդյունքի նկարագրությունը՝</t>
  </si>
  <si>
    <t xml:space="preserve"> Ճանապարհների ծածկի որակի և փոխադրումների արդյունավետության բարելավում, ճանապարհների վիճակով պայմանավորված պատահարների նվազում</t>
  </si>
  <si>
    <t xml:space="preserve"> Խորհրդատվական ծառայություններ և պահպանման ծախսեր</t>
  </si>
  <si>
    <t xml:space="preserve"> 11012</t>
  </si>
  <si>
    <t xml:space="preserve"> 21004</t>
  </si>
  <si>
    <t xml:space="preserve"> Հանրության կողմից անմիջականորեն օգտագործվող ակտիվների հետ կապված միջոցառումներ</t>
  </si>
  <si>
    <t xml:space="preserve"> 21006</t>
  </si>
  <si>
    <t xml:space="preserve"> Աշտարակ-Թալին 29+600կմ-71+500կմ հատվածի կառուցում</t>
  </si>
  <si>
    <t xml:space="preserve"> 21008</t>
  </si>
  <si>
    <t xml:space="preserve"> Նոր կամրջի կառուցման շինարարական աշխատանքներ</t>
  </si>
  <si>
    <t xml:space="preserve"> 21009</t>
  </si>
  <si>
    <t xml:space="preserve"> Լանջիկ-Գյումրի 27.47 կմ երկարությամբ ճանապարհային հատվածի կառուցում</t>
  </si>
  <si>
    <t xml:space="preserve"> 21011</t>
  </si>
  <si>
    <t xml:space="preserve"> Հատված Թալին-Լանջիկ 71+500 կմ-90+200 կմ կառուցման շինարարական աշխատանքներ</t>
  </si>
  <si>
    <t xml:space="preserve"> 21012</t>
  </si>
  <si>
    <t xml:space="preserve"> 21014</t>
  </si>
  <si>
    <t>Ճանապարհային ցանցի բարելավում</t>
  </si>
  <si>
    <t xml:space="preserve"> 11007 </t>
  </si>
  <si>
    <t xml:space="preserve"> Ասիական զարգացման բանկի աջակցությամբ իրականացվող Հայաստան-Վրաստան սահմանային տարածաշրջանային ճանապարհի (Մ6 Վանաձոր-Բագրատաշեն) բարելավման ծրագրի համակարգում և կառավարում </t>
  </si>
  <si>
    <t xml:space="preserve"> Խորհրդատվական ծառայություններ և պահպանման ծախսեր </t>
  </si>
  <si>
    <t xml:space="preserve"> 1049 </t>
  </si>
  <si>
    <t xml:space="preserve"> 11009 </t>
  </si>
  <si>
    <t xml:space="preserve"> Ասիական զարգացման բանկի աջակցությամբ իրականացվող Հյուսիս-հարավ միջանցքի զարգացման ծրագրի համակարգում և կառավարում ( Տրանշ 2) </t>
  </si>
  <si>
    <t xml:space="preserve"> Հողերի օտարում, շահառուների քանակ </t>
  </si>
  <si>
    <t xml:space="preserve"> 11016 </t>
  </si>
  <si>
    <t xml:space="preserve"> Հյուսիս-հարավ ճանապարհային միջանցքի զարգացման ծրագրի Սիսիան-Քաջարան 60կմ-ի համակարգում և կառավարում </t>
  </si>
  <si>
    <t xml:space="preserve"> Հյուսիս-հարավ ճանապարհային միջանցքի զարգացման ծրագրի շրջանակներում հողերի օտարում (Սիսիան-Քաջարան 60կմ) </t>
  </si>
  <si>
    <t xml:space="preserve"> 21004 </t>
  </si>
  <si>
    <t xml:space="preserve"> 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 </t>
  </si>
  <si>
    <t xml:space="preserve"> Ճանապարհաշինական աշխատանքներ </t>
  </si>
  <si>
    <t xml:space="preserve"> Հանրության կողմից անմիջականորեն օգտագործվող ակտիվների հետ կապված միջոցառումներ </t>
  </si>
  <si>
    <t xml:space="preserve"> 21006 </t>
  </si>
  <si>
    <t xml:space="preserve"> Ասիական զարգացման բանկի աջակցությամբ իրականացվող Հյուսիս-հարավ միջանցքի զարգացման վարկային ծրագիր, Տրանշ 2 </t>
  </si>
  <si>
    <t xml:space="preserve"> Աշտարակ-Թալին 29+600կմ-71+500կմ հատվածի կառուցում </t>
  </si>
  <si>
    <t xml:space="preserve"> 21008 </t>
  </si>
  <si>
    <t xml:space="preserve"> Վերակառուցման և զարգացման եվրոպական բանկի աջակցությամբ իրականացվող ՀՀ պետական սահմանի Բագրատաշեն անցման կետի կամրջի վերակառուցման վարկային ծրագիր </t>
  </si>
  <si>
    <t xml:space="preserve"> Նոր կամրջի կառուցման շինարարական աշխատանքներ </t>
  </si>
  <si>
    <t xml:space="preserve"> 21009 </t>
  </si>
  <si>
    <t xml:space="preserve"> Եվրոպական ներդրումային բանկի աջակցությամբ իրականացվող Հյուսիս-հարավ միջանցքի զարգացման վարկային ծրագիր, Տրանշ 3 </t>
  </si>
  <si>
    <t xml:space="preserve"> Լանջիկ-Գյումրի 27.47 կմ երկարությամբ ճանապարհային հատվածի կառուցում </t>
  </si>
  <si>
    <t xml:space="preserve"> 21011 </t>
  </si>
  <si>
    <t xml:space="preserve"> Ասիական զարգացման բանկի աջակցությամբ իրականացվող Հյուսիս-հարավ միջանցքի զարգացման վարկային ծրագիր, Տրանշ 3 </t>
  </si>
  <si>
    <t xml:space="preserve"> Հատված Թալին-Լանջիկ 71+500 կմ-90+200 կմ կառուցման շինարարական աշխատանքներ </t>
  </si>
  <si>
    <t xml:space="preserve"> Վարչական սարքավորումներ, քանակ </t>
  </si>
  <si>
    <t xml:space="preserve"> Ոչ նյութական հիմնական միջոցներ, քանակ </t>
  </si>
  <si>
    <t xml:space="preserve"> 21012 </t>
  </si>
  <si>
    <t xml:space="preserve"> Եվրասիական զարգացման բանկի աջակցությամբ իրականացվող Հյուսիս-հարավ միջանցքի զարգացման ծրագիր </t>
  </si>
  <si>
    <t xml:space="preserve"> 21014 </t>
  </si>
  <si>
    <t xml:space="preserve"> Եվրոպական ներդրումային բանկի աջակցությամբ իրականացվող Մ6 Վանաձոր-Ալավերդի-Վրաստանի սահման միջպետական նշանակության ճանապարհի անվտանգության բարելավման  դրամաշնորհային ծրագիր </t>
  </si>
  <si>
    <t xml:space="preserve"> Ճանապարհների վրա վտանգավոր կետերի վերացում, հատ </t>
  </si>
  <si>
    <t xml:space="preserve"> 11011 </t>
  </si>
  <si>
    <t xml:space="preserve"> Ասիական զարգացման բանկի աջակցությամբ իրականացվող Հյուսիս-հարավ միջանցքի զարգացման ծրագրի համակարգում և կառավարում (Տրանշ 3) </t>
  </si>
  <si>
    <t xml:space="preserve"> 11012 </t>
  </si>
  <si>
    <t xml:space="preserve"> Եվրասիական զարգացման բանկի աջակցությամբ իրականացվող Հյուսիս-հարավ միջանցքի զարգացման ծրագրի համակարգում և կառավարում </t>
  </si>
  <si>
    <t>ՀԱՅԱՍՏԱՆԻ ՀԱՆՐԱՊԵՏՈՒԹՅԱՆ    ՎԱՐՉԱՊԵՏԻ ԱՇԽԱՏԱԿԱԶՄԻ</t>
  </si>
  <si>
    <t>ՂԵԿԱՎԱՐ</t>
  </si>
  <si>
    <t>Ա.ՀԱՐՈՒԹՅՈՒՆՅԱՆ</t>
  </si>
  <si>
    <t xml:space="preserve">այդ թվում՝ </t>
  </si>
  <si>
    <t>Եվրոպական ներդրումային բանկի աջակցությամբ իրականացվող Հյուսիս-հարավ միջանցքի զարգացման վարկային ծրագիր, Տրանշ 3</t>
  </si>
  <si>
    <t xml:space="preserve">  Ասիական զարգացման բանկի աջակցությամբ իրականացվող Հյուսիս-հարավ միջանցքի զարգացման վարկային ծրագիր, Տրանշ 2</t>
  </si>
  <si>
    <t>Ասիական զարգացման բանկի աջակցությամբ իրականացվող  Մ6 Վանաձոր-Ալավերդի-Վրաստանի սահման միջպետական նշանակության ճանապարհի ծրագրի կառուցում և հիմնանորոգում</t>
  </si>
  <si>
    <t>Ասիական զարգացման բանկի աջակցությամբ իրականացվող Հյուսիս-հարավ միջանցքի զարգացման ծրագրի համակարգում և կառավարում (Տրանշ 3)</t>
  </si>
  <si>
    <t xml:space="preserve"> 12016</t>
  </si>
  <si>
    <t xml:space="preserve">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t>
  </si>
  <si>
    <t xml:space="preserve"> Գյումրու ճանապարհների վերակառուցմանը և փողոցային լուսավորության արդիականացմանը խորհրդատվական աջակցություն</t>
  </si>
  <si>
    <t xml:space="preserve"> 12016 </t>
  </si>
  <si>
    <t xml:space="preserve">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 </t>
  </si>
  <si>
    <t xml:space="preserve"> Գյումրու ճանապարհների վերակառուցմանը և փողոցային լուսավորության արդիականացմանը խորհրդատվական աջակցություն </t>
  </si>
  <si>
    <t xml:space="preserve">  ՀՀ բնակչություն </t>
  </si>
  <si>
    <t xml:space="preserve"> Ընտրված փողոցների մշակվող նախագծանախահաշվային փաստաթղթերի թիվը՛ հատ </t>
  </si>
  <si>
    <t xml:space="preserve">  Ընտրված փողոցների համար կազմակերպվող մրցութային և գնման գործընթացների թիվը՛ հատ </t>
  </si>
  <si>
    <t xml:space="preserve">  Ընտրված փողոցների շին աշխատանքների տեխնիկական և հեղինակային հսկողություն՛հատ </t>
  </si>
  <si>
    <t xml:space="preserve">Կատարվող աշխատանքների անվտանգության վերաբերյալ կազմվող հաշվետվությունների թիվը՛ հատ </t>
  </si>
  <si>
    <t>Հավելված N 6</t>
  </si>
  <si>
    <t xml:space="preserve"> 11005</t>
  </si>
  <si>
    <t xml:space="preserve"> Եվրասիական զարգացման բանկի աջակցությամբ իրականացվող ոռոգման համակարգերի զարգացման ծրագրի խորհրդատվություն և կառավարում</t>
  </si>
  <si>
    <t xml:space="preserve"> 11007</t>
  </si>
  <si>
    <t xml:space="preserve">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t>
  </si>
  <si>
    <t xml:space="preserve">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t>
  </si>
  <si>
    <t>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t>
  </si>
  <si>
    <t>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t>
  </si>
  <si>
    <t xml:space="preserve"> 31003</t>
  </si>
  <si>
    <t xml:space="preserve">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t>
  </si>
  <si>
    <t xml:space="preserve">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t>
  </si>
  <si>
    <t xml:space="preserve"> Եվրասիական զարգացման բանկի աջակցությամբ իրականացվող ոռոգման համակարգերի զարգացման ծրագրի համակարգում և ղեկավարում</t>
  </si>
  <si>
    <t xml:space="preserve">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t>
  </si>
  <si>
    <t xml:space="preserve"> Գերմանիայի զարգացման վարկերի բանկի աջակցությամբ իրականացվող Ախուրյան գետի ջրային ռեսուրսների ինտեգրված կառավարման ծրագիր </t>
  </si>
  <si>
    <t xml:space="preserve">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t>
  </si>
  <si>
    <t xml:space="preserve"> Եվրասիական զարգացման բանկի աջակցությամբ իրականացվող ոռոգման համակարգերի զարգացման ծրագիր </t>
  </si>
  <si>
    <t xml:space="preserve">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t>
  </si>
  <si>
    <t xml:space="preserve"> 6 քաղաքների և 37 գյուղական բնակավայրերի ջրամատակարարման և ջրահեռացման համակարգերի հատվածների հրատապ (մասնակի) վերականգնման աշխատանքներ </t>
  </si>
  <si>
    <t xml:space="preserve"> Գերմանիայի զարգացման վարկերի բանկի աջակցությամբ իրականացվող Ախուրյան գետի ջրային ռեսուրսների ինտեգրված կառավարման ծրագիր</t>
  </si>
  <si>
    <t xml:space="preserve"> 31005</t>
  </si>
  <si>
    <t xml:space="preserve">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t>
  </si>
  <si>
    <t xml:space="preserve"> Եվրասիական զարգացման բանկի աջակցությամբ իրականացվող ոռոգման համակարգերի զարգացման ծրագիր</t>
  </si>
  <si>
    <t xml:space="preserve"> 6 քաղաքների և 37 գյուղական բնակավայրերի ջրամատակարարման և ջրահեռացման համակարգերի հատվածների հրատապ (մասնակի) վերականգնման աշխատանքներ</t>
  </si>
  <si>
    <t>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t>
  </si>
  <si>
    <t xml:space="preserve"> ԴՐԱՄԱՇՆՈՐՀՆԵՐ</t>
  </si>
  <si>
    <t xml:space="preserve"> Ընթացիկ դրամաշնորհներ պետական հատվածի այլ մակարդակներին</t>
  </si>
  <si>
    <t>-Այլ ընթացիկ դրամաշնորհներ</t>
  </si>
  <si>
    <t xml:space="preserve">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ենթակառուցվածքների և բնակելի տների կառուցում</t>
  </si>
  <si>
    <t xml:space="preserve"> ՉԱՐՏԱԴՐՎԱԾ ԱԿՏԻՎՆԵՐ</t>
  </si>
  <si>
    <t xml:space="preserve"> ՀՈՂ</t>
  </si>
  <si>
    <t>Հարկեր, պարտադիր վճարներ և տույժեր, որոնք կառավարման տարբեր մակարդակների կողմից կիրառվում են միմյանց նկատմամբ</t>
  </si>
  <si>
    <t>ՀՀ կառավարության պահուստային ֆոնդ</t>
  </si>
  <si>
    <t>Ծառայությունների մատուցում</t>
  </si>
  <si>
    <t xml:space="preserve">Աղյուսակ N 9.47     </t>
  </si>
  <si>
    <t>ՀՀ ԿԱՌԱՎԱՐՈՒԹՅՈՒՆ</t>
  </si>
  <si>
    <t xml:space="preserve">1139
</t>
  </si>
  <si>
    <t xml:space="preserve">Ծրագրի միջոցառումները </t>
  </si>
  <si>
    <t xml:space="preserve"> Ցուցանիշների փոփոխությունը 
(ավելացումները նշված են դրական նշանով)</t>
  </si>
  <si>
    <t xml:space="preserve"> ՀՀ կառավարության պահուստային ֆոնդ </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</si>
  <si>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 </t>
  </si>
  <si>
    <t xml:space="preserve">Միջոցառումն իրականացնողի անվանումը </t>
  </si>
  <si>
    <t xml:space="preserve"> ՀՀ կառավարություն </t>
  </si>
  <si>
    <t xml:space="preserve"> 11016</t>
  </si>
  <si>
    <t xml:space="preserve"> Հյուսիս-հարավ ճանապարհային միջանցքի զարգացման ծրագրի Սիսիան-Քաջարան 60կմ-ի համակարգում և կառավարում</t>
  </si>
  <si>
    <t xml:space="preserve"> Կապիտալ դրամաշնորհներ պետական հատվածի այլ մակարդակներին</t>
  </si>
  <si>
    <t xml:space="preserve"> - Այլ կապիտալ դրամաշնորհներ</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</si>
  <si>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համակարգում և ղեկավարում</t>
  </si>
  <si>
    <t xml:space="preserve"> 11010</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</si>
  <si>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t>
  </si>
  <si>
    <t xml:space="preserve"> Գերմանիայի զարգացման բանկի աջակցությամբ իրականացվող Ախուրյան գետի ջրային ռեսուրսների ինտեգրված կառավարման փուլ 1 ծրագիր</t>
  </si>
  <si>
    <t xml:space="preserve"> Հյուսիս-հարավ ճանապարհային միջանցքի զարգացման ծրագրի շրջանակներում հողերի օտարում (Սիսիան-Քաջարան 60կմ)</t>
  </si>
  <si>
    <t>ՀԱՅԱՍՏԱՆԻ ՀԱՆՐԱՊԵՏՈՒԹՅԱՆ ԿԱՌԱՎԱՐՈՒԹՅԱՆ 2022 ԹՎԱԿԱՆԻ ԴԵԿՏԵՄԲԵՐԻ 29-Ի N 2111-Ն ՈՐՈՇՄԱՆ N 9 ՀԱՎԵԼՎԱԾԻ N 9.7 ԵՎ N 9.47 ԱՂՅՈՒՍԱԿՆԵՐՈՒՄ ԿԱՏԱՐՎՈՂ ՓՈՓՈԽՈՒԹՅՈՒՆՆԵՐԸ ԵՎ ԼՐԱՑՈՒՄՆԵՐԸ</t>
  </si>
  <si>
    <t xml:space="preserve"> 11010 </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</si>
  <si>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t>
  </si>
  <si>
    <t xml:space="preserve">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համակարգում և ղեկավարում </t>
  </si>
  <si>
    <t xml:space="preserve">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ենթակառուցվածքների և բնակելի տների կառուցում </t>
  </si>
  <si>
    <t xml:space="preserve"> Գերմանիայի զարգացման բանկի աջակցությամբ իրականացվող Ախուրյան գետի ջրային ռեսուրսների ինտեգրված կառավարման փուլ 1 ծրագիր </t>
  </si>
  <si>
    <t xml:space="preserve"> Նոր կառուցվող բնակելի տներ, /կանխավճար/ </t>
  </si>
  <si>
    <t xml:space="preserve"> Նոր կառուցվող պատվարի  երկարություն, մ </t>
  </si>
  <si>
    <t xml:space="preserve"> Հիմնանորոգվող ոռոգման ցանցերի երկարություն, կմ </t>
  </si>
  <si>
    <t>42005</t>
  </si>
  <si>
    <r>
      <rPr>
        <b/>
        <i/>
        <sz val="12"/>
        <rFont val="GHEA Grapalat"/>
        <family val="3"/>
      </rPr>
      <t xml:space="preserve">Միջոցառման անվանումը՝ </t>
    </r>
    <r>
      <rPr>
        <sz val="12"/>
        <rFont val="GHEA Grapalat"/>
        <family val="3"/>
      </rPr>
      <t xml:space="preserve">
Վերակառուցման և զարգացման միջազգային բանկի աջակցությամբ իրականացվող «Աշնակ»
 և «Արարատ» ենթակայանների վերակառուցման ծրագրի շրջանակներում ենթավարկի տրամադրում «Բարձրավոլտ էլեկտրացանցեր» ՓԲԸ- ին</t>
    </r>
  </si>
  <si>
    <r>
      <rPr>
        <b/>
        <i/>
        <sz val="12"/>
        <rFont val="GHEA Grapalat"/>
        <family val="3"/>
      </rPr>
      <t>Միջոցառման նկարագրությունը՝</t>
    </r>
    <r>
      <rPr>
        <sz val="12"/>
        <rFont val="GHEA Grapalat"/>
        <family val="3"/>
      </rPr>
      <t xml:space="preserve">
Էլեկտրահաղորդման ցանցի բարելավման ծրագրի շրջանակներում 30 և ավելի տարիներ շահագործման մեջ գտնվող 220 կՎ «Աշնակ» և 40 և ավելի տարիներ շահագործման մեջ գտնվող 220 կՎ «Արարատ-2» ենթակայանների վերակառուցում</t>
    </r>
  </si>
  <si>
    <t>Վերակառուցման և զարգացման միջազգային բանկի աջակցությամբ իրականացվող «Աշնակ»_x000D_ և «Արարատ 2» ենթակայանների վերակառուցման ծրագրի շրջանակներում ենթավարկի տրամադրում «Բարձրավոլտ էլեկտրացանցեր» ՓԲԸ- ին</t>
  </si>
  <si>
    <t xml:space="preserve">Վերակառուցման և զարգացման միջազգային բանկի աջակցությամբ իրականացվող «Աշնակ» և «Արարատ-2» ենթակայանների վերակառուցման ծրագրի շրջանակներում ենթավարկի տրամադրում «Բարձրավոլտ էլեկտրացանցեր» ՓԲԸ- ին </t>
  </si>
  <si>
    <t>Էլեկտրահաղորդման ցանցի բարելավման ծրագրի շրջանակներում նախատեսվում է վերակառուցել 30 և ավելի տարիներ շահագործման մեջ գտնվող 220 կՎ «Աշնակ» ենթակայանը և 40 և ավելի տարիներ շահագործման մեջ գտնվող 220 կՎ «Արարատ-2» ենթակայանը</t>
  </si>
  <si>
    <t xml:space="preserve">  Բնապահպանական և սոցիալական ազդեցությունների վերաբերյալ կազմվող հաշվետվությունների թիվը՛ հատ </t>
  </si>
  <si>
    <t xml:space="preserve">  Բնապահպանական և սոցիալական ազդեցությունների վերաբերյալ կազմվող հաշվետվությունների թիվը՛ հատ</t>
  </si>
  <si>
    <t xml:space="preserve"> ԾԱՌԱՅՈՒԹՅՈՒՆՆԵՐԻ  ԵՎ   ԱՊՐԱՆՔՆԵՐԻ  ՁԵՌՔԲԵՐՈՒՄ</t>
  </si>
  <si>
    <t xml:space="preserve"> Ծառայողական գործուղումների գծով ծախսեր</t>
  </si>
  <si>
    <t xml:space="preserve"> - Արտասահմանյան գործուղումների գծով ծախսեր</t>
  </si>
  <si>
    <t xml:space="preserve"> Հարկեր, պարտադիր վճարներ և տույժեր, որոնք կառավարման տարբեր մակարդակների կողմից կիրառվում են միմյանց նկատմամբ</t>
  </si>
  <si>
    <t>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t>
  </si>
  <si>
    <t>Գերմանիայի զարգացման վարկերի բանկի աջակցությամբ իրականացվող ՀՀ Լոռու  (Վանաձորի) մարզի ջրամատակարարման և ջրահեռացման համակարգերի վերականգնման ծրագիր՝ երկրորդ փուլ</t>
  </si>
  <si>
    <t xml:space="preserve"> Վանաձորի ջրամատակարարման և ջրահեռացման համակարգերի մասնակի վերականգնում </t>
  </si>
  <si>
    <t xml:space="preserve"> 11003</t>
  </si>
  <si>
    <t xml:space="preserve"> Հայաստանի Հանրապետությունում հսկիչ սարքերի (թվային տախոգրաֆի) համակարգի կարգավորում</t>
  </si>
  <si>
    <t xml:space="preserve"> Հայաստանի Հանրապետությունում հսկիչ սարքերի (թվային տախոգրաֆի)  համակարգի անընդհատ և անխափան աշխատանքի ապահովման նպատակով տախոնետ կապի ապահովում</t>
  </si>
  <si>
    <t xml:space="preserve"> Տրանսպորտային միջոցների տեխնիկական զննության գործընթացի ավտոմատացված համակարգի ներդրում</t>
  </si>
  <si>
    <t xml:space="preserve"> 31002</t>
  </si>
  <si>
    <t xml:space="preserve"> 21019</t>
  </si>
  <si>
    <t xml:space="preserve"> Վթարային իրավիճակներում արտակարգ օպերատիվ ծառայությունների կանչի ավտոմատացված համակարգերի ներդրում		</t>
  </si>
  <si>
    <t xml:space="preserve"> Վթարների դեպքում տրանսպորտային միջոցի վայրի տեղորոշում, արտակարգ օպերատիվ կանչի կենտրոնի ստեղծում, զանգերի ֆիլտրում և ուղղորդում, օպերատիվ ծառայությունների արագ արձագանքում</t>
  </si>
  <si>
    <t xml:space="preserve">ՀՀ կառավարության 2023 թվականի </t>
  </si>
  <si>
    <t>Կառուցման
աշխատանքներ</t>
  </si>
  <si>
    <t>Վերակառուցման,
վերանորոգման և
վերականգնման
աշխատանքներ</t>
  </si>
  <si>
    <t>Ոչ
ֆինանսական
այլ ակտիվների
ձեռքբերում</t>
  </si>
  <si>
    <t>Վթարային իրավիճակներում արտակարգ օպերատիվ ծառայությունների կանչի ավտոմատացված համակարգերի ներդրում</t>
  </si>
  <si>
    <t xml:space="preserve"> ՀԱՅԱՍՏԱՆԻ ՀԱՆՐԱՊԵՏՈՒԹՅԱՆ</t>
  </si>
  <si>
    <t xml:space="preserve"> ՎԱՐՉԱՊԵՏԻ ԱՇԽԱՏԱԿԱԶՄԻ</t>
  </si>
  <si>
    <t xml:space="preserve"> ՂԵԿԱՎԱՐ ՝  </t>
  </si>
  <si>
    <t>Ա. ՀԱՐՈՒԹՅՈՒՆՅԱՆ</t>
  </si>
  <si>
    <t>Ծրագրային դասիչը</t>
  </si>
  <si>
    <t>Բյուջետային գլխավոր կարգադրիչների, ծրագրերի, միջոցառումների և ուղղությունների անվանումները</t>
  </si>
  <si>
    <t>Միջոց_x000D_առում</t>
  </si>
  <si>
    <t>ԸՆԴԱՄԵՆԸ</t>
  </si>
  <si>
    <t>ՀՀ տարածքային կառավարման և ենթակառուցվածքների նախարարություն</t>
  </si>
  <si>
    <t>______________ ի ___Ն որոշման</t>
  </si>
  <si>
    <t>Կոդը</t>
  </si>
  <si>
    <t>Անվանումը</t>
  </si>
  <si>
    <t>Գնման ձևը</t>
  </si>
  <si>
    <t>Չափման միավորը</t>
  </si>
  <si>
    <t>Միավորի գինը</t>
  </si>
  <si>
    <t>Քանակը</t>
  </si>
  <si>
    <t>Ցուցանիշների փոփոխությունը       (նվազեցումները նշված են փակագծերում)</t>
  </si>
  <si>
    <t>Գումարը (հազար դրամ)</t>
  </si>
  <si>
    <t>Ընդամենը</t>
  </si>
  <si>
    <t>Բաժին N 04</t>
  </si>
  <si>
    <t>Խումբ N 05  դաս N 01</t>
  </si>
  <si>
    <t>1049-21019</t>
  </si>
  <si>
    <t xml:space="preserve"> ՄԱՍ III. ԾԱՌԱՅՈՒԹՅՈՒՆՆԵՐ</t>
  </si>
  <si>
    <t xml:space="preserve">  48211210-1</t>
  </si>
  <si>
    <t xml:space="preserve"> ցանցային զանազան համակարգչային ծրագրային փաթեթներ</t>
  </si>
  <si>
    <t>ԷԱՃ</t>
  </si>
  <si>
    <t xml:space="preserve"> 48211210-2</t>
  </si>
  <si>
    <t xml:space="preserve"> ԷԱՃ</t>
  </si>
  <si>
    <t xml:space="preserve"> ՂԵԿԱՎԱՐ ՝ </t>
  </si>
  <si>
    <t xml:space="preserve"> - Մեքենաների և սարքավորումների ընթացիկ նորոգում և պահպանում</t>
  </si>
  <si>
    <t xml:space="preserve"> 11003 </t>
  </si>
  <si>
    <t xml:space="preserve"> Հայաստանի Հանրապետությունում հսկիչ սարքերի (թվային տախոգրաֆի) համակարգի կարգավորում </t>
  </si>
  <si>
    <t xml:space="preserve"> Հայաստանի Հանրապետությունում հսկիչ սարքերի (թվային տախոգրաֆի)  համակարգի անընդհատ և անխափան աշխատանքի ապահովման նպատակով տախոնետ կապի ապահովում </t>
  </si>
  <si>
    <t xml:space="preserve"> Միջոցառումն իրականացնողի անվանումը </t>
  </si>
  <si>
    <t xml:space="preserve"> Մրցութային ընտրակարգով հաղթող ճանաչված ընկերություն </t>
  </si>
  <si>
    <t xml:space="preserve"> Սպասարկվող կապերի քանակը, հատ </t>
  </si>
  <si>
    <t xml:space="preserve"> Թվային տախոգրաֆի համակարգում գրանցված տախոքարտերի քանակը  (ոչ կուտակային ցուցանիշ), հատ </t>
  </si>
  <si>
    <t xml:space="preserve"> 21019 </t>
  </si>
  <si>
    <t xml:space="preserve"> Վթարային իրավիճակներում արտակարգ օպերատիվ ծառայությունների կանչի ավտոմատացված համակարգերի ներդրում		 </t>
  </si>
  <si>
    <t xml:space="preserve"> Վթարների դեպքում տրանսպորտային միջոցի վայրի տեղորոշում, արտակարգ օպերատիվ կանչի կենտրոնի ստեղծում, զանգերի ֆիլտրում և ուղղորդում, օպերատիվ ծառայությունների արագ արձագանքում </t>
  </si>
  <si>
    <t xml:space="preserve"> Օպերատիվ կանչի (զանգերի) կենտրոն, հատ </t>
  </si>
  <si>
    <t xml:space="preserve"> ՀՀ-ում վթարների օպերատիվ ծառայությունների կանչի ավտոմատացված համակարգի ստեղծում և ծրագրային ապահովում, հատ </t>
  </si>
  <si>
    <t xml:space="preserve"> Ոչ բնակելի վայրերում վթարի հետևանքով մահացության դեպքերի կրճատում, տոկոս </t>
  </si>
  <si>
    <t xml:space="preserve"> Տեղորոշման որևէ գործող համակարգին միացում (Գլոնաս, GPS և այլ), տոկոս </t>
  </si>
  <si>
    <t>Ցուցանիշների փոփոխությունը 
(  նվազեցումները նշված են փակագծերում)</t>
  </si>
  <si>
    <t xml:space="preserve"> 31002 </t>
  </si>
  <si>
    <t xml:space="preserve"> Տրանսպորտային միջոցների տեխնիկական զննության գործընթացի ավտոմատացված համակարգի ներդրում </t>
  </si>
  <si>
    <t xml:space="preserve"> ՀՀ տարածքային կառավարման և ենթակառուցվածքների նախարարություն </t>
  </si>
  <si>
    <t xml:space="preserve">  Ավտոմատացված համակարգի ստեղծում, հատ </t>
  </si>
  <si>
    <t>Ցուցանիշների փոփոխությունը 
(ավելացումները նշված են դրական նշանով)</t>
  </si>
  <si>
    <t>Ցուցանիշների փոփոխությունը 
(նվազեցումները նշված են  փակագծերում)</t>
  </si>
  <si>
    <t>Ցուցանիշների փոփոխությունը (նվազեցումները նշված են  փակագծերում)</t>
  </si>
  <si>
    <t xml:space="preserve"> 48211210-1</t>
  </si>
  <si>
    <t xml:space="preserve">  ցանցային զանազան համակարգչային ծրագրային փաթեթներ</t>
  </si>
  <si>
    <t>1049-11003</t>
  </si>
  <si>
    <t>ՄԱՍ III. ԾԱՌԱՅՈՒԹՅՈՒՆՆԵՐ</t>
  </si>
  <si>
    <t xml:space="preserve">  ստուգող սարքերի վերանորոգման և պահպանման ծառայություններ</t>
  </si>
  <si>
    <t xml:space="preserve"> 50411170-1</t>
  </si>
  <si>
    <t>գհ</t>
  </si>
  <si>
    <t xml:space="preserve"> Փոքր և միջին ջրամբարների կառուցման խորհրդատվություն և կառավարում</t>
  </si>
  <si>
    <t xml:space="preserve"> Փոքր և միջին ջրամբարների տեխնիկատնտեսական հիմնավորման ուսումնասիրությունների, նախագծման և կառուցման խորհրդատվություն և կառավարում</t>
  </si>
  <si>
    <t xml:space="preserve"> 31009</t>
  </si>
  <si>
    <t xml:space="preserve"> Օրվա կարգավորման ջրավազանների կառուցում և վերակառուցում</t>
  </si>
  <si>
    <t xml:space="preserve"> Օրվա կարգավորման ջրավազանների կառուցման և վերակառուցման համար նախագծերի և աշխատանքների ձեռք բերում</t>
  </si>
  <si>
    <t xml:space="preserve"> Խորքային հորերի վերականգնում</t>
  </si>
  <si>
    <t xml:space="preserve"> Խորքային հորերի վերականգնման համար նախագծերի և աշխատանքների ձեռքբերում</t>
  </si>
  <si>
    <t xml:space="preserve"> Գետերի և հեղեղատարների տեղամասերի ամրացման և մաքրման աշխատանքներ</t>
  </si>
  <si>
    <t xml:space="preserve"> Գետերի և հեղեղատարների տեղամասերի ամրացման և մաքրման համար նախագծերի և աշխատանքների ձեռքբերում</t>
  </si>
  <si>
    <t xml:space="preserve"> Փոքր և միջին ջրամբարների կառուցում</t>
  </si>
  <si>
    <t xml:space="preserve"> Փոքր և միջին ջրամբարների կառուցման աշխատանքներ</t>
  </si>
  <si>
    <t xml:space="preserve"> Ջրամբարների վերականգնման և վերազինման աշխատանքներ</t>
  </si>
  <si>
    <t xml:space="preserve"> Ջրամբարների վերականգնման և վերազինման համար նախագծերի և աշխատանքների ձեռքբերում</t>
  </si>
  <si>
    <t xml:space="preserve"> Ոռոգման համակարգերի կառուցում</t>
  </si>
  <si>
    <t xml:space="preserve"> Ոռոգման համակարգերի կառուցման համար նախագծերի և աշխատանքների ձեռքբերում</t>
  </si>
  <si>
    <t xml:space="preserve"> Խմելու ջրի մատակարարման և ջրահեռացման ծառայությունների սուբսիդավորում</t>
  </si>
  <si>
    <t xml:space="preserve"> Խմելու ջուր մատակարարող ընկերության սուբսիդավորում՛ հաստատված սակագնի և նվազագույն շահավետ գնի տարբերության չափով</t>
  </si>
  <si>
    <t xml:space="preserve"> ՀՀ կառավարություն</t>
  </si>
  <si>
    <t xml:space="preserve"> ՄԵՔԵՆԱՆԵՐ ԵՎ ՍԱՐՔԱՎՈՐՈՒՄՆԵՐ</t>
  </si>
  <si>
    <t xml:space="preserve"> ՍՈՒԲՍԻԴԻԱՆԵՐ</t>
  </si>
  <si>
    <t xml:space="preserve"> Սուբսիդիաներ ոչ պետական կազմակերպություններին</t>
  </si>
  <si>
    <t xml:space="preserve"> - Սուբսիդիաներ ոչ  պետական ոչ ֆինանսական կազմակերպություններին</t>
  </si>
  <si>
    <t>Օրվա կարգավորման ջրավազանների կառուցում և վերակառուցում</t>
  </si>
  <si>
    <t>ՀՀ կառավարություն</t>
  </si>
  <si>
    <t xml:space="preserve">Խորքային հորերի վերականգնում </t>
  </si>
  <si>
    <t>այդ թվում` ըստ ուղղությունների</t>
  </si>
  <si>
    <t>Տվյալների առցանց փոխանցմամբ ջրահաշվիչ (ջրաչափիչ) սարքերի ձեռքբերում</t>
  </si>
  <si>
    <t>Գետերի և հեղեղատարների տեղամասերի ամրացման և մաքրման աշխատանքներ</t>
  </si>
  <si>
    <t>Նարեկի սելավատարի հունի մաքրում 2945 մ և ափերի ամրացում 380 մ</t>
  </si>
  <si>
    <t>ՀՀ Արարատի մարզի Արաքսավան և Բուրաստան համայնքների Արաքս գետի N16-ից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 նախագծանախահաշվային փաստաթղթերի և փորձաքննության ձեռքբերում</t>
  </si>
  <si>
    <t>Փոքր և միջին ջրամբարների կառուցում</t>
  </si>
  <si>
    <t>Ջրամբարների վերականգնման և վերազինման աշխատանքներ</t>
  </si>
  <si>
    <t xml:space="preserve">Ապարանի ջրամբարի վերանորոգում </t>
  </si>
  <si>
    <t>ՀՀ Գեղարքունիքի մարզի Գեղարքունի 2 ջրամբարի վերականգնման աշխատանքներ</t>
  </si>
  <si>
    <t>Ոռոգման համակարգերի կառուցում</t>
  </si>
  <si>
    <t>Բուսաբանական այգու ոռոգման ցանցի կառուցում՝ Սարկավագի փողոցի ջրանցքից մինչ Բուսաբանական այգու պարսպի հատված</t>
  </si>
  <si>
    <t xml:space="preserve">                   -ի N        -Ն որոշման</t>
  </si>
  <si>
    <t>(հազ. դրամ)</t>
  </si>
  <si>
    <t>Նախագծահե-
տազոտական,
գեոդեզիա-
քարտեզագրա-
կան աշխա-
տանքներ</t>
  </si>
  <si>
    <t>Խումբ N 02</t>
  </si>
  <si>
    <t>Դաս N 04</t>
  </si>
  <si>
    <t>Ոռոգում</t>
  </si>
  <si>
    <t>ՄԱՍ II ԱՇԽԱՏԱՆՔՆԵՐ</t>
  </si>
  <si>
    <t>45241133/2</t>
  </si>
  <si>
    <t>ԲՄ</t>
  </si>
  <si>
    <t>դրամ</t>
  </si>
  <si>
    <t>45241133/501</t>
  </si>
  <si>
    <t>ՄԱՍ III ԾԱՌԱՅՈՒԹՅՈՒՆՆԵՐ</t>
  </si>
  <si>
    <t>71351540/2</t>
  </si>
  <si>
    <t>տեխնիկական հսկողության ծառայություններ</t>
  </si>
  <si>
    <t>ԳՀ</t>
  </si>
  <si>
    <t>71241200/1</t>
  </si>
  <si>
    <t>Նախագծերի պատրաստում, ծախսերի գնահատում</t>
  </si>
  <si>
    <t>71241200/2</t>
  </si>
  <si>
    <t>71241200/3</t>
  </si>
  <si>
    <t>45611300/3</t>
  </si>
  <si>
    <t xml:space="preserve">այլ շենքերի, շինությունների հիմնանորոգում </t>
  </si>
  <si>
    <t>50531140/3</t>
  </si>
  <si>
    <t>փորձաքննության ծառայություններ</t>
  </si>
  <si>
    <t>71241200/503</t>
  </si>
  <si>
    <t>նախագծերի պատրաստում, ծախսերի գնահատում</t>
  </si>
  <si>
    <t>45231126/1</t>
  </si>
  <si>
    <t>ոռոգման խողովակաշարերի կառուցման աշխատանքներ</t>
  </si>
  <si>
    <t>ՀԲՄ</t>
  </si>
  <si>
    <t>Փոքր և միջին ջրամբարների կառուցման խորհրդատվություն և կառավարում</t>
  </si>
  <si>
    <t>85311210/1</t>
  </si>
  <si>
    <t>խորհրդատվության ծառայություններ</t>
  </si>
  <si>
    <t>85311210/2</t>
  </si>
  <si>
    <t>85311210/3</t>
  </si>
  <si>
    <t>85311210/4</t>
  </si>
  <si>
    <t>85311210/5</t>
  </si>
  <si>
    <t>85311210/6</t>
  </si>
  <si>
    <t>85311210/7</t>
  </si>
  <si>
    <t>85311210/8</t>
  </si>
  <si>
    <t>85311210/9</t>
  </si>
  <si>
    <t>85311210/10</t>
  </si>
  <si>
    <t>Խորքային հորերի վերականգնում</t>
  </si>
  <si>
    <t>38421120/501</t>
  </si>
  <si>
    <t>հոսքաչափեր</t>
  </si>
  <si>
    <t>հատ</t>
  </si>
  <si>
    <t>38421120/502</t>
  </si>
  <si>
    <t>38421120/503</t>
  </si>
  <si>
    <t>38421120/504</t>
  </si>
  <si>
    <t>38421120/505</t>
  </si>
  <si>
    <t>38421120/506</t>
  </si>
  <si>
    <t>38421120/507</t>
  </si>
  <si>
    <t>Գետերի ափերի պաշտպանության աշխատանքներ</t>
  </si>
  <si>
    <t>Ճանապարհային տրանսպորտ</t>
  </si>
  <si>
    <t xml:space="preserve"> </t>
  </si>
  <si>
    <t>-------------- ի № ---- -Ն որոշման</t>
  </si>
  <si>
    <t>հազար դրամ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</si>
  <si>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</si>
  <si>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ԸՆԴԱՄԵՆԸ </t>
  </si>
  <si>
    <t xml:space="preserve"> Կապիտալ սուբվենցիաներ համայնքներին</t>
  </si>
  <si>
    <t xml:space="preserve"> Տարածքային զարգացում</t>
  </si>
  <si>
    <t>ՀՀ մարզերին սուբվենցիաների տրամադրում՝ ենթակառուցվածքների զարգացման նպատակով</t>
  </si>
  <si>
    <t>ՀՀ Արագածոտնի մարզպետի աշխատակազմ</t>
  </si>
  <si>
    <t>Աշտարակ համայնքի Աշտարակ, Աղձք, Բյուրական, Արագածոտն և Օրգով բն․ գազիֆիկացում</t>
  </si>
  <si>
    <t>Ալագյազ համայնքի Ճարճակիս բն․ գազիֆիկացում</t>
  </si>
  <si>
    <t>Ալագյազ համայնքի Ալագյազ, Ջամշլու, Սադունց և Շենկանի բն․ գերեզմանատների ցանկապատում</t>
  </si>
  <si>
    <t>ՀՀ Արարատի մարզպետի աշխատակազմ</t>
  </si>
  <si>
    <t>Մասիս համայնքի բնակավայրերում   փողոցային լուսավորության համակարգի  կառուցում և նորոգում /1.Նիզամի, Դաշտավան,  Ազատաշեն,Ռանչպար, Գետափնյա,
3․ Մարմարաշեն, Արևաբույր,, Այնթապ, Ջրահովիտ, Նոր Խարբերդ,
5․ Արբաթ, Զորակ, Դաշտավան, , Դարակերտ, Նորամարգ,  Խաչփար, , Այնթապ, Սիս,Դարբնիկ</t>
  </si>
  <si>
    <t>Մասիս համայնքի Ազատաշեն, Արբաթ,  Արևաբույր, Գետափնյա, Գեղանիստ, Դաշտավան, Դարակերտ, Դարբնիկ, Զորակ, Խաչփար, Հայանիստ, Մարմարաշեն, Նորաբաց, Նոր Կյուրին, Ջրահովիտ և Սայաթ-Նովա բնակավայրերում ոռոգման համակարգի կառուցում  և նորոգում /Արևաբույր, Ջրահովիտ, Նոր Կյուրին/</t>
  </si>
  <si>
    <t>Արտաշատ համայնքի Բարձրաշեն, Դեղձուտ, Դիմիտրով, Մրգանուշ, Մրգավետ, Քաղցրաշեն, Աբովյան, Այգեզարդ, Արաքսավան, Դիտակ, Դվին, Մխչյան, Մրգավան, Ոստան բնակավայրերի գազաֆիկացման աշխատանքներ</t>
  </si>
  <si>
    <r>
      <t>Արարատ համայնքի Արարատ քաղաքի, Զանգակատուն, Երասխ, Ավշար,</t>
    </r>
    <r>
      <rPr>
        <sz val="12"/>
        <color theme="1"/>
        <rFont val="GHEA Grapalat"/>
        <family val="3"/>
      </rPr>
      <t xml:space="preserve"> Նոյակերտ </t>
    </r>
    <r>
      <rPr>
        <sz val="12"/>
        <color rgb="FF000000"/>
        <rFont val="GHEA Grapalat"/>
        <family val="3"/>
      </rPr>
      <t>և Ուրցալանջ բնակավայրերի ճանապարհների վերանորոգում ասֆալտապատմամբ /ք․ Արարատ, ՈԿՖ բանավան, Երասխ/</t>
    </r>
  </si>
  <si>
    <t>Մասիս համայնքում բնակավայրերի գազաֆիկացում /Այնթապ, Արբաթ, Դաշտավան, Դարակերտ, Նորաբաց, Սայաթ - Նովա/</t>
  </si>
  <si>
    <t>Արարատ համայնքի բնակավայրերի մանկապաևտեզների համար գույքի ձեռքբերում</t>
  </si>
  <si>
    <t>Արարատ համայնքի Արարատ քաղաքային, Պարույր Սևակ, Ուրցալանջ, Զանգակատուն, Ավշար, Արմաշ, Նոյակերտ և Սուրենավան բնակավայրերի փողոցային լուսավորության համակարգի կառուցում  և վերակառուցում արևային և լեդ լուսատուներով</t>
  </si>
  <si>
    <t>ՀՀ Արմավիրի մարզպետի աշխատակազմ</t>
  </si>
  <si>
    <t xml:space="preserve"> Արմավիր համայնքի  Արմավիր քաղաքի թիվ 2 մանկապարտեզ ՀՈԱԿ-ի հիմնանորոգում, թիվ 3 և թիվ 7 մանկապարտեզ ՀՈԱԿ-ների ջեռուցման համակարգերի կառուցում, գազաֆիկացում, հին դռների և պատուհանների նորով փոխարինում, Արաքս գյուղի մանկապարտեզի շենքի հիմնանորոգում, Մյասնիկյան գյուղի մանկապարտեզ ՀՈԱԿ-ի ջեռուցման համակարգի կառուցում և սանհանգույցի վերանորոգում, Լուկաշին գյուղի մանկապարտեզ ՀՈԱԿ-ի ջեռուցման համակարգի կառուցում, Սարդարապատ գյուղի մանկապարտեզ ՀՈԱԿ-ի հիմնանորոգում, գազաֆիկացում և ջեռուցման համակարգի կառուցում /Արաքս գյուղի մանկապարտեզի շենքի հիմնանորոգում/
</t>
  </si>
  <si>
    <t xml:space="preserve"> Խոյ համայնքի խորքային հորերի հիմնանորոգում (Արագած N-1, N-2, Արշալույս N-1, N-2, N-3, N-4, N-5, N-6, N-7, N-8, Գեղակերտ N-1, Հայթաղ N-1, N-2, N-3, Մրգաստան N-1, Ծաղկունք N-1, N-2, Ծաղկալանջ N-2, Ծիածան N-1) և Ծիածան բնակավայրի ներտնտեսային ոռոգման ջրագծերի կառուցում  /Արշալույս N-և  N-3,  Հայթաղ N-1/</t>
  </si>
  <si>
    <t>Մեծամոր համայնքի նախկին պոլիկլինիկայի շենքը Մեծամորի համայնքապետարանի վարչական շենք դարձնելու նպատակով վերանորոգման աշխատանքներ</t>
  </si>
  <si>
    <t xml:space="preserve">Փարաքար համայնքի Բաղրամյան բնակավայրիԱյգեգործներիփողոցի,Թումանյան փողոցի  Շիրազի փողոցի, Պտղունք բնակավայրի Ագաթանգեղոս փողոցի, Մուսալեռ բնակավայրի Տիգրան Մեծ փողոցի, Մերձավան բնակավայրի 1-ին, 2-րդ, 3-րդ և 4-րդ փողոցների և Այգեկ բնակավայրի 2-րդ և 3-րդ փողոցների, Փարաքար բնակավայրի Արցախի թաղամասի և Մհեր Մկրտչյան փողոցի գազաֆիկացում/Մուսալեռ գյուղի Տիգրան Մեծ թաղամասի 1-ին, 2-րդ, 3-րդ, 4-րդ, 5-րդ, 6-րդ և 7-րդ փողոցների գազիֆիկացում/
</t>
  </si>
  <si>
    <t xml:space="preserve">Արգինա բնակավայրի Տիգրան Մեծ  և Աբովյան փողոցների  ասֆալտապատում, Արտամետ բնակավայրի Գ. Նժդեհ  փ. ասֆալտապատում, Բագարան բնակավայրի Գ.Մարզպետունի կենտրոնական փողոցի շարունակության ասֆալտապատում,  Բաղրամյան բնակավայրի Սարի Թաղ փողոցի ասֆալտապատում,  Դալարիկ բնակավայրի Մյասնիկյան և Օրջոնիկիձե փողոցների ասֆալտապատում, Երվանդաշատ բնակավայրի Սահմանապահների  փողոցի ասֆալտապատում, Բերդակ փողոցի ասֆալտապատում, Խաչին Տակ փողոցի ասֆալտապատում, Լեռնագոգ բնակավայրի Ա.Խաչատրյան փողոցի ասֆալտապատում, Հուշակերտ բնակավայրի 5-րդ փողոցի շարունակության ասֆալտապատում, 4-րդ փողոցի սկզբնամաս, 5-րդ և 4-րդ փողոցների միացվող հատվածի ասֆալտապատում, Շենիկ բնակավայրի  Տերյան փողոցի ասֆալտապատում, Վանանդ բնակավայրի Ա. Մարտիրոսյան և Պ. Սևակ փողոցների,  Պ. Սևակ  փողոցի մի հատվածի և Հ Քոչարի, Զ. Սահակյան փողոցիասֆալտապատում,  Տալվորիկ բնակավայրի Գ. Չաուշ, Անդրանիկ, Արաբո, Նժդեհ փողոցների  ասֆալտապատում, Քարակերտ բնակավայրի Երկաթուղայիններ փողոցի ասֆալտապատում, Բաբաջանյան փողոցի ասֆալտապատում, գերեզմանատուն տանող ճանապարհի  և  Սարյան փողոցի ասֆալտապատում    / Երվանդաշատ բնակավայրի Բերդակի փողոցի,Լեռնագոգ բնակավայրի 1-ին,Լեռնագոգ բնակավայրի 12-րդ,Վանանդ բնակավայրի  Պ․Սևակ փողոցի և Վանանդ բնակավայրի Զ.Սահակյան փողոցի ասֆալտապատում, Արգինա բնակավայրի Տիգրան Մեծ,Քարակերտ բնակավայրի  Բաբաջանյան փողոցի,գերեզմանատուն տանող ճանապարհի  և  Սարյան փողոցի ասֆալտապատում/                  </t>
  </si>
  <si>
    <t>Փարաքար համայնքի Փարաքար բնակավայրի Է. Թևոսյան և Րաֆֆու փողոցների կոյուղագծի կառուցում</t>
  </si>
  <si>
    <t>   ՀՀ Արմավիրի մարզի Արմավիր համայնքի Արմավիր քաղաքի Շահումյան փողոցի Արարատյան-Ջիվանի և Չարենց-Բաղրամյան հատվածների ջրամատակարարման համակարգերի վերակառուցում, Հացիկ գյուղի ջրամատակարարման համակարգի վերակառուցում,</t>
  </si>
  <si>
    <t>Արմավիր համայնքի Արմավիր քաղաքի Սահմանապահների փողոցի Հանրապետություն -Աբովյան և Երևանյան-Շահումյան հատվածների հիմնանորոգում,Թումանյան փողոցի Երևանյան-Շահումյան հատվածի հիմնանորոգում, Հ․Ավետիսյան փողոցի Երևանյան- Շահումյան հատվածի հիմնանորոգում, Շահումյան փողոցի   Արարատյան-Ջիվանի և Չարենց-Բաղրամյան հատվածների հիմնանորոգում, Նորավան գյուղի կենտրոնական փողոցի կառուցում, Այգեվան գյուղի կենտրոնական փողոցի հիմնանորոգում, կառուցում, Մյասնիկյան գյուղի Բաղրամյան փողոցի կառուցում, Լուկաշին գյուղի Թամանյան փողոցի հիմնանորոգում /Այգեվան գյուղի կենտրոնական փողոցի հիմնանորոգում, կառուցում,Նորավան գյուղի կենտրոնական փողոցի կառուցում, Լուկաշին գյուղի Թամանյան փողոցի հիմնանորոգում/</t>
  </si>
  <si>
    <t xml:space="preserve">Մեծամոր համայնքի Եղեգնուտ բնակավայրի «Ակադեմիայի», «Վարդանի», Արտաշար բնակավայրի  «Ախթամար», Վարդանաշեն բնակավայրի  «Գյուղի սկզբի», Արազափ բնակավայրի «Զաստավի», Արևիկ բնակավայրի  «Հովիկի»,  Մրգաշատ բնակավայրի  «Ճլլիկներ 2-րդ», Մարգարա բնակավայրի «3-րդ փողոցի», Արմավիր բնակավայրի «Գագիկի տան մոտ», Տարոնիկ բնակավայրի «Տրուբի», Արգավանդ բնակավայրի «Վալոդի», Բամբակաշատ բնակավայրի «Բաշնիայի», Փշատավան բնակավայրի «Ամարի գոմի մոտ», Ջրաշեն բնակավայրի  «Սարի տակի», Ակնալիճ բնակավայրի «Կրակակետի», Երասխահուն բնակավայրի «Ղաչաղի», Նոր Արմավիր բնակավայրի «Ստյոպի հողի տակի», Այգեշատ բնակավայրի «Կոկոյի» խորքային հորերի վերականգնում/ Վարդանաշեն, բնակավայրի խմելու ջրամատակարարման ցանցերի կառուցում/
</t>
  </si>
  <si>
    <t xml:space="preserve">Մեծամոր համայնքի Ալաշկերտ, Ամասիա, Արգավանդ, Արևիկ, Բամբակաշատ, Գետաշեն, Հայկավան, Նալբանդյան, Նոր Արմավիր, Նոր Արտագերս, Նոր Կեսարիա, Շենավան, Ջանֆիդա, Ջրաշեն, Վարդանաշեն, Փշատավան, Տարոնիկ և Մրգաշատ բնակավայրերի խմելու ջրամատակարարման ցանցերի կառուցում/ Վարդանաշեն, բնակավայրի խմելու ջրամատակարարման ցանցերի կառուցում/
</t>
  </si>
  <si>
    <t xml:space="preserve">Բաղրամյան համայնքի Դալարիկ բնակավայրի Օրջոնիկիձե 6 և Օրջոնիկիձե 8 հասցեների բազմաբնակարան բնակելի շենքերի տանիքների վերակառուցում /Օրջոնիկիձե 8 բազմաբնակարան բնակելի շենքի տանիքների հիմնանորոգում/                             </t>
  </si>
  <si>
    <t xml:space="preserve"> Մեծամոր համայնքի Մեծամոր քաղաքի 1-ին թաղամասի 2Բ1, 3Բ, 4Բ2, 5Բ, 6Բ2 և 2-րդ թաղամասի 1Բ, 2Բ, 3Բ շենքերի վերելակների փոխարինում</t>
  </si>
  <si>
    <t>ՀՀ Գեղարքունիքի մարզպետի աշխատակազմ</t>
  </si>
  <si>
    <t>Ճամբարակ համայնքի   Ճամբարակ քաղաքի ջրամբարի արտաքին  ջրագծի և ջրընդունիչի  վերակառուցման, Վերին Ճամբարակ թաղամասի «Զնգզնգան աղբյուր» ջրագծի վերակառուցման, Վահան բնակավայրի արտաքին ջրագծի վերանորոգման, Այգուտ բնակավայրի արտաքին ջրագծի վերակառուցման  աշխատանքներ/Վահան, Այգուտ/</t>
  </si>
  <si>
    <t>Վարդենիս համայնքի Ռոմանի փողոցի ասֆալտապատում և կահավորում</t>
  </si>
  <si>
    <r>
      <rPr>
        <sz val="12"/>
        <rFont val="GHEA Grapalat"/>
        <family val="3"/>
      </rPr>
      <t>Գավառ համայնքում եւ Ծովազարդ, Լճափ, Հայրավանք, Նորատուս, Կարմիրգյուղ, Գեղարքունիք, Լանջաղբյուր, Սարո</t>
    </r>
    <r>
      <rPr>
        <sz val="12"/>
        <color theme="1"/>
        <rFont val="GHEA Grapalat"/>
        <family val="3"/>
      </rPr>
      <t>ւխան, Գանձակ և Ծաղկաշեն գյուղերում խաղահրապարակների եւ պուրակների կառուցում / Գավառ բն․ Արծվաքար թաղամաս,Գեղարքունիք,Լանջաղբյուր/</t>
    </r>
  </si>
  <si>
    <t>Գավառ քաղաքում և Նորատուս գյուղում ասֆատապատման աշխատանքների իրականացում</t>
  </si>
  <si>
    <t>Ճամբարակ համայնքի Վերին Ճամբարակ թաղամասում նոր խաղահրապարակի կառուցման, Ճամբարակի կենտրոնական զբոսայգու բարեկարգման, ցանկապատի վերանորոգման, 44-օրյա պատերազմում Ճամբարակ համայնքից զոհված զինծառայողներին հարգանքի տուրք մատուցելու համար հուշահամալիրի կառուցման և &lt;&lt;Տոռնադո&gt;&gt; պատկերով հուշարձան-քանդակի ձեռքբերման աշխատանքներ /Տոռնադո հուշարձան,  Վերին Ճամբարակ թաղամասում նոր խաղահրապարակի կառուցման, Ճամբարակի կենտրոնական զբոսայգու բարեկարգման, ցանկապատի վերանորոգման /</t>
  </si>
  <si>
    <t>Մարտունի համայնքի «Մարտունի քաղաքում և համայնքի  Արծվանիստ, Ծովինար, Վարդենիկ, Զոլաքար, Աստղաձոր, Վաղաշեն, Գեղհովիտ, Լեռնակերտ, Մադինա, Վ Գետաշեն և  Ձորագյուղ բնակավայրերում ոռոգման ջրատարների կառուցում և վերանորոգում» /ք․ Մարտունի, Գեղհովիտ, Լեռնակերտ/</t>
  </si>
  <si>
    <t>Մարտունի համայնքի «Մարտունի համայնքի Արծվանիստ, Ծովինար, Զոլաքար, Աստղաձոր, Լիճք, Ծակքար, Ձորագյուղ, Վարդաձոր, Վարդենիկ և Երանոս բնակավայրերում խմելու նոր  ջրագծերի կառուցում և Վարդաձոր, Վարդենիկ և Ծովինար բնակավայրերում խմելու ջրի կապտաժիների կառուցում» /Զոլաքար,Ձորագյուղ /</t>
  </si>
  <si>
    <t>Մարտունի համայնքի «Մարտունի քաղաքում և համայնքի  Արծվանիստ, Ծովինար, Վարդենիկ, Զոլաքար, Աստղաձոր, Վաղաշեն, Գեղհովիտ, Լեռնակերտ, Մադինա, Վ Գետաշեն և  Ձորագյուղ բնակավայրերում ոռոգման ջրատարների կառուցում և վերանորոգում» /Արծվանիստ, Ծովինար/</t>
  </si>
  <si>
    <t>Վարդենիս համայնքի Վարդենիս քաղաքի 6 հատ բազմաբնակարան բնակելի շենքների տանիքների հիմնանորոգում` Խ Ստեփանյան 5, Խ Ստեփանյան 7, Երիտասարդության 3,Երիտասարդության 12 , Ա․ Սեսմանուկյան 5, Լեռնագործների 1/2:  /Խ․ Ստեփանյան 5 և 7, Երիտասարդության 3 և 12, /</t>
  </si>
  <si>
    <t>Վարդենիս համայնքի Ախպրաձոր, Ակունք, Արփունք, Լուսակունք, Խաչաղբյուր, Մաքենիս, Շատջրեք, Տրետուք, Մեծ Մասրիկ, Նորաբակ բնակավայրերում ոռոգման ջրի գրագծերի կառուցում կամ վերակառուցում /Շատջրեք/</t>
  </si>
  <si>
    <t>Վարդենիս համայնքի 4 հատ բազմաբնակարան շենքերի տանիքների հիմնանորոգում (Խ. Ստեփանյան3, Երիտասարդության 6, Սեսմանուկյան 1 և Սեսմանուկյան 1նրբ 14 շենքեր/</t>
  </si>
  <si>
    <t>Մարտունի համայնքի «Մարտունի քաղաքի Թումանյան, Սայաթ Նովա,  Շահումյան և Հեռուստաաշտարակի փողոցների մայթերի կառուցում սալարկմամբ, ինչպես նաև Ներքին Գետաշեն բնակավայրի Ն. Դեմեր թաղամասի 1-ին փողոցից մինչև Դուրան թաղամասի 10-րդ փողոցի միջակայքում ընկած մայթերի կառուցում սալարկմամբ»</t>
  </si>
  <si>
    <t>Մարտունի համայնքի կարիքների համար վերհան ավտոմեքենայի, ազդարարման շչակների, դահլիճային նստարանների և  այլ անհրաժեշտ գույքի ձեռքբերում</t>
  </si>
  <si>
    <t xml:space="preserve">Մարտունի համայնքի Մարտունի քաղաքի Պռոշյան 2, Երևանյան 36, 42, 43  և 51 բազմաբնակարան բնակելի շենքերի տանիքների վերանորոգում /Երևանյան 36, 42/  </t>
  </si>
  <si>
    <t>ՀՀ Լոռու մարզպետի աշխատակազմ</t>
  </si>
  <si>
    <t>Վանաձոր համայնքի Դարպաս բն․ 3-րդ և 4-րդ փողոցների հիմնանորոգում</t>
  </si>
  <si>
    <t>Սպիտակ համայնքի Սպիտակ բնակավայրի Էստոնական և Տաշիր թաղամասերի գլխավոր ճանապարհների, Ծաղկաբեր բն․ 3-րդ փող, Լեռնանցք բն․ «Նոր գյուղի» կենտրոնական ճանապարհի սալարկում տուֆով և ջրահեռացման համակարգի կառուցում /Լեռնանցք/</t>
  </si>
  <si>
    <t>Վանաձոր համայնքի Ավետիք Իսահակյան փողոցի ասֆալտապատում</t>
  </si>
  <si>
    <t xml:space="preserve">Սպիտակ համայնքի Կաթնաջուր բն ոռոգման ջրագծի պոմպակայանի տեղադրում, Լեռնավան, Գեղասար և Արջահովիտ բն․ ոռոգման ցանցի ընդլայնում, Շենավան և Գոգարան բն․ ոռոգման ցանցի կառուցում, Սարամեջ բն․ ոռոգման ջրամբարների վերանորոգում, Սարահարթ բն ոռոգման համակարգի ընդլայնում և պոմպակայանի վերանորոգում,  </t>
  </si>
  <si>
    <t>Ալավերդի համայնքի Մեծ Այրում և Ճոճկան բն․ ոռոգման համակարգերի ներքին ցանցի և  Ճոճկան բն․ ՕԿՋ-ի կառուցում</t>
  </si>
  <si>
    <t>Տաշիր համայնքում աղբավայրի կոնսերվացման/փակման/ ծրագիր</t>
  </si>
  <si>
    <t>Լոռի Բերդ համայնքի Ագարակ,  Լեջան, Կողես, Յաղդան և Սվերդլով բն․ գիշերային լուսավորության համակարգերի կառուցում</t>
  </si>
  <si>
    <t>ՀՀ Կոտայքի մարզպետի աշխատակազմ</t>
  </si>
  <si>
    <t>Նաիրի համայնքի Զովունի բնակավայրի խմելու ջրի ներհամայնքային ցանցի կառուցման աշխատանքներ</t>
  </si>
  <si>
    <t>Բալահովիտ բնակավայրում նոր մանկապարտեզի շենքի կառուցում</t>
  </si>
  <si>
    <t>Գառնի համայնքի Ս Շահումյան 4 հասցեում  գտնվող համայնքապետարանի շենքի նկուղի  նորոգման աշխատանքներ</t>
  </si>
  <si>
    <t>Նոր Հաճըն համայնքի Արգել բնակավայրի մանկապարտեզի հիմնանորոգման աշխատանքներ</t>
  </si>
  <si>
    <t>Ակունք համայնքի Կոտայք  բնակավայրի ջրամատակարարման համակարգերի բարելավում</t>
  </si>
  <si>
    <t>Ակունք համայնքի Ակունք բնակավայրի 4-րդ և 19-րդ,  փողոցների ասֆալտապատում</t>
  </si>
  <si>
    <t xml:space="preserve">Ակունք համայնքի Էքսկավատոր-բեռնիչի ձեռքբերում </t>
  </si>
  <si>
    <t>Նաիրի համայնքի Արագյուղ, Բուժական, Սարալանջ, Զորավան, Զովունի, Քասախ, Պռոշյան և  Եղվարդ բնակավայրերի  ճանապարհների ասֆալտապատման աշխատանքներ/Քասախ և Պռոշյան/</t>
  </si>
  <si>
    <t>Նաիրի համայնքի Եղվարդ, Արագյուղ, Սարալանջ և Զորավան բնակավայրերի և Եղվարդ բնակավայրի Երևանյան թաղամասի  խմելու ջրագծերի բարելավում</t>
  </si>
  <si>
    <t xml:space="preserve">Նաիրի համայնքի Պռոշյան, Քասախ , Բուժական և Արագյուղ բնակավայրերի  ոռոգման համակարգի կառուցում </t>
  </si>
  <si>
    <t>Նաիրի համայնքի Եղվարդ,  Քասախ, Բուժական  բնակավայրերում կոյուղու ցանցի կառուցում</t>
  </si>
  <si>
    <t>Աբովյան համայնքի Աբովյան քաղաքի Նաիրյան փողոցի Ս․ Մնացականյան փողոցի, 2-րդ միկրոշրջանի  7-րդ դպրոց տանող ճանապարհների, Առինջ գյուղի Ստեփան Առինջեցու փողոցի 1-ին փակուղու, Պ Դուրյան թաղամասի 4-րդ և 7-րդ փողոցները կապող հատվածի , Պ Սևակի 3-րդ փողոցի, Ա թաղամասի 2-րդ և 3-րդ փողոցների,Դ Խաչատրյան փողոցի 2-րդ նրբանցքի,  Ձագավանքի փողոցի՝  Արամուս գյուղի կենտրոնական փողոցի , Ջրմուղ փողոցից մինչև գյուղի վերջ, 3-րդ փողոցի, 1-ին փողոցի, 2-րդ փողոցի, Մայակովսկի գյուղի 12-րդ փողոցի 1-ին փակուղու,13-րդ փողոցի , 2-րդ փողոցի 1-ին և 2-րդ փակուղիների, 1-ին փողոցի 1-ին փակուղու,Կաթնաղբյուր գյուղի 5-րդ փողոցի , Գետարգել գյուղի Վերդյան փողոցի ասֆալտապատման և եզրաքարերի փոխարինման, Վերին Պտղնի Նորավան թաղամասի 2-րդ փողոցի , Բալահովիտ գյուղի Ծաղկունք թաղամասի 3-րդ փողոցի 2-րդ և 3-րդ նրբանցքների, Պտղնի գյուղի 1-ին փողոցի 1-ին նրբանցքի, 4-րդ փողոցի , Գեղաշեն գյուղի 3-րդ թաղամասի 3-րդ և 4-րդ փողոցների և դրանց միացումների, 1-ին փողոցի 5-րդ փակուղու, 6-րդ փողոց 2-րդ փակուղու,, Կամարիս գյուղի 2-րդ փողոցի, 3-րդ փողոցի 1-ին նրբանցքի, 1-ին փողոցի 1-ին նրբանցքի  ասֆալտապատմանն աշխատանքներ /Աբովյան քաղաքի Նաիրյան փողոցի Ս․ Մնացականյան փողոցի, 2-րդ միկրոշրջանի  7-րդ դպրոց տանող ճանապարհների, Առինջ գյուղի Ստեփան Առինջեցու փողոցի 1-ին փակուղու, Պ Դուրյան թաղամասի 4-րդ և 7-րդ փողոցները կապող հատվածի , Պ Սևակի 3-րդ փողոցի, Ա թաղամասի 2-րդ և 3-րդ փողոցների,Դ Խաչատրյան փողոցի 2-րդ նրբանցքի,  Ձագավանքի փողոցի, Գետարգել գյուղի Վերդյան փողոցի ասֆալտապատման և եզրաքարերի փոխարինման/</t>
  </si>
  <si>
    <t>ՀՀ Շիրակի մարզպետի աշխատակազմ</t>
  </si>
  <si>
    <t>Հայաստանի Հանրապետության Շիրակի մարզի Ախուրյան համայնքի՝ Բենիամին, Ազատան, Երազգավորս, և Ախուրյան բնակավայրերի ներբնակավայրային ճանապարհների ասֆալտապատման աշխատանքներ/Ազատան/</t>
  </si>
  <si>
    <t>Ամասիա համայնքի Ամասիա բն․ 2-րդ փողոցից մինչև 24-րդ փողոց ընկած հատվածի ասֆալտապատման աշխատանքներ</t>
  </si>
  <si>
    <t>Արթիկ համայնքի Արթիկ, Արևշատ, Նահապետավան, Պեմզաշեն, Սարալանջ և Հառիճ բն․ ճանապարհների տուֆ քարով սալապատում</t>
  </si>
  <si>
    <t>Արթիկ համայնքի Արթիկ բնակավայրի թվով 15 բազմաբնակարան շենքերի տանիքների վերանորոգում</t>
  </si>
  <si>
    <t>Անի համայնքի կարիքների համար բազմաֆունկցիոնալ տեխնիկաների  ձեռքբերում /էքսկավատոր բեռնիչ/</t>
  </si>
  <si>
    <t>ՀՀ Սյունիքի մարզպետի աշխատակազմ</t>
  </si>
  <si>
    <t>Կապան համայնքի «Կապանի թիվ 2 ՆՈՒՀ» ՀՈԱԿ-ի շենքի հիմնանորոգում և տարածքի բարեկարգում, «Արծվանիկ»ՆՈՒՀ ՀՈԱԿ-ի հարևանությամբ տարածքի բարեկարգում  /Արծվանիկ/</t>
  </si>
  <si>
    <t>       Մեղրի համայնքի «Կենտրոնական փողոցի ասֆալտապատում Լեհվազ բնակավայրում և  Վարդանիձոր բնակավայրում Վանք-Կալեր անավարտ կամրջի վերանորոգում՝ հետիոտնային և գյուղատնտեսական հաղորդակցության ապահովման ժամանակավոր միջոցառումների իրականացում»,</t>
  </si>
  <si>
    <t>Կապան համայնքի «Կապան քաղաքի Գարեգին Նժդեհ փողոցի աջակողմյան մայթի նորոգում, Արամ Մանուկյան փողոցի N 1 և Չարենցի փողոցի N 2, 4 շենքերի բակերի վերանորոգում, Ռ.Մելիքյան փողոցի N 6 շենքի բակի և Արվեստի պետական քոլեջի հետնամասի հիմնանորոգում»</t>
  </si>
  <si>
    <t>ՀՀ Սյունիքի մարզ Քաջարան խոշորացված համայնքի Քաջարան, Ձագիկավան և Գետիշեն գյուղերի խմելու ջրամատակարարման համակարգերի կառուցման աշխատանքների»</t>
  </si>
  <si>
    <t>ՀՀ Սյունիքի մարզի  Սիսիան համայնքի Ադամյան, Իսրայելյան և Պարույր Սևակի փողոցների կապիտալ վերանորոգում</t>
  </si>
  <si>
    <t>Գորայք համայնքի` Սպանդարյան և Ծղուկ բնակավայրերի կենցաղի տների տանիքների 24.96 դրվածքային հզորության արևային կայանների  կառուցում, կենցաղի տան և վարչական շենքի ջեռուցում</t>
  </si>
  <si>
    <t>ՀՀ    Վայոց ձորի մարզպետի աշխատակազմ</t>
  </si>
  <si>
    <t>Ջերմուկ քաղաքի Մյասնիկյան փողոցի  սկզբնամասում գտնվող Վ. Սարգսյանի անվան զբոսայգու բարեկարգման աշխատանքներ, Ջերմուկ քաղաքի Ազատամարտիկների պուրակի բարեկարգման աշխատանքներ/Ազատամարտիկների պուրակի բարեկարգման աշխատանքներ/</t>
  </si>
  <si>
    <t>Եղեգնաձոր համայնքի Վերնաշեն բնակավայրի ջրամատակարարման վերակառուցման աշխատանքներ</t>
  </si>
  <si>
    <t>Եղեգիս համայնքի Թառաթումբ, Քարագլուխ, Աղնջաձոր, Հերմոն, Հորբատեղ, Գողթանիկ, Հորս և Եղեգիս բնակավայրերի ոռոգման առուների վերանորոգում</t>
  </si>
  <si>
    <t xml:space="preserve"> Եղեգիս համայնքի Վարդահովիտ բնակավայրի խմելու ջրի արտաքին ցանցի վերակառուցում և Սալլի, Հորս, Գողթանիկ բնակավայրերի խմելու  ջրագծերի  կառուցում</t>
  </si>
  <si>
    <t xml:space="preserve"> Եղեգիս համայնքի Աղնջաձոր, Թառաթումբ, Քարագլուխ,  Շատին և Արտաբույնք բնակավայրերի փողոցային լուսավորության ցանցի կառուցում</t>
  </si>
  <si>
    <t>Ջերմուկ քաղաքի Արփա գետի կիրճի և Ջերմուկի խորհրդանիշ եղնիկի արձան տանող ճանապարհի շրջակա ժայռերի լուսավորության իրականացում /Ջերմուկ քաղաքի Արփա գետի կիրճի շրջակա ժայռերի լուսավորության ցանցի կառուցում/</t>
  </si>
  <si>
    <t>ՀՀ Տավուշի մարզպետի աշխատակազմ</t>
  </si>
  <si>
    <t>Նոյեմբերյան համայնքի Բաղանիս, Լճկաձոր և Ոսկեվան բն․ փողոցների սալապատում /Բաղանիս, Լճկաձոր 3-րդ փողոց, Ոսկեվան 6-րդ և 7-րդ փողոցներ/</t>
  </si>
  <si>
    <t>Նոյեմբերյան համայնքի Նոյեմբերյան և Հաղթանակ բն․ փողոցների ասֆալտապատում</t>
  </si>
  <si>
    <t>Դիլիջան համայնքում տրանսպորտային երթուղիները սպասարկելու համար 2 հատ ավտոբուսների և կոմունալ տնտեսության սպասարկման համար 1 հատ աղբատար մեքենայի ձեռքբերում /աղբատար/</t>
  </si>
  <si>
    <t>Իջևան համայնքի Իջևան, Ազատամուտ, Աչաջուր, Այգեհովիտ, Գետահովիտ և Գանձաքար բն․ ճանապարհների և բակերի հիմնանորոգում, ասֆալտապատում /Իջևան համայնքի Մետաղագործների փողոցի բակեր, Բլբուլյան 75, 81,88, 89, 91, 93, 95 շենքերի բակեր/</t>
  </si>
  <si>
    <t>Իջևան համայնքի Իջևան բն․ հյուսիսային մուտքի «Մայր Հայստան» հուշարձանին կից պուրակի և Սևքար բն․ գյուղամիջյան զբոսայգու հիմնանորոգում, բարեկարգում/«Մայր Հայստան» հուշարձանին կից պուրակ/</t>
  </si>
  <si>
    <t>ՂԵԿԱՎԱՐ՝</t>
  </si>
  <si>
    <t>01</t>
  </si>
  <si>
    <t xml:space="preserve"> ԸՆԴՀԱՆՈՒՐ ԲՆՈՒՅԹԻ ՀԱՆՐԱՅԻՆ ԾԱՌԱՅՈՒԹՅՈՒՆՆԵՐ</t>
  </si>
  <si>
    <t>08</t>
  </si>
  <si>
    <t>Կառավարության տարբեր մակարդակների միջև իրականացվող ընդհանուր բնույթի տրանսֆերտներ</t>
  </si>
  <si>
    <t xml:space="preserve">այդ թվում` </t>
  </si>
  <si>
    <t xml:space="preserve"> ՀՀ մարզերին սուբվենցիաների տրամադրում՛ ենթակառուցվածքների զարգացման նպատակով_x000D_</t>
  </si>
  <si>
    <t xml:space="preserve"> - Կապիտալ սուբվենցիաներ համայնքներին</t>
  </si>
  <si>
    <t xml:space="preserve"> ՀՀ Արագածոտնի մարզպետի աշխատակազմ</t>
  </si>
  <si>
    <t xml:space="preserve"> ՀՀ Արարատի մարզպետի աշխատակազմ</t>
  </si>
  <si>
    <t xml:space="preserve"> ՀՀ Արմավիրի մարզպետի աշխատակազմ</t>
  </si>
  <si>
    <t xml:space="preserve"> ՀՀ Գեղարքունիքի մարզպետի աշխատակազմ</t>
  </si>
  <si>
    <t xml:space="preserve"> ՀՀ Լոռու մարզպետի աշխատակազմ</t>
  </si>
  <si>
    <t xml:space="preserve"> ՀՀ Կոտայքի մարզպետի աշխատակազմ</t>
  </si>
  <si>
    <t xml:space="preserve"> ՀՀ Շիրակի մարզպետի աշխատակազմ</t>
  </si>
  <si>
    <t xml:space="preserve"> ՀՀ Սյունիքի մարզպետի աշխատակազմ</t>
  </si>
  <si>
    <t xml:space="preserve"> ՀՀ Վայոց ձորի մարզպետի աշխատակազմ</t>
  </si>
  <si>
    <t xml:space="preserve"> ՀՀ Տավուշի մարզպետի աշխատակազմ</t>
  </si>
  <si>
    <t xml:space="preserve">ՀԱՅԱՍՏԱՆԻ ՀԱՆՐԱՊԵՏՈՒԹՅԱՆ ԿԱՌԱՎԱՐՈՒԹՅԱՆ 2022 ԹՎԱԿԱՆԻ ԴԵԿՏԵՄԲԵՐԻ 21-Ի N 2111-Ն ՈՐՈՇՄԱՆ N 9.1 ՀԱՎԵԼՎԱԾԻ NN 9.1.7,9.1.25, 9.1.48, 9.1.49, 9.1.50, 9.1.51, 9.1.52, 9.1.53, 9.1.54, 9.1.55, 9.1.56 , 9.1.57 ԵՎ 9.1.58 ԱՂՅՈՒՍԱԿՆԵՐՈՒՄ ԿԱՏԱՐՎՈՂ ՓՈՓՈԽՈՒԹՅՈՒՆՆԵՐԸ ԵՎ ԼՐԱՑՈՒՄՆԵՐԸ </t>
  </si>
  <si>
    <t>Աղյուսակ 9.1.48</t>
  </si>
  <si>
    <t xml:space="preserve">ՀՀ Արագածոտնի մարզպետի աշխատակազմ </t>
  </si>
  <si>
    <t xml:space="preserve"> 1212 </t>
  </si>
  <si>
    <t xml:space="preserve"> Տարածքային զարգացում </t>
  </si>
  <si>
    <t xml:space="preserve"> 12007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</si>
  <si>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</si>
  <si>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</si>
  <si>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xml:space="preserve"> ՀՀ համայնքներ </t>
  </si>
  <si>
    <t xml:space="preserve"> ՀՀ համայնքների թիվ, հատ </t>
  </si>
  <si>
    <t xml:space="preserve"> Ծրագրերի քանակ, հատ </t>
  </si>
  <si>
    <t>Ոլորտ</t>
  </si>
  <si>
    <t>Բնակավայրի փողոցների կառուցում/նորոգում ասֆալտապատմամբ</t>
  </si>
  <si>
    <t>Բնակավայրերի գազաֆիկացում</t>
  </si>
  <si>
    <t>Ոռոգման համակարգի կառուցում/նորոգում</t>
  </si>
  <si>
    <t>Աղյուսակ 9.1.49</t>
  </si>
  <si>
    <t xml:space="preserve">ՀՀ Արարատի մարզպետի աշխատակազմ </t>
  </si>
  <si>
    <t>Հասարակական շենքերի (մշակույթի տուն, համայնքային կենտրոններ և այլն)կառուցում/վերանորոգում</t>
  </si>
  <si>
    <t xml:space="preserve">Բազմաբնակարան շենքերի ընդհանուր բաժնային սեփականության գույքի նորոգում, այդ թվում՝ էներգախնայող միջոցառումների կիրառում
</t>
  </si>
  <si>
    <t>Աղյուսակ 9.1.50</t>
  </si>
  <si>
    <t xml:space="preserve">ՀՀ Արմավիրի մարզպետի աշխատակազմ </t>
  </si>
  <si>
    <t>Այգիների, պուրակների կառուցում/բարեկարգում</t>
  </si>
  <si>
    <t xml:space="preserve">Խմելու ջրամատակարարման, ինչպես նաև ջրահեռացման համակարգի կառուցում/նորոգում
</t>
  </si>
  <si>
    <t>Նախադպրոցական հաստատությունների կառուցում,
վերակառուցում/նորոգում</t>
  </si>
  <si>
    <t>Աղյուսակ 9.1.51</t>
  </si>
  <si>
    <t>Աղյուսակ 9.1.52</t>
  </si>
  <si>
    <t xml:space="preserve"> ՀՀ Լոռու մարզպետի աշխատակազմ </t>
  </si>
  <si>
    <t>Մեքենասարքավորումների,տեխնիկայի և գույքի ձեռքբերում</t>
  </si>
  <si>
    <t>Աղյուսակ 9.1.53</t>
  </si>
  <si>
    <t xml:space="preserve"> ՀՀ Կոտայքի մարզպետի աշխատակազմ </t>
  </si>
  <si>
    <t>Աղյուսակ 9.1.54</t>
  </si>
  <si>
    <t xml:space="preserve"> ՀՀ Շիրակի մարզպետի աշխատակազմ </t>
  </si>
  <si>
    <t>Փողոցային լուսավորության համակարգի կառուցում/նորոգում</t>
  </si>
  <si>
    <t>Աղյուսակ 9.1.55</t>
  </si>
  <si>
    <t>Աղյուսակ 9.1.56</t>
  </si>
  <si>
    <t>Աղյուսակ 9.1.57</t>
  </si>
  <si>
    <t>Բնակավայրի փողոցներիկառուցում/նորոգում սալարկմամբ, խճապատմամբ</t>
  </si>
  <si>
    <t>Աղյուսակ 9.1.58</t>
  </si>
  <si>
    <t xml:space="preserve">Բնակավայրի փողոցների կառուցում/նորոգում ասֆալտապատմամբ
</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</si>
  <si>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</si>
  <si>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</si>
  <si>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12007</t>
  </si>
  <si>
    <t xml:space="preserve"> ՀՀ մարզերին սուբվենցիաների տրամադրում՛ ենթակառուցվածքների զարգացման նպատակով</t>
  </si>
  <si>
    <t xml:space="preserve"> Փոքր և միջին ջրամբարների կառուցման խորհրդատվություն և կառավարում </t>
  </si>
  <si>
    <t xml:space="preserve"> Փոքր և միջին ջրամբարների տեխնիկատնտեսական հիմնավորման ուսումնասիրությունների, նախագծման և կառուցման խորհրդատվություն և կառավարում </t>
  </si>
  <si>
    <t xml:space="preserve"> ՀՀ ՏԿԵՆ ջրային կոմիտե </t>
  </si>
  <si>
    <t xml:space="preserve"> Օրվա կարգավորման ջրավազանների կառուցում և վերակառուցում </t>
  </si>
  <si>
    <t xml:space="preserve"> Օրվա կարգավորման ջրավազանների կառուցման և վերակառուցման համար նախագծերի և աշխատանքների ձեռք բերում </t>
  </si>
  <si>
    <t xml:space="preserve"> Խորքային հորերի վերականգնում </t>
  </si>
  <si>
    <t xml:space="preserve"> Խորքային հորերի վերականգնման համար նախագծերի և աշխատանքների ձեռքբերում </t>
  </si>
  <si>
    <t xml:space="preserve"> Ոռոգման համակարգի ընկերություններ </t>
  </si>
  <si>
    <t xml:space="preserve"> Գետերի և հեղեղատարների տեղամասերի ամրացման և մաքրման աշխատանքներ </t>
  </si>
  <si>
    <t xml:space="preserve"> Գետերի և հեղեղատարների տեղամասերի ամրացման և մաքրման համար նախագծերի և աշխատանքների ձեռքբերում </t>
  </si>
  <si>
    <t>ՀՀ Արարատի մարզի Արաքսավան և Բուրաստան համայնքների Արաքս գետի N16-ից մինչև N14 սահմանների միջակայքում Արաքս գետի նախկին հունի վերականգնման և N16 սահմանանշանի մոտակայքում Արաքս գետի հայկական կողմի մոտ 130մ երկարությամբ և 8մ խորությամբ ողողված պատնեշի վերականգնման աշխատանքների ավարտվածության աստիճան, տոկոս</t>
  </si>
  <si>
    <t xml:space="preserve"> Փոքր և միջին ջրամբարների կառուցում </t>
  </si>
  <si>
    <t xml:space="preserve"> Փոքր և միջին ջրամբարների կառուցման աշխատանքներ </t>
  </si>
  <si>
    <t xml:space="preserve"> Ջրամբարների վերականգնման և վերազինման աշխատանքներ </t>
  </si>
  <si>
    <t xml:space="preserve"> Ջրամբարների վերականգնման և վերազինման համար նախագծերի և աշխատանքների ձեռքբերում </t>
  </si>
  <si>
    <t>Վերականգնվող ջրամբարներ</t>
  </si>
  <si>
    <t>Նախագծանախահաշվային փաստաթղթեր, փաթեթ</t>
  </si>
  <si>
    <t xml:space="preserve"> Ոռոգման համակարգերի կառուցում </t>
  </si>
  <si>
    <t xml:space="preserve"> Ոռոգման համակարգերի կառուցման համար նախագծերի և աշխատանքների ձեռքբերում </t>
  </si>
  <si>
    <t xml:space="preserve"> Խմելու ջրի մատակարարման և ջրահեռացման ծառայությունների սուբսիդավորում </t>
  </si>
  <si>
    <t xml:space="preserve"> Խմելու ջուր մատակարարող ընկերության սուբսիդավորում՛ հաստատված սակագնի և նվազագույն շահավետ գնի տարբերության չափով </t>
  </si>
  <si>
    <t xml:space="preserve"> Ջրամատակարարման և ջրահեռացման ծառայություններ մատուցող ընկերություն </t>
  </si>
  <si>
    <t xml:space="preserve"> Բաժանորդներին մատակարարվող ջրի ծավալ, մլն խ մ </t>
  </si>
  <si>
    <t xml:space="preserve"> Հեռացվող կեղտաջրերի ծավալ, մլն խ մ </t>
  </si>
  <si>
    <t xml:space="preserve"> Ոռոգման համակարգի առողջացում </t>
  </si>
  <si>
    <t xml:space="preserve"> Պոմպակայանի վերանորոգում,  հատ </t>
  </si>
  <si>
    <t xml:space="preserve">- Բյուջետային վարկերի տրամադրում տնտեսվարող սուբյեկտներին </t>
  </si>
  <si>
    <t>42009</t>
  </si>
  <si>
    <t>Միջոցառման անվանումը՝ 
«Հայկական ատոմային էլեկտրակայան» ՓԲԸ-ին տրամադրվող բյուջետային վարկ</t>
  </si>
  <si>
    <t>Միջոցառման նկարագրությունը՝
Բյուջետային վարկի տրամադրում</t>
  </si>
  <si>
    <t xml:space="preserve"> ՀԱՅԱՍՏԱՆԻ ՀԱՆՐԱՊԵՏՈՒԹՅԱՆ ԿԱՌԱՎԱՐՈՒԹՅԱՆ 2022 ԹՎԱԿԱՆԻ ԴԵԿՏԵՄԲԵՐԻ 29-Ի N 2111-Ն ՈՐՈՇՄԱՆ N 1 ՀԱՎԵԼՎԱԾԻ N 4 ԱՂՅՈՒՍԱԿՈՒՄ ԿԱՏԱՐՎՈՂ ՓՈՓՈԽՈՒԹՅՈՒՆՆԵՐԸ</t>
  </si>
  <si>
    <t>«Հայկական ատոմային էլեկտրակայան» ՓԲԸ-ին տրամադրվող բյուջետային վարկ</t>
  </si>
  <si>
    <t>ՀՀ ֆինանսների նախարարություն</t>
  </si>
  <si>
    <t xml:space="preserve">Բյուջետային վարկի տրամադրում </t>
  </si>
  <si>
    <t>Վարկի տրամադրում</t>
  </si>
  <si>
    <t xml:space="preserve">ՀՀ ֆինանսների նախարարություն </t>
  </si>
  <si>
    <t>Պետական նշանակության ավտոճանապարհների հիմնանորոգում</t>
  </si>
  <si>
    <t>Միջպետական նշանակության ավտոճանապարհներ, այդ թվում</t>
  </si>
  <si>
    <t>2</t>
  </si>
  <si>
    <t>Հանրապետական նշանակության ավտոճանապարհներ, այդ թվում</t>
  </si>
  <si>
    <t>3</t>
  </si>
  <si>
    <t>Մարզային նշանակության ավտոճանապարհներ, այդ թվում</t>
  </si>
  <si>
    <t>Մ-2, Երևան-Երասխ-Գորիս-Մեղրի-Իրանի սահման միջպետական նշանակության ավտոճանապարհի կմ77+350 - կմ82+000 հատվածի հիմնանորոգում</t>
  </si>
  <si>
    <t>Մ-2, (Սյունիք) /Մ-2/ - Աղվանի- Տաթև - /Մ-2/ միջպետական նշանակության ավտոճանապարհի Վերին Խոտանանը շրջանցող ճանապարհահատվածի կառուցում (II փուլ)</t>
  </si>
  <si>
    <t>Մ-2, Երևան-Երասխ-Գորիս-Մեղրի-Իրանի սահման միջպետական նշանակության ավտոճանապարհի կմ297+800-կմ311+250 հատվածի հիմնանորոգման աշխատանքների (2-րդ տեղամաս՝ կմ301+820 - կմ311+250 հատված)</t>
  </si>
  <si>
    <t>Հ-4, Երևան - Եղվարդ - Արագյուղ - Հարթավան - /Մ-3/ հանրապետական նշանակության ավտոճանապարհի կմ0+000-կմ15+600 հատվածի հիմնանորոգում</t>
  </si>
  <si>
    <t>Տ-5-23, /Մ-3/ - Սարամեջ ավտոճանապարհի կմ0+000-կմ4+300 հատվածի հիմնանորոգում</t>
  </si>
  <si>
    <t>Տ-5-24,/Մ-3/ (Ստեփանավան) – Արմանիս – Ուրասար – Կաթնաղբյուր տեղական նշանակության ավտոճանապարհի կմ 6+600-կմ 15+200 հատվածի և Կաթնաղբյուր համայնքի 8-րդ և 9-րդ փողոցների հիմնանորոգում</t>
  </si>
  <si>
    <t>Վանաձոր քաղաքային համայնքի Գրիգոր Լուսավորիչ փողոցի հիմնանորոգում</t>
  </si>
  <si>
    <t>Գյումրի համայնքի օղակային փողոցի կմ0+000 - կմ2+500 (Մ-7-ի հետ հատման կետ) հատվածի հիմնանորոգում</t>
  </si>
  <si>
    <t>/Մ-12/-Կոռնիձոր-ՀՀ սահման ավտոճանապարհի կմ4+000-կմ 9+000 հատվածի վերակառուցում</t>
  </si>
  <si>
    <t xml:space="preserve"> ՄԱՍ II.  ԱՇԽԱՏԱՆՔՆԵՐ</t>
  </si>
  <si>
    <t>ճանապարհների վերանորոգման աշխատանքներ</t>
  </si>
  <si>
    <t>ՄԱՍ III.  ԾԱՌԱՅՈՒԹՅՈՒՆՆԵՐ</t>
  </si>
  <si>
    <t>հեղինակային հսկողության ծառայություններ</t>
  </si>
  <si>
    <t>ՄԱ</t>
  </si>
  <si>
    <t xml:space="preserve"> Հանրապետական նշանակության ավտոճանապարհներ </t>
  </si>
  <si>
    <t xml:space="preserve"> Մարզային նշանակության ավտոճանապարհներ </t>
  </si>
  <si>
    <t xml:space="preserve"> 21001 </t>
  </si>
  <si>
    <t xml:space="preserve"> Պետական նշանակության ավտոճանապարհների հիմնանորոգում </t>
  </si>
  <si>
    <t xml:space="preserve"> Միջպետական, հանրապետական և մարզային նշանակության ավտոճոնապարհների քայքայված ծածկի վերանորոգում, մաշված ծածկի փոխարինում </t>
  </si>
  <si>
    <t>այդ թվում՝ ըստ ուղղությունների</t>
  </si>
  <si>
    <t xml:space="preserve"> 21001</t>
  </si>
  <si>
    <t xml:space="preserve"> Պետական նշանակության ավտոճանապարհների հիմնանորոգում</t>
  </si>
  <si>
    <t xml:space="preserve"> այդ թվում`բյուջետային ծախսերի տնտեսագիտական դասակարգման հոդվածներ</t>
  </si>
  <si>
    <t xml:space="preserve"> Միջպետական, հանրապետական և մարզային նշանակության ավտոճոնապարհների քայքայված ծածկի վերանորոգում, մաշված ծածկի փոխարինում</t>
  </si>
  <si>
    <t xml:space="preserve">Մեծամոր համայնքի ք.Մեծամորի թիվ 2, թիվ 3 մանկապարտեզների հիմնանորոգման և հարակից տարածքների բարեկարգման, Տարոնիկ և Տանձուտ բնակավայրերի մանկապարտեզների հիմնանորոգման աշխատանքներ </t>
  </si>
  <si>
    <t>Մարտունի համայնքի Մարտունի համայնքային կենտրոնի Գարեգին Նժդեհ, Կոմիտաս, Գետափնյա 2, Կարապետյան փողոցների, Արծվանիստ, Ծովինար,  Վարդենիկ, Զոլաքար, Գեղհովիտ, Գեղհովիտ բնակավայրի Լեռնակերտ տարածքի,Ն. Գետաշեն, Վ. Գետաշեն, Լիճք, Ծակքար, Ձորագյուղ, Վարդաձոր, Երանոս բնակավայրերում տարբեր փողոցների երթևեկելի հատվածների ասֆալտապատում, ինչպես նաև Ծակքար բնակավայրի 6-րդ և 10-րդ փողոցները միացնող կամրիջի կառուցում/Կարապետյան, Գարեգին Նժդեհ, Կոմիտաս, Գետափնյա 2, Գեղհովիտ բն․, Զոլաքար, Ն․ Գետաշեն,Լիճք, Վարդաձոր, Երանոս /</t>
  </si>
  <si>
    <t>Նոր Հաճն համայնքի Քարաշամբ, Նոր Արտամետ, Նոր Գեղի, Արգել, Գետամեջ և Թեղենիք բնակավայրերի արտաքին լուսավորության անցկացում /Նոր Գեղի, Քարաշամբ/</t>
  </si>
  <si>
    <t>«Կապանի թիվ 9 ՆՈՒՀ» ՀՈԱԿ-ի շենքի վերակառուցում և տարածքի բարեկարգում, «Կապանի թիվ 10 ՆՈՒՀ» ՀՈԱԿ-ի շենքի վերանորոգում /«Կապանի թիվ 9 ՆՈՒՀ» ՀՈԱԿ-ի շենքի վերակառուցում և տարածքի բարեկարգում/</t>
  </si>
  <si>
    <t>Կապան համայնքի «Կապան քաղաքի փողոցների և բակերի հիմնանորոգում՝ 1.Կապան քաղաքի Գ․ Նժդեհ փողոցի, 1-ին և 2-րդ նրբանցքների հիմնանորոգում,2.Կապան քաղաքի Ա․ Մանուկյանի արձանի և Կապան-Մոլի միջանկյալ հատվածի հիմնանորոգում, 3.Կապան քաղաքի Դավիթ Բեկ փողոցի հիմնանորոգում, 4.Կապան քաղաքի Ռ․ Մինասյան փողոցի թիվ 11, 12, 13 շենքերի բակերի հիմնանորոգում,5.Կապան քաղաքի Ռ․ Մինասյան փողոցի թիվ 15, 16, 17, 18, 19, 20 շենքերի բակերի հիմնանորոգում, 6.Կապան քաղաքի Ռ․ Մինասյան փողոցի թիվ 25Ա, 25Բ շենքերի բակերի հիմնանորոգում,7.Կապան քաղաքի Լեռնագործների փողոցի 3-րդ նրբանցքի հիմնանորոգում,8.Կապան քաղաքի Սպանդարյան փողոցի թիվ 6, 7 շենքերի բակերի հիմնանորոգում, 9.Կապան քաղաքի Սպանդարյան փողոցի 4-րդ նրբանցքի հիմնանորոգում, 10.Կապան քաղաքի Գր․ Արզումանյան փողոցի հիմնանորոգում,11.Կապան քաղաքի Գր․ Արզումանյան փողոցի 3-րդ նրբանցքի հիմնանորոգում, 12.Կապան քաղաքի Հալիձոր թաղամասի բակային տարածքների հիմնանորոգում,13.Կապան քաղաքի Ավետիսյան փողոցի N 2, 4, 6, 28, 30, 32, 34 և Պապյան փողոցի N 5, 6, 7, 8, 9, 15, 16, 17, 18, 19, 20, 22, 24 և 26 շենքերի բակերի ասֆալտապատում, 14.Կապան քաղաքի Երկաթուղայինների փողոցի թիվ 7, 9, 11, 13, 15 շենքերի բակերի հիմնանորոգում,15.Կապան քաղաքի Երկաթուղայինների փողոցի 3-րդ նրբանցքի  հիմնանորոգում և Կապան քաղաքի Մ․ Հարությունյան փողոցի թիվ 1, 2, 3, 4, 5, 6, 8 շենքերի բակերի և Շահումյան փողոցի թիվ 37, 38 շենքերի բակերի հիմնանորոգում», /Կապան քաղաքի Ավետիսյան փողոցի N 2, 4, 6, 28, 30, 32, 34 և Պապյան փողոցի N 5, 6, 7, 8, 9, 15, 16, 17, 18, 19, 20, 22, 24 և 26 շենքերի բակերի ասֆալտապատում, /</t>
  </si>
  <si>
    <t>Աղբավայրերի բարեկարգում կամ փակում</t>
  </si>
  <si>
    <t>Վերականգնվող էներգետիկա, այդ թվում` արևային ֆոտովոլտային կայանների տեղադրում</t>
  </si>
  <si>
    <t>Մեքենասարքավորումների, տեխնիկայի և գույքի ձեռքբերում</t>
  </si>
  <si>
    <t xml:space="preserve"> Բազմաբնակարան շենքերի ընդհանուր բաժնային սեփականության գույքի նորոգում, այդ թվում՝ էներգախնայող միջոցառումների կիրառում
</t>
  </si>
  <si>
    <t>Հավելված N17</t>
  </si>
  <si>
    <t>1004 -31020</t>
  </si>
  <si>
    <t>1004-31013</t>
  </si>
  <si>
    <t xml:space="preserve"> 1049 -31002</t>
  </si>
  <si>
    <t>1004 -31014</t>
  </si>
  <si>
    <t>1004 -31012</t>
  </si>
  <si>
    <t>1004 -31011</t>
  </si>
  <si>
    <t>1004-11013</t>
  </si>
  <si>
    <t xml:space="preserve"> 1139</t>
  </si>
  <si>
    <t xml:space="preserve"> ՀՀ կառավարության պահուստային ֆոնդ</t>
  </si>
  <si>
    <t xml:space="preserve"> Պետական բյուջեում չկանխատեսված, ինչպես նաեւ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</si>
  <si>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</si>
  <si>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11001</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</si>
  <si>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</si>
  <si>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11</t>
  </si>
  <si>
    <t xml:space="preserve"> ՀԻՄՆԱԿԱՆ ԲԱԺԻՆՆԵՐԻՆ ՉԴԱՍՎՈՂ ՊԱՀՈՒՍՏԱՅԻՆ ՖՈՆԴԵՐ</t>
  </si>
  <si>
    <t xml:space="preserve"> ՀՀ կառավարության և համայնքների պահուստային ֆոնդ</t>
  </si>
  <si>
    <t xml:space="preserve"> Պահուստային միջոցներ</t>
  </si>
  <si>
    <t xml:space="preserve"> 1139 </t>
  </si>
  <si>
    <t xml:space="preserve"> 11001 </t>
  </si>
  <si>
    <t>Հավելված N 16</t>
  </si>
  <si>
    <t>Հավելված N 15</t>
  </si>
  <si>
    <t>Հավելված № 14</t>
  </si>
  <si>
    <t>Հավելված N13</t>
  </si>
  <si>
    <t>Հավելված N12</t>
  </si>
  <si>
    <t>Հավելված N11</t>
  </si>
  <si>
    <t>Հավելված N 10</t>
  </si>
  <si>
    <t>Հավելված N 9</t>
  </si>
  <si>
    <t>Հավելված N8</t>
  </si>
  <si>
    <t>Հավելված N 7</t>
  </si>
  <si>
    <t>«ՀԱՅԱUՏԱՆԻ ՀԱՆՐԱՊԵՏՈՒԹՅԱՆ 2023 ԹՎԱԿԱՆԻ ՊԵՏԱԿԱՆ ԲՅՈՒՋԵԻ ՄԱUԻՆ» OՐԵՆՔԻ N 1 ՀԱՎԵԼՎԱԾԻ N 4 ԱՂՅՈՒՍԱԿՈՒՄ  ԵՎ ՀԱՅԱՍՏԱՆԻ ՀԱՆՐԱՊԵՏՈՒԹՅԱՆ ԿԱՌԱՎԱՐՈՒԹՅԱՆ 2022 ԹՎԱԿԱՆԻ ԴԵԿՏԵՄԲԵՐԻ 29-Ի N 2111-Ն ՈՐՈՇՄԱՆ N 5 ՀԱՎԵԼՎԱԾԻ N 3 ԱՂՅՈՒՍԱԿՈՒՄ ԿԱՏԱՐՎՈՂ ՓՈՓՈԽՈՒԹՅՈՒՆՆԵՐԸ ԵՎ ԼՐԱՑՈՒՄՆԵՐԸ</t>
  </si>
  <si>
    <t>«ՀԱՅԱUՏԱՆԻ ՀԱՆՐԱՊԵՏՈՒԹՅԱՆ 2023 ԹՎԱԿԱՆԻ ՊԵՏԱԿԱՆ ԲՅՈՒՋԵԻ ՄԱUԻՆ» OՐԵՆՔԻ N 1 ՀԱՎԵԼՎԱԾԻ N 5 ԱՂՅՈՒՍԱԿՈՒՄ  ԵՎ ՀԱՅԱՍՏԱՆԻ ՀԱՆՐԱՊԵՏՈՒԹՅԱՆ ԿԱՌԱՎԱՐՈՒԹՅԱՆ 2022 ԹՎԱԿԱՆԻ ԴԵԿՏԵՄԲԵՐԻ 29-Ի N 2111-Ն ՈՐՈՇՄԱՆ N 5 ՀԱՎԵԼՎԱԾԻ N 4 ԱՂՅՈՒՍԱԿՈՒՄ ԿԱՏԱՐՎՈՂ  ՓՈՓՈԽՈՒԹՅՈՒՆՆԵՐԸ ԵՎ ԼՐԱՑՈՒՄՆԵՐԸ</t>
  </si>
  <si>
    <t xml:space="preserve">  ՀԱՅԱUՏԱՆԻ ՀԱՆՐԱՊԵՏՈՒԹՅԱՆ ԿԱՌԱՎԱՐՈՒԹՅԱՆ 2022 ԹՎԱԿԱՆԻ ԴԵԿՏԵՄԲԵՐԻ 29-Ի N 2111-Ն ՈՐՈՇՄԱՆ N 5 ՀԱՎԵԼՎԱԾԻ N 2 ԱՂՅՈՒՍԱԿՈՒՄ ԿԱՏԱՐՎՈՂ ՓՈՓՈԽՈՒԹՅՈՒՆՆԵՐԸ ԵՎ ԼՐԱՑՈՒՄԸ</t>
  </si>
  <si>
    <t>«ՀԱՅԱՍՏԱՆԻ ՀԱՆՐԱՊԵՏՈՒԹՅԱՆ 2023 ԹՎԱԿԱՆԻ ՊԵՏԱԿԱՆ ԲՅՈՒՋԵԻ ՄԱՍԻՆ» ՀԱՅԱՍՏԱՆԻ ՀԱՆՐԱՊԵՏՈՒԹՅԱՆ ՕՐԵՆՔԻ N 1 ՀԱՎԵԼՎԱԾԻ N 3 ԱՂՅՈՒՍԱԿՈՒՄ ԿԱՏԱՐՎՈՂ  ՓՈՓՈԽՈՒԹՅՈՒՆՆԵՐԸ ԵՎ ԼՐԱՑՈՒՄԸ</t>
  </si>
  <si>
    <t xml:space="preserve"> «ՀԱՅԱՍՏԱՆԻ ՀԱՆՐԱՊԵՏՈՒԹՅԱՆ 2023 ԹՎԱԿԱՆԻ ՊԵՏԱԿԱՆ ԲՅՈՒՋԵԻ ՄԱՍԻՆ» ՕՐԵՆՔԻ N 1 ՀԱՎԵԼՎԱԾԻ N 7 ԱՂՅՈՒՍԱԿՈՒՄ ԵՎ ՀԱՅԱՍՏԱՆԻ ՀԱՆՐԱՊԵՏՈՒԹՅԱՆ ԿԱՌԱՎԱՐՈՒԹՅԱՆ 2022 ԹՎԱԿԱՆԻ ԴԵԿՏԵՄԲԵՐԻ 29-Ի N 2111-Ն ՈՐՈՇՄԱՆ N 5 ՀԱՎԵԼՎԱԾԻ N 6 ԱՂՅՈՒՍԱԿՈՒՄ ԿԱՏԱՐՎՈՂ  ԼՐԱՑՈՒՄՆԵՐԸ</t>
  </si>
  <si>
    <t xml:space="preserve">ՀԱՅԱՍՏԱՆԻ ՀԱՆՐԱՊԵՏՈՒԹՅԱՆ ԿԱՌԱՎԱՐՈՒԹՅԱՆ 2022 ԹՎԱԿԱՆԻ ԴԵԿՏԵՄԲԵՐԻ 29-Ի 
N 2111-Ն ՈՐՈՇՄԱՆ N 10 ՀԱՎԵԼՎԱԾՈՒՄ ԿԱՏԱՐՎՈՂ  ՓՈՓՈԽՈՒԹՅՈՒՆՆԵՐԸ 
</t>
  </si>
  <si>
    <t>45231177/627</t>
  </si>
  <si>
    <t>45231177/142</t>
  </si>
  <si>
    <t>45231177/516</t>
  </si>
  <si>
    <t>45231177/633</t>
  </si>
  <si>
    <t>45231177/95</t>
  </si>
  <si>
    <t>45231177/98</t>
  </si>
  <si>
    <t>45231177/553</t>
  </si>
  <si>
    <t>45231177/635</t>
  </si>
  <si>
    <t>45231177/30</t>
  </si>
  <si>
    <t>71351540/83</t>
  </si>
  <si>
    <t>-</t>
  </si>
  <si>
    <t>71351540/59</t>
  </si>
  <si>
    <t>98111140/102</t>
  </si>
  <si>
    <t>98111140/48</t>
  </si>
  <si>
    <t>1049   21001</t>
  </si>
  <si>
    <t>2.6.Այլ</t>
  </si>
  <si>
    <t>Պետական բյուջեի միջոցների փոփոխություն</t>
  </si>
  <si>
    <t>2.3. Ելքերի ֆինանսավորմանն ուղղվող ՀՀ 2023 թվականի պետական բյուջեի տարեսկզբի ազատ մնացորդի միջոցներ</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</si>
</sst>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4" formatCode="_(&quot;$&quot;* #,##0.00_);_(&quot;$&quot;* \(#,##0.00\);_(&quot;$&quot;* &quot;-&quot;??_);_(@_)"/>
    <numFmt numFmtId="43" formatCode="_(* #,##0.00_);_(* \(#,##0.00\);_(* &quot;-&quot;??_);_(@_)"/>
    <numFmt numFmtId="164" formatCode="_-* #,##0.00_-;\-* #,##0.00_-;_-* &quot;-&quot;??_-;_-@_-"/>
    <numFmt numFmtId="165" formatCode="_-* #,##0.00\ _₽_-;\-* #,##0.00\ _₽_-;_-* &quot;-&quot;??\ _₽_-;_-@_-"/>
    <numFmt numFmtId="166" formatCode="_ * #,##0.00_)_€_ ;_ * \(#,##0.00\)_€_ ;_ * &quot;-&quot;??_)_€_ ;_ @_ "/>
    <numFmt numFmtId="167" formatCode="##,##0.0;\(##,##0.0\);\-"/>
    <numFmt numFmtId="168" formatCode="#,##0.0_);\(#,##0.0\)"/>
    <numFmt numFmtId="169" formatCode="_(* #,##0.0_);_(* \(#,##0.0\);_(* &quot;-&quot;??_);_(@_)"/>
    <numFmt numFmtId="170" formatCode="_-* #,##0.00_р_._-;\-* #,##0.00_р_._-;_-* &quot;-&quot;??_р_._-;_-@_-"/>
    <numFmt numFmtId="171" formatCode="_ * #,##0.00_)\ _ _ ;_ * \(#,##0.00\)\ _ _ ;_ * &quot;-&quot;??_)\ _ _ ;_ @_ "/>
    <numFmt numFmtId="172" formatCode="#,##0.0"/>
    <numFmt numFmtId="173" formatCode="_-* #,##0.00\ _֏_-;\-* #,##0.00\ _֏_-;_-* &quot;-&quot;??\ _֏_-;_-@_-"/>
    <numFmt numFmtId="174" formatCode="_(* #,##0.0_);_(* \(#,##0.0\);_(* &quot;-&quot;?_);_(@_)"/>
    <numFmt numFmtId="175" formatCode="_(&quot; &quot;* #,##0.00_);_(&quot; &quot;* \(#,##0.00\);_(&quot; &quot;* &quot;-&quot;??_);_(@_)"/>
    <numFmt numFmtId="176" formatCode="_(* #,##0_);_(* \(#,##0\);_(* &quot;-&quot;??_);_(@_)"/>
    <numFmt numFmtId="177" formatCode="0_);\(0\)"/>
    <numFmt numFmtId="178" formatCode="_-* #,##0.0&quot; &quot;_ _-;\-* #,##0.0&quot; &quot;_ _-;_-* &quot;-&quot;??&quot; &quot;_ _-;_-@_-"/>
    <numFmt numFmtId="179" formatCode="##,##0.00;\(##,##0.00\);\-"/>
    <numFmt numFmtId="180" formatCode="General_)"/>
    <numFmt numFmtId="181" formatCode="##,##0;\(##,##0\);\-"/>
    <numFmt numFmtId="182" formatCode="0.000000000000000000000000000000000000000000"/>
    <numFmt numFmtId="183" formatCode="[&lt;=9999999]###\-####;\(###\)\ ###\-####"/>
    <numFmt numFmtId="184" formatCode="_(* #,##0.000_);_(* \(#,##0.000\);_(* &quot;-&quot;??_);_(@_)"/>
    <numFmt numFmtId="185" formatCode="_-* #,##0.0\ _₽_-;\-* #,##0.0\ _₽_-;_-* &quot;-&quot;??\ _₽_-;_-@_-"/>
  </numFmts>
  <fonts count="155">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2"/>
      <name val="GHEA Grapalat"/>
      <family val="3"/>
    </font>
    <font>
      <sz val="10"/>
      <name val="Arial Armenian"/>
      <family val="2"/>
    </font>
    <font>
      <sz val="11"/>
      <color theme="1"/>
      <name val="Calibri"/>
      <family val="2"/>
      <scheme val="minor"/>
    </font>
    <font>
      <sz val="12"/>
      <name val="Times Armenian"/>
      <family val="1"/>
    </font>
    <font>
      <sz val="10"/>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0"/>
      <color rgb="FF000000"/>
      <name val="Times New Roman"/>
      <family val="1"/>
    </font>
    <font>
      <sz val="12"/>
      <color indexed="8"/>
      <name val="Times Armenian"/>
      <family val="2"/>
    </font>
    <font>
      <b/>
      <sz val="18"/>
      <color theme="3"/>
      <name val="Cambria"/>
      <family val="2"/>
      <scheme val="maj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i/>
      <sz val="12"/>
      <name val="GHEA Grapalat"/>
      <family val="3"/>
    </font>
    <font>
      <sz val="12"/>
      <color theme="1"/>
      <name val="GHEA Grapalat"/>
      <family val="3"/>
    </font>
    <font>
      <b/>
      <sz val="8"/>
      <name val="GHEA Grapalat"/>
      <family val="2"/>
    </font>
    <font>
      <sz val="11"/>
      <color theme="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b/>
      <sz val="11"/>
      <color theme="1"/>
      <name val="Calibri"/>
      <family val="2"/>
      <charset val="1"/>
      <scheme val="minor"/>
    </font>
    <font>
      <b/>
      <sz val="11"/>
      <color theme="0"/>
      <name val="Calibri"/>
      <family val="2"/>
      <charset val="1"/>
      <scheme val="minor"/>
    </font>
    <font>
      <sz val="11"/>
      <color rgb="FF9C6500"/>
      <name val="Calibri"/>
      <family val="2"/>
      <scheme val="minor"/>
    </font>
    <font>
      <sz val="11"/>
      <color rgb="FF9C6500"/>
      <name val="Calibri"/>
      <family val="2"/>
      <charset val="1"/>
      <scheme val="minor"/>
    </font>
    <font>
      <sz val="11"/>
      <color rgb="FF9C0006"/>
      <name val="Calibri"/>
      <family val="2"/>
      <charset val="1"/>
      <scheme val="minor"/>
    </font>
    <font>
      <i/>
      <sz val="11"/>
      <color rgb="FF7F7F7F"/>
      <name val="Calibri"/>
      <family val="2"/>
      <charset val="1"/>
      <scheme val="minor"/>
    </font>
    <font>
      <sz val="11"/>
      <color rgb="FFFA7D00"/>
      <name val="Calibri"/>
      <family val="2"/>
      <charset val="1"/>
      <scheme val="minor"/>
    </font>
    <font>
      <sz val="11"/>
      <color rgb="FFFF0000"/>
      <name val="Calibri"/>
      <family val="2"/>
      <charset val="1"/>
      <scheme val="minor"/>
    </font>
    <font>
      <sz val="11"/>
      <color rgb="FF006100"/>
      <name val="Calibri"/>
      <family val="2"/>
      <charset val="1"/>
      <scheme val="minor"/>
    </font>
    <font>
      <sz val="11"/>
      <name val="Times Armenian"/>
      <family val="1"/>
    </font>
    <font>
      <i/>
      <sz val="8"/>
      <name val="GHEA Grapalat"/>
      <family val="2"/>
    </font>
    <font>
      <sz val="12"/>
      <color theme="1"/>
      <name val="Calibri"/>
      <family val="2"/>
      <charset val="1"/>
      <scheme val="minor"/>
    </font>
    <font>
      <sz val="12"/>
      <color rgb="FF000000"/>
      <name val="GHEA Grapalat"/>
      <family val="3"/>
    </font>
    <font>
      <sz val="12"/>
      <name val="GHEA Grapalat"/>
      <family val="2"/>
    </font>
    <font>
      <b/>
      <sz val="12"/>
      <color theme="1"/>
      <name val="GHEA Grapalat"/>
      <family val="3"/>
    </font>
    <font>
      <sz val="12"/>
      <color theme="1"/>
      <name val="GHEA Grapalat"/>
      <family val="2"/>
    </font>
    <font>
      <b/>
      <sz val="12"/>
      <color rgb="FFFA7D00"/>
      <name val="GHEA Grapalat"/>
      <family val="3"/>
    </font>
    <font>
      <sz val="10"/>
      <name val="GHEA Grapalat"/>
      <family val="3"/>
    </font>
    <font>
      <sz val="10"/>
      <color theme="1"/>
      <name val="GHEA Grapalat"/>
      <family val="3"/>
    </font>
    <font>
      <b/>
      <sz val="12"/>
      <name val="GHEA Grapalat"/>
      <family val="3"/>
    </font>
    <font>
      <i/>
      <sz val="12"/>
      <name val="GHEA Grapalat"/>
      <family val="2"/>
    </font>
    <font>
      <b/>
      <sz val="12"/>
      <color rgb="FF000000"/>
      <name val="GHEA Grapalat"/>
      <family val="3"/>
    </font>
    <font>
      <b/>
      <i/>
      <sz val="12"/>
      <name val="GHEA Grapalat"/>
      <family val="3"/>
    </font>
    <font>
      <sz val="10"/>
      <name val="Arial Armenian"/>
      <family val="2"/>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LatArm"/>
      <family val="2"/>
    </font>
    <font>
      <sz val="10"/>
      <name val="Arial Cyr"/>
      <family val="2"/>
      <charset val="204"/>
    </font>
    <font>
      <b/>
      <sz val="10"/>
      <color indexed="12"/>
      <name val="Arial Cyr"/>
      <family val="2"/>
      <charset val="204"/>
    </font>
    <font>
      <sz val="11"/>
      <color theme="1"/>
      <name val="Calibri"/>
      <family val="2"/>
      <charset val="204"/>
      <scheme val="minor"/>
    </font>
    <font>
      <sz val="10"/>
      <color theme="1"/>
      <name val="Arial Armenian"/>
      <family val="2"/>
    </font>
    <font>
      <sz val="11"/>
      <color theme="1"/>
      <name val="Arial"/>
      <family val="2"/>
    </font>
    <font>
      <sz val="9"/>
      <color indexed="81"/>
      <name val="Tahoma"/>
      <family val="2"/>
    </font>
    <font>
      <sz val="12"/>
      <color indexed="10"/>
      <name val="GHEA Grapalat"/>
      <family val="3"/>
    </font>
    <font>
      <b/>
      <sz val="12"/>
      <color indexed="8"/>
      <name val="GHEA Grapalat"/>
      <family val="3"/>
    </font>
    <font>
      <sz val="11"/>
      <name val="GHEA Grapalat"/>
      <family val="3"/>
    </font>
    <font>
      <i/>
      <sz val="12"/>
      <color theme="1"/>
      <name val="GHEA Grapalat"/>
      <family val="3"/>
    </font>
    <font>
      <b/>
      <sz val="11"/>
      <name val="GHEA Grapalat"/>
      <family val="3"/>
    </font>
    <font>
      <b/>
      <u/>
      <sz val="12"/>
      <color theme="1"/>
      <name val="GHEA Grapalat"/>
      <family val="3"/>
    </font>
    <font>
      <b/>
      <i/>
      <sz val="12"/>
      <color theme="1"/>
      <name val="GHEA Grapalat"/>
      <family val="3"/>
    </font>
    <font>
      <b/>
      <u/>
      <sz val="12"/>
      <color indexed="8"/>
      <name val="GHEA Grapalat"/>
      <family val="3"/>
    </font>
    <font>
      <sz val="12"/>
      <color indexed="8"/>
      <name val="GHEA Grapalat"/>
      <family val="3"/>
    </font>
    <font>
      <sz val="12"/>
      <color rgb="FF333333"/>
      <name val="GHEA Grapalat"/>
      <family val="3"/>
    </font>
    <font>
      <b/>
      <sz val="12"/>
      <color rgb="FF333333"/>
      <name val="GHEA Grapalat"/>
      <family val="3"/>
    </font>
    <font>
      <i/>
      <sz val="12"/>
      <color rgb="FF000000"/>
      <name val="GHEA Grapalat"/>
      <family val="3"/>
    </font>
    <font>
      <sz val="11"/>
      <color rgb="FF000000"/>
      <name val="Calibri"/>
      <family val="2"/>
      <charset val="1"/>
    </font>
    <font>
      <i/>
      <sz val="12"/>
      <color indexed="8"/>
      <name val="GHEA Grapalat"/>
      <family val="3"/>
    </font>
    <font>
      <b/>
      <sz val="18"/>
      <color theme="3"/>
      <name val="Cambria"/>
      <family val="2"/>
      <charset val="1"/>
      <scheme val="major"/>
    </font>
    <font>
      <sz val="12"/>
      <color rgb="FFFF0000"/>
      <name val="GHEA Grapalat"/>
      <family val="3"/>
    </font>
    <font>
      <b/>
      <sz val="11"/>
      <color indexed="8"/>
      <name val="GHEA Grapalat"/>
      <family val="3"/>
    </font>
  </fonts>
  <fills count="5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27"/>
        <bgColor indexed="64"/>
      </patternFill>
    </fill>
    <fill>
      <patternFill patternType="solid">
        <fgColor theme="3" tint="0.59999389629810485"/>
        <bgColor indexed="64"/>
      </patternFill>
    </fill>
    <fill>
      <patternFill patternType="solid">
        <fgColor rgb="FFFFFF00"/>
        <bgColor indexed="64"/>
      </patternFill>
    </fill>
  </fills>
  <borders count="87">
    <border>
      <left/>
      <right/>
      <top/>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000000"/>
      </left>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22"/>
      </left>
      <right style="thin">
        <color indexed="22"/>
      </right>
      <top style="thin">
        <color indexed="22"/>
      </top>
      <bottom style="thin">
        <color indexed="22"/>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946">
    <xf numFmtId="0" fontId="0" fillId="0" borderId="0"/>
    <xf numFmtId="0" fontId="21" fillId="0" borderId="0"/>
    <xf numFmtId="9" fontId="22" fillId="0" borderId="0" applyFont="0" applyFill="0" applyBorder="0" applyAlignment="0" applyProtection="0"/>
    <xf numFmtId="0" fontId="23" fillId="0" borderId="0"/>
    <xf numFmtId="0" fontId="24" fillId="0" borderId="0">
      <alignment horizontal="left" vertical="top" wrapText="1"/>
    </xf>
    <xf numFmtId="0" fontId="25" fillId="0" borderId="0"/>
    <xf numFmtId="167" fontId="26" fillId="0" borderId="0" applyFill="0" applyBorder="0" applyProtection="0">
      <alignment horizontal="right" vertical="top"/>
    </xf>
    <xf numFmtId="43" fontId="25" fillId="0" borderId="0" applyFont="0" applyFill="0" applyBorder="0" applyAlignment="0" applyProtection="0"/>
    <xf numFmtId="0" fontId="26" fillId="0" borderId="0">
      <alignment horizontal="left" vertical="top" wrapText="1"/>
    </xf>
    <xf numFmtId="0" fontId="28" fillId="0" borderId="0"/>
    <xf numFmtId="43" fontId="28" fillId="0" borderId="0" applyFont="0" applyFill="0" applyBorder="0" applyAlignment="0" applyProtection="0"/>
    <xf numFmtId="9" fontId="28" fillId="0" borderId="0" applyFont="0" applyFill="0" applyBorder="0" applyAlignment="0" applyProtection="0"/>
    <xf numFmtId="165" fontId="28" fillId="0" borderId="0" applyFont="0" applyFill="0" applyBorder="0" applyAlignment="0" applyProtection="0"/>
    <xf numFmtId="0" fontId="29" fillId="0" borderId="0"/>
    <xf numFmtId="0" fontId="30" fillId="0" borderId="0"/>
    <xf numFmtId="166" fontId="29" fillId="0" borderId="0" applyFont="0" applyFill="0" applyBorder="0" applyAlignment="0" applyProtection="0"/>
    <xf numFmtId="0" fontId="25" fillId="0" borderId="0"/>
    <xf numFmtId="43" fontId="32" fillId="0" borderId="0" applyFont="0" applyFill="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3" fillId="11" borderId="0" applyNumberFormat="0" applyBorder="0" applyAlignment="0" applyProtection="0"/>
    <xf numFmtId="0" fontId="33" fillId="15" borderId="0" applyNumberFormat="0" applyBorder="0" applyAlignment="0" applyProtection="0"/>
    <xf numFmtId="0" fontId="33" fillId="19" borderId="0" applyNumberFormat="0" applyBorder="0" applyAlignment="0" applyProtection="0"/>
    <xf numFmtId="0" fontId="33" fillId="23" borderId="0" applyNumberFormat="0" applyBorder="0" applyAlignment="0" applyProtection="0"/>
    <xf numFmtId="0" fontId="33" fillId="27" borderId="0" applyNumberFormat="0" applyBorder="0" applyAlignment="0" applyProtection="0"/>
    <xf numFmtId="0" fontId="33" fillId="31" borderId="0" applyNumberFormat="0" applyBorder="0" applyAlignment="0" applyProtection="0"/>
    <xf numFmtId="0" fontId="34" fillId="12" borderId="0" applyNumberFormat="0" applyBorder="0" applyAlignment="0" applyProtection="0"/>
    <xf numFmtId="0" fontId="34" fillId="16" borderId="0" applyNumberFormat="0" applyBorder="0" applyAlignment="0" applyProtection="0"/>
    <xf numFmtId="0" fontId="34" fillId="20" borderId="0" applyNumberFormat="0" applyBorder="0" applyAlignment="0" applyProtection="0"/>
    <xf numFmtId="0" fontId="34" fillId="24" borderId="0" applyNumberFormat="0" applyBorder="0" applyAlignment="0" applyProtection="0"/>
    <xf numFmtId="0" fontId="34" fillId="28" borderId="0" applyNumberFormat="0" applyBorder="0" applyAlignment="0" applyProtection="0"/>
    <xf numFmtId="0" fontId="34" fillId="32" borderId="0" applyNumberFormat="0" applyBorder="0" applyAlignment="0" applyProtection="0"/>
    <xf numFmtId="0" fontId="34" fillId="9"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35" fillId="3" borderId="0" applyNumberFormat="0" applyBorder="0" applyAlignment="0" applyProtection="0"/>
    <xf numFmtId="0" fontId="36" fillId="6" borderId="5" applyNumberFormat="0" applyAlignment="0" applyProtection="0"/>
    <xf numFmtId="0" fontId="37" fillId="7" borderId="8" applyNumberFormat="0" applyAlignment="0" applyProtection="0"/>
    <xf numFmtId="0" fontId="38" fillId="0" borderId="0" applyNumberFormat="0" applyFill="0" applyBorder="0" applyAlignment="0" applyProtection="0"/>
    <xf numFmtId="0" fontId="39" fillId="2" borderId="0" applyNumberFormat="0" applyBorder="0" applyAlignment="0" applyProtection="0"/>
    <xf numFmtId="0" fontId="40" fillId="0" borderId="2" applyNumberFormat="0" applyFill="0" applyAlignment="0" applyProtection="0"/>
    <xf numFmtId="0" fontId="41" fillId="0" borderId="3" applyNumberFormat="0" applyFill="0" applyAlignment="0" applyProtection="0"/>
    <xf numFmtId="0" fontId="42" fillId="0" borderId="4" applyNumberFormat="0" applyFill="0" applyAlignment="0" applyProtection="0"/>
    <xf numFmtId="0" fontId="42" fillId="0" borderId="0" applyNumberFormat="0" applyFill="0" applyBorder="0" applyAlignment="0" applyProtection="0"/>
    <xf numFmtId="0" fontId="43" fillId="5" borderId="5" applyNumberFormat="0" applyAlignment="0" applyProtection="0"/>
    <xf numFmtId="0" fontId="44" fillId="0" borderId="7" applyNumberFormat="0" applyFill="0" applyAlignment="0" applyProtection="0"/>
    <xf numFmtId="0" fontId="45" fillId="4" borderId="0" applyNumberFormat="0" applyBorder="0" applyAlignment="0" applyProtection="0"/>
    <xf numFmtId="0" fontId="46" fillId="0" borderId="0"/>
    <xf numFmtId="0" fontId="26" fillId="0" borderId="0">
      <alignment horizontal="left" vertical="top" wrapText="1"/>
    </xf>
    <xf numFmtId="0" fontId="23" fillId="0" borderId="0"/>
    <xf numFmtId="0" fontId="33" fillId="8" borderId="9" applyNumberFormat="0" applyFont="0" applyAlignment="0" applyProtection="0"/>
    <xf numFmtId="0" fontId="29" fillId="8" borderId="9" applyNumberFormat="0" applyFont="0" applyAlignment="0" applyProtection="0"/>
    <xf numFmtId="0" fontId="48" fillId="6" borderId="6" applyNumberFormat="0" applyAlignment="0" applyProtection="0"/>
    <xf numFmtId="9" fontId="21" fillId="0" borderId="0" applyFont="0" applyFill="0" applyBorder="0" applyAlignment="0" applyProtection="0"/>
    <xf numFmtId="0" fontId="49" fillId="0" borderId="0" applyNumberFormat="0" applyFill="0" applyBorder="0" applyAlignment="0" applyProtection="0"/>
    <xf numFmtId="0" fontId="50" fillId="0" borderId="10" applyNumberFormat="0" applyFill="0" applyAlignment="0" applyProtection="0"/>
    <xf numFmtId="0" fontId="51" fillId="0" borderId="0" applyNumberFormat="0" applyFill="0" applyBorder="0" applyAlignment="0" applyProtection="0"/>
    <xf numFmtId="0" fontId="52" fillId="0" borderId="0"/>
    <xf numFmtId="43" fontId="31" fillId="0" borderId="0" applyFont="0" applyFill="0" applyBorder="0" applyAlignment="0" applyProtection="0"/>
    <xf numFmtId="43" fontId="29" fillId="0" borderId="0" applyFont="0" applyFill="0" applyBorder="0" applyAlignment="0" applyProtection="0"/>
    <xf numFmtId="0" fontId="28" fillId="0" borderId="0"/>
    <xf numFmtId="43" fontId="28" fillId="0" borderId="0" applyFont="0" applyFill="0" applyBorder="0" applyAlignment="0" applyProtection="0"/>
    <xf numFmtId="9" fontId="28" fillId="0" borderId="0" applyFont="0" applyFill="0" applyBorder="0" applyAlignment="0" applyProtection="0"/>
    <xf numFmtId="0" fontId="31" fillId="0" borderId="0"/>
    <xf numFmtId="43" fontId="31" fillId="0" borderId="0" applyFont="0" applyFill="0" applyBorder="0" applyAlignment="0" applyProtection="0"/>
    <xf numFmtId="43" fontId="31"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53" fillId="0" borderId="0"/>
    <xf numFmtId="0" fontId="28" fillId="0" borderId="0"/>
    <xf numFmtId="0" fontId="54" fillId="4" borderId="0" applyNumberFormat="0" applyBorder="0" applyAlignment="0" applyProtection="0"/>
    <xf numFmtId="0" fontId="31" fillId="0" borderId="0"/>
    <xf numFmtId="0" fontId="47" fillId="33" borderId="0" applyNumberFormat="0" applyBorder="0" applyAlignment="0" applyProtection="0"/>
    <xf numFmtId="0" fontId="47" fillId="34" borderId="0" applyNumberFormat="0" applyBorder="0" applyAlignment="0" applyProtection="0"/>
    <xf numFmtId="0" fontId="47" fillId="35" borderId="0" applyNumberFormat="0" applyBorder="0" applyAlignment="0" applyProtection="0"/>
    <xf numFmtId="0" fontId="47" fillId="36" borderId="0" applyNumberFormat="0" applyBorder="0" applyAlignment="0" applyProtection="0"/>
    <xf numFmtId="0" fontId="47" fillId="40" borderId="0" applyNumberFormat="0" applyBorder="0" applyAlignment="0" applyProtection="0"/>
    <xf numFmtId="0" fontId="47" fillId="41" borderId="0" applyNumberFormat="0" applyBorder="0" applyAlignment="0" applyProtection="0"/>
    <xf numFmtId="0" fontId="47" fillId="42" borderId="0" applyNumberFormat="0" applyBorder="0" applyAlignment="0" applyProtection="0"/>
    <xf numFmtId="0" fontId="47" fillId="43" borderId="0" applyNumberFormat="0" applyBorder="0" applyAlignment="0" applyProtection="0"/>
    <xf numFmtId="0" fontId="47" fillId="37" borderId="0" applyNumberFormat="0" applyBorder="0" applyAlignment="0" applyProtection="0"/>
    <xf numFmtId="0" fontId="47" fillId="36" borderId="0" applyNumberFormat="0" applyBorder="0" applyAlignment="0" applyProtection="0"/>
    <xf numFmtId="0" fontId="47" fillId="42" borderId="0" applyNumberFormat="0" applyBorder="0" applyAlignment="0" applyProtection="0"/>
    <xf numFmtId="0" fontId="47" fillId="44" borderId="0" applyNumberFormat="0" applyBorder="0" applyAlignment="0" applyProtection="0"/>
    <xf numFmtId="0" fontId="55" fillId="45" borderId="0" applyNumberFormat="0" applyBorder="0" applyAlignment="0" applyProtection="0"/>
    <xf numFmtId="0" fontId="55" fillId="43" borderId="0" applyNumberFormat="0" applyBorder="0" applyAlignment="0" applyProtection="0"/>
    <xf numFmtId="0" fontId="55" fillId="37" borderId="0" applyNumberFormat="0" applyBorder="0" applyAlignment="0" applyProtection="0"/>
    <xf numFmtId="0" fontId="55" fillId="38" borderId="0" applyNumberFormat="0" applyBorder="0" applyAlignment="0" applyProtection="0"/>
    <xf numFmtId="0" fontId="55" fillId="46" borderId="0" applyNumberFormat="0" applyBorder="0" applyAlignment="0" applyProtection="0"/>
    <xf numFmtId="0" fontId="55" fillId="39" borderId="0" applyNumberFormat="0" applyBorder="0" applyAlignment="0" applyProtection="0"/>
    <xf numFmtId="0" fontId="55" fillId="47" borderId="0" applyNumberFormat="0" applyBorder="0" applyAlignment="0" applyProtection="0"/>
    <xf numFmtId="0" fontId="55" fillId="48" borderId="0" applyNumberFormat="0" applyBorder="0" applyAlignment="0" applyProtection="0"/>
    <xf numFmtId="0" fontId="55" fillId="49" borderId="0" applyNumberFormat="0" applyBorder="0" applyAlignment="0" applyProtection="0"/>
    <xf numFmtId="0" fontId="55" fillId="38" borderId="0" applyNumberFormat="0" applyBorder="0" applyAlignment="0" applyProtection="0"/>
    <xf numFmtId="0" fontId="55" fillId="46" borderId="0" applyNumberFormat="0" applyBorder="0" applyAlignment="0" applyProtection="0"/>
    <xf numFmtId="0" fontId="55" fillId="50" borderId="0" applyNumberFormat="0" applyBorder="0" applyAlignment="0" applyProtection="0"/>
    <xf numFmtId="0" fontId="56" fillId="34" borderId="0" applyNumberFormat="0" applyBorder="0" applyAlignment="0" applyProtection="0"/>
    <xf numFmtId="0" fontId="57" fillId="51" borderId="11" applyNumberFormat="0" applyAlignment="0" applyProtection="0"/>
    <xf numFmtId="0" fontId="58" fillId="52" borderId="12" applyNumberFormat="0" applyAlignment="0" applyProtection="0"/>
    <xf numFmtId="43" fontId="28" fillId="0" borderId="0" applyFont="0" applyFill="0" applyBorder="0" applyAlignment="0" applyProtection="0"/>
    <xf numFmtId="43" fontId="29" fillId="0" borderId="0" applyFont="0" applyFill="0" applyBorder="0" applyAlignment="0" applyProtection="0"/>
    <xf numFmtId="0" fontId="59" fillId="0" borderId="0" applyNumberFormat="0" applyFill="0" applyBorder="0" applyAlignment="0" applyProtection="0"/>
    <xf numFmtId="0" fontId="60" fillId="35" borderId="0" applyNumberFormat="0" applyBorder="0" applyAlignment="0" applyProtection="0"/>
    <xf numFmtId="0" fontId="61" fillId="0" borderId="13" applyNumberFormat="0" applyFill="0" applyAlignment="0" applyProtection="0"/>
    <xf numFmtId="0" fontId="62" fillId="0" borderId="14" applyNumberFormat="0" applyFill="0" applyAlignment="0" applyProtection="0"/>
    <xf numFmtId="0" fontId="63" fillId="0" borderId="15" applyNumberFormat="0" applyFill="0" applyAlignment="0" applyProtection="0"/>
    <xf numFmtId="0" fontId="63" fillId="0" borderId="0" applyNumberFormat="0" applyFill="0" applyBorder="0" applyAlignment="0" applyProtection="0"/>
    <xf numFmtId="0" fontId="64" fillId="41" borderId="11" applyNumberFormat="0" applyAlignment="0" applyProtection="0"/>
    <xf numFmtId="0" fontId="65" fillId="0" borderId="16" applyNumberFormat="0" applyFill="0" applyAlignment="0" applyProtection="0"/>
    <xf numFmtId="0" fontId="66" fillId="53" borderId="0" applyNumberFormat="0" applyBorder="0" applyAlignment="0" applyProtection="0"/>
    <xf numFmtId="1" fontId="72" fillId="0" borderId="0"/>
    <xf numFmtId="1" fontId="72" fillId="0" borderId="0"/>
    <xf numFmtId="1" fontId="72" fillId="0" borderId="0"/>
    <xf numFmtId="0" fontId="29" fillId="0" borderId="0"/>
    <xf numFmtId="0" fontId="23" fillId="0" borderId="0"/>
    <xf numFmtId="0" fontId="23" fillId="0" borderId="0"/>
    <xf numFmtId="0" fontId="28" fillId="54" borderId="17" applyNumberFormat="0" applyFont="0" applyAlignment="0" applyProtection="0"/>
    <xf numFmtId="0" fontId="67" fillId="51" borderId="18" applyNumberFormat="0" applyAlignment="0" applyProtection="0"/>
    <xf numFmtId="0" fontId="71" fillId="0" borderId="0"/>
    <xf numFmtId="0" fontId="71" fillId="0" borderId="0"/>
    <xf numFmtId="0" fontId="71" fillId="0" borderId="0"/>
    <xf numFmtId="0" fontId="68" fillId="0" borderId="0" applyNumberFormat="0" applyFill="0" applyBorder="0" applyAlignment="0" applyProtection="0"/>
    <xf numFmtId="0" fontId="69" fillId="0" borderId="19" applyNumberFormat="0" applyFill="0" applyAlignment="0" applyProtection="0"/>
    <xf numFmtId="0" fontId="70" fillId="0" borderId="0" applyNumberFormat="0" applyFill="0" applyBorder="0" applyAlignment="0" applyProtection="0"/>
    <xf numFmtId="0" fontId="53" fillId="0" borderId="0"/>
    <xf numFmtId="1" fontId="72" fillId="0" borderId="0"/>
    <xf numFmtId="0" fontId="73" fillId="0" borderId="0"/>
    <xf numFmtId="0" fontId="23" fillId="0" borderId="0"/>
    <xf numFmtId="0" fontId="29" fillId="0" borderId="0"/>
    <xf numFmtId="0" fontId="26" fillId="0" borderId="0">
      <alignment horizontal="left" vertical="top" wrapText="1"/>
    </xf>
    <xf numFmtId="0" fontId="31" fillId="0" borderId="0"/>
    <xf numFmtId="0" fontId="74" fillId="0" borderId="0"/>
    <xf numFmtId="0" fontId="23" fillId="0" borderId="0"/>
    <xf numFmtId="0" fontId="23" fillId="0" borderId="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43" fontId="28" fillId="0" borderId="0" applyFont="0" applyFill="0" applyBorder="0" applyAlignment="0" applyProtection="0"/>
    <xf numFmtId="43" fontId="23" fillId="0" borderId="0" applyFont="0" applyFill="0" applyBorder="0" applyAlignment="0" applyProtection="0"/>
    <xf numFmtId="43" fontId="31" fillId="0" borderId="0" applyFont="0" applyFill="0" applyBorder="0" applyAlignment="0" applyProtection="0"/>
    <xf numFmtId="170" fontId="23"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75" fillId="0" borderId="0" applyFont="0" applyFill="0" applyBorder="0" applyAlignment="0" applyProtection="0"/>
    <xf numFmtId="43" fontId="26" fillId="0" borderId="0" applyFont="0" applyFill="0" applyBorder="0" applyAlignment="0" applyProtection="0">
      <alignment horizontal="left" vertical="top" wrapText="1"/>
    </xf>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1" fontId="4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0" fontId="54" fillId="4" borderId="0" applyNumberFormat="0" applyBorder="0" applyAlignment="0" applyProtection="0"/>
    <xf numFmtId="0" fontId="54" fillId="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1" fillId="0" borderId="0"/>
    <xf numFmtId="0" fontId="31" fillId="0" borderId="0"/>
    <xf numFmtId="0" fontId="31" fillId="0" borderId="0"/>
    <xf numFmtId="0" fontId="31" fillId="0" borderId="0"/>
    <xf numFmtId="0" fontId="23" fillId="0" borderId="0"/>
    <xf numFmtId="0" fontId="3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28" fillId="0" borderId="0" applyFont="0" applyFill="0" applyBorder="0" applyAlignment="0" applyProtection="0"/>
    <xf numFmtId="9" fontId="31" fillId="0" borderId="0" applyFont="0" applyFill="0" applyBorder="0" applyAlignment="0" applyProtection="0"/>
    <xf numFmtId="0" fontId="28" fillId="0" borderId="0" applyNumberFormat="0" applyFill="0" applyBorder="0" applyAlignment="0" applyProtection="0"/>
    <xf numFmtId="0" fontId="76" fillId="0" borderId="0" applyNumberFormat="0" applyFill="0" applyBorder="0" applyAlignment="0" applyProtection="0"/>
    <xf numFmtId="0" fontId="29" fillId="10" borderId="0" applyNumberFormat="0" applyBorder="0" applyAlignment="0" applyProtection="0"/>
    <xf numFmtId="0" fontId="29" fillId="14"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9" fillId="11" borderId="0" applyNumberFormat="0" applyBorder="0" applyAlignment="0" applyProtection="0"/>
    <xf numFmtId="0" fontId="29" fillId="15" borderId="0" applyNumberFormat="0" applyBorder="0" applyAlignment="0" applyProtection="0"/>
    <xf numFmtId="0" fontId="29" fillId="19" borderId="0" applyNumberFormat="0" applyBorder="0" applyAlignment="0" applyProtection="0"/>
    <xf numFmtId="0" fontId="29" fillId="23" borderId="0" applyNumberFormat="0" applyBorder="0" applyAlignment="0" applyProtection="0"/>
    <xf numFmtId="0" fontId="29" fillId="27" borderId="0" applyNumberFormat="0" applyBorder="0" applyAlignment="0" applyProtection="0"/>
    <xf numFmtId="0" fontId="29" fillId="31" borderId="0" applyNumberFormat="0" applyBorder="0" applyAlignment="0" applyProtection="0"/>
    <xf numFmtId="0" fontId="77" fillId="12" borderId="0" applyNumberFormat="0" applyBorder="0" applyAlignment="0" applyProtection="0"/>
    <xf numFmtId="0" fontId="77" fillId="16" borderId="0" applyNumberFormat="0" applyBorder="0" applyAlignment="0" applyProtection="0"/>
    <xf numFmtId="0" fontId="77" fillId="20" borderId="0" applyNumberFormat="0" applyBorder="0" applyAlignment="0" applyProtection="0"/>
    <xf numFmtId="0" fontId="77" fillId="24" borderId="0" applyNumberFormat="0" applyBorder="0" applyAlignment="0" applyProtection="0"/>
    <xf numFmtId="0" fontId="77" fillId="28" borderId="0" applyNumberFormat="0" applyBorder="0" applyAlignment="0" applyProtection="0"/>
    <xf numFmtId="0" fontId="77" fillId="32" borderId="0" applyNumberFormat="0" applyBorder="0" applyAlignment="0" applyProtection="0"/>
    <xf numFmtId="0" fontId="77" fillId="9" borderId="0" applyNumberFormat="0" applyBorder="0" applyAlignment="0" applyProtection="0"/>
    <xf numFmtId="0" fontId="77" fillId="13" borderId="0" applyNumberFormat="0" applyBorder="0" applyAlignment="0" applyProtection="0"/>
    <xf numFmtId="0" fontId="77" fillId="17" borderId="0" applyNumberFormat="0" applyBorder="0" applyAlignment="0" applyProtection="0"/>
    <xf numFmtId="0" fontId="77" fillId="21" borderId="0" applyNumberFormat="0" applyBorder="0" applyAlignment="0" applyProtection="0"/>
    <xf numFmtId="0" fontId="77" fillId="25" borderId="0" applyNumberFormat="0" applyBorder="0" applyAlignment="0" applyProtection="0"/>
    <xf numFmtId="0" fontId="77" fillId="29" borderId="0" applyNumberFormat="0" applyBorder="0" applyAlignment="0" applyProtection="0"/>
    <xf numFmtId="0" fontId="78" fillId="3" borderId="0" applyNumberFormat="0" applyBorder="0" applyAlignment="0" applyProtection="0"/>
    <xf numFmtId="0" fontId="79" fillId="6" borderId="5" applyNumberFormat="0" applyAlignment="0" applyProtection="0"/>
    <xf numFmtId="0" fontId="80" fillId="7" borderId="8" applyNumberFormat="0" applyAlignment="0" applyProtection="0"/>
    <xf numFmtId="0" fontId="81" fillId="0" borderId="0" applyNumberFormat="0" applyFill="0" applyBorder="0" applyAlignment="0" applyProtection="0"/>
    <xf numFmtId="0" fontId="82" fillId="2" borderId="0" applyNumberFormat="0" applyBorder="0" applyAlignment="0" applyProtection="0"/>
    <xf numFmtId="0" fontId="83" fillId="0" borderId="2" applyNumberFormat="0" applyFill="0" applyAlignment="0" applyProtection="0"/>
    <xf numFmtId="0" fontId="84" fillId="0" borderId="3" applyNumberFormat="0" applyFill="0" applyAlignment="0" applyProtection="0"/>
    <xf numFmtId="0" fontId="85" fillId="0" borderId="4" applyNumberFormat="0" applyFill="0" applyAlignment="0" applyProtection="0"/>
    <xf numFmtId="0" fontId="85" fillId="0" borderId="0" applyNumberFormat="0" applyFill="0" applyBorder="0" applyAlignment="0" applyProtection="0"/>
    <xf numFmtId="0" fontId="86" fillId="5" borderId="5" applyNumberFormat="0" applyAlignment="0" applyProtection="0"/>
    <xf numFmtId="0" fontId="87" fillId="0" borderId="7" applyNumberFormat="0" applyFill="0" applyAlignment="0" applyProtection="0"/>
    <xf numFmtId="0" fontId="54" fillId="4" borderId="0" applyNumberFormat="0" applyBorder="0" applyAlignment="0" applyProtection="0"/>
    <xf numFmtId="0" fontId="88" fillId="6" borderId="6" applyNumberFormat="0" applyAlignment="0" applyProtection="0"/>
    <xf numFmtId="0" fontId="76" fillId="0" borderId="0" applyNumberFormat="0" applyFill="0" applyBorder="0" applyAlignment="0" applyProtection="0"/>
    <xf numFmtId="0" fontId="89" fillId="0" borderId="10" applyNumberFormat="0" applyFill="0" applyAlignment="0" applyProtection="0"/>
    <xf numFmtId="0" fontId="90" fillId="0" borderId="0" applyNumberFormat="0" applyFill="0" applyBorder="0" applyAlignment="0" applyProtection="0"/>
    <xf numFmtId="43" fontId="29" fillId="0" borderId="0" applyFont="0" applyFill="0" applyBorder="0" applyAlignment="0" applyProtection="0"/>
    <xf numFmtId="0" fontId="20" fillId="0" borderId="0"/>
    <xf numFmtId="166" fontId="20" fillId="0" borderId="0" applyFont="0" applyFill="0" applyBorder="0" applyAlignment="0" applyProtection="0"/>
    <xf numFmtId="0" fontId="20" fillId="8" borderId="9" applyNumberFormat="0" applyFont="0" applyAlignment="0" applyProtection="0"/>
    <xf numFmtId="43" fontId="20" fillId="0" borderId="0" applyFont="0" applyFill="0" applyBorder="0" applyAlignment="0" applyProtection="0"/>
    <xf numFmtId="0" fontId="57" fillId="51" borderId="21" applyNumberFormat="0" applyAlignment="0" applyProtection="0"/>
    <xf numFmtId="43" fontId="20" fillId="0" borderId="0" applyFont="0" applyFill="0" applyBorder="0" applyAlignment="0" applyProtection="0"/>
    <xf numFmtId="0" fontId="64" fillId="41" borderId="21" applyNumberFormat="0" applyAlignment="0" applyProtection="0"/>
    <xf numFmtId="0" fontId="20" fillId="0" borderId="0"/>
    <xf numFmtId="0" fontId="28" fillId="54" borderId="22" applyNumberFormat="0" applyFont="0" applyAlignment="0" applyProtection="0"/>
    <xf numFmtId="0" fontId="67" fillId="51" borderId="23" applyNumberFormat="0" applyAlignment="0" applyProtection="0"/>
    <xf numFmtId="0" fontId="69" fillId="0" borderId="24" applyNumberFormat="0" applyFill="0" applyAlignment="0" applyProtection="0"/>
    <xf numFmtId="0" fontId="20" fillId="0" borderId="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0"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19" fillId="0" borderId="0"/>
    <xf numFmtId="166" fontId="19" fillId="0" borderId="0" applyFont="0" applyFill="0" applyBorder="0" applyAlignment="0" applyProtection="0"/>
    <xf numFmtId="0" fontId="19" fillId="8" borderId="9" applyNumberFormat="0" applyFont="0" applyAlignment="0" applyProtection="0"/>
    <xf numFmtId="43" fontId="19" fillId="0" borderId="0" applyFont="0" applyFill="0" applyBorder="0" applyAlignment="0" applyProtection="0"/>
    <xf numFmtId="0" fontId="64" fillId="41" borderId="25" applyNumberFormat="0" applyAlignment="0" applyProtection="0"/>
    <xf numFmtId="0" fontId="67" fillId="51" borderId="27" applyNumberFormat="0" applyAlignment="0" applyProtection="0"/>
    <xf numFmtId="43" fontId="19" fillId="0" borderId="0" applyFont="0" applyFill="0" applyBorder="0" applyAlignment="0" applyProtection="0"/>
    <xf numFmtId="0" fontId="19" fillId="0" borderId="0"/>
    <xf numFmtId="0" fontId="19" fillId="0" borderId="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57" fillId="51" borderId="25" applyNumberFormat="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0"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69" fillId="0" borderId="28" applyNumberFormat="0" applyFill="0" applyAlignment="0" applyProtection="0"/>
    <xf numFmtId="0" fontId="28" fillId="54" borderId="26" applyNumberFormat="0" applyFont="0" applyAlignment="0" applyProtection="0"/>
    <xf numFmtId="167" fontId="93" fillId="0" borderId="0" applyFill="0" applyBorder="0" applyProtection="0">
      <alignment horizontal="right" vertical="top"/>
    </xf>
    <xf numFmtId="0" fontId="26" fillId="0" borderId="0">
      <alignment horizontal="left" vertical="top" wrapText="1"/>
    </xf>
    <xf numFmtId="173" fontId="25" fillId="0" borderId="0" applyFont="0" applyFill="0" applyBorder="0" applyAlignment="0" applyProtection="0"/>
    <xf numFmtId="0" fontId="19" fillId="10"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10" borderId="0" applyNumberFormat="0" applyBorder="0" applyAlignment="0" applyProtection="0"/>
    <xf numFmtId="0" fontId="25" fillId="10" borderId="0" applyNumberFormat="0" applyBorder="0" applyAlignment="0" applyProtection="0"/>
    <xf numFmtId="0" fontId="19" fillId="14" borderId="0" applyNumberFormat="0" applyBorder="0" applyAlignment="0" applyProtection="0"/>
    <xf numFmtId="0" fontId="25" fillId="14" borderId="0" applyNumberFormat="0" applyBorder="0" applyAlignment="0" applyProtection="0"/>
    <xf numFmtId="0" fontId="19" fillId="18" borderId="0" applyNumberFormat="0" applyBorder="0" applyAlignment="0" applyProtection="0"/>
    <xf numFmtId="0" fontId="25" fillId="18" borderId="0" applyNumberFormat="0" applyBorder="0" applyAlignment="0" applyProtection="0"/>
    <xf numFmtId="0" fontId="19" fillId="22" borderId="0" applyNumberFormat="0" applyBorder="0" applyAlignment="0" applyProtection="0"/>
    <xf numFmtId="0" fontId="25" fillId="22" borderId="0" applyNumberFormat="0" applyBorder="0" applyAlignment="0" applyProtection="0"/>
    <xf numFmtId="0" fontId="19" fillId="26" borderId="0" applyNumberFormat="0" applyBorder="0" applyAlignment="0" applyProtection="0"/>
    <xf numFmtId="0" fontId="25" fillId="26" borderId="0" applyNumberFormat="0" applyBorder="0" applyAlignment="0" applyProtection="0"/>
    <xf numFmtId="0" fontId="19" fillId="30" borderId="0" applyNumberFormat="0" applyBorder="0" applyAlignment="0" applyProtection="0"/>
    <xf numFmtId="0" fontId="25" fillId="30" borderId="0" applyNumberFormat="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1" borderId="0" applyNumberFormat="0" applyBorder="0" applyAlignment="0" applyProtection="0"/>
    <xf numFmtId="0" fontId="25" fillId="11" borderId="0" applyNumberFormat="0" applyBorder="0" applyAlignment="0" applyProtection="0"/>
    <xf numFmtId="0" fontId="19" fillId="15" borderId="0" applyNumberFormat="0" applyBorder="0" applyAlignment="0" applyProtection="0"/>
    <xf numFmtId="0" fontId="25" fillId="15" borderId="0" applyNumberFormat="0" applyBorder="0" applyAlignment="0" applyProtection="0"/>
    <xf numFmtId="0" fontId="19" fillId="19" borderId="0" applyNumberFormat="0" applyBorder="0" applyAlignment="0" applyProtection="0"/>
    <xf numFmtId="0" fontId="25" fillId="19" borderId="0" applyNumberFormat="0" applyBorder="0" applyAlignment="0" applyProtection="0"/>
    <xf numFmtId="0" fontId="19" fillId="23" borderId="0" applyNumberFormat="0" applyBorder="0" applyAlignment="0" applyProtection="0"/>
    <xf numFmtId="0" fontId="25" fillId="23" borderId="0" applyNumberFormat="0" applyBorder="0" applyAlignment="0" applyProtection="0"/>
    <xf numFmtId="0" fontId="19" fillId="27" borderId="0" applyNumberFormat="0" applyBorder="0" applyAlignment="0" applyProtection="0"/>
    <xf numFmtId="0" fontId="25" fillId="27" borderId="0" applyNumberFormat="0" applyBorder="0" applyAlignment="0" applyProtection="0"/>
    <xf numFmtId="0" fontId="19" fillId="31" borderId="0" applyNumberFormat="0" applyBorder="0" applyAlignment="0" applyProtection="0"/>
    <xf numFmtId="0" fontId="25" fillId="31" borderId="0" applyNumberFormat="0" applyBorder="0" applyAlignment="0" applyProtection="0"/>
    <xf numFmtId="0" fontId="77" fillId="12" borderId="0" applyNumberFormat="0" applyBorder="0" applyAlignment="0" applyProtection="0"/>
    <xf numFmtId="0" fontId="94" fillId="12" borderId="0" applyNumberFormat="0" applyBorder="0" applyAlignment="0" applyProtection="0"/>
    <xf numFmtId="0" fontId="77" fillId="16" borderId="0" applyNumberFormat="0" applyBorder="0" applyAlignment="0" applyProtection="0"/>
    <xf numFmtId="0" fontId="94" fillId="16" borderId="0" applyNumberFormat="0" applyBorder="0" applyAlignment="0" applyProtection="0"/>
    <xf numFmtId="0" fontId="77" fillId="20" borderId="0" applyNumberFormat="0" applyBorder="0" applyAlignment="0" applyProtection="0"/>
    <xf numFmtId="0" fontId="94" fillId="20" borderId="0" applyNumberFormat="0" applyBorder="0" applyAlignment="0" applyProtection="0"/>
    <xf numFmtId="0" fontId="77" fillId="24" borderId="0" applyNumberFormat="0" applyBorder="0" applyAlignment="0" applyProtection="0"/>
    <xf numFmtId="0" fontId="94" fillId="24" borderId="0" applyNumberFormat="0" applyBorder="0" applyAlignment="0" applyProtection="0"/>
    <xf numFmtId="0" fontId="77" fillId="28" borderId="0" applyNumberFormat="0" applyBorder="0" applyAlignment="0" applyProtection="0"/>
    <xf numFmtId="0" fontId="94" fillId="28" borderId="0" applyNumberFormat="0" applyBorder="0" applyAlignment="0" applyProtection="0"/>
    <xf numFmtId="0" fontId="77" fillId="32" borderId="0" applyNumberFormat="0" applyBorder="0" applyAlignment="0" applyProtection="0"/>
    <xf numFmtId="0" fontId="94" fillId="32" borderId="0" applyNumberFormat="0" applyBorder="0" applyAlignment="0" applyProtection="0"/>
    <xf numFmtId="0" fontId="19" fillId="0" borderId="0"/>
    <xf numFmtId="0" fontId="19" fillId="0" borderId="0"/>
    <xf numFmtId="0" fontId="19" fillId="0" borderId="0"/>
    <xf numFmtId="0" fontId="31" fillId="0" borderId="0"/>
    <xf numFmtId="0" fontId="19" fillId="0" borderId="0"/>
    <xf numFmtId="0" fontId="19" fillId="0" borderId="0"/>
    <xf numFmtId="0" fontId="19" fillId="8" borderId="9" applyNumberFormat="0" applyFont="0" applyAlignment="0" applyProtection="0"/>
    <xf numFmtId="0" fontId="71" fillId="0" borderId="0"/>
    <xf numFmtId="0" fontId="77" fillId="9" borderId="0" applyNumberFormat="0" applyBorder="0" applyAlignment="0" applyProtection="0"/>
    <xf numFmtId="0" fontId="94" fillId="9" borderId="0" applyNumberFormat="0" applyBorder="0" applyAlignment="0" applyProtection="0"/>
    <xf numFmtId="0" fontId="77" fillId="13" borderId="0" applyNumberFormat="0" applyBorder="0" applyAlignment="0" applyProtection="0"/>
    <xf numFmtId="0" fontId="94" fillId="13" borderId="0" applyNumberFormat="0" applyBorder="0" applyAlignment="0" applyProtection="0"/>
    <xf numFmtId="0" fontId="77" fillId="17" borderId="0" applyNumberFormat="0" applyBorder="0" applyAlignment="0" applyProtection="0"/>
    <xf numFmtId="0" fontId="94" fillId="17" borderId="0" applyNumberFormat="0" applyBorder="0" applyAlignment="0" applyProtection="0"/>
    <xf numFmtId="0" fontId="77" fillId="21" borderId="0" applyNumberFormat="0" applyBorder="0" applyAlignment="0" applyProtection="0"/>
    <xf numFmtId="0" fontId="94" fillId="21" borderId="0" applyNumberFormat="0" applyBorder="0" applyAlignment="0" applyProtection="0"/>
    <xf numFmtId="0" fontId="77" fillId="25" borderId="0" applyNumberFormat="0" applyBorder="0" applyAlignment="0" applyProtection="0"/>
    <xf numFmtId="0" fontId="94" fillId="25" borderId="0" applyNumberFormat="0" applyBorder="0" applyAlignment="0" applyProtection="0"/>
    <xf numFmtId="0" fontId="77" fillId="29" borderId="0" applyNumberFormat="0" applyBorder="0" applyAlignment="0" applyProtection="0"/>
    <xf numFmtId="0" fontId="94" fillId="29" borderId="0" applyNumberFormat="0" applyBorder="0" applyAlignment="0" applyProtection="0"/>
    <xf numFmtId="0" fontId="86" fillId="5" borderId="5" applyNumberFormat="0" applyAlignment="0" applyProtection="0"/>
    <xf numFmtId="0" fontId="95" fillId="5" borderId="5" applyNumberFormat="0" applyAlignment="0" applyProtection="0"/>
    <xf numFmtId="0" fontId="88" fillId="6" borderId="6" applyNumberFormat="0" applyAlignment="0" applyProtection="0"/>
    <xf numFmtId="0" fontId="96" fillId="6" borderId="6" applyNumberFormat="0" applyAlignment="0" applyProtection="0"/>
    <xf numFmtId="0" fontId="79" fillId="6" borderId="5" applyNumberFormat="0" applyAlignment="0" applyProtection="0"/>
    <xf numFmtId="0" fontId="97" fillId="6" borderId="5" applyNumberFormat="0" applyAlignment="0" applyProtection="0"/>
    <xf numFmtId="0" fontId="83" fillId="0" borderId="2" applyNumberFormat="0" applyFill="0" applyAlignment="0" applyProtection="0"/>
    <xf numFmtId="0" fontId="98" fillId="0" borderId="2" applyNumberFormat="0" applyFill="0" applyAlignment="0" applyProtection="0"/>
    <xf numFmtId="0" fontId="84" fillId="0" borderId="3" applyNumberFormat="0" applyFill="0" applyAlignment="0" applyProtection="0"/>
    <xf numFmtId="0" fontId="99" fillId="0" borderId="3" applyNumberFormat="0" applyFill="0" applyAlignment="0" applyProtection="0"/>
    <xf numFmtId="0" fontId="85" fillId="0" borderId="4" applyNumberFormat="0" applyFill="0" applyAlignment="0" applyProtection="0"/>
    <xf numFmtId="0" fontId="100" fillId="0" borderId="4" applyNumberFormat="0" applyFill="0" applyAlignment="0" applyProtection="0"/>
    <xf numFmtId="0" fontId="85" fillId="0" borderId="0" applyNumberFormat="0" applyFill="0" applyBorder="0" applyAlignment="0" applyProtection="0"/>
    <xf numFmtId="0" fontId="100" fillId="0" borderId="0" applyNumberFormat="0" applyFill="0" applyBorder="0" applyAlignment="0" applyProtection="0"/>
    <xf numFmtId="0" fontId="89" fillId="0" borderId="10" applyNumberFormat="0" applyFill="0" applyAlignment="0" applyProtection="0"/>
    <xf numFmtId="0" fontId="101" fillId="0" borderId="10" applyNumberFormat="0" applyFill="0" applyAlignment="0" applyProtection="0"/>
    <xf numFmtId="0" fontId="80" fillId="7" borderId="8" applyNumberFormat="0" applyAlignment="0" applyProtection="0"/>
    <xf numFmtId="0" fontId="102" fillId="7" borderId="8" applyNumberFormat="0" applyAlignment="0" applyProtection="0"/>
    <xf numFmtId="0" fontId="103" fillId="4" borderId="0" applyNumberFormat="0" applyBorder="0" applyAlignment="0" applyProtection="0"/>
    <xf numFmtId="0" fontId="104" fillId="4" borderId="0" applyNumberFormat="0" applyBorder="0" applyAlignment="0" applyProtection="0"/>
    <xf numFmtId="0" fontId="28" fillId="0" borderId="0"/>
    <xf numFmtId="0" fontId="78" fillId="3" borderId="0" applyNumberFormat="0" applyBorder="0" applyAlignment="0" applyProtection="0"/>
    <xf numFmtId="0" fontId="105" fillId="3" borderId="0" applyNumberFormat="0" applyBorder="0" applyAlignment="0" applyProtection="0"/>
    <xf numFmtId="0" fontId="81" fillId="0" borderId="0" applyNumberFormat="0" applyFill="0" applyBorder="0" applyAlignment="0" applyProtection="0"/>
    <xf numFmtId="0" fontId="106" fillId="0" borderId="0" applyNumberFormat="0" applyFill="0" applyBorder="0" applyAlignment="0" applyProtection="0"/>
    <xf numFmtId="0" fontId="19" fillId="8" borderId="9" applyNumberFormat="0" applyFont="0" applyAlignment="0" applyProtection="0"/>
    <xf numFmtId="0" fontId="87" fillId="0" borderId="7" applyNumberFormat="0" applyFill="0" applyAlignment="0" applyProtection="0"/>
    <xf numFmtId="0" fontId="107" fillId="0" borderId="7" applyNumberFormat="0" applyFill="0" applyAlignment="0" applyProtection="0"/>
    <xf numFmtId="0" fontId="90" fillId="0" borderId="0" applyNumberFormat="0" applyFill="0" applyBorder="0" applyAlignment="0" applyProtection="0"/>
    <xf numFmtId="0" fontId="108" fillId="0" borderId="0" applyNumberFormat="0" applyFill="0" applyBorder="0" applyAlignment="0" applyProtection="0"/>
    <xf numFmtId="170" fontId="28" fillId="0" borderId="0" applyFont="0" applyFill="0" applyBorder="0" applyAlignment="0" applyProtection="0"/>
    <xf numFmtId="165" fontId="28" fillId="0" borderId="0" applyFont="0" applyFill="0" applyBorder="0" applyAlignment="0" applyProtection="0"/>
    <xf numFmtId="0" fontId="82" fillId="2" borderId="0" applyNumberFormat="0" applyBorder="0" applyAlignment="0" applyProtection="0"/>
    <xf numFmtId="0" fontId="109" fillId="2" borderId="0" applyNumberFormat="0" applyBorder="0" applyAlignment="0" applyProtection="0"/>
    <xf numFmtId="0" fontId="110" fillId="0" borderId="0"/>
    <xf numFmtId="167" fontId="111" fillId="0" borderId="0" applyFill="0" applyBorder="0" applyProtection="0">
      <alignment horizontal="right" vertical="top"/>
    </xf>
    <xf numFmtId="0" fontId="28" fillId="0" borderId="0"/>
    <xf numFmtId="43" fontId="28" fillId="0" borderId="0" applyFont="0" applyFill="0" applyBorder="0" applyAlignment="0" applyProtection="0"/>
    <xf numFmtId="43" fontId="31" fillId="0" borderId="0" applyFont="0" applyFill="0" applyBorder="0" applyAlignment="0" applyProtection="0"/>
    <xf numFmtId="0" fontId="79" fillId="6" borderId="5" applyNumberFormat="0" applyAlignment="0" applyProtection="0"/>
    <xf numFmtId="0" fontId="28" fillId="0" borderId="0"/>
    <xf numFmtId="43" fontId="26" fillId="0" borderId="0" applyFont="0" applyFill="0" applyBorder="0" applyAlignment="0" applyProtection="0"/>
    <xf numFmtId="0" fontId="83" fillId="0" borderId="2" applyNumberFormat="0" applyFill="0" applyAlignment="0" applyProtection="0"/>
    <xf numFmtId="0" fontId="84" fillId="0" borderId="3" applyNumberFormat="0" applyFill="0" applyAlignment="0" applyProtection="0"/>
    <xf numFmtId="0" fontId="85" fillId="0" borderId="4" applyNumberFormat="0" applyFill="0" applyAlignment="0" applyProtection="0"/>
    <xf numFmtId="0" fontId="85" fillId="0" borderId="0" applyNumberFormat="0" applyFill="0" applyBorder="0" applyAlignment="0" applyProtection="0"/>
    <xf numFmtId="0" fontId="82" fillId="2" borderId="0" applyNumberFormat="0" applyBorder="0" applyAlignment="0" applyProtection="0"/>
    <xf numFmtId="0" fontId="78" fillId="3" borderId="0" applyNumberFormat="0" applyBorder="0" applyAlignment="0" applyProtection="0"/>
    <xf numFmtId="0" fontId="103" fillId="4" borderId="0" applyNumberFormat="0" applyBorder="0" applyAlignment="0" applyProtection="0"/>
    <xf numFmtId="0" fontId="86" fillId="5" borderId="5" applyNumberFormat="0" applyAlignment="0" applyProtection="0"/>
    <xf numFmtId="0" fontId="88" fillId="6" borderId="6" applyNumberFormat="0" applyAlignment="0" applyProtection="0"/>
    <xf numFmtId="0" fontId="87" fillId="0" borderId="7" applyNumberFormat="0" applyFill="0" applyAlignment="0" applyProtection="0"/>
    <xf numFmtId="0" fontId="80" fillId="7" borderId="8" applyNumberFormat="0" applyAlignment="0" applyProtection="0"/>
    <xf numFmtId="0" fontId="90" fillId="0" borderId="0" applyNumberFormat="0" applyFill="0" applyBorder="0" applyAlignment="0" applyProtection="0"/>
    <xf numFmtId="0" fontId="81" fillId="0" borderId="0" applyNumberFormat="0" applyFill="0" applyBorder="0" applyAlignment="0" applyProtection="0"/>
    <xf numFmtId="0" fontId="89" fillId="0" borderId="10" applyNumberFormat="0" applyFill="0" applyAlignment="0" applyProtection="0"/>
    <xf numFmtId="0" fontId="77"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77" fillId="12" borderId="0" applyNumberFormat="0" applyBorder="0" applyAlignment="0" applyProtection="0"/>
    <xf numFmtId="0" fontId="7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77" fillId="16" borderId="0" applyNumberFormat="0" applyBorder="0" applyAlignment="0" applyProtection="0"/>
    <xf numFmtId="0" fontId="77"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77" fillId="20" borderId="0" applyNumberFormat="0" applyBorder="0" applyAlignment="0" applyProtection="0"/>
    <xf numFmtId="0" fontId="77"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77" fillId="24" borderId="0" applyNumberFormat="0" applyBorder="0" applyAlignment="0" applyProtection="0"/>
    <xf numFmtId="0" fontId="77"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77" fillId="28" borderId="0" applyNumberFormat="0" applyBorder="0" applyAlignment="0" applyProtection="0"/>
    <xf numFmtId="0" fontId="77"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77" fillId="32" borderId="0" applyNumberFormat="0" applyBorder="0" applyAlignment="0" applyProtection="0"/>
    <xf numFmtId="0" fontId="18" fillId="8" borderId="9" applyNumberFormat="0" applyFont="0" applyAlignment="0" applyProtection="0"/>
    <xf numFmtId="0" fontId="18" fillId="8" borderId="9"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7" fillId="8" borderId="9"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9"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6" fillId="8" borderId="9"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9"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5" fillId="8" borderId="9"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24" fillId="0" borderId="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37"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77" fillId="12" borderId="0" applyNumberFormat="0" applyBorder="0" applyAlignment="0" applyProtection="0"/>
    <xf numFmtId="0" fontId="77" fillId="16" borderId="0" applyNumberFormat="0" applyBorder="0" applyAlignment="0" applyProtection="0"/>
    <xf numFmtId="0" fontId="77" fillId="37" borderId="0" applyNumberFormat="0" applyBorder="0" applyAlignment="0" applyProtection="0"/>
    <xf numFmtId="0" fontId="77" fillId="38" borderId="0" applyNumberFormat="0" applyBorder="0" applyAlignment="0" applyProtection="0"/>
    <xf numFmtId="0" fontId="77" fillId="28" borderId="0" applyNumberFormat="0" applyBorder="0" applyAlignment="0" applyProtection="0"/>
    <xf numFmtId="0" fontId="77" fillId="39" borderId="0" applyNumberFormat="0" applyBorder="0" applyAlignment="0" applyProtection="0"/>
    <xf numFmtId="0" fontId="77" fillId="9" borderId="0" applyNumberFormat="0" applyBorder="0" applyAlignment="0" applyProtection="0"/>
    <xf numFmtId="0" fontId="77" fillId="13" borderId="0" applyNumberFormat="0" applyBorder="0" applyAlignment="0" applyProtection="0"/>
    <xf numFmtId="0" fontId="77" fillId="17" borderId="0" applyNumberFormat="0" applyBorder="0" applyAlignment="0" applyProtection="0"/>
    <xf numFmtId="0" fontId="77" fillId="21" borderId="0" applyNumberFormat="0" applyBorder="0" applyAlignment="0" applyProtection="0"/>
    <xf numFmtId="0" fontId="77" fillId="25" borderId="0" applyNumberFormat="0" applyBorder="0" applyAlignment="0" applyProtection="0"/>
    <xf numFmtId="0" fontId="77" fillId="29" borderId="0" applyNumberFormat="0" applyBorder="0" applyAlignment="0" applyProtection="0"/>
    <xf numFmtId="0" fontId="78" fillId="3" borderId="0" applyNumberFormat="0" applyBorder="0" applyAlignment="0" applyProtection="0"/>
    <xf numFmtId="0" fontId="79" fillId="6" borderId="5" applyNumberFormat="0" applyAlignment="0" applyProtection="0"/>
    <xf numFmtId="0" fontId="80" fillId="7" borderId="8" applyNumberFormat="0" applyAlignment="0" applyProtection="0"/>
    <xf numFmtId="43" fontId="2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23" fillId="0" borderId="0" applyFont="0" applyFill="0" applyBorder="0" applyAlignment="0" applyProtection="0"/>
    <xf numFmtId="180" fontId="53" fillId="0" borderId="0" applyFont="0" applyFill="0" applyBorder="0" applyAlignment="0" applyProtection="0"/>
    <xf numFmtId="43" fontId="2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81" fillId="0" borderId="0" applyNumberFormat="0" applyFill="0" applyBorder="0" applyAlignment="0" applyProtection="0"/>
    <xf numFmtId="0" fontId="82" fillId="2" borderId="0" applyNumberFormat="0" applyBorder="0" applyAlignment="0" applyProtection="0"/>
    <xf numFmtId="0" fontId="83" fillId="0" borderId="2" applyNumberFormat="0" applyFill="0" applyAlignment="0" applyProtection="0"/>
    <xf numFmtId="0" fontId="84" fillId="0" borderId="3" applyNumberFormat="0" applyFill="0" applyAlignment="0" applyProtection="0"/>
    <xf numFmtId="0" fontId="85" fillId="0" borderId="4" applyNumberFormat="0" applyFill="0" applyAlignment="0" applyProtection="0"/>
    <xf numFmtId="0" fontId="85" fillId="0" borderId="0" applyNumberFormat="0" applyFill="0" applyBorder="0" applyAlignment="0" applyProtection="0"/>
    <xf numFmtId="0" fontId="86" fillId="5" borderId="5" applyNumberFormat="0" applyAlignment="0" applyProtection="0"/>
    <xf numFmtId="38" fontId="125" fillId="0" borderId="0"/>
    <xf numFmtId="38" fontId="126" fillId="0" borderId="0"/>
    <xf numFmtId="38" fontId="127" fillId="0" borderId="0"/>
    <xf numFmtId="38" fontId="128" fillId="0" borderId="0"/>
    <xf numFmtId="0" fontId="129" fillId="0" borderId="0"/>
    <xf numFmtId="0" fontId="129" fillId="0" borderId="0"/>
    <xf numFmtId="0" fontId="130" fillId="0" borderId="0"/>
    <xf numFmtId="0" fontId="87" fillId="0" borderId="7" applyNumberFormat="0" applyFill="0" applyAlignment="0" applyProtection="0"/>
    <xf numFmtId="0" fontId="103" fillId="4" borderId="0" applyNumberFormat="0" applyBorder="0" applyAlignment="0" applyProtection="0"/>
    <xf numFmtId="0" fontId="28" fillId="0" borderId="0"/>
    <xf numFmtId="0" fontId="134" fillId="0" borderId="0"/>
    <xf numFmtId="0" fontId="28" fillId="0" borderId="0"/>
    <xf numFmtId="0" fontId="53" fillId="0" borderId="0"/>
    <xf numFmtId="0" fontId="31" fillId="0" borderId="0"/>
    <xf numFmtId="0" fontId="23" fillId="0" borderId="0"/>
    <xf numFmtId="0" fontId="23" fillId="0" borderId="0"/>
    <xf numFmtId="0" fontId="23" fillId="0" borderId="0"/>
    <xf numFmtId="0" fontId="23" fillId="0" borderId="0"/>
    <xf numFmtId="0" fontId="21" fillId="0" borderId="0"/>
    <xf numFmtId="0" fontId="131" fillId="0" borderId="0"/>
    <xf numFmtId="0" fontId="28" fillId="0" borderId="0"/>
    <xf numFmtId="0" fontId="28" fillId="0" borderId="0"/>
    <xf numFmtId="0" fontId="132" fillId="0" borderId="0"/>
    <xf numFmtId="0" fontId="23" fillId="0" borderId="0"/>
    <xf numFmtId="0" fontId="23" fillId="0" borderId="0"/>
    <xf numFmtId="0" fontId="135" fillId="0" borderId="0"/>
    <xf numFmtId="0" fontId="28" fillId="0" borderId="0"/>
    <xf numFmtId="0" fontId="53" fillId="0" borderId="0"/>
    <xf numFmtId="0" fontId="31" fillId="0" borderId="0"/>
    <xf numFmtId="0" fontId="28" fillId="0" borderId="0"/>
    <xf numFmtId="0" fontId="53" fillId="0" borderId="0"/>
    <xf numFmtId="0" fontId="53" fillId="0" borderId="0"/>
    <xf numFmtId="0" fontId="132" fillId="0" borderId="0"/>
    <xf numFmtId="0" fontId="14" fillId="0" borderId="0"/>
    <xf numFmtId="0" fontId="53" fillId="0" borderId="0"/>
    <xf numFmtId="0" fontId="23" fillId="0" borderId="0"/>
    <xf numFmtId="0" fontId="53" fillId="0" borderId="0"/>
    <xf numFmtId="0" fontId="47" fillId="54" borderId="42" applyNumberFormat="0" applyFont="0" applyAlignment="0" applyProtection="0"/>
    <xf numFmtId="0" fontId="47" fillId="8" borderId="9" applyNumberFormat="0" applyFont="0" applyAlignment="0" applyProtection="0"/>
    <xf numFmtId="0" fontId="88" fillId="6" borderId="6" applyNumberFormat="0" applyAlignment="0" applyProtection="0"/>
    <xf numFmtId="9" fontId="21" fillId="0" borderId="0" applyFont="0" applyFill="0" applyBorder="0" applyAlignment="0" applyProtection="0"/>
    <xf numFmtId="9" fontId="53" fillId="0" borderId="0" applyFont="0" applyFill="0" applyBorder="0" applyAlignment="0" applyProtection="0"/>
    <xf numFmtId="9" fontId="2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89" fillId="0" borderId="10" applyNumberFormat="0" applyFill="0" applyAlignment="0" applyProtection="0"/>
    <xf numFmtId="0" fontId="90" fillId="0" borderId="0" applyNumberFormat="0" applyFill="0" applyBorder="0" applyAlignment="0" applyProtection="0"/>
    <xf numFmtId="180" fontId="132" fillId="0" borderId="43">
      <protection locked="0"/>
    </xf>
    <xf numFmtId="180" fontId="133" fillId="56" borderId="43"/>
    <xf numFmtId="0" fontId="1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4" fillId="0" borderId="0"/>
    <xf numFmtId="0" fontId="47" fillId="0" borderId="0"/>
    <xf numFmtId="0" fontId="23" fillId="0" borderId="0"/>
    <xf numFmtId="0" fontId="47" fillId="0" borderId="0"/>
    <xf numFmtId="0" fontId="71" fillId="0" borderId="0"/>
    <xf numFmtId="43" fontId="23" fillId="0" borderId="0" applyFont="0" applyFill="0" applyBorder="0" applyAlignment="0" applyProtection="0"/>
    <xf numFmtId="43" fontId="23" fillId="0" borderId="0" applyFont="0" applyFill="0" applyBorder="0" applyAlignment="0" applyProtection="0"/>
    <xf numFmtId="43" fontId="47"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132" fillId="0" borderId="0"/>
    <xf numFmtId="0" fontId="28" fillId="0" borderId="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37"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3" fillId="0" borderId="0" applyFont="0" applyFill="0" applyBorder="0" applyAlignment="0" applyProtection="0"/>
    <xf numFmtId="0" fontId="28" fillId="0" borderId="0"/>
    <xf numFmtId="0" fontId="23" fillId="0" borderId="0"/>
    <xf numFmtId="0" fontId="28" fillId="0" borderId="0"/>
    <xf numFmtId="0" fontId="28" fillId="0" borderId="0"/>
    <xf numFmtId="0" fontId="28" fillId="0" borderId="0"/>
    <xf numFmtId="0" fontId="28" fillId="0" borderId="0"/>
    <xf numFmtId="0" fontId="14" fillId="0" borderId="0"/>
    <xf numFmtId="9" fontId="28" fillId="0" borderId="0" applyFont="0" applyFill="0" applyBorder="0" applyAlignment="0" applyProtection="0"/>
    <xf numFmtId="180" fontId="132" fillId="0" borderId="43">
      <protection locked="0"/>
    </xf>
    <xf numFmtId="0" fontId="14" fillId="0" borderId="0"/>
    <xf numFmtId="0" fontId="14" fillId="0" borderId="0"/>
    <xf numFmtId="0" fontId="25" fillId="0" borderId="0"/>
    <xf numFmtId="0" fontId="14" fillId="0" borderId="0"/>
    <xf numFmtId="43" fontId="14" fillId="0" borderId="0" applyFont="0" applyFill="0" applyBorder="0" applyAlignment="0" applyProtection="0"/>
    <xf numFmtId="43" fontId="28" fillId="0" borderId="0" applyFont="0" applyFill="0" applyBorder="0" applyAlignment="0" applyProtection="0"/>
    <xf numFmtId="44" fontId="14"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5" fillId="0" borderId="0" applyFont="0" applyFill="0" applyBorder="0" applyAlignment="0" applyProtection="0"/>
    <xf numFmtId="0" fontId="25" fillId="0" borderId="0"/>
    <xf numFmtId="0" fontId="25" fillId="0" borderId="0"/>
    <xf numFmtId="0" fontId="25" fillId="0" borderId="0"/>
    <xf numFmtId="0" fontId="28" fillId="0" borderId="0"/>
    <xf numFmtId="164" fontId="31" fillId="0" borderId="0" applyFont="0" applyFill="0" applyBorder="0" applyAlignment="0" applyProtection="0"/>
    <xf numFmtId="164" fontId="31" fillId="0" borderId="0" applyFont="0" applyFill="0" applyBorder="0" applyAlignment="0" applyProtection="0"/>
    <xf numFmtId="0" fontId="25" fillId="0" borderId="0"/>
    <xf numFmtId="0" fontId="31" fillId="0" borderId="0"/>
    <xf numFmtId="9" fontId="28" fillId="0" borderId="0" applyFont="0" applyFill="0" applyBorder="0" applyAlignment="0" applyProtection="0"/>
    <xf numFmtId="0" fontId="28" fillId="0" borderId="0"/>
    <xf numFmtId="164" fontId="28" fillId="0" borderId="0" applyFont="0" applyFill="0" applyBorder="0" applyAlignment="0" applyProtection="0"/>
    <xf numFmtId="9" fontId="28" fillId="0" borderId="0" applyFont="0" applyFill="0" applyBorder="0" applyAlignment="0" applyProtection="0"/>
    <xf numFmtId="0" fontId="26" fillId="0" borderId="0">
      <alignment horizontal="left" vertical="top" wrapText="1"/>
    </xf>
    <xf numFmtId="0" fontId="23" fillId="0" borderId="0"/>
    <xf numFmtId="0" fontId="23" fillId="0" borderId="0"/>
    <xf numFmtId="0" fontId="23" fillId="0" borderId="0"/>
    <xf numFmtId="0" fontId="136" fillId="0" borderId="0"/>
    <xf numFmtId="164" fontId="136" fillId="0" borderId="0" applyFont="0" applyFill="0" applyBorder="0" applyAlignment="0" applyProtection="0"/>
    <xf numFmtId="0" fontId="28" fillId="0" borderId="0"/>
    <xf numFmtId="0" fontId="24" fillId="0" borderId="0"/>
    <xf numFmtId="164" fontId="28" fillId="0" borderId="0" applyFont="0" applyFill="0" applyBorder="0" applyAlignment="0" applyProtection="0"/>
    <xf numFmtId="9" fontId="28" fillId="0" borderId="0" applyFont="0" applyFill="0" applyBorder="0" applyAlignment="0" applyProtection="0"/>
    <xf numFmtId="164" fontId="14" fillId="0" borderId="0" applyFont="0" applyFill="0" applyBorder="0" applyAlignment="0" applyProtection="0"/>
    <xf numFmtId="9" fontId="14" fillId="0" borderId="0" applyFont="0" applyFill="0" applyBorder="0" applyAlignment="0" applyProtection="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37" borderId="0" applyNumberFormat="0" applyBorder="0" applyAlignment="0" applyProtection="0"/>
    <xf numFmtId="0" fontId="12" fillId="36" borderId="0" applyNumberFormat="0" applyBorder="0" applyAlignment="0" applyProtection="0"/>
    <xf numFmtId="0" fontId="12" fillId="34" borderId="0" applyNumberFormat="0" applyBorder="0" applyAlignment="0" applyProtection="0"/>
    <xf numFmtId="0" fontId="12" fillId="33" borderId="0" applyNumberFormat="0" applyBorder="0" applyAlignment="0" applyProtection="0"/>
    <xf numFmtId="0" fontId="12" fillId="35" borderId="0" applyNumberFormat="0" applyBorder="0" applyAlignment="0" applyProtection="0"/>
    <xf numFmtId="0" fontId="47" fillId="54" borderId="46" applyNumberFormat="0" applyFont="0" applyAlignment="0" applyProtection="0"/>
    <xf numFmtId="0" fontId="12" fillId="0" borderId="0"/>
    <xf numFmtId="0" fontId="12" fillId="0" borderId="0"/>
    <xf numFmtId="0" fontId="12" fillId="0" borderId="0"/>
    <xf numFmtId="0" fontId="12" fillId="33"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12" fillId="36"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37"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0" borderId="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9"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164" fontId="25" fillId="0" borderId="0" applyFont="0" applyFill="0" applyBorder="0" applyAlignment="0" applyProtection="0"/>
    <xf numFmtId="0" fontId="26" fillId="0" borderId="0">
      <alignment horizontal="left" vertical="top" wrapText="1"/>
    </xf>
    <xf numFmtId="0" fontId="49" fillId="0" borderId="0" applyNumberFormat="0" applyFill="0" applyBorder="0" applyAlignment="0" applyProtection="0"/>
    <xf numFmtId="0" fontId="26" fillId="0" borderId="0">
      <alignment horizontal="left" vertical="top" wrapText="1"/>
    </xf>
    <xf numFmtId="0" fontId="9" fillId="8" borderId="9" applyNumberFormat="0" applyFont="0" applyAlignment="0" applyProtection="0"/>
    <xf numFmtId="0" fontId="9" fillId="1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5" borderId="0" applyNumberFormat="0" applyBorder="0" applyAlignment="0" applyProtection="0"/>
    <xf numFmtId="0" fontId="26" fillId="0" borderId="0">
      <alignment horizontal="left" vertical="top" wrapText="1"/>
    </xf>
    <xf numFmtId="0" fontId="9" fillId="26" borderId="0" applyNumberFormat="0" applyBorder="0" applyAlignment="0" applyProtection="0"/>
    <xf numFmtId="0" fontId="9" fillId="27" borderId="0" applyNumberFormat="0" applyBorder="0" applyAlignment="0" applyProtection="0"/>
    <xf numFmtId="0" fontId="9" fillId="14"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4"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8"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5" borderId="0" applyNumberFormat="0" applyBorder="0" applyAlignment="0" applyProtection="0"/>
    <xf numFmtId="0" fontId="9" fillId="14"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6" fillId="0" borderId="0">
      <alignment horizontal="left" vertical="top" wrapText="1"/>
    </xf>
    <xf numFmtId="0" fontId="26" fillId="0" borderId="0">
      <alignment horizontal="left" vertical="top" wrapText="1"/>
    </xf>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3" fillId="0" borderId="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37"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0" borderId="0"/>
    <xf numFmtId="0" fontId="47" fillId="54" borderId="69" applyNumberFormat="0" applyFont="0" applyAlignment="0" applyProtection="0"/>
    <xf numFmtId="0" fontId="4" fillId="0" borderId="0"/>
    <xf numFmtId="0" fontId="4" fillId="0" borderId="0"/>
    <xf numFmtId="0" fontId="4" fillId="33"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37"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xf numFmtId="0" fontId="76" fillId="0" borderId="0" applyNumberFormat="0" applyFill="0" applyBorder="0" applyAlignment="0" applyProtection="0"/>
    <xf numFmtId="43" fontId="25" fillId="0" borderId="0" applyFont="0" applyFill="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43" fontId="28" fillId="0" borderId="0" applyFont="0" applyFill="0" applyBorder="0" applyAlignment="0" applyProtection="0"/>
    <xf numFmtId="0" fontId="134" fillId="0" borderId="0"/>
    <xf numFmtId="0" fontId="26" fillId="0" borderId="0">
      <alignment horizontal="left" vertical="top" wrapText="1"/>
    </xf>
    <xf numFmtId="0" fontId="3" fillId="0" borderId="0"/>
    <xf numFmtId="43" fontId="3" fillId="0" borderId="0" applyFont="0" applyFill="0" applyBorder="0" applyAlignment="0" applyProtection="0"/>
    <xf numFmtId="0" fontId="57" fillId="51" borderId="76" applyNumberFormat="0" applyAlignment="0" applyProtection="0"/>
    <xf numFmtId="43" fontId="3" fillId="0" borderId="0" applyFont="0" applyFill="0" applyBorder="0" applyAlignment="0" applyProtection="0"/>
    <xf numFmtId="0" fontId="64" fillId="41" borderId="76" applyNumberFormat="0" applyAlignment="0" applyProtection="0"/>
    <xf numFmtId="0" fontId="3" fillId="0" borderId="0"/>
    <xf numFmtId="0" fontId="28" fillId="54" borderId="77" applyNumberFormat="0" applyFont="0" applyAlignment="0" applyProtection="0"/>
    <xf numFmtId="0" fontId="67" fillId="51" borderId="78" applyNumberFormat="0" applyAlignment="0" applyProtection="0"/>
    <xf numFmtId="0" fontId="69" fillId="0" borderId="79" applyNumberFormat="0" applyFill="0" applyAlignment="0" applyProtection="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28"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25" fillId="0" borderId="0"/>
    <xf numFmtId="43" fontId="25" fillId="0" borderId="0" applyFont="0" applyFill="0" applyBorder="0" applyAlignment="0" applyProtection="0"/>
    <xf numFmtId="0" fontId="26" fillId="0" borderId="0">
      <alignment horizontal="left" vertical="top" wrapText="1"/>
    </xf>
    <xf numFmtId="0" fontId="28"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50" fillId="0" borderId="0"/>
    <xf numFmtId="0" fontId="134" fillId="0" borderId="0"/>
    <xf numFmtId="0" fontId="150" fillId="0" borderId="0"/>
    <xf numFmtId="0" fontId="134" fillId="0" borderId="0"/>
    <xf numFmtId="0" fontId="25" fillId="8" borderId="9" applyNumberFormat="0" applyFont="0" applyAlignment="0" applyProtection="0"/>
    <xf numFmtId="0" fontId="94" fillId="16" borderId="0" applyNumberFormat="0" applyBorder="0" applyAlignment="0" applyProtection="0"/>
    <xf numFmtId="0" fontId="25" fillId="26" borderId="0" applyNumberFormat="0" applyBorder="0" applyAlignment="0" applyProtection="0"/>
    <xf numFmtId="0" fontId="2" fillId="0" borderId="0"/>
    <xf numFmtId="43" fontId="2" fillId="0" borderId="0" applyFont="0" applyFill="0" applyBorder="0" applyAlignment="0" applyProtection="0"/>
    <xf numFmtId="0" fontId="96" fillId="6" borderId="6" applyNumberFormat="0" applyAlignment="0" applyProtection="0"/>
    <xf numFmtId="0" fontId="94" fillId="25" borderId="0" applyNumberFormat="0" applyBorder="0" applyAlignment="0" applyProtection="0"/>
    <xf numFmtId="0" fontId="2" fillId="30" borderId="0" applyNumberFormat="0" applyBorder="0" applyAlignment="0" applyProtection="0"/>
    <xf numFmtId="0" fontId="105" fillId="3" borderId="0" applyNumberFormat="0" applyBorder="0" applyAlignment="0" applyProtection="0"/>
    <xf numFmtId="0" fontId="152" fillId="0" borderId="0" applyNumberFormat="0" applyFill="0" applyBorder="0" applyAlignment="0" applyProtection="0"/>
    <xf numFmtId="0" fontId="25"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94" fillId="20" borderId="0" applyNumberFormat="0" applyBorder="0" applyAlignment="0" applyProtection="0"/>
    <xf numFmtId="0" fontId="108" fillId="0" borderId="0" applyNumberFormat="0" applyFill="0" applyBorder="0" applyAlignment="0" applyProtection="0"/>
    <xf numFmtId="0" fontId="94" fillId="13" borderId="0" applyNumberFormat="0" applyBorder="0" applyAlignment="0" applyProtection="0"/>
    <xf numFmtId="0" fontId="31" fillId="0" borderId="0"/>
    <xf numFmtId="0" fontId="2" fillId="11" borderId="0" applyNumberFormat="0" applyBorder="0" applyAlignment="0" applyProtection="0"/>
    <xf numFmtId="0" fontId="2" fillId="22" borderId="0" applyNumberFormat="0" applyBorder="0" applyAlignment="0" applyProtection="0"/>
    <xf numFmtId="0" fontId="2" fillId="30" borderId="0" applyNumberFormat="0" applyBorder="0" applyAlignment="0" applyProtection="0"/>
    <xf numFmtId="0" fontId="94" fillId="32" borderId="0" applyNumberFormat="0" applyBorder="0" applyAlignment="0" applyProtection="0"/>
    <xf numFmtId="0" fontId="94" fillId="9" borderId="0" applyNumberFormat="0" applyBorder="0" applyAlignment="0" applyProtection="0"/>
    <xf numFmtId="0" fontId="94" fillId="29"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5" fillId="15" borderId="0" applyNumberFormat="0" applyBorder="0" applyAlignment="0" applyProtection="0"/>
    <xf numFmtId="0" fontId="94" fillId="17" borderId="0" applyNumberFormat="0" applyBorder="0" applyAlignment="0" applyProtection="0"/>
    <xf numFmtId="43" fontId="2" fillId="0" borderId="0" applyFont="0" applyFill="0" applyBorder="0" applyAlignment="0" applyProtection="0"/>
    <xf numFmtId="0" fontId="2" fillId="11" borderId="0" applyNumberFormat="0" applyBorder="0" applyAlignment="0" applyProtection="0"/>
    <xf numFmtId="0" fontId="2" fillId="22" borderId="0" applyNumberFormat="0" applyBorder="0" applyAlignment="0" applyProtection="0"/>
    <xf numFmtId="0" fontId="2" fillId="14" borderId="0" applyNumberFormat="0" applyBorder="0" applyAlignment="0" applyProtection="0"/>
    <xf numFmtId="0" fontId="2" fillId="0" borderId="0"/>
    <xf numFmtId="0" fontId="2" fillId="18" borderId="0" applyNumberFormat="0" applyBorder="0" applyAlignment="0" applyProtection="0"/>
    <xf numFmtId="0" fontId="94" fillId="28"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5" fillId="14" borderId="0" applyNumberFormat="0" applyBorder="0" applyAlignment="0" applyProtection="0"/>
    <xf numFmtId="0" fontId="99" fillId="0" borderId="3" applyNumberFormat="0" applyFill="0" applyAlignment="0" applyProtection="0"/>
    <xf numFmtId="0" fontId="2" fillId="22" borderId="0" applyNumberFormat="0" applyBorder="0" applyAlignment="0" applyProtection="0"/>
    <xf numFmtId="0" fontId="101" fillId="0" borderId="10" applyNumberFormat="0" applyFill="0" applyAlignment="0" applyProtection="0"/>
    <xf numFmtId="0" fontId="2" fillId="8" borderId="9" applyNumberFormat="0" applyFont="0" applyAlignment="0" applyProtection="0"/>
    <xf numFmtId="0" fontId="102" fillId="7" borderId="8" applyNumberFormat="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95" fillId="5" borderId="5" applyNumberFormat="0" applyAlignment="0" applyProtection="0"/>
    <xf numFmtId="0" fontId="2" fillId="31" borderId="0" applyNumberFormat="0" applyBorder="0" applyAlignment="0" applyProtection="0"/>
    <xf numFmtId="0" fontId="100" fillId="0" borderId="0" applyNumberForma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30" borderId="0" applyNumberFormat="0" applyBorder="0" applyAlignment="0" applyProtection="0"/>
    <xf numFmtId="0" fontId="94" fillId="12" borderId="0" applyNumberFormat="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109" fillId="2" borderId="0" applyNumberFormat="0" applyBorder="0" applyAlignment="0" applyProtection="0"/>
    <xf numFmtId="0" fontId="2" fillId="10" borderId="0" applyNumberFormat="0" applyBorder="0" applyAlignment="0" applyProtection="0"/>
    <xf numFmtId="0" fontId="2" fillId="19" borderId="0" applyNumberFormat="0" applyBorder="0" applyAlignment="0" applyProtection="0"/>
    <xf numFmtId="0" fontId="25" fillId="22" borderId="0" applyNumberFormat="0" applyBorder="0" applyAlignment="0" applyProtection="0"/>
    <xf numFmtId="0" fontId="25" fillId="18" borderId="0" applyNumberFormat="0" applyBorder="0" applyAlignment="0" applyProtection="0"/>
    <xf numFmtId="0" fontId="104" fillId="4" borderId="0" applyNumberFormat="0" applyBorder="0" applyAlignment="0" applyProtection="0"/>
    <xf numFmtId="0" fontId="76" fillId="0" borderId="0" applyNumberFormat="0" applyFill="0" applyBorder="0" applyAlignment="0" applyProtection="0"/>
    <xf numFmtId="0" fontId="100" fillId="0" borderId="4" applyNumberFormat="0" applyFill="0" applyAlignment="0" applyProtection="0"/>
    <xf numFmtId="0" fontId="97" fillId="6" borderId="5" applyNumberFormat="0" applyAlignment="0" applyProtection="0"/>
    <xf numFmtId="0" fontId="2" fillId="11" borderId="0" applyNumberFormat="0" applyBorder="0" applyAlignment="0" applyProtection="0"/>
    <xf numFmtId="0" fontId="2" fillId="31" borderId="0" applyNumberFormat="0" applyBorder="0" applyAlignment="0" applyProtection="0"/>
    <xf numFmtId="0" fontId="25" fillId="19"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5" fillId="10" borderId="0" applyNumberFormat="0" applyBorder="0" applyAlignment="0" applyProtection="0"/>
    <xf numFmtId="0" fontId="106" fillId="0" borderId="0" applyNumberFormat="0" applyFill="0" applyBorder="0" applyAlignment="0" applyProtection="0"/>
    <xf numFmtId="0" fontId="2" fillId="30" borderId="0" applyNumberFormat="0" applyBorder="0" applyAlignment="0" applyProtection="0"/>
    <xf numFmtId="0" fontId="98" fillId="0" borderId="2" applyNumberFormat="0" applyFill="0" applyAlignment="0" applyProtection="0"/>
    <xf numFmtId="0" fontId="25" fillId="27" borderId="0" applyNumberFormat="0" applyBorder="0" applyAlignment="0" applyProtection="0"/>
    <xf numFmtId="0" fontId="107" fillId="0" borderId="7" applyNumberFormat="0" applyFill="0" applyAlignment="0" applyProtection="0"/>
    <xf numFmtId="0" fontId="94" fillId="21" borderId="0" applyNumberFormat="0" applyBorder="0" applyAlignment="0" applyProtection="0"/>
    <xf numFmtId="0" fontId="2" fillId="27" borderId="0" applyNumberFormat="0" applyBorder="0" applyAlignment="0" applyProtection="0"/>
    <xf numFmtId="0" fontId="94" fillId="24" borderId="0" applyNumberFormat="0" applyBorder="0" applyAlignment="0" applyProtection="0"/>
    <xf numFmtId="0" fontId="25" fillId="23" borderId="0" applyNumberFormat="0" applyBorder="0" applyAlignment="0" applyProtection="0"/>
    <xf numFmtId="0" fontId="2" fillId="10" borderId="0" applyNumberFormat="0" applyBorder="0" applyAlignment="0" applyProtection="0"/>
    <xf numFmtId="0" fontId="2" fillId="23" borderId="0" applyNumberFormat="0" applyBorder="0" applyAlignment="0" applyProtection="0"/>
    <xf numFmtId="0" fontId="57" fillId="51" borderId="76" applyNumberFormat="0" applyAlignment="0" applyProtection="0"/>
    <xf numFmtId="0" fontId="64" fillId="41" borderId="76" applyNumberFormat="0" applyAlignment="0" applyProtection="0"/>
    <xf numFmtId="0" fontId="2" fillId="23" borderId="0" applyNumberFormat="0" applyBorder="0" applyAlignment="0" applyProtection="0"/>
    <xf numFmtId="0" fontId="28" fillId="54" borderId="77" applyNumberFormat="0" applyFont="0" applyAlignment="0" applyProtection="0"/>
    <xf numFmtId="0" fontId="67" fillId="51" borderId="78" applyNumberFormat="0" applyAlignment="0" applyProtection="0"/>
    <xf numFmtId="0" fontId="69" fillId="0" borderId="79" applyNumberFormat="0" applyFill="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165" fontId="31" fillId="0" borderId="0" applyFont="0" applyFill="0" applyBorder="0" applyAlignment="0" applyProtection="0"/>
    <xf numFmtId="170" fontId="53" fillId="0" borderId="0" applyFont="0" applyFill="0" applyBorder="0" applyAlignment="0" applyProtection="0"/>
    <xf numFmtId="0" fontId="28" fillId="0" borderId="0"/>
    <xf numFmtId="0" fontId="26" fillId="0" borderId="0">
      <alignment horizontal="left" vertical="top" wrapText="1"/>
    </xf>
    <xf numFmtId="0" fontId="2" fillId="26"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5" fillId="0" borderId="0"/>
    <xf numFmtId="0" fontId="28" fillId="0" borderId="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5" borderId="0" applyNumberFormat="0" applyBorder="0" applyAlignment="0" applyProtection="0"/>
    <xf numFmtId="0" fontId="2" fillId="22" borderId="0" applyNumberFormat="0" applyBorder="0" applyAlignment="0" applyProtection="0"/>
    <xf numFmtId="0" fontId="2" fillId="15" borderId="0" applyNumberFormat="0" applyBorder="0" applyAlignment="0" applyProtection="0"/>
    <xf numFmtId="0" fontId="57" fillId="51" borderId="76" applyNumberFormat="0" applyAlignment="0" applyProtection="0"/>
    <xf numFmtId="0" fontId="57" fillId="51" borderId="76"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0" fontId="2" fillId="10" borderId="0" applyNumberFormat="0" applyBorder="0" applyAlignment="0" applyProtection="0"/>
    <xf numFmtId="0" fontId="2" fillId="18" borderId="0" applyNumberFormat="0" applyBorder="0" applyAlignment="0" applyProtection="0"/>
    <xf numFmtId="0" fontId="64" fillId="41" borderId="76" applyNumberFormat="0" applyAlignment="0" applyProtection="0"/>
    <xf numFmtId="0" fontId="64" fillId="41" borderId="76" applyNumberFormat="0" applyAlignment="0" applyProtection="0"/>
    <xf numFmtId="0" fontId="2" fillId="1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54" borderId="77" applyNumberFormat="0" applyFont="0" applyAlignment="0" applyProtection="0"/>
    <xf numFmtId="0" fontId="28" fillId="54" borderId="77" applyNumberFormat="0" applyFont="0" applyAlignment="0" applyProtection="0"/>
    <xf numFmtId="0" fontId="2" fillId="8" borderId="9" applyNumberFormat="0" applyFont="0" applyAlignment="0" applyProtection="0"/>
    <xf numFmtId="0" fontId="2" fillId="8" borderId="9" applyNumberFormat="0" applyFont="0" applyAlignment="0" applyProtection="0"/>
    <xf numFmtId="0" fontId="67" fillId="51" borderId="78" applyNumberFormat="0" applyAlignment="0" applyProtection="0"/>
    <xf numFmtId="0" fontId="67" fillId="51" borderId="78" applyNumberFormat="0" applyAlignment="0" applyProtection="0"/>
    <xf numFmtId="0" fontId="69" fillId="0" borderId="79" applyNumberFormat="0" applyFill="0" applyAlignment="0" applyProtection="0"/>
    <xf numFmtId="0" fontId="69" fillId="0" borderId="79" applyNumberFormat="0" applyFill="0" applyAlignment="0" applyProtection="0"/>
    <xf numFmtId="0" fontId="2" fillId="11" borderId="0" applyNumberFormat="0" applyBorder="0" applyAlignment="0" applyProtection="0"/>
    <xf numFmtId="0" fontId="2" fillId="31" borderId="0" applyNumberFormat="0" applyBorder="0" applyAlignment="0" applyProtection="0"/>
    <xf numFmtId="0" fontId="2" fillId="0" borderId="0"/>
    <xf numFmtId="0" fontId="2" fillId="0" borderId="0"/>
    <xf numFmtId="43" fontId="2" fillId="0" borderId="0" applyFont="0" applyFill="0" applyBorder="0" applyAlignment="0" applyProtection="0"/>
    <xf numFmtId="0" fontId="28" fillId="0" borderId="0"/>
    <xf numFmtId="0" fontId="2" fillId="14" borderId="0" applyNumberFormat="0" applyBorder="0" applyAlignment="0" applyProtection="0"/>
    <xf numFmtId="0" fontId="2" fillId="1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11" borderId="0" applyNumberFormat="0" applyBorder="0" applyAlignment="0" applyProtection="0"/>
    <xf numFmtId="0" fontId="2" fillId="30"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22"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0" borderId="0" applyNumberFormat="0" applyBorder="0" applyAlignment="0" applyProtection="0"/>
    <xf numFmtId="0" fontId="2" fillId="18"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3"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3" borderId="0" applyNumberFormat="0" applyBorder="0" applyAlignment="0" applyProtection="0"/>
    <xf numFmtId="0" fontId="2" fillId="31" borderId="0" applyNumberFormat="0" applyBorder="0" applyAlignment="0" applyProtection="0"/>
    <xf numFmtId="165" fontId="25" fillId="0" borderId="0" applyFont="0" applyFill="0" applyBorder="0" applyAlignment="0" applyProtection="0"/>
    <xf numFmtId="165" fontId="28" fillId="0" borderId="0" applyFont="0" applyFill="0" applyBorder="0" applyAlignment="0" applyProtection="0"/>
    <xf numFmtId="165" fontId="2"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8" fillId="0" borderId="0" applyFont="0" applyFill="0" applyBorder="0" applyAlignment="0" applyProtection="0"/>
    <xf numFmtId="165" fontId="2" fillId="0" borderId="0" applyFont="0" applyFill="0" applyBorder="0" applyAlignment="0" applyProtection="0"/>
    <xf numFmtId="0" fontId="28" fillId="54" borderId="42"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10" borderId="0" applyNumberFormat="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1" fillId="0" borderId="0" applyFont="0" applyFill="0" applyBorder="0" applyAlignment="0" applyProtection="0"/>
    <xf numFmtId="165" fontId="28" fillId="0" borderId="0" applyFont="0" applyFill="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165" fontId="28" fillId="0" borderId="0" applyFont="0" applyFill="0" applyBorder="0" applyAlignment="0" applyProtection="0"/>
    <xf numFmtId="165" fontId="2" fillId="0" borderId="0" applyFont="0" applyFill="0" applyBorder="0" applyAlignment="0" applyProtection="0"/>
    <xf numFmtId="165" fontId="28" fillId="0" borderId="0" applyFont="0" applyFill="0" applyBorder="0" applyAlignment="0" applyProtection="0"/>
    <xf numFmtId="165" fontId="23" fillId="0" borderId="0" applyFont="0" applyFill="0" applyBorder="0" applyAlignment="0" applyProtection="0"/>
    <xf numFmtId="165" fontId="28" fillId="0" borderId="0" applyFont="0" applyFill="0" applyBorder="0" applyAlignment="0" applyProtection="0"/>
    <xf numFmtId="165" fontId="32"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28" fillId="0" borderId="0" applyFont="0" applyFill="0" applyBorder="0" applyAlignment="0" applyProtection="0"/>
    <xf numFmtId="165" fontId="7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8" fillId="54" borderId="42" applyNumberFormat="0" applyFont="0" applyAlignment="0" applyProtection="0"/>
    <xf numFmtId="0" fontId="28" fillId="54" borderId="42" applyNumberFormat="0" applyFont="0" applyAlignment="0" applyProtection="0"/>
    <xf numFmtId="165" fontId="2" fillId="0" borderId="0" applyFont="0" applyFill="0" applyBorder="0" applyAlignment="0" applyProtection="0"/>
    <xf numFmtId="165" fontId="31" fillId="0" borderId="0" applyFont="0" applyFill="0" applyBorder="0" applyAlignment="0" applyProtection="0"/>
    <xf numFmtId="165" fontId="28" fillId="0" borderId="0" applyFont="0" applyFill="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0" borderId="0"/>
    <xf numFmtId="166" fontId="1" fillId="0" borderId="0" applyFont="0" applyFill="0" applyBorder="0" applyAlignment="0" applyProtection="0"/>
    <xf numFmtId="0" fontId="1" fillId="8" borderId="9"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8" borderId="9"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166" fontId="1" fillId="0" borderId="0" applyFont="0" applyFill="0" applyBorder="0" applyAlignment="0" applyProtection="0"/>
    <xf numFmtId="0" fontId="1" fillId="8" borderId="9"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8" fillId="0" borderId="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0" fontId="47" fillId="54" borderId="77" applyNumberFormat="0" applyFont="0" applyAlignment="0" applyProtection="0"/>
    <xf numFmtId="0" fontId="1" fillId="0" borderId="0"/>
    <xf numFmtId="0" fontId="1" fillId="0" borderId="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7" borderId="0" applyNumberFormat="0" applyBorder="0" applyAlignment="0" applyProtection="0"/>
    <xf numFmtId="0" fontId="1" fillId="36"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5" borderId="0" applyNumberFormat="0" applyBorder="0" applyAlignment="0" applyProtection="0"/>
    <xf numFmtId="0" fontId="47" fillId="54" borderId="77" applyNumberFormat="0" applyFont="0" applyAlignment="0" applyProtection="0"/>
    <xf numFmtId="0" fontId="1" fillId="0" borderId="0"/>
    <xf numFmtId="0" fontId="1" fillId="0" borderId="0"/>
    <xf numFmtId="0" fontId="1" fillId="0" borderId="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47" fillId="54" borderId="42" applyNumberFormat="0" applyFont="0" applyAlignment="0" applyProtection="0"/>
  </cellStyleXfs>
  <cellXfs count="1402">
    <xf numFmtId="0" fontId="0" fillId="0" borderId="0" xfId="0"/>
    <xf numFmtId="0" fontId="27" fillId="55" borderId="0" xfId="8" applyFont="1" applyFill="1" applyAlignment="1">
      <alignment horizontal="left" vertical="center" wrapText="1"/>
    </xf>
    <xf numFmtId="0" fontId="27" fillId="55" borderId="20" xfId="8" applyFont="1" applyFill="1" applyBorder="1" applyAlignment="1">
      <alignment horizontal="left" vertical="center" wrapText="1"/>
    </xf>
    <xf numFmtId="0" fontId="27" fillId="55" borderId="20" xfId="8" applyFont="1" applyFill="1" applyBorder="1" applyAlignment="1">
      <alignment horizontal="left" vertical="center" wrapText="1" indent="2"/>
    </xf>
    <xf numFmtId="0" fontId="27" fillId="0" borderId="0" xfId="8" applyFont="1">
      <alignment horizontal="left" vertical="top" wrapText="1"/>
    </xf>
    <xf numFmtId="0" fontId="27" fillId="0" borderId="0" xfId="8" applyFont="1" applyAlignment="1">
      <alignment horizontal="right" vertical="center"/>
    </xf>
    <xf numFmtId="49" fontId="27" fillId="55" borderId="20" xfId="8" applyNumberFormat="1" applyFont="1" applyFill="1" applyBorder="1" applyAlignment="1">
      <alignment horizontal="center" vertical="center" wrapText="1"/>
    </xf>
    <xf numFmtId="43" fontId="27" fillId="55" borderId="0" xfId="8" applyNumberFormat="1" applyFont="1" applyFill="1" applyAlignment="1">
      <alignment horizontal="left" vertical="center" wrapText="1"/>
    </xf>
    <xf numFmtId="0" fontId="27" fillId="55" borderId="20" xfId="8" applyFont="1" applyFill="1" applyBorder="1" applyAlignment="1">
      <alignment horizontal="center" vertical="center" wrapText="1"/>
    </xf>
    <xf numFmtId="0" fontId="27" fillId="55" borderId="0" xfId="8" applyFont="1" applyFill="1" applyAlignment="1">
      <alignment horizontal="center" vertical="center" wrapText="1"/>
    </xf>
    <xf numFmtId="0" fontId="27" fillId="0" borderId="0" xfId="8" applyFont="1" applyAlignment="1">
      <alignment vertical="top" wrapText="1"/>
    </xf>
    <xf numFmtId="174" fontId="27" fillId="0" borderId="20" xfId="300" applyNumberFormat="1" applyFont="1" applyFill="1" applyBorder="1" applyAlignment="1">
      <alignment horizontal="center" vertical="center" wrapText="1"/>
    </xf>
    <xf numFmtId="0" fontId="27" fillId="0" borderId="0" xfId="0" applyFont="1"/>
    <xf numFmtId="167" fontId="91" fillId="55" borderId="20" xfId="6" applyFont="1" applyFill="1" applyBorder="1" applyAlignment="1">
      <alignment horizontal="right" vertical="center"/>
    </xf>
    <xf numFmtId="167" fontId="27" fillId="55" borderId="20" xfId="6" applyFont="1" applyFill="1" applyBorder="1" applyAlignment="1">
      <alignment horizontal="right" vertical="center"/>
    </xf>
    <xf numFmtId="0" fontId="27" fillId="0" borderId="0" xfId="8" applyFont="1" applyAlignment="1">
      <alignment horizontal="right" vertical="top" wrapText="1"/>
    </xf>
    <xf numFmtId="0" fontId="92" fillId="0" borderId="0" xfId="0" applyFont="1"/>
    <xf numFmtId="0" fontId="27" fillId="0" borderId="0" xfId="0" applyFont="1" applyAlignment="1">
      <alignment vertical="center" wrapText="1"/>
    </xf>
    <xf numFmtId="0" fontId="27" fillId="0" borderId="20" xfId="0" applyFont="1" applyBorder="1"/>
    <xf numFmtId="43" fontId="27" fillId="0" borderId="0" xfId="1000" applyFont="1" applyFill="1" applyAlignment="1">
      <alignment horizontal="center" wrapText="1"/>
    </xf>
    <xf numFmtId="169" fontId="92" fillId="0" borderId="0" xfId="1000" applyNumberFormat="1" applyFont="1" applyFill="1" applyAlignment="1">
      <alignment horizontal="right"/>
    </xf>
    <xf numFmtId="169" fontId="27" fillId="0" borderId="20" xfId="1000" applyNumberFormat="1" applyFont="1" applyFill="1" applyBorder="1" applyAlignment="1">
      <alignment horizontal="center" vertical="center"/>
    </xf>
    <xf numFmtId="169" fontId="114" fillId="0" borderId="20" xfId="1004" applyNumberFormat="1" applyFont="1" applyFill="1" applyBorder="1" applyAlignment="1">
      <alignment horizontal="center" vertical="center" wrapText="1"/>
    </xf>
    <xf numFmtId="0" fontId="92" fillId="0" borderId="0" xfId="0" applyFont="1" applyAlignment="1">
      <alignment horizontal="center" vertical="center"/>
    </xf>
    <xf numFmtId="0" fontId="92" fillId="0" borderId="0" xfId="0" applyFont="1" applyAlignment="1">
      <alignment horizontal="right"/>
    </xf>
    <xf numFmtId="0" fontId="92" fillId="0" borderId="0" xfId="0" applyFont="1" applyAlignment="1">
      <alignment horizontal="right" vertical="center"/>
    </xf>
    <xf numFmtId="0" fontId="115" fillId="0" borderId="0" xfId="0" applyFont="1" applyAlignment="1">
      <alignment vertical="center" wrapText="1"/>
    </xf>
    <xf numFmtId="169" fontId="92" fillId="0" borderId="0" xfId="0" applyNumberFormat="1" applyFont="1"/>
    <xf numFmtId="0" fontId="117" fillId="0" borderId="0" xfId="1002" applyFont="1" applyFill="1" applyBorder="1"/>
    <xf numFmtId="0" fontId="92" fillId="0" borderId="20" xfId="0" applyFont="1" applyBorder="1"/>
    <xf numFmtId="0" fontId="92" fillId="0" borderId="20" xfId="0" applyFont="1" applyBorder="1" applyAlignment="1">
      <alignment horizontal="center" vertical="center" wrapText="1"/>
    </xf>
    <xf numFmtId="0" fontId="92" fillId="0" borderId="20" xfId="0" applyFont="1" applyBorder="1" applyAlignment="1">
      <alignment vertical="center"/>
    </xf>
    <xf numFmtId="0" fontId="92" fillId="0" borderId="0" xfId="0" applyFont="1" applyAlignment="1">
      <alignment vertical="center"/>
    </xf>
    <xf numFmtId="0" fontId="112" fillId="0" borderId="0" xfId="0" applyFont="1" applyAlignment="1">
      <alignment horizontal="left" vertical="top" wrapText="1"/>
    </xf>
    <xf numFmtId="0" fontId="114" fillId="0" borderId="0" xfId="0" applyFont="1" applyAlignment="1">
      <alignment horizontal="center" vertical="top" wrapText="1"/>
    </xf>
    <xf numFmtId="0" fontId="27" fillId="0" borderId="20" xfId="1003" applyFont="1" applyBorder="1" applyAlignment="1">
      <alignment horizontal="center" vertical="center" wrapText="1"/>
    </xf>
    <xf numFmtId="169" fontId="114" fillId="0" borderId="20" xfId="7" applyNumberFormat="1" applyFont="1" applyBorder="1" applyAlignment="1">
      <alignment horizontal="right" vertical="top"/>
    </xf>
    <xf numFmtId="0" fontId="114" fillId="0" borderId="20" xfId="0" applyFont="1" applyBorder="1" applyAlignment="1">
      <alignment horizontal="left" vertical="top" wrapText="1"/>
    </xf>
    <xf numFmtId="0" fontId="114" fillId="0" borderId="20" xfId="0" applyFont="1" applyBorder="1" applyAlignment="1">
      <alignment horizontal="left" vertical="center" wrapText="1"/>
    </xf>
    <xf numFmtId="168" fontId="112" fillId="0" borderId="0" xfId="0" applyNumberFormat="1" applyFont="1" applyAlignment="1">
      <alignment horizontal="left" vertical="top" wrapText="1"/>
    </xf>
    <xf numFmtId="43" fontId="27" fillId="0" borderId="0" xfId="1000" applyFont="1" applyFill="1" applyBorder="1"/>
    <xf numFmtId="43" fontId="27" fillId="0" borderId="0" xfId="1000" applyFont="1" applyFill="1"/>
    <xf numFmtId="167" fontId="27" fillId="0" borderId="20" xfId="6" applyFont="1" applyFill="1" applyBorder="1" applyAlignment="1">
      <alignment horizontal="left" vertical="top" wrapText="1"/>
    </xf>
    <xf numFmtId="43" fontId="112" fillId="0" borderId="0" xfId="0" applyNumberFormat="1" applyFont="1" applyAlignment="1">
      <alignment horizontal="left" vertical="top" wrapText="1"/>
    </xf>
    <xf numFmtId="43" fontId="112" fillId="0" borderId="0" xfId="7" applyFont="1" applyAlignment="1">
      <alignment horizontal="left" vertical="top" wrapText="1"/>
    </xf>
    <xf numFmtId="0" fontId="27" fillId="0" borderId="0" xfId="8" applyFont="1" applyAlignment="1">
      <alignment horizontal="right" vertical="center" wrapText="1"/>
    </xf>
    <xf numFmtId="169" fontId="27" fillId="0" borderId="33" xfId="10" applyNumberFormat="1" applyFont="1" applyFill="1" applyBorder="1" applyAlignment="1">
      <alignment horizontal="center" vertical="center"/>
    </xf>
    <xf numFmtId="174" fontId="27" fillId="0" borderId="20" xfId="997" applyNumberFormat="1" applyFont="1" applyBorder="1" applyAlignment="1">
      <alignment vertical="center" wrapText="1"/>
    </xf>
    <xf numFmtId="49" fontId="27" fillId="0" borderId="20" xfId="997" applyNumberFormat="1" applyFont="1" applyBorder="1" applyAlignment="1">
      <alignment horizontal="left" vertical="center" wrapText="1"/>
    </xf>
    <xf numFmtId="0" fontId="27" fillId="0" borderId="20" xfId="0" applyFont="1" applyBorder="1" applyAlignment="1">
      <alignment vertical="top" wrapText="1"/>
    </xf>
    <xf numFmtId="0" fontId="27" fillId="0" borderId="20" xfId="0" applyFont="1" applyBorder="1" applyAlignment="1">
      <alignment horizontal="left" vertical="top"/>
    </xf>
    <xf numFmtId="178" fontId="27" fillId="0" borderId="0" xfId="1000" applyNumberFormat="1" applyFont="1" applyFill="1" applyBorder="1" applyAlignment="1">
      <alignment horizontal="center" wrapText="1"/>
    </xf>
    <xf numFmtId="167" fontId="27" fillId="0" borderId="20" xfId="6" applyFont="1" applyFill="1" applyBorder="1" applyAlignment="1">
      <alignment horizontal="center" vertical="top"/>
    </xf>
    <xf numFmtId="167" fontId="27" fillId="0" borderId="20" xfId="6" applyFont="1" applyFill="1" applyBorder="1" applyAlignment="1">
      <alignment horizontal="left" vertical="center"/>
    </xf>
    <xf numFmtId="169" fontId="92" fillId="0" borderId="0" xfId="12" applyNumberFormat="1" applyFont="1" applyFill="1" applyBorder="1" applyAlignment="1">
      <alignment horizontal="center" vertical="center"/>
    </xf>
    <xf numFmtId="167" fontId="27" fillId="0" borderId="20" xfId="6" applyFont="1" applyFill="1" applyBorder="1">
      <alignment horizontal="right" vertical="top"/>
    </xf>
    <xf numFmtId="167" fontId="27" fillId="0" borderId="20" xfId="892" applyFont="1" applyFill="1" applyBorder="1">
      <alignment horizontal="right" vertical="top"/>
    </xf>
    <xf numFmtId="0" fontId="120" fillId="0" borderId="20" xfId="0" applyFont="1" applyBorder="1" applyAlignment="1">
      <alignment vertical="top" wrapText="1"/>
    </xf>
    <xf numFmtId="169" fontId="92" fillId="0" borderId="0" xfId="12" applyNumberFormat="1" applyFont="1" applyFill="1" applyBorder="1" applyAlignment="1">
      <alignment horizontal="right" vertical="center"/>
    </xf>
    <xf numFmtId="167" fontId="120" fillId="0" borderId="20" xfId="6" applyFont="1" applyFill="1" applyBorder="1">
      <alignment horizontal="right" vertical="top"/>
    </xf>
    <xf numFmtId="167" fontId="120" fillId="0" borderId="20" xfId="6" applyFont="1" applyFill="1" applyBorder="1" applyAlignment="1">
      <alignment horizontal="right" vertical="center"/>
    </xf>
    <xf numFmtId="0" fontId="114" fillId="0" borderId="0" xfId="0" applyFont="1" applyAlignment="1">
      <alignment vertical="top" wrapText="1"/>
    </xf>
    <xf numFmtId="0" fontId="27" fillId="0" borderId="0" xfId="1003" applyFont="1" applyAlignment="1">
      <alignment vertical="center" wrapText="1"/>
    </xf>
    <xf numFmtId="0" fontId="114" fillId="0" borderId="20" xfId="0" applyFont="1" applyBorder="1" applyAlignment="1">
      <alignment horizontal="center" vertical="center" wrapText="1"/>
    </xf>
    <xf numFmtId="169" fontId="27" fillId="0" borderId="0" xfId="1000" applyNumberFormat="1" applyFont="1" applyFill="1" applyBorder="1" applyAlignment="1">
      <alignment vertical="center"/>
    </xf>
    <xf numFmtId="169" fontId="27" fillId="0" borderId="32" xfId="10" applyNumberFormat="1" applyFont="1" applyFill="1" applyBorder="1" applyAlignment="1">
      <alignment horizontal="center" vertical="center" wrapText="1"/>
    </xf>
    <xf numFmtId="167" fontId="114" fillId="0" borderId="20" xfId="892" applyFont="1" applyFill="1" applyBorder="1">
      <alignment horizontal="right" vertical="top"/>
    </xf>
    <xf numFmtId="167" fontId="114" fillId="0" borderId="20" xfId="6" applyFont="1" applyFill="1" applyBorder="1">
      <alignment horizontal="right" vertical="top"/>
    </xf>
    <xf numFmtId="0" fontId="92" fillId="0" borderId="20" xfId="0" applyFont="1" applyBorder="1" applyAlignment="1">
      <alignment horizontal="center" wrapText="1"/>
    </xf>
    <xf numFmtId="0" fontId="120" fillId="0" borderId="0" xfId="0" applyFont="1"/>
    <xf numFmtId="176" fontId="27" fillId="0" borderId="20" xfId="7" applyNumberFormat="1" applyFont="1" applyFill="1" applyBorder="1" applyAlignment="1">
      <alignment horizontal="center" wrapText="1"/>
    </xf>
    <xf numFmtId="174" fontId="27" fillId="0" borderId="20" xfId="107" applyNumberFormat="1" applyFont="1" applyFill="1" applyBorder="1" applyAlignment="1">
      <alignment horizontal="left" vertical="center" wrapText="1"/>
    </xf>
    <xf numFmtId="174" fontId="27" fillId="0" borderId="20" xfId="1301" applyNumberFormat="1" applyFont="1" applyFill="1" applyBorder="1" applyAlignment="1">
      <alignment horizontal="center" vertical="center" wrapText="1"/>
    </xf>
    <xf numFmtId="0" fontId="27" fillId="0" borderId="20" xfId="0" applyFont="1" applyBorder="1" applyAlignment="1">
      <alignment horizontal="left" vertical="center"/>
    </xf>
    <xf numFmtId="0" fontId="27" fillId="0" borderId="20" xfId="0" applyFont="1" applyBorder="1" applyAlignment="1">
      <alignment horizontal="left" vertical="center" wrapText="1"/>
    </xf>
    <xf numFmtId="169" fontId="92" fillId="0" borderId="20" xfId="12" applyNumberFormat="1" applyFont="1" applyFill="1" applyBorder="1" applyAlignment="1">
      <alignment horizontal="right" vertical="center"/>
    </xf>
    <xf numFmtId="169" fontId="27" fillId="0" borderId="20" xfId="7" applyNumberFormat="1" applyFont="1" applyFill="1" applyBorder="1" applyAlignment="1">
      <alignment vertical="top" wrapText="1"/>
    </xf>
    <xf numFmtId="176" fontId="92" fillId="0" borderId="20" xfId="12" applyNumberFormat="1" applyFont="1" applyFill="1" applyBorder="1" applyAlignment="1">
      <alignment horizontal="center" vertical="center"/>
    </xf>
    <xf numFmtId="169" fontId="92" fillId="0" borderId="20" xfId="12" applyNumberFormat="1" applyFont="1" applyFill="1" applyBorder="1" applyAlignment="1">
      <alignment horizontal="center" vertical="center"/>
    </xf>
    <xf numFmtId="169" fontId="27" fillId="0" borderId="20" xfId="7" applyNumberFormat="1" applyFont="1" applyFill="1" applyBorder="1" applyAlignment="1">
      <alignment horizontal="right" vertical="top" wrapText="1"/>
    </xf>
    <xf numFmtId="176" fontId="92" fillId="0" borderId="32" xfId="12" applyNumberFormat="1" applyFont="1" applyFill="1" applyBorder="1" applyAlignment="1">
      <alignment horizontal="center" vertical="center"/>
    </xf>
    <xf numFmtId="169" fontId="92" fillId="0" borderId="20" xfId="894" applyNumberFormat="1" applyFont="1" applyFill="1" applyBorder="1" applyAlignment="1">
      <alignment vertical="center"/>
    </xf>
    <xf numFmtId="169" fontId="92" fillId="0" borderId="20" xfId="7" applyNumberFormat="1" applyFont="1" applyFill="1" applyBorder="1" applyAlignment="1">
      <alignment horizontal="left" vertical="center" wrapText="1"/>
    </xf>
    <xf numFmtId="169" fontId="92" fillId="0" borderId="20" xfId="7" applyNumberFormat="1" applyFont="1" applyFill="1" applyBorder="1" applyAlignment="1">
      <alignment vertical="center"/>
    </xf>
    <xf numFmtId="169" fontId="92" fillId="0" borderId="20" xfId="894" applyNumberFormat="1" applyFont="1" applyFill="1" applyBorder="1" applyAlignment="1">
      <alignment vertical="center" wrapText="1"/>
    </xf>
    <xf numFmtId="167" fontId="121" fillId="0" borderId="20" xfId="998" applyFont="1" applyFill="1" applyBorder="1">
      <alignment horizontal="right" vertical="top"/>
    </xf>
    <xf numFmtId="169" fontId="92" fillId="0" borderId="0" xfId="1000" applyNumberFormat="1" applyFont="1" applyFill="1" applyAlignment="1"/>
    <xf numFmtId="169" fontId="27" fillId="0" borderId="0" xfId="7" applyNumberFormat="1" applyFont="1" applyFill="1" applyBorder="1" applyAlignment="1">
      <alignment horizontal="right" vertical="top" wrapText="1"/>
    </xf>
    <xf numFmtId="0" fontId="27" fillId="55" borderId="0" xfId="8" applyFont="1" applyFill="1">
      <alignment horizontal="left" vertical="top" wrapText="1"/>
    </xf>
    <xf numFmtId="0" fontId="27" fillId="55" borderId="0" xfId="8" applyFont="1" applyFill="1" applyAlignment="1">
      <alignment vertical="top" wrapText="1"/>
    </xf>
    <xf numFmtId="0" fontId="27" fillId="55" borderId="0" xfId="8" applyFont="1" applyFill="1" applyAlignment="1">
      <alignment horizontal="right" vertical="top" wrapText="1"/>
    </xf>
    <xf numFmtId="0" fontId="27" fillId="55" borderId="0" xfId="8" applyFont="1" applyFill="1" applyAlignment="1">
      <alignment horizontal="right" vertical="center"/>
    </xf>
    <xf numFmtId="174" fontId="27" fillId="55" borderId="0" xfId="56" applyNumberFormat="1" applyFont="1" applyFill="1"/>
    <xf numFmtId="174" fontId="27" fillId="55" borderId="20" xfId="300" applyNumberFormat="1" applyFont="1" applyFill="1" applyBorder="1" applyAlignment="1">
      <alignment horizontal="center" wrapText="1"/>
    </xf>
    <xf numFmtId="174" fontId="27" fillId="55" borderId="20" xfId="56" applyNumberFormat="1" applyFont="1" applyFill="1" applyBorder="1" applyAlignment="1">
      <alignment vertical="center" wrapText="1"/>
    </xf>
    <xf numFmtId="174" fontId="27" fillId="55" borderId="20" xfId="3" applyNumberFormat="1" applyFont="1" applyFill="1" applyBorder="1" applyAlignment="1">
      <alignment horizontal="left" vertical="center" wrapText="1"/>
    </xf>
    <xf numFmtId="49" fontId="27" fillId="55" borderId="20" xfId="56" applyNumberFormat="1" applyFont="1" applyFill="1" applyBorder="1"/>
    <xf numFmtId="174" fontId="27" fillId="55" borderId="20" xfId="56" applyNumberFormat="1" applyFont="1" applyFill="1" applyBorder="1"/>
    <xf numFmtId="174" fontId="27" fillId="55" borderId="20" xfId="997" applyNumberFormat="1" applyFont="1" applyFill="1" applyBorder="1" applyAlignment="1">
      <alignment horizontal="left" vertical="center" wrapText="1"/>
    </xf>
    <xf numFmtId="49" fontId="27" fillId="55" borderId="20" xfId="56" applyNumberFormat="1" applyFont="1" applyFill="1" applyBorder="1" applyAlignment="1" applyProtection="1">
      <alignment horizontal="center" vertical="top" wrapText="1"/>
      <protection locked="0"/>
    </xf>
    <xf numFmtId="174" fontId="27" fillId="55" borderId="20" xfId="56" applyNumberFormat="1" applyFont="1" applyFill="1" applyBorder="1" applyAlignment="1">
      <alignment horizontal="center"/>
    </xf>
    <xf numFmtId="49" fontId="27" fillId="55" borderId="33" xfId="56" applyNumberFormat="1" applyFont="1" applyFill="1" applyBorder="1" applyAlignment="1" applyProtection="1">
      <alignment vertical="top" wrapText="1"/>
      <protection locked="0"/>
    </xf>
    <xf numFmtId="49" fontId="27" fillId="55" borderId="20" xfId="56" applyNumberFormat="1" applyFont="1" applyFill="1" applyBorder="1" applyAlignment="1" applyProtection="1">
      <alignment horizontal="center" vertical="center" wrapText="1"/>
      <protection locked="0"/>
    </xf>
    <xf numFmtId="174" fontId="27" fillId="55" borderId="20" xfId="997" applyNumberFormat="1" applyFont="1" applyFill="1" applyBorder="1" applyAlignment="1">
      <alignment vertical="center" wrapText="1"/>
    </xf>
    <xf numFmtId="49" fontId="27" fillId="55" borderId="20" xfId="56" applyNumberFormat="1" applyFont="1" applyFill="1" applyBorder="1" applyAlignment="1" applyProtection="1">
      <alignment vertical="top" wrapText="1"/>
      <protection locked="0"/>
    </xf>
    <xf numFmtId="49" fontId="27" fillId="55" borderId="20" xfId="997" applyNumberFormat="1" applyFont="1" applyFill="1" applyBorder="1" applyAlignment="1">
      <alignment horizontal="center" vertical="center" wrapText="1"/>
    </xf>
    <xf numFmtId="49" fontId="27" fillId="55" borderId="20" xfId="997" applyNumberFormat="1" applyFont="1" applyFill="1" applyBorder="1" applyAlignment="1">
      <alignment horizontal="left" vertical="center" wrapText="1"/>
    </xf>
    <xf numFmtId="174" fontId="27" fillId="55" borderId="20" xfId="3" applyNumberFormat="1" applyFont="1" applyFill="1" applyBorder="1" applyAlignment="1">
      <alignment horizontal="left" vertical="center"/>
    </xf>
    <xf numFmtId="174" fontId="27" fillId="55" borderId="20" xfId="56" applyNumberFormat="1" applyFont="1" applyFill="1" applyBorder="1" applyAlignment="1">
      <alignment horizontal="center" vertical="center"/>
    </xf>
    <xf numFmtId="0" fontId="92" fillId="55" borderId="0" xfId="0" applyFont="1" applyFill="1"/>
    <xf numFmtId="181" fontId="27" fillId="0" borderId="20" xfId="6" applyNumberFormat="1" applyFont="1" applyFill="1" applyBorder="1">
      <alignment horizontal="right" vertical="top"/>
    </xf>
    <xf numFmtId="49" fontId="120" fillId="0" borderId="20" xfId="6" applyNumberFormat="1" applyFont="1" applyFill="1" applyBorder="1" applyAlignment="1">
      <alignment horizontal="left" vertical="center"/>
    </xf>
    <xf numFmtId="167" fontId="120" fillId="0" borderId="20" xfId="6" applyFont="1" applyFill="1" applyBorder="1" applyAlignment="1">
      <alignment horizontal="left" vertical="top" wrapText="1"/>
    </xf>
    <xf numFmtId="167" fontId="120" fillId="0" borderId="20" xfId="6" applyFont="1" applyFill="1" applyBorder="1" applyAlignment="1">
      <alignment horizontal="center" vertical="top"/>
    </xf>
    <xf numFmtId="49" fontId="27" fillId="0" borderId="20" xfId="56" applyNumberFormat="1" applyFont="1" applyBorder="1" applyAlignment="1" applyProtection="1">
      <alignment horizontal="center" vertical="top" wrapText="1"/>
      <protection locked="0"/>
    </xf>
    <xf numFmtId="174" fontId="27" fillId="0" borderId="20" xfId="56" applyNumberFormat="1" applyFont="1" applyBorder="1" applyAlignment="1">
      <alignment horizontal="center"/>
    </xf>
    <xf numFmtId="174" fontId="27" fillId="0" borderId="20" xfId="56" applyNumberFormat="1" applyFont="1" applyBorder="1" applyAlignment="1">
      <alignment vertical="center" wrapText="1"/>
    </xf>
    <xf numFmtId="174" fontId="27" fillId="0" borderId="0" xfId="56" applyNumberFormat="1" applyFont="1"/>
    <xf numFmtId="49" fontId="27" fillId="0" borderId="33" xfId="56" applyNumberFormat="1" applyFont="1" applyBorder="1" applyAlignment="1" applyProtection="1">
      <alignment vertical="top" wrapText="1"/>
      <protection locked="0"/>
    </xf>
    <xf numFmtId="49" fontId="27" fillId="0" borderId="20" xfId="56" applyNumberFormat="1" applyFont="1" applyBorder="1" applyAlignment="1" applyProtection="1">
      <alignment horizontal="center" vertical="center" wrapText="1"/>
      <protection locked="0"/>
    </xf>
    <xf numFmtId="174" fontId="27" fillId="0" borderId="20" xfId="56" applyNumberFormat="1" applyFont="1" applyBorder="1"/>
    <xf numFmtId="49" fontId="27" fillId="0" borderId="20" xfId="56" applyNumberFormat="1" applyFont="1" applyBorder="1" applyAlignment="1" applyProtection="1">
      <alignment vertical="top" wrapText="1"/>
      <protection locked="0"/>
    </xf>
    <xf numFmtId="174" fontId="27" fillId="0" borderId="20" xfId="3" applyNumberFormat="1" applyFont="1" applyBorder="1" applyAlignment="1">
      <alignment horizontal="left" vertical="center"/>
    </xf>
    <xf numFmtId="174" fontId="27" fillId="0" borderId="20" xfId="3" applyNumberFormat="1" applyFont="1" applyBorder="1" applyAlignment="1">
      <alignment horizontal="left" vertical="center" wrapText="1"/>
    </xf>
    <xf numFmtId="167" fontId="27" fillId="0" borderId="20" xfId="6" applyFont="1" applyFill="1" applyBorder="1" applyAlignment="1">
      <alignment horizontal="center" vertical="center"/>
    </xf>
    <xf numFmtId="174" fontId="27" fillId="0" borderId="20" xfId="302" applyNumberFormat="1" applyFont="1" applyFill="1" applyBorder="1" applyAlignment="1">
      <alignment horizontal="right" vertical="center" wrapText="1"/>
    </xf>
    <xf numFmtId="167" fontId="27" fillId="0" borderId="49" xfId="6" applyFont="1" applyFill="1" applyBorder="1">
      <alignment horizontal="right" vertical="top"/>
    </xf>
    <xf numFmtId="174" fontId="27" fillId="0" borderId="49" xfId="302" applyNumberFormat="1" applyFont="1" applyFill="1" applyBorder="1" applyAlignment="1">
      <alignment horizontal="right" vertical="center" wrapText="1"/>
    </xf>
    <xf numFmtId="174" fontId="27" fillId="0" borderId="54" xfId="302" applyNumberFormat="1" applyFont="1" applyFill="1" applyBorder="1" applyAlignment="1">
      <alignment horizontal="right" vertical="center" wrapText="1"/>
    </xf>
    <xf numFmtId="167" fontId="27" fillId="0" borderId="20" xfId="6" applyFont="1" applyFill="1" applyBorder="1" applyAlignment="1">
      <alignment vertical="top"/>
    </xf>
    <xf numFmtId="174" fontId="27" fillId="0" borderId="20" xfId="302" applyNumberFormat="1" applyFont="1" applyFill="1" applyBorder="1" applyAlignment="1">
      <alignment vertical="center" wrapText="1"/>
    </xf>
    <xf numFmtId="167" fontId="121" fillId="0" borderId="20" xfId="998" applyFont="1" applyFill="1" applyBorder="1" applyAlignment="1">
      <alignment vertical="center"/>
    </xf>
    <xf numFmtId="167" fontId="120" fillId="0" borderId="20" xfId="6" applyFont="1" applyFill="1" applyBorder="1" applyAlignment="1">
      <alignment horizontal="center" vertical="center"/>
    </xf>
    <xf numFmtId="169" fontId="27" fillId="0" borderId="20" xfId="7" applyNumberFormat="1" applyFont="1" applyFill="1" applyBorder="1" applyAlignment="1">
      <alignment horizontal="left" vertical="center" wrapText="1"/>
    </xf>
    <xf numFmtId="176" fontId="27" fillId="0" borderId="20" xfId="7" applyNumberFormat="1" applyFont="1" applyFill="1" applyBorder="1" applyAlignment="1">
      <alignment horizontal="right" vertical="center" wrapText="1"/>
    </xf>
    <xf numFmtId="169" fontId="27" fillId="0" borderId="20" xfId="7" applyNumberFormat="1" applyFont="1" applyFill="1" applyBorder="1" applyAlignment="1">
      <alignment horizontal="right" vertical="center" wrapText="1"/>
    </xf>
    <xf numFmtId="169" fontId="27" fillId="0" borderId="0" xfId="7" applyNumberFormat="1" applyFont="1" applyFill="1" applyBorder="1" applyAlignment="1">
      <alignment horizontal="right" vertical="center" wrapText="1"/>
    </xf>
    <xf numFmtId="169" fontId="27" fillId="0" borderId="20" xfId="1477" applyNumberFormat="1" applyFont="1" applyFill="1" applyBorder="1" applyAlignment="1">
      <alignment horizontal="right" vertical="center" wrapText="1"/>
    </xf>
    <xf numFmtId="169" fontId="27" fillId="0" borderId="20" xfId="7" applyNumberFormat="1" applyFont="1" applyFill="1" applyBorder="1" applyAlignment="1">
      <alignment horizontal="left" vertical="top" wrapText="1"/>
    </xf>
    <xf numFmtId="174" fontId="27" fillId="0" borderId="55" xfId="302" applyNumberFormat="1" applyFont="1" applyFill="1" applyBorder="1" applyAlignment="1">
      <alignment horizontal="right" vertical="center" wrapText="1"/>
    </xf>
    <xf numFmtId="167" fontId="114" fillId="0" borderId="55" xfId="892" applyFont="1" applyFill="1" applyBorder="1">
      <alignment horizontal="right" vertical="top"/>
    </xf>
    <xf numFmtId="167" fontId="27" fillId="0" borderId="55" xfId="6" applyFont="1" applyFill="1" applyBorder="1">
      <alignment horizontal="right" vertical="top"/>
    </xf>
    <xf numFmtId="174" fontId="27" fillId="0" borderId="57" xfId="302" applyNumberFormat="1" applyFont="1" applyFill="1" applyBorder="1" applyAlignment="1">
      <alignment horizontal="right" vertical="center" wrapText="1"/>
    </xf>
    <xf numFmtId="167" fontId="27" fillId="0" borderId="55" xfId="6" applyFont="1" applyFill="1" applyBorder="1" applyAlignment="1">
      <alignment horizontal="right" vertical="center"/>
    </xf>
    <xf numFmtId="174" fontId="27" fillId="0" borderId="47" xfId="302" applyNumberFormat="1" applyFont="1" applyFill="1" applyBorder="1" applyAlignment="1">
      <alignment horizontal="right" vertical="center" wrapText="1"/>
    </xf>
    <xf numFmtId="174" fontId="27" fillId="0" borderId="39" xfId="302" applyNumberFormat="1" applyFont="1" applyFill="1" applyBorder="1" applyAlignment="1">
      <alignment horizontal="right" vertical="center" wrapText="1"/>
    </xf>
    <xf numFmtId="174" fontId="27" fillId="0" borderId="47" xfId="302" applyNumberFormat="1" applyFont="1" applyFill="1" applyBorder="1" applyAlignment="1">
      <alignment vertical="center" wrapText="1"/>
    </xf>
    <xf numFmtId="174" fontId="27" fillId="0" borderId="38" xfId="302" applyNumberFormat="1" applyFont="1" applyFill="1" applyBorder="1" applyAlignment="1">
      <alignment horizontal="right" vertical="center" wrapText="1"/>
    </xf>
    <xf numFmtId="169" fontId="27" fillId="0" borderId="20" xfId="72" applyNumberFormat="1" applyFont="1" applyFill="1" applyBorder="1" applyAlignment="1">
      <alignment horizontal="center" vertical="center" wrapText="1"/>
    </xf>
    <xf numFmtId="174" fontId="138" fillId="0" borderId="20" xfId="78" applyNumberFormat="1" applyFont="1" applyFill="1" applyBorder="1" applyAlignment="1">
      <alignment vertical="center" wrapText="1"/>
    </xf>
    <xf numFmtId="167" fontId="120" fillId="0" borderId="20" xfId="892" applyFont="1" applyFill="1" applyBorder="1">
      <alignment horizontal="right" vertical="top"/>
    </xf>
    <xf numFmtId="49" fontId="27" fillId="0" borderId="0" xfId="54" applyNumberFormat="1" applyFont="1" applyAlignment="1">
      <alignment vertical="center" wrapText="1"/>
    </xf>
    <xf numFmtId="0" fontId="27" fillId="0" borderId="0" xfId="999" applyFont="1"/>
    <xf numFmtId="168" fontId="120" fillId="0" borderId="0" xfId="0" applyNumberFormat="1" applyFont="1"/>
    <xf numFmtId="0" fontId="120" fillId="0" borderId="0" xfId="0" applyFont="1" applyAlignment="1">
      <alignment vertical="top" wrapText="1"/>
    </xf>
    <xf numFmtId="174" fontId="120" fillId="0" borderId="0" xfId="56" applyNumberFormat="1" applyFont="1" applyAlignment="1">
      <alignment horizontal="right" vertical="center" wrapText="1"/>
    </xf>
    <xf numFmtId="174" fontId="120" fillId="0" borderId="0" xfId="56" applyNumberFormat="1" applyFont="1" applyAlignment="1">
      <alignment vertical="center" wrapText="1"/>
    </xf>
    <xf numFmtId="0" fontId="27" fillId="0" borderId="45" xfId="0" applyFont="1" applyBorder="1" applyAlignment="1">
      <alignment horizontal="left" vertical="top" wrapText="1"/>
    </xf>
    <xf numFmtId="0" fontId="27" fillId="0" borderId="20" xfId="999" applyFont="1" applyBorder="1" applyAlignment="1">
      <alignment horizontal="center" vertical="center" wrapText="1"/>
    </xf>
    <xf numFmtId="0" fontId="27" fillId="0" borderId="0" xfId="999" applyFont="1" applyAlignment="1">
      <alignment vertical="center" wrapText="1"/>
    </xf>
    <xf numFmtId="0" fontId="27" fillId="0" borderId="20" xfId="0" applyFont="1" applyBorder="1" applyAlignment="1">
      <alignment wrapText="1"/>
    </xf>
    <xf numFmtId="0" fontId="27" fillId="0" borderId="29" xfId="0" applyFont="1" applyBorder="1" applyAlignment="1">
      <alignment vertical="top" wrapText="1"/>
    </xf>
    <xf numFmtId="0" fontId="27" fillId="0" borderId="45" xfId="0" applyFont="1" applyBorder="1" applyAlignment="1">
      <alignment horizontal="left" vertical="top"/>
    </xf>
    <xf numFmtId="168" fontId="27" fillId="0" borderId="20" xfId="999" applyNumberFormat="1" applyFont="1" applyBorder="1" applyAlignment="1">
      <alignment horizontal="center" wrapText="1"/>
    </xf>
    <xf numFmtId="175" fontId="27" fillId="0" borderId="0" xfId="0" applyNumberFormat="1" applyFont="1"/>
    <xf numFmtId="172" fontId="27" fillId="0" borderId="0" xfId="0" applyNumberFormat="1" applyFont="1"/>
    <xf numFmtId="0" fontId="27" fillId="0" borderId="0" xfId="0" applyFont="1" applyAlignment="1">
      <alignment horizontal="left" vertical="top"/>
    </xf>
    <xf numFmtId="0" fontId="27" fillId="0" borderId="20" xfId="1122" applyFont="1" applyBorder="1" applyAlignment="1">
      <alignment vertical="top" wrapText="1"/>
    </xf>
    <xf numFmtId="0" fontId="91" fillId="0" borderId="20" xfId="1122" applyFont="1" applyBorder="1" applyAlignment="1">
      <alignment horizontal="left" vertical="top" wrapText="1"/>
    </xf>
    <xf numFmtId="0" fontId="27" fillId="0" borderId="20" xfId="1122" applyFont="1" applyBorder="1" applyAlignment="1">
      <alignment horizontal="center" vertical="center" wrapText="1"/>
    </xf>
    <xf numFmtId="0" fontId="27" fillId="0" borderId="0" xfId="1122" applyFont="1" applyAlignment="1">
      <alignment vertical="center" wrapText="1"/>
    </xf>
    <xf numFmtId="0" fontId="91" fillId="0" borderId="20" xfId="1122" applyFont="1" applyBorder="1" applyAlignment="1">
      <alignment horizontal="left" vertical="center" wrapText="1"/>
    </xf>
    <xf numFmtId="0" fontId="91" fillId="0" borderId="35" xfId="1122" applyFont="1" applyBorder="1" applyAlignment="1">
      <alignment vertical="top" wrapText="1"/>
    </xf>
    <xf numFmtId="0" fontId="27" fillId="0" borderId="20" xfId="1122" applyFont="1" applyBorder="1" applyAlignment="1">
      <alignment horizontal="left" vertical="center" wrapText="1"/>
    </xf>
    <xf numFmtId="0" fontId="91" fillId="0" borderId="20" xfId="1122" applyFont="1" applyBorder="1" applyAlignment="1">
      <alignment vertical="top" wrapText="1"/>
    </xf>
    <xf numFmtId="0" fontId="27" fillId="0" borderId="29" xfId="1122" applyFont="1" applyBorder="1" applyAlignment="1">
      <alignment horizontal="left" vertical="top"/>
    </xf>
    <xf numFmtId="0" fontId="27" fillId="0" borderId="32" xfId="1122" applyFont="1" applyBorder="1" applyAlignment="1">
      <alignment horizontal="left" vertical="top"/>
    </xf>
    <xf numFmtId="0" fontId="27" fillId="0" borderId="35" xfId="0" applyFont="1" applyBorder="1" applyAlignment="1">
      <alignment vertical="top" wrapText="1"/>
    </xf>
    <xf numFmtId="0" fontId="27" fillId="0" borderId="20" xfId="0" applyFont="1" applyBorder="1" applyAlignment="1">
      <alignment horizontal="left" wrapText="1"/>
    </xf>
    <xf numFmtId="0" fontId="27" fillId="0" borderId="35" xfId="0" applyFont="1" applyBorder="1" applyAlignment="1">
      <alignment horizontal="left" vertical="center" wrapText="1"/>
    </xf>
    <xf numFmtId="0" fontId="27" fillId="0" borderId="32" xfId="0" applyFont="1" applyBorder="1" applyAlignment="1">
      <alignment vertical="top" wrapText="1"/>
    </xf>
    <xf numFmtId="172" fontId="91" fillId="0" borderId="0" xfId="0" applyNumberFormat="1" applyFont="1" applyAlignment="1">
      <alignment horizontal="center" wrapText="1"/>
    </xf>
    <xf numFmtId="174" fontId="27" fillId="0" borderId="0" xfId="0" applyNumberFormat="1" applyFont="1"/>
    <xf numFmtId="43" fontId="27" fillId="0" borderId="0" xfId="0" applyNumberFormat="1" applyFont="1"/>
    <xf numFmtId="0" fontId="27" fillId="0" borderId="20" xfId="1277" applyFont="1" applyBorder="1" applyAlignment="1">
      <alignment vertical="top" wrapText="1"/>
    </xf>
    <xf numFmtId="0" fontId="91" fillId="0" borderId="20" xfId="1277" applyFont="1" applyBorder="1" applyAlignment="1">
      <alignment horizontal="left" vertical="top" wrapText="1"/>
    </xf>
    <xf numFmtId="0" fontId="27" fillId="0" borderId="20" xfId="1277" applyFont="1" applyBorder="1" applyAlignment="1">
      <alignment vertical="center" wrapText="1"/>
    </xf>
    <xf numFmtId="0" fontId="92" fillId="0" borderId="20" xfId="0" applyFont="1" applyBorder="1" applyAlignment="1">
      <alignment horizontal="center"/>
    </xf>
    <xf numFmtId="0" fontId="91" fillId="0" borderId="20" xfId="1277" applyFont="1" applyBorder="1" applyAlignment="1">
      <alignment vertical="center" wrapText="1"/>
    </xf>
    <xf numFmtId="0" fontId="27" fillId="0" borderId="45" xfId="1277" applyFont="1" applyBorder="1" applyAlignment="1">
      <alignment vertical="center" wrapText="1"/>
    </xf>
    <xf numFmtId="0" fontId="27" fillId="0" borderId="44" xfId="1277" applyFont="1" applyBorder="1" applyAlignment="1">
      <alignment vertical="top" wrapText="1"/>
    </xf>
    <xf numFmtId="0" fontId="91" fillId="0" borderId="20" xfId="1277" applyFont="1" applyBorder="1" applyAlignment="1">
      <alignment horizontal="left" vertical="center" wrapText="1"/>
    </xf>
    <xf numFmtId="177" fontId="92" fillId="0" borderId="20" xfId="0" applyNumberFormat="1" applyFont="1" applyBorder="1"/>
    <xf numFmtId="0" fontId="27" fillId="0" borderId="20" xfId="1277" applyFont="1" applyBorder="1" applyAlignment="1">
      <alignment horizontal="left" vertical="top"/>
    </xf>
    <xf numFmtId="168" fontId="92" fillId="0" borderId="20" xfId="0" applyNumberFormat="1" applyFont="1" applyBorder="1"/>
    <xf numFmtId="0" fontId="120" fillId="0" borderId="20" xfId="1277" applyFont="1" applyBorder="1" applyAlignment="1">
      <alignment vertical="top" wrapText="1"/>
    </xf>
    <xf numFmtId="0" fontId="120" fillId="0" borderId="0" xfId="1277" applyFont="1" applyAlignment="1">
      <alignment vertical="top" wrapText="1"/>
    </xf>
    <xf numFmtId="0" fontId="27" fillId="0" borderId="0" xfId="1277" applyFont="1"/>
    <xf numFmtId="167" fontId="120" fillId="0" borderId="49" xfId="6" applyFont="1" applyFill="1" applyBorder="1" applyAlignment="1">
      <alignment horizontal="center" vertical="center"/>
    </xf>
    <xf numFmtId="167" fontId="27" fillId="0" borderId="35" xfId="6" applyFont="1" applyFill="1" applyBorder="1" applyAlignment="1">
      <alignment horizontal="center" vertical="center"/>
    </xf>
    <xf numFmtId="167" fontId="27" fillId="0" borderId="51" xfId="6" applyFont="1" applyFill="1" applyBorder="1" applyAlignment="1">
      <alignment horizontal="center" vertical="center"/>
    </xf>
    <xf numFmtId="167" fontId="92" fillId="0" borderId="35" xfId="6" applyFont="1" applyFill="1" applyBorder="1" applyAlignment="1">
      <alignment horizontal="center" vertical="center"/>
    </xf>
    <xf numFmtId="167" fontId="92" fillId="0" borderId="41" xfId="6" applyFont="1" applyFill="1" applyBorder="1" applyAlignment="1">
      <alignment horizontal="center" vertical="center"/>
    </xf>
    <xf numFmtId="167" fontId="120" fillId="0" borderId="55" xfId="892" applyFont="1" applyFill="1" applyBorder="1">
      <alignment horizontal="right" vertical="top"/>
    </xf>
    <xf numFmtId="167" fontId="120" fillId="0" borderId="55" xfId="6" applyFont="1" applyFill="1" applyBorder="1" applyAlignment="1">
      <alignment horizontal="right" vertical="center"/>
    </xf>
    <xf numFmtId="167" fontId="120" fillId="0" borderId="20" xfId="6" applyFont="1" applyFill="1" applyBorder="1" applyAlignment="1">
      <alignment vertical="center"/>
    </xf>
    <xf numFmtId="167" fontId="27" fillId="0" borderId="41" xfId="6" applyFont="1" applyFill="1" applyBorder="1" applyAlignment="1">
      <alignment horizontal="center" vertical="center"/>
    </xf>
    <xf numFmtId="167" fontId="27" fillId="0" borderId="35" xfId="6" applyFont="1" applyFill="1" applyBorder="1" applyAlignment="1">
      <alignment vertical="center"/>
    </xf>
    <xf numFmtId="174" fontId="120" fillId="0" borderId="38" xfId="302" applyNumberFormat="1" applyFont="1" applyFill="1" applyBorder="1" applyAlignment="1">
      <alignment horizontal="right" vertical="center" wrapText="1"/>
    </xf>
    <xf numFmtId="174" fontId="120" fillId="0" borderId="47" xfId="302" applyNumberFormat="1" applyFont="1" applyFill="1" applyBorder="1" applyAlignment="1">
      <alignment horizontal="right" vertical="center" wrapText="1"/>
    </xf>
    <xf numFmtId="174" fontId="120" fillId="0" borderId="39" xfId="302" applyNumberFormat="1" applyFont="1" applyFill="1" applyBorder="1" applyAlignment="1">
      <alignment horizontal="right" vertical="center" wrapText="1"/>
    </xf>
    <xf numFmtId="167" fontId="27" fillId="0" borderId="55" xfId="892" applyFont="1" applyFill="1" applyBorder="1">
      <alignment horizontal="right" vertical="top"/>
    </xf>
    <xf numFmtId="167" fontId="114" fillId="0" borderId="55" xfId="6" applyFont="1" applyFill="1" applyBorder="1">
      <alignment horizontal="right" vertical="top"/>
    </xf>
    <xf numFmtId="0" fontId="92" fillId="0" borderId="0" xfId="0" applyFont="1" applyFill="1" applyAlignment="1">
      <alignment vertical="center"/>
    </xf>
    <xf numFmtId="0" fontId="92" fillId="0" borderId="0" xfId="0" applyFont="1" applyFill="1" applyAlignment="1">
      <alignment horizontal="right" vertical="center"/>
    </xf>
    <xf numFmtId="2" fontId="92" fillId="0" borderId="32" xfId="0" applyNumberFormat="1" applyFont="1" applyFill="1" applyBorder="1" applyAlignment="1">
      <alignment horizontal="center" vertical="center" wrapText="1"/>
    </xf>
    <xf numFmtId="0" fontId="92" fillId="0" borderId="0" xfId="0" applyFont="1" applyFill="1" applyAlignment="1">
      <alignment horizontal="left" vertical="center" wrapText="1"/>
    </xf>
    <xf numFmtId="43" fontId="92" fillId="0" borderId="0" xfId="0" applyNumberFormat="1" applyFont="1" applyFill="1" applyAlignment="1">
      <alignment horizontal="left" vertical="center" wrapText="1"/>
    </xf>
    <xf numFmtId="0" fontId="92" fillId="0" borderId="20" xfId="0" applyFont="1" applyFill="1" applyBorder="1" applyAlignment="1">
      <alignment horizontal="center" vertical="center" wrapText="1"/>
    </xf>
    <xf numFmtId="0" fontId="27" fillId="0" borderId="20" xfId="56" applyFont="1" applyFill="1" applyBorder="1" applyAlignment="1">
      <alignment horizontal="center" vertical="center" wrapText="1"/>
    </xf>
    <xf numFmtId="167" fontId="92" fillId="0" borderId="0" xfId="0" applyNumberFormat="1" applyFont="1" applyFill="1" applyAlignment="1">
      <alignment horizontal="left" vertical="center" wrapText="1"/>
    </xf>
    <xf numFmtId="167" fontId="115" fillId="0" borderId="0" xfId="0" applyNumberFormat="1" applyFont="1" applyFill="1" applyAlignment="1">
      <alignment horizontal="left" vertical="center" wrapText="1"/>
    </xf>
    <xf numFmtId="0" fontId="115" fillId="0" borderId="0" xfId="0" applyFont="1" applyFill="1" applyAlignment="1">
      <alignment horizontal="left" vertical="center" wrapText="1"/>
    </xf>
    <xf numFmtId="0" fontId="92" fillId="0" borderId="20" xfId="0" applyFont="1" applyFill="1" applyBorder="1" applyAlignment="1">
      <alignment vertical="center" wrapText="1"/>
    </xf>
    <xf numFmtId="0" fontId="92" fillId="0" borderId="20" xfId="0" applyFont="1" applyFill="1" applyBorder="1" applyAlignment="1">
      <alignment horizontal="left" vertical="center" wrapText="1"/>
    </xf>
    <xf numFmtId="0" fontId="120" fillId="0" borderId="20" xfId="0" applyFont="1" applyFill="1" applyBorder="1" applyAlignment="1">
      <alignment vertical="center" wrapText="1"/>
    </xf>
    <xf numFmtId="43" fontId="115" fillId="0" borderId="0" xfId="0" applyNumberFormat="1" applyFont="1" applyFill="1" applyAlignment="1">
      <alignment horizontal="left" vertical="center" wrapText="1"/>
    </xf>
    <xf numFmtId="0" fontId="115" fillId="0" borderId="20" xfId="0" applyFont="1" applyFill="1" applyBorder="1" applyAlignment="1">
      <alignment horizontal="left" vertical="top" wrapText="1"/>
    </xf>
    <xf numFmtId="0" fontId="120" fillId="0" borderId="20" xfId="0" applyFont="1" applyFill="1" applyBorder="1" applyAlignment="1">
      <alignment horizontal="left" vertical="top" wrapText="1"/>
    </xf>
    <xf numFmtId="43" fontId="120" fillId="0" borderId="0" xfId="0" applyNumberFormat="1" applyFont="1" applyFill="1" applyAlignment="1">
      <alignment horizontal="left" vertical="top" wrapText="1"/>
    </xf>
    <xf numFmtId="0" fontId="27" fillId="0" borderId="0" xfId="0" applyFont="1" applyFill="1" applyAlignment="1">
      <alignment horizontal="left" vertical="top" wrapText="1"/>
    </xf>
    <xf numFmtId="0" fontId="92" fillId="0" borderId="20" xfId="0" applyFont="1" applyFill="1" applyBorder="1" applyAlignment="1">
      <alignment vertical="center"/>
    </xf>
    <xf numFmtId="43" fontId="27" fillId="0" borderId="0" xfId="0" applyNumberFormat="1" applyFont="1" applyFill="1" applyAlignment="1">
      <alignment horizontal="left" vertical="top" wrapText="1"/>
    </xf>
    <xf numFmtId="167" fontId="92" fillId="0" borderId="20" xfId="0" applyNumberFormat="1" applyFont="1" applyFill="1" applyBorder="1" applyAlignment="1">
      <alignment horizontal="left" vertical="center" wrapText="1"/>
    </xf>
    <xf numFmtId="168" fontId="27" fillId="0" borderId="0" xfId="0" applyNumberFormat="1" applyFont="1" applyFill="1" applyAlignment="1">
      <alignment horizontal="left" vertical="top" wrapText="1"/>
    </xf>
    <xf numFmtId="169" fontId="27" fillId="0" borderId="0" xfId="0" applyNumberFormat="1" applyFont="1" applyFill="1" applyAlignment="1">
      <alignment horizontal="left" vertical="top" wrapText="1"/>
    </xf>
    <xf numFmtId="0" fontId="120" fillId="0" borderId="20" xfId="893" applyFont="1" applyFill="1" applyBorder="1">
      <alignment horizontal="left" vertical="top" wrapText="1"/>
    </xf>
    <xf numFmtId="0" fontId="123" fillId="0" borderId="20" xfId="893" applyFont="1" applyFill="1" applyBorder="1">
      <alignment horizontal="left" vertical="top" wrapText="1"/>
    </xf>
    <xf numFmtId="169" fontId="115" fillId="0" borderId="20" xfId="894" applyNumberFormat="1" applyFont="1" applyFill="1" applyBorder="1" applyAlignment="1">
      <alignment vertical="center"/>
    </xf>
    <xf numFmtId="0" fontId="120" fillId="0" borderId="20" xfId="0" applyFont="1" applyFill="1" applyBorder="1" applyAlignment="1">
      <alignment horizontal="center" vertical="center" wrapText="1"/>
    </xf>
    <xf numFmtId="0" fontId="91" fillId="0" borderId="20" xfId="0" applyFont="1" applyFill="1" applyBorder="1" applyAlignment="1">
      <alignment horizontal="left" vertical="center" wrapText="1"/>
    </xf>
    <xf numFmtId="0" fontId="114" fillId="0" borderId="20" xfId="0" applyFont="1" applyFill="1" applyBorder="1" applyAlignment="1">
      <alignment horizontal="left" vertical="top" wrapText="1"/>
    </xf>
    <xf numFmtId="0" fontId="121" fillId="0" borderId="20" xfId="0" applyFont="1" applyFill="1" applyBorder="1" applyAlignment="1">
      <alignment horizontal="left" vertical="top" wrapText="1"/>
    </xf>
    <xf numFmtId="0" fontId="115" fillId="0" borderId="20" xfId="0" applyFont="1" applyFill="1" applyBorder="1" applyAlignment="1">
      <alignment horizontal="center" vertical="top" wrapText="1"/>
    </xf>
    <xf numFmtId="0" fontId="92" fillId="0" borderId="33" xfId="0" applyFont="1" applyFill="1" applyBorder="1" applyAlignment="1">
      <alignment vertical="center"/>
    </xf>
    <xf numFmtId="0" fontId="92" fillId="0" borderId="44" xfId="0" applyFont="1" applyFill="1" applyBorder="1" applyAlignment="1">
      <alignment vertical="top" wrapText="1"/>
    </xf>
    <xf numFmtId="168" fontId="92" fillId="0" borderId="20" xfId="0" applyNumberFormat="1" applyFont="1" applyFill="1" applyBorder="1" applyAlignment="1">
      <alignment horizontal="center" vertical="top" wrapText="1"/>
    </xf>
    <xf numFmtId="0" fontId="123" fillId="0" borderId="20" xfId="0" applyFont="1" applyFill="1" applyBorder="1" applyAlignment="1">
      <alignment vertical="center" wrapText="1"/>
    </xf>
    <xf numFmtId="43" fontId="115" fillId="0" borderId="20" xfId="0" applyNumberFormat="1" applyFont="1" applyFill="1" applyBorder="1" applyAlignment="1">
      <alignment horizontal="left" vertical="center" wrapText="1"/>
    </xf>
    <xf numFmtId="0" fontId="27" fillId="0" borderId="20" xfId="0" applyFont="1" applyFill="1" applyBorder="1" applyAlignment="1">
      <alignment vertical="center" wrapText="1"/>
    </xf>
    <xf numFmtId="0" fontId="91" fillId="0" borderId="20" xfId="0" applyFont="1" applyFill="1" applyBorder="1" applyAlignment="1">
      <alignment vertical="center" wrapText="1"/>
    </xf>
    <xf numFmtId="0" fontId="27" fillId="0" borderId="58" xfId="0" applyFont="1" applyFill="1" applyBorder="1" applyAlignment="1">
      <alignment vertical="center" wrapText="1"/>
    </xf>
    <xf numFmtId="0" fontId="120" fillId="0" borderId="59" xfId="0" applyFont="1" applyFill="1" applyBorder="1" applyAlignment="1">
      <alignment horizontal="center" vertical="center"/>
    </xf>
    <xf numFmtId="0" fontId="91" fillId="0" borderId="59" xfId="0" applyFont="1" applyFill="1" applyBorder="1" applyAlignment="1">
      <alignment horizontal="left" vertical="top" wrapText="1"/>
    </xf>
    <xf numFmtId="0" fontId="120" fillId="0" borderId="20" xfId="0" applyFont="1" applyFill="1" applyBorder="1" applyAlignment="1">
      <alignment horizontal="center" vertical="center"/>
    </xf>
    <xf numFmtId="0" fontId="120" fillId="0" borderId="54" xfId="0" applyFont="1" applyFill="1" applyBorder="1" applyAlignment="1">
      <alignment horizontal="center" vertical="center"/>
    </xf>
    <xf numFmtId="0" fontId="27" fillId="0" borderId="54" xfId="0" applyFont="1" applyFill="1" applyBorder="1" applyAlignment="1">
      <alignment horizontal="left" vertical="top" wrapText="1"/>
    </xf>
    <xf numFmtId="169" fontId="92" fillId="0" borderId="20" xfId="0" applyNumberFormat="1" applyFont="1" applyFill="1" applyBorder="1" applyAlignment="1">
      <alignment horizontal="left" vertical="center" wrapText="1"/>
    </xf>
    <xf numFmtId="0" fontId="27" fillId="0" borderId="20" xfId="8" applyFont="1" applyFill="1" applyBorder="1" applyAlignment="1">
      <alignment horizontal="left" vertical="center" wrapText="1"/>
    </xf>
    <xf numFmtId="43" fontId="92" fillId="0" borderId="20" xfId="0" applyNumberFormat="1" applyFont="1" applyFill="1" applyBorder="1" applyAlignment="1">
      <alignment vertical="center"/>
    </xf>
    <xf numFmtId="169" fontId="115" fillId="0" borderId="20" xfId="0" applyNumberFormat="1" applyFont="1" applyFill="1" applyBorder="1" applyAlignment="1">
      <alignment vertical="center"/>
    </xf>
    <xf numFmtId="0" fontId="115" fillId="0" borderId="0" xfId="0" applyFont="1" applyFill="1" applyAlignment="1">
      <alignment vertical="center"/>
    </xf>
    <xf numFmtId="0" fontId="27" fillId="0" borderId="0" xfId="8" applyFont="1" applyFill="1" applyAlignment="1">
      <alignment horizontal="left" vertical="center" wrapText="1"/>
    </xf>
    <xf numFmtId="49" fontId="120" fillId="0" borderId="20" xfId="8" applyNumberFormat="1" applyFont="1" applyFill="1" applyBorder="1" applyAlignment="1">
      <alignment horizontal="left" vertical="center" wrapText="1"/>
    </xf>
    <xf numFmtId="0" fontId="120" fillId="0" borderId="20" xfId="8" applyFont="1" applyFill="1" applyBorder="1" applyAlignment="1">
      <alignment horizontal="left" vertical="center" wrapText="1"/>
    </xf>
    <xf numFmtId="167" fontId="120" fillId="0" borderId="0" xfId="8" applyNumberFormat="1" applyFont="1" applyFill="1" applyAlignment="1">
      <alignment horizontal="left" vertical="center" wrapText="1"/>
    </xf>
    <xf numFmtId="0" fontId="120" fillId="0" borderId="0" xfId="8" applyFont="1" applyFill="1" applyAlignment="1">
      <alignment horizontal="left" vertical="center" wrapText="1"/>
    </xf>
    <xf numFmtId="49" fontId="27" fillId="0" borderId="20" xfId="8" applyNumberFormat="1" applyFont="1" applyFill="1" applyBorder="1" applyAlignment="1">
      <alignment horizontal="left" vertical="center" wrapText="1"/>
    </xf>
    <xf numFmtId="0" fontId="27" fillId="0" borderId="20" xfId="8" applyFont="1" applyFill="1" applyBorder="1" applyAlignment="1">
      <alignment horizontal="left" vertical="center" wrapText="1" indent="2"/>
    </xf>
    <xf numFmtId="43" fontId="27" fillId="0" borderId="0" xfId="7" applyFont="1" applyFill="1" applyAlignment="1">
      <alignment horizontal="left" vertical="center" wrapText="1"/>
    </xf>
    <xf numFmtId="0" fontId="120" fillId="0" borderId="20" xfId="8" applyFont="1" applyFill="1" applyBorder="1" applyAlignment="1">
      <alignment horizontal="left" vertical="center" wrapText="1" indent="2"/>
    </xf>
    <xf numFmtId="0" fontId="120" fillId="0" borderId="20" xfId="0" applyFont="1" applyFill="1" applyBorder="1" applyAlignment="1">
      <alignment vertical="top" wrapText="1"/>
    </xf>
    <xf numFmtId="0" fontId="114" fillId="0" borderId="20" xfId="0" applyFont="1" applyFill="1" applyBorder="1" applyAlignment="1">
      <alignment vertical="top" wrapText="1"/>
    </xf>
    <xf numFmtId="0" fontId="27" fillId="0" borderId="20" xfId="8" applyFont="1" applyFill="1" applyBorder="1" applyAlignment="1">
      <alignment vertical="center" wrapText="1"/>
    </xf>
    <xf numFmtId="0" fontId="120" fillId="0" borderId="20" xfId="893" applyFont="1" applyFill="1" applyBorder="1" applyAlignment="1">
      <alignment vertical="top" wrapText="1"/>
    </xf>
    <xf numFmtId="0" fontId="120" fillId="0" borderId="20" xfId="8" quotePrefix="1" applyFont="1" applyFill="1" applyBorder="1" applyAlignment="1">
      <alignment horizontal="left" vertical="center" wrapText="1"/>
    </xf>
    <xf numFmtId="49" fontId="27" fillId="0" borderId="20" xfId="0" applyNumberFormat="1" applyFont="1" applyFill="1" applyBorder="1" applyAlignment="1">
      <alignment horizontal="left" vertical="center" wrapText="1"/>
    </xf>
    <xf numFmtId="49" fontId="27" fillId="0" borderId="20" xfId="0" quotePrefix="1" applyNumberFormat="1" applyFont="1" applyFill="1" applyBorder="1" applyAlignment="1">
      <alignment horizontal="left" vertical="center" wrapText="1"/>
    </xf>
    <xf numFmtId="0" fontId="27" fillId="0" borderId="20" xfId="0" applyFont="1" applyFill="1" applyBorder="1" applyAlignment="1">
      <alignment horizontal="left" vertical="center"/>
    </xf>
    <xf numFmtId="0" fontId="120" fillId="0" borderId="20" xfId="0" applyFont="1" applyFill="1" applyBorder="1" applyAlignment="1">
      <alignment horizontal="left" vertical="center"/>
    </xf>
    <xf numFmtId="49" fontId="120" fillId="0" borderId="20" xfId="0" applyNumberFormat="1" applyFont="1" applyFill="1" applyBorder="1" applyAlignment="1">
      <alignment horizontal="left" vertical="center" wrapText="1"/>
    </xf>
    <xf numFmtId="1" fontId="122" fillId="0" borderId="20" xfId="0" applyNumberFormat="1" applyFont="1" applyFill="1" applyBorder="1" applyAlignment="1">
      <alignment horizontal="center" vertical="center" shrinkToFit="1"/>
    </xf>
    <xf numFmtId="0" fontId="140" fillId="0" borderId="20" xfId="0" applyFont="1" applyFill="1" applyBorder="1" applyAlignment="1">
      <alignment horizontal="center" vertical="center"/>
    </xf>
    <xf numFmtId="0" fontId="140" fillId="0" borderId="58" xfId="0" applyFont="1" applyFill="1" applyBorder="1" applyAlignment="1">
      <alignment horizontal="left" vertical="center" wrapText="1"/>
    </xf>
    <xf numFmtId="1" fontId="122" fillId="0" borderId="55" xfId="0" applyNumberFormat="1" applyFont="1" applyFill="1" applyBorder="1" applyAlignment="1">
      <alignment horizontal="center" vertical="center" shrinkToFit="1"/>
    </xf>
    <xf numFmtId="0" fontId="122" fillId="0" borderId="20" xfId="0" applyFont="1" applyFill="1" applyBorder="1" applyAlignment="1">
      <alignment horizontal="left" vertical="center" wrapText="1"/>
    </xf>
    <xf numFmtId="0" fontId="118" fillId="0" borderId="20" xfId="0" applyFont="1" applyFill="1" applyBorder="1" applyAlignment="1">
      <alignment horizontal="left" vertical="top" wrapText="1"/>
    </xf>
    <xf numFmtId="0" fontId="120" fillId="0" borderId="55" xfId="0" applyFont="1" applyFill="1" applyBorder="1" applyAlignment="1">
      <alignment horizontal="left" vertical="center" wrapText="1"/>
    </xf>
    <xf numFmtId="43" fontId="27" fillId="0" borderId="60" xfId="0" applyNumberFormat="1" applyFont="1" applyFill="1" applyBorder="1" applyAlignment="1">
      <alignment horizontal="left" vertical="center" wrapText="1"/>
    </xf>
    <xf numFmtId="49" fontId="140" fillId="0" borderId="55" xfId="1545" applyNumberFormat="1" applyFont="1" applyFill="1" applyBorder="1" applyAlignment="1">
      <alignment vertical="top" wrapText="1"/>
    </xf>
    <xf numFmtId="49" fontId="140" fillId="0" borderId="20" xfId="1545" applyNumberFormat="1" applyFont="1" applyFill="1" applyBorder="1" applyAlignment="1">
      <alignment vertical="top" wrapText="1"/>
    </xf>
    <xf numFmtId="174" fontId="27" fillId="0" borderId="20" xfId="997" applyNumberFormat="1" applyFont="1" applyFill="1" applyBorder="1" applyAlignment="1">
      <alignment vertical="center" wrapText="1"/>
    </xf>
    <xf numFmtId="0" fontId="140" fillId="0" borderId="20" xfId="0" applyFont="1" applyFill="1" applyBorder="1"/>
    <xf numFmtId="43" fontId="27" fillId="0" borderId="0" xfId="8" applyNumberFormat="1" applyFont="1" applyFill="1" applyAlignment="1">
      <alignment horizontal="left" vertical="center" wrapText="1"/>
    </xf>
    <xf numFmtId="0" fontId="27" fillId="0" borderId="0" xfId="8" applyFont="1" applyFill="1">
      <alignment horizontal="left" vertical="top" wrapText="1"/>
    </xf>
    <xf numFmtId="167" fontId="92" fillId="0" borderId="20" xfId="0" applyNumberFormat="1" applyFont="1" applyFill="1" applyBorder="1" applyAlignment="1">
      <alignment horizontal="left" vertical="top" wrapText="1"/>
    </xf>
    <xf numFmtId="0" fontId="120" fillId="0" borderId="48" xfId="0" applyFont="1" applyFill="1" applyBorder="1" applyAlignment="1">
      <alignment horizontal="left" vertical="top" wrapText="1"/>
    </xf>
    <xf numFmtId="0" fontId="92" fillId="0" borderId="0" xfId="0" applyFont="1" applyFill="1" applyAlignment="1">
      <alignment horizontal="left" vertical="top" wrapText="1"/>
    </xf>
    <xf numFmtId="0" fontId="92" fillId="0" borderId="48" xfId="0" applyFont="1" applyFill="1" applyBorder="1" applyAlignment="1">
      <alignment horizontal="left" vertical="top" wrapText="1"/>
    </xf>
    <xf numFmtId="0" fontId="92" fillId="0" borderId="35" xfId="0" applyFont="1" applyFill="1" applyBorder="1" applyAlignment="1">
      <alignment horizontal="left" vertical="center" wrapText="1"/>
    </xf>
    <xf numFmtId="1" fontId="113" fillId="0" borderId="20" xfId="351" applyNumberFormat="1" applyFont="1" applyFill="1" applyBorder="1" applyAlignment="1">
      <alignment vertical="center" shrinkToFit="1"/>
    </xf>
    <xf numFmtId="49" fontId="91" fillId="0" borderId="20" xfId="0" applyNumberFormat="1" applyFont="1" applyFill="1" applyBorder="1" applyAlignment="1">
      <alignment horizontal="left" vertical="center" wrapText="1"/>
    </xf>
    <xf numFmtId="0" fontId="27" fillId="0" borderId="48" xfId="8" applyFont="1" applyFill="1" applyBorder="1" applyAlignment="1">
      <alignment horizontal="center" vertical="center" wrapText="1"/>
    </xf>
    <xf numFmtId="0" fontId="92" fillId="0" borderId="50" xfId="0" applyFont="1" applyFill="1" applyBorder="1" applyAlignment="1">
      <alignment horizontal="left" vertical="top" wrapText="1"/>
    </xf>
    <xf numFmtId="0" fontId="92" fillId="0" borderId="35" xfId="0" applyFont="1" applyFill="1" applyBorder="1" applyAlignment="1">
      <alignment horizontal="left" vertical="top" wrapText="1"/>
    </xf>
    <xf numFmtId="167" fontId="27" fillId="0" borderId="20" xfId="6" applyFont="1" applyFill="1" applyBorder="1" applyAlignment="1">
      <alignment vertical="center"/>
    </xf>
    <xf numFmtId="167" fontId="27" fillId="0" borderId="20" xfId="892" applyFont="1" applyFill="1" applyBorder="1" applyAlignment="1">
      <alignment vertical="center"/>
    </xf>
    <xf numFmtId="167" fontId="120" fillId="0" borderId="49" xfId="6" applyFont="1" applyFill="1" applyBorder="1" applyAlignment="1">
      <alignment vertical="center"/>
    </xf>
    <xf numFmtId="167" fontId="27" fillId="0" borderId="49" xfId="6" applyFont="1" applyFill="1" applyBorder="1" applyAlignment="1">
      <alignment vertical="top"/>
    </xf>
    <xf numFmtId="167" fontId="27" fillId="0" borderId="51" xfId="6" applyFont="1" applyFill="1" applyBorder="1" applyAlignment="1">
      <alignment vertical="center"/>
    </xf>
    <xf numFmtId="174" fontId="27" fillId="0" borderId="49" xfId="302" applyNumberFormat="1" applyFont="1" applyFill="1" applyBorder="1" applyAlignment="1">
      <alignment vertical="center" wrapText="1"/>
    </xf>
    <xf numFmtId="167" fontId="114" fillId="0" borderId="20" xfId="6" applyFont="1" applyFill="1" applyBorder="1" applyAlignment="1">
      <alignment vertical="top"/>
    </xf>
    <xf numFmtId="167" fontId="121" fillId="0" borderId="20" xfId="998" applyFont="1" applyFill="1" applyBorder="1" applyAlignment="1">
      <alignment vertical="top"/>
    </xf>
    <xf numFmtId="174" fontId="120" fillId="0" borderId="20" xfId="302" applyNumberFormat="1" applyFont="1" applyFill="1" applyBorder="1" applyAlignment="1">
      <alignment vertical="center" wrapText="1"/>
    </xf>
    <xf numFmtId="0" fontId="27" fillId="0" borderId="0" xfId="9" applyFont="1" applyFill="1" applyAlignment="1">
      <alignment horizontal="left" vertical="top" wrapText="1"/>
    </xf>
    <xf numFmtId="0" fontId="27" fillId="0" borderId="0" xfId="9" applyFont="1" applyFill="1" applyAlignment="1">
      <alignment horizontal="right" vertical="top" wrapText="1"/>
    </xf>
    <xf numFmtId="0" fontId="27" fillId="0" borderId="0" xfId="9" applyFont="1" applyFill="1" applyAlignment="1">
      <alignment vertical="center" wrapText="1"/>
    </xf>
    <xf numFmtId="0" fontId="27" fillId="0" borderId="0" xfId="9" applyFont="1" applyFill="1" applyAlignment="1">
      <alignment vertical="top"/>
    </xf>
    <xf numFmtId="0" fontId="120" fillId="0" borderId="20" xfId="9" applyFont="1" applyFill="1" applyBorder="1" applyAlignment="1">
      <alignment horizontal="left" vertical="top" wrapText="1"/>
    </xf>
    <xf numFmtId="0" fontId="120" fillId="0" borderId="20" xfId="9" applyFont="1" applyFill="1" applyBorder="1" applyAlignment="1">
      <alignment vertical="top" wrapText="1"/>
    </xf>
    <xf numFmtId="0" fontId="27" fillId="0" borderId="0" xfId="9" applyFont="1" applyFill="1" applyAlignment="1">
      <alignment vertical="top" wrapText="1"/>
    </xf>
    <xf numFmtId="0" fontId="27" fillId="0" borderId="20" xfId="9" applyFont="1" applyFill="1" applyBorder="1" applyAlignment="1">
      <alignment horizontal="left" vertical="top" wrapText="1"/>
    </xf>
    <xf numFmtId="0" fontId="27" fillId="0" borderId="20" xfId="9" applyFont="1" applyFill="1" applyBorder="1" applyAlignment="1">
      <alignment vertical="top" wrapText="1"/>
    </xf>
    <xf numFmtId="43" fontId="27" fillId="0" borderId="0" xfId="9" applyNumberFormat="1" applyFont="1" applyFill="1" applyAlignment="1">
      <alignment horizontal="left" vertical="top" wrapText="1"/>
    </xf>
    <xf numFmtId="0" fontId="120" fillId="0" borderId="0" xfId="9" applyFont="1" applyFill="1" applyAlignment="1">
      <alignment vertical="top"/>
    </xf>
    <xf numFmtId="169" fontId="27" fillId="0" borderId="0" xfId="9" applyNumberFormat="1" applyFont="1" applyFill="1" applyAlignment="1">
      <alignment horizontal="left" vertical="top" wrapText="1"/>
    </xf>
    <xf numFmtId="0" fontId="27" fillId="0" borderId="0" xfId="0" applyFont="1" applyFill="1" applyAlignment="1">
      <alignment horizontal="left" vertical="center" wrapText="1"/>
    </xf>
    <xf numFmtId="177" fontId="27" fillId="0" borderId="20" xfId="0" applyNumberFormat="1" applyFont="1" applyFill="1" applyBorder="1" applyAlignment="1">
      <alignment horizontal="right" vertical="top" wrapText="1"/>
    </xf>
    <xf numFmtId="168" fontId="27" fillId="0" borderId="20" xfId="0" applyNumberFormat="1" applyFont="1" applyFill="1" applyBorder="1" applyAlignment="1">
      <alignment horizontal="right" vertical="top" wrapText="1"/>
    </xf>
    <xf numFmtId="168" fontId="27" fillId="0" borderId="0" xfId="0" applyNumberFormat="1" applyFont="1" applyFill="1" applyAlignment="1">
      <alignment horizontal="right" vertical="top" wrapText="1"/>
    </xf>
    <xf numFmtId="0" fontId="27" fillId="0" borderId="20" xfId="0" applyFont="1" applyFill="1" applyBorder="1" applyAlignment="1">
      <alignment vertical="top" wrapText="1"/>
    </xf>
    <xf numFmtId="0" fontId="91" fillId="0" borderId="56" xfId="0" applyFont="1" applyFill="1" applyBorder="1" applyAlignment="1">
      <alignment vertical="center" wrapText="1"/>
    </xf>
    <xf numFmtId="0" fontId="91" fillId="0" borderId="56" xfId="0" applyFont="1" applyFill="1" applyBorder="1" applyAlignment="1">
      <alignment vertical="top" wrapText="1"/>
    </xf>
    <xf numFmtId="0" fontId="27" fillId="0" borderId="0" xfId="0" applyFont="1" applyFill="1" applyAlignment="1">
      <alignment vertical="top" wrapText="1"/>
    </xf>
    <xf numFmtId="39" fontId="27" fillId="0" borderId="0" xfId="9" applyNumberFormat="1" applyFont="1" applyFill="1" applyAlignment="1">
      <alignment vertical="top" wrapText="1"/>
    </xf>
    <xf numFmtId="0" fontId="27" fillId="0" borderId="32" xfId="9" applyFont="1" applyFill="1" applyBorder="1" applyAlignment="1">
      <alignment horizontal="center" vertical="center" wrapText="1"/>
    </xf>
    <xf numFmtId="0" fontId="123" fillId="0" borderId="20" xfId="0" applyFont="1" applyFill="1" applyBorder="1" applyAlignment="1">
      <alignment horizontal="left" vertical="center" wrapText="1"/>
    </xf>
    <xf numFmtId="0" fontId="92" fillId="0" borderId="0" xfId="0" applyFont="1" applyFill="1" applyAlignment="1">
      <alignment horizontal="justify"/>
    </xf>
    <xf numFmtId="0" fontId="92" fillId="0" borderId="0" xfId="0" applyFont="1" applyFill="1"/>
    <xf numFmtId="170" fontId="27" fillId="0" borderId="0" xfId="9" applyNumberFormat="1" applyFont="1" applyFill="1" applyAlignment="1">
      <alignment vertical="top" wrapText="1"/>
    </xf>
    <xf numFmtId="169" fontId="27" fillId="0" borderId="20" xfId="72" applyNumberFormat="1" applyFont="1" applyFill="1" applyBorder="1" applyAlignment="1">
      <alignment vertical="top" wrapText="1"/>
    </xf>
    <xf numFmtId="0" fontId="27" fillId="0" borderId="0" xfId="0" applyFont="1" applyFill="1"/>
    <xf numFmtId="0" fontId="27" fillId="0" borderId="0" xfId="0" applyFont="1" applyFill="1" applyAlignment="1">
      <alignment horizontal="center"/>
    </xf>
    <xf numFmtId="169" fontId="27" fillId="0" borderId="20" xfId="72" applyNumberFormat="1" applyFont="1" applyFill="1" applyBorder="1" applyAlignment="1">
      <alignment horizontal="center" vertical="top" wrapText="1"/>
    </xf>
    <xf numFmtId="169" fontId="91" fillId="0" borderId="20" xfId="7" applyNumberFormat="1" applyFont="1" applyFill="1" applyBorder="1" applyAlignment="1">
      <alignment horizontal="right" vertical="top" wrapText="1"/>
    </xf>
    <xf numFmtId="176" fontId="27" fillId="0" borderId="20" xfId="72" applyNumberFormat="1" applyFont="1" applyFill="1" applyBorder="1" applyAlignment="1">
      <alignment horizontal="center" vertical="top" wrapText="1"/>
    </xf>
    <xf numFmtId="43" fontId="27" fillId="0" borderId="0" xfId="7" applyFont="1" applyFill="1" applyAlignment="1">
      <alignment vertical="top" wrapText="1"/>
    </xf>
    <xf numFmtId="0" fontId="120" fillId="0" borderId="64" xfId="0" applyFont="1" applyFill="1" applyBorder="1" applyAlignment="1">
      <alignment horizontal="left" vertical="top" wrapText="1"/>
    </xf>
    <xf numFmtId="0" fontId="120" fillId="0" borderId="64" xfId="0" applyFont="1" applyFill="1" applyBorder="1" applyAlignment="1">
      <alignment vertical="top" wrapText="1"/>
    </xf>
    <xf numFmtId="176" fontId="91" fillId="0" borderId="20" xfId="7" applyNumberFormat="1" applyFont="1" applyFill="1" applyBorder="1" applyAlignment="1">
      <alignment horizontal="right" vertical="top" wrapText="1"/>
    </xf>
    <xf numFmtId="0" fontId="27" fillId="0" borderId="32" xfId="9" applyFont="1" applyFill="1" applyBorder="1" applyAlignment="1">
      <alignment horizontal="center" vertical="top" wrapText="1"/>
    </xf>
    <xf numFmtId="0" fontId="27" fillId="0" borderId="32" xfId="9" applyFont="1" applyFill="1" applyBorder="1" applyAlignment="1">
      <alignment horizontal="left" vertical="top" wrapText="1"/>
    </xf>
    <xf numFmtId="0" fontId="27" fillId="0" borderId="0" xfId="893" applyFont="1" applyFill="1">
      <alignment horizontal="left" vertical="top" wrapText="1"/>
    </xf>
    <xf numFmtId="0" fontId="27" fillId="0" borderId="20" xfId="893" applyFont="1" applyFill="1" applyBorder="1" applyAlignment="1">
      <alignment horizontal="left" vertical="center" wrapText="1"/>
    </xf>
    <xf numFmtId="0" fontId="91" fillId="0" borderId="20" xfId="893" applyFont="1" applyFill="1" applyBorder="1" applyAlignment="1">
      <alignment horizontal="left" vertical="center" wrapText="1"/>
    </xf>
    <xf numFmtId="43" fontId="27" fillId="0" borderId="20" xfId="72" applyFont="1" applyFill="1" applyBorder="1" applyAlignment="1">
      <alignment horizontal="center" vertical="top" wrapText="1"/>
    </xf>
    <xf numFmtId="170" fontId="27" fillId="0" borderId="0" xfId="0" applyNumberFormat="1" applyFont="1" applyFill="1" applyAlignment="1">
      <alignment horizontal="left" vertical="top" wrapText="1"/>
    </xf>
    <xf numFmtId="176" fontId="27" fillId="0" borderId="20" xfId="7" applyNumberFormat="1" applyFont="1" applyFill="1" applyBorder="1" applyAlignment="1">
      <alignment horizontal="right" vertical="top" wrapText="1"/>
    </xf>
    <xf numFmtId="43" fontId="92" fillId="0" borderId="20" xfId="12" applyNumberFormat="1" applyFont="1" applyFill="1" applyBorder="1" applyAlignment="1">
      <alignment horizontal="center" vertical="center"/>
    </xf>
    <xf numFmtId="0" fontId="120" fillId="0" borderId="0" xfId="893" applyFont="1" applyFill="1" applyAlignment="1">
      <alignment vertical="top" wrapText="1"/>
    </xf>
    <xf numFmtId="0" fontId="91" fillId="0" borderId="20" xfId="893" applyFont="1" applyFill="1" applyBorder="1" applyAlignment="1">
      <alignment vertical="top" wrapText="1"/>
    </xf>
    <xf numFmtId="0" fontId="91" fillId="0" borderId="0" xfId="893" applyFont="1" applyFill="1" applyAlignment="1">
      <alignment vertical="top" wrapText="1"/>
    </xf>
    <xf numFmtId="0" fontId="120" fillId="0" borderId="0" xfId="893" applyFont="1" applyFill="1">
      <alignment horizontal="left" vertical="top" wrapText="1"/>
    </xf>
    <xf numFmtId="169" fontId="27" fillId="0" borderId="32" xfId="7" applyNumberFormat="1" applyFont="1" applyFill="1" applyBorder="1" applyAlignment="1">
      <alignment horizontal="right" vertical="top" wrapText="1"/>
    </xf>
    <xf numFmtId="177" fontId="91" fillId="0" borderId="20" xfId="893" applyNumberFormat="1" applyFont="1" applyFill="1" applyBorder="1" applyAlignment="1">
      <alignment horizontal="right" vertical="top" wrapText="1"/>
    </xf>
    <xf numFmtId="43" fontId="91" fillId="0" borderId="20" xfId="893" applyNumberFormat="1" applyFont="1" applyFill="1" applyBorder="1" applyAlignment="1">
      <alignment horizontal="right" vertical="top" wrapText="1"/>
    </xf>
    <xf numFmtId="0" fontId="27" fillId="0" borderId="0" xfId="0" applyFont="1" applyFill="1" applyAlignment="1">
      <alignment vertical="top"/>
    </xf>
    <xf numFmtId="0" fontId="120" fillId="0" borderId="0" xfId="9" applyFont="1" applyFill="1" applyAlignment="1">
      <alignment vertical="top" wrapText="1"/>
    </xf>
    <xf numFmtId="0" fontId="27" fillId="0" borderId="0" xfId="0" applyFont="1" applyFill="1" applyAlignment="1">
      <alignment vertical="center" wrapText="1"/>
    </xf>
    <xf numFmtId="0" fontId="27" fillId="0" borderId="0" xfId="8" applyFont="1" applyFill="1" applyAlignment="1">
      <alignment vertical="center" wrapText="1"/>
    </xf>
    <xf numFmtId="0" fontId="27" fillId="0" borderId="0" xfId="8" applyFont="1" applyFill="1" applyAlignment="1">
      <alignment horizontal="right" vertical="center"/>
    </xf>
    <xf numFmtId="49" fontId="27" fillId="0" borderId="0" xfId="9" applyNumberFormat="1" applyFont="1" applyFill="1" applyAlignment="1">
      <alignment horizontal="center" vertical="center" wrapText="1"/>
    </xf>
    <xf numFmtId="43" fontId="27" fillId="0" borderId="0" xfId="9" applyNumberFormat="1" applyFont="1" applyFill="1" applyAlignment="1">
      <alignment vertical="center" wrapText="1"/>
    </xf>
    <xf numFmtId="0" fontId="27" fillId="0" borderId="0" xfId="8" applyFont="1" applyFill="1" applyAlignment="1">
      <alignment wrapText="1"/>
    </xf>
    <xf numFmtId="49" fontId="113" fillId="0" borderId="20" xfId="0" applyNumberFormat="1" applyFont="1" applyFill="1" applyBorder="1" applyAlignment="1">
      <alignment horizontal="left" vertical="center" wrapText="1"/>
    </xf>
    <xf numFmtId="49" fontId="27" fillId="0" borderId="20" xfId="0" applyNumberFormat="1" applyFont="1" applyFill="1" applyBorder="1" applyAlignment="1">
      <alignment horizontal="center" vertical="center" wrapText="1"/>
    </xf>
    <xf numFmtId="43" fontId="122" fillId="0" borderId="20" xfId="0" applyNumberFormat="1" applyFont="1" applyFill="1" applyBorder="1" applyAlignment="1">
      <alignment horizontal="left" vertical="top" wrapText="1"/>
    </xf>
    <xf numFmtId="169" fontId="120" fillId="0" borderId="20" xfId="351" applyNumberFormat="1" applyFont="1" applyFill="1" applyBorder="1" applyAlignment="1">
      <alignment horizontal="right" vertical="center" shrinkToFit="1"/>
    </xf>
    <xf numFmtId="167" fontId="27" fillId="0" borderId="0" xfId="9" applyNumberFormat="1" applyFont="1" applyFill="1" applyAlignment="1">
      <alignment vertical="center" wrapText="1"/>
    </xf>
    <xf numFmtId="169" fontId="27" fillId="0" borderId="0" xfId="9" applyNumberFormat="1" applyFont="1" applyFill="1" applyAlignment="1">
      <alignment vertical="center" wrapText="1"/>
    </xf>
    <xf numFmtId="43" fontId="113" fillId="0" borderId="20" xfId="0" applyNumberFormat="1" applyFont="1" applyFill="1" applyBorder="1" applyAlignment="1">
      <alignment horizontal="left" vertical="center" wrapText="1"/>
    </xf>
    <xf numFmtId="169" fontId="27" fillId="0" borderId="20" xfId="351" applyNumberFormat="1" applyFont="1" applyFill="1" applyBorder="1" applyAlignment="1">
      <alignment horizontal="right" vertical="center" shrinkToFit="1"/>
    </xf>
    <xf numFmtId="43" fontId="113" fillId="0" borderId="20" xfId="0" applyNumberFormat="1" applyFont="1" applyFill="1" applyBorder="1" applyAlignment="1">
      <alignment vertical="center" wrapText="1"/>
    </xf>
    <xf numFmtId="169" fontId="92" fillId="0" borderId="0" xfId="0" applyNumberFormat="1" applyFont="1" applyFill="1" applyAlignment="1">
      <alignment horizontal="left" vertical="top" wrapText="1"/>
    </xf>
    <xf numFmtId="49" fontId="122" fillId="0" borderId="20" xfId="0" applyNumberFormat="1" applyFont="1" applyFill="1" applyBorder="1" applyAlignment="1">
      <alignment horizontal="left" vertical="center" wrapText="1"/>
    </xf>
    <xf numFmtId="49" fontId="120" fillId="0" borderId="20" xfId="0" applyNumberFormat="1" applyFont="1" applyFill="1" applyBorder="1" applyAlignment="1">
      <alignment horizontal="center" vertical="center" wrapText="1"/>
    </xf>
    <xf numFmtId="167" fontId="115" fillId="0" borderId="0" xfId="0" applyNumberFormat="1" applyFont="1" applyFill="1" applyAlignment="1">
      <alignment horizontal="left" vertical="top" wrapText="1"/>
    </xf>
    <xf numFmtId="0" fontId="115" fillId="0" borderId="0" xfId="0" applyFont="1" applyFill="1" applyAlignment="1">
      <alignment horizontal="left" vertical="top" wrapText="1"/>
    </xf>
    <xf numFmtId="43" fontId="27" fillId="0" borderId="20" xfId="351" applyNumberFormat="1" applyFont="1" applyFill="1" applyBorder="1" applyAlignment="1">
      <alignment horizontal="right" vertical="center" shrinkToFit="1"/>
    </xf>
    <xf numFmtId="167" fontId="92" fillId="0" borderId="0" xfId="0" applyNumberFormat="1" applyFont="1" applyFill="1" applyAlignment="1">
      <alignment horizontal="left" vertical="top" wrapText="1"/>
    </xf>
    <xf numFmtId="49" fontId="122" fillId="0" borderId="20" xfId="0" applyNumberFormat="1" applyFont="1" applyFill="1" applyBorder="1" applyAlignment="1">
      <alignment horizontal="center" vertical="center" shrinkToFit="1"/>
    </xf>
    <xf numFmtId="43" fontId="120" fillId="0" borderId="20" xfId="0" applyNumberFormat="1" applyFont="1" applyFill="1" applyBorder="1" applyAlignment="1">
      <alignment horizontal="left" vertical="center" wrapText="1"/>
    </xf>
    <xf numFmtId="0" fontId="120" fillId="0" borderId="0" xfId="9" applyFont="1" applyFill="1" applyAlignment="1">
      <alignment vertical="center" wrapText="1"/>
    </xf>
    <xf numFmtId="43" fontId="27" fillId="0" borderId="20" xfId="0" applyNumberFormat="1" applyFont="1" applyFill="1" applyBorder="1" applyAlignment="1">
      <alignment horizontal="left" vertical="center" wrapText="1"/>
    </xf>
    <xf numFmtId="169" fontId="114" fillId="0" borderId="20" xfId="351" applyNumberFormat="1" applyFont="1" applyFill="1" applyBorder="1" applyAlignment="1">
      <alignment vertical="center" shrinkToFit="1"/>
    </xf>
    <xf numFmtId="43" fontId="114" fillId="0" borderId="20" xfId="351" applyNumberFormat="1" applyFont="1" applyFill="1" applyBorder="1" applyAlignment="1">
      <alignment horizontal="right" vertical="center" shrinkToFit="1"/>
    </xf>
    <xf numFmtId="167" fontId="114" fillId="0" borderId="20" xfId="893" applyNumberFormat="1" applyFont="1" applyFill="1" applyBorder="1" applyAlignment="1">
      <alignment vertical="center" wrapText="1"/>
    </xf>
    <xf numFmtId="167" fontId="114" fillId="0" borderId="20" xfId="0" applyNumberFormat="1" applyFont="1" applyFill="1" applyBorder="1" applyAlignment="1">
      <alignment horizontal="left" vertical="top" wrapText="1"/>
    </xf>
    <xf numFmtId="49" fontId="27" fillId="0" borderId="58" xfId="0" applyNumberFormat="1" applyFont="1" applyFill="1" applyBorder="1" applyAlignment="1">
      <alignment horizontal="center" vertical="center"/>
    </xf>
    <xf numFmtId="174" fontId="27" fillId="0" borderId="58" xfId="0" applyNumberFormat="1" applyFont="1" applyFill="1" applyBorder="1" applyAlignment="1">
      <alignment horizontal="center"/>
    </xf>
    <xf numFmtId="174" fontId="27" fillId="0" borderId="58" xfId="997" quotePrefix="1" applyNumberFormat="1" applyFont="1" applyFill="1" applyBorder="1" applyAlignment="1">
      <alignment vertical="center" wrapText="1"/>
    </xf>
    <xf numFmtId="49" fontId="27" fillId="0" borderId="20" xfId="0" applyNumberFormat="1" applyFont="1" applyFill="1" applyBorder="1" applyAlignment="1">
      <alignment horizontal="center" vertical="center"/>
    </xf>
    <xf numFmtId="1" fontId="113" fillId="0" borderId="20" xfId="0" applyNumberFormat="1" applyFont="1" applyFill="1" applyBorder="1" applyAlignment="1">
      <alignment horizontal="center" vertical="center" shrinkToFit="1"/>
    </xf>
    <xf numFmtId="0" fontId="113" fillId="0" borderId="20" xfId="0" applyFont="1" applyFill="1" applyBorder="1" applyAlignment="1">
      <alignment horizontal="left" vertical="center" wrapText="1"/>
    </xf>
    <xf numFmtId="169" fontId="91" fillId="0" borderId="20" xfId="998" applyNumberFormat="1" applyFont="1" applyFill="1" applyBorder="1">
      <alignment horizontal="right" vertical="top"/>
    </xf>
    <xf numFmtId="174" fontId="27" fillId="0" borderId="20" xfId="0" applyNumberFormat="1" applyFont="1" applyFill="1" applyBorder="1"/>
    <xf numFmtId="169" fontId="27" fillId="0" borderId="20" xfId="72" applyNumberFormat="1" applyFont="1" applyFill="1" applyBorder="1" applyAlignment="1">
      <alignment horizontal="right" vertical="top"/>
    </xf>
    <xf numFmtId="167" fontId="114" fillId="0" borderId="20" xfId="893" applyNumberFormat="1" applyFont="1" applyFill="1" applyBorder="1">
      <alignment horizontal="left" vertical="top" wrapText="1"/>
    </xf>
    <xf numFmtId="4" fontId="27" fillId="0" borderId="0" xfId="9" applyNumberFormat="1" applyFont="1" applyFill="1" applyAlignment="1">
      <alignment vertical="center" wrapText="1"/>
    </xf>
    <xf numFmtId="0" fontId="27" fillId="0" borderId="0" xfId="9" applyFont="1" applyFill="1" applyAlignment="1">
      <alignment horizontal="center" vertical="top" wrapText="1"/>
    </xf>
    <xf numFmtId="179" fontId="27" fillId="0" borderId="0" xfId="9" applyNumberFormat="1" applyFont="1" applyFill="1" applyAlignment="1">
      <alignment vertical="center" wrapText="1"/>
    </xf>
    <xf numFmtId="168" fontId="119" fillId="0" borderId="0" xfId="0" applyNumberFormat="1" applyFont="1" applyFill="1" applyAlignment="1">
      <alignment horizontal="left" vertical="top" wrapText="1"/>
    </xf>
    <xf numFmtId="0" fontId="119" fillId="0" borderId="0" xfId="0" applyFont="1" applyFill="1" applyAlignment="1">
      <alignment horizontal="left" vertical="top" wrapText="1"/>
    </xf>
    <xf numFmtId="0" fontId="92" fillId="0" borderId="48" xfId="0" applyFont="1" applyFill="1" applyBorder="1" applyAlignment="1">
      <alignment horizontal="left" vertical="center" wrapText="1"/>
    </xf>
    <xf numFmtId="0" fontId="92" fillId="0" borderId="50" xfId="0" applyFont="1" applyFill="1" applyBorder="1" applyAlignment="1">
      <alignment horizontal="center" vertical="center" wrapText="1"/>
    </xf>
    <xf numFmtId="172" fontId="27" fillId="0" borderId="0" xfId="9" applyNumberFormat="1" applyFont="1" applyFill="1" applyAlignment="1">
      <alignment vertical="center" wrapText="1"/>
    </xf>
    <xf numFmtId="0" fontId="115" fillId="0" borderId="48" xfId="0" applyFont="1" applyFill="1" applyBorder="1" applyAlignment="1">
      <alignment horizontal="center" vertical="center" wrapText="1"/>
    </xf>
    <xf numFmtId="174" fontId="120" fillId="0" borderId="0" xfId="9" applyNumberFormat="1" applyFont="1" applyFill="1" applyAlignment="1">
      <alignment vertical="center" wrapText="1"/>
    </xf>
    <xf numFmtId="4" fontId="92" fillId="0" borderId="0" xfId="9" applyNumberFormat="1" applyFont="1" applyFill="1" applyAlignment="1">
      <alignment vertical="center" wrapText="1"/>
    </xf>
    <xf numFmtId="0" fontId="92" fillId="0" borderId="0" xfId="9" applyFont="1" applyFill="1" applyAlignment="1">
      <alignment vertical="center" wrapText="1"/>
    </xf>
    <xf numFmtId="0" fontId="115" fillId="0" borderId="48" xfId="0" applyFont="1" applyFill="1" applyBorder="1" applyAlignment="1">
      <alignment horizontal="left" vertical="center" wrapText="1"/>
    </xf>
    <xf numFmtId="49" fontId="27" fillId="0" borderId="47" xfId="0" quotePrefix="1" applyNumberFormat="1" applyFont="1" applyFill="1" applyBorder="1" applyAlignment="1">
      <alignment horizontal="left" vertical="center" wrapText="1"/>
    </xf>
    <xf numFmtId="167" fontId="27" fillId="0" borderId="20" xfId="0" applyNumberFormat="1" applyFont="1" applyFill="1" applyBorder="1" applyAlignment="1">
      <alignment horizontal="left" vertical="top" wrapText="1"/>
    </xf>
    <xf numFmtId="167" fontId="27" fillId="0" borderId="55" xfId="0" applyNumberFormat="1" applyFont="1" applyFill="1" applyBorder="1" applyAlignment="1">
      <alignment horizontal="left" vertical="top" wrapText="1"/>
    </xf>
    <xf numFmtId="167" fontId="27" fillId="0" borderId="20" xfId="9" applyNumberFormat="1" applyFont="1" applyFill="1" applyBorder="1" applyAlignment="1">
      <alignment horizontal="right" vertical="center" wrapText="1"/>
    </xf>
    <xf numFmtId="167" fontId="27" fillId="0" borderId="55" xfId="9" applyNumberFormat="1" applyFont="1" applyFill="1" applyBorder="1" applyAlignment="1">
      <alignment horizontal="right" vertical="center" wrapText="1"/>
    </xf>
    <xf numFmtId="167" fontId="27" fillId="0" borderId="20" xfId="9" applyNumberFormat="1" applyFont="1" applyFill="1" applyBorder="1" applyAlignment="1">
      <alignment vertical="center" wrapText="1"/>
    </xf>
    <xf numFmtId="0" fontId="120" fillId="0" borderId="20" xfId="893" applyFont="1" applyFill="1" applyBorder="1" applyAlignment="1">
      <alignment horizontal="left" vertical="center" wrapText="1"/>
    </xf>
    <xf numFmtId="0" fontId="120" fillId="0" borderId="20" xfId="9" applyFont="1" applyFill="1" applyBorder="1" applyAlignment="1">
      <alignment vertical="center" wrapText="1"/>
    </xf>
    <xf numFmtId="0" fontId="120" fillId="0" borderId="55" xfId="9" applyFont="1" applyFill="1" applyBorder="1" applyAlignment="1">
      <alignment vertical="center" wrapText="1"/>
    </xf>
    <xf numFmtId="167" fontId="120" fillId="0" borderId="20" xfId="9" applyNumberFormat="1" applyFont="1" applyFill="1" applyBorder="1" applyAlignment="1">
      <alignment vertical="center" wrapText="1"/>
    </xf>
    <xf numFmtId="0" fontId="114" fillId="0" borderId="20" xfId="9" applyFont="1" applyFill="1" applyBorder="1" applyAlignment="1">
      <alignment vertical="center" wrapText="1"/>
    </xf>
    <xf numFmtId="0" fontId="114" fillId="0" borderId="55" xfId="9" applyFont="1" applyFill="1" applyBorder="1" applyAlignment="1">
      <alignment vertical="center" wrapText="1"/>
    </xf>
    <xf numFmtId="0" fontId="114" fillId="0" borderId="20" xfId="9" applyFont="1" applyFill="1" applyBorder="1" applyAlignment="1">
      <alignment horizontal="center" vertical="center" wrapText="1"/>
    </xf>
    <xf numFmtId="0" fontId="114" fillId="0" borderId="20" xfId="893" applyFont="1" applyFill="1" applyBorder="1" applyAlignment="1">
      <alignment horizontal="left" vertical="top"/>
    </xf>
    <xf numFmtId="167" fontId="27" fillId="0" borderId="35" xfId="6" applyNumberFormat="1" applyFont="1" applyFill="1" applyBorder="1" applyAlignment="1">
      <alignment horizontal="center" vertical="center"/>
    </xf>
    <xf numFmtId="174" fontId="27" fillId="0" borderId="20" xfId="303" applyNumberFormat="1" applyFont="1" applyFill="1" applyBorder="1" applyAlignment="1">
      <alignment horizontal="right" vertical="center" wrapText="1"/>
    </xf>
    <xf numFmtId="167" fontId="27" fillId="0" borderId="20" xfId="6" applyNumberFormat="1" applyFont="1" applyFill="1" applyBorder="1" applyAlignment="1">
      <alignment horizontal="right" vertical="top"/>
    </xf>
    <xf numFmtId="167" fontId="27" fillId="0" borderId="49" xfId="6" applyNumberFormat="1" applyFont="1" applyFill="1" applyBorder="1" applyAlignment="1">
      <alignment horizontal="right" vertical="top"/>
    </xf>
    <xf numFmtId="167" fontId="27" fillId="0" borderId="51" xfId="6" applyNumberFormat="1" applyFont="1" applyFill="1" applyBorder="1" applyAlignment="1">
      <alignment horizontal="center" vertical="center"/>
    </xf>
    <xf numFmtId="174" fontId="27" fillId="0" borderId="49" xfId="303" applyNumberFormat="1" applyFont="1" applyFill="1" applyBorder="1" applyAlignment="1">
      <alignment horizontal="right" vertical="center" wrapText="1"/>
    </xf>
    <xf numFmtId="43" fontId="92" fillId="0" borderId="0" xfId="0" applyNumberFormat="1" applyFont="1" applyFill="1" applyAlignment="1">
      <alignment horizontal="left" vertical="top" wrapText="1"/>
    </xf>
    <xf numFmtId="0" fontId="27" fillId="0" borderId="20" xfId="0" applyNumberFormat="1" applyFont="1" applyFill="1" applyBorder="1" applyAlignment="1">
      <alignment horizontal="left" vertical="center" wrapText="1"/>
    </xf>
    <xf numFmtId="0" fontId="27" fillId="0" borderId="0" xfId="0" applyFont="1" applyFill="1" applyBorder="1" applyAlignment="1">
      <alignment horizontal="left" vertical="center" wrapText="1"/>
    </xf>
    <xf numFmtId="0" fontId="114" fillId="0" borderId="20" xfId="893" applyFont="1" applyFill="1" applyBorder="1">
      <alignment horizontal="left" vertical="top" wrapText="1"/>
    </xf>
    <xf numFmtId="0" fontId="121" fillId="0" borderId="20" xfId="893" applyFont="1" applyFill="1" applyBorder="1">
      <alignment horizontal="left" vertical="top" wrapText="1"/>
    </xf>
    <xf numFmtId="174" fontId="27" fillId="0" borderId="0" xfId="9" applyNumberFormat="1" applyFont="1" applyFill="1" applyAlignment="1">
      <alignment vertical="center" wrapText="1"/>
    </xf>
    <xf numFmtId="43" fontId="27" fillId="0" borderId="0" xfId="7" applyFont="1" applyFill="1" applyAlignment="1">
      <alignment vertical="center" wrapText="1"/>
    </xf>
    <xf numFmtId="169" fontId="27" fillId="0" borderId="0" xfId="7" applyNumberFormat="1" applyFont="1" applyFill="1" applyAlignment="1">
      <alignment vertical="center" wrapText="1"/>
    </xf>
    <xf numFmtId="43" fontId="115" fillId="0" borderId="0" xfId="7" applyFont="1" applyFill="1" applyAlignment="1">
      <alignment horizontal="left" vertical="center" wrapText="1"/>
    </xf>
    <xf numFmtId="43" fontId="92" fillId="0" borderId="0" xfId="7" applyFont="1" applyFill="1" applyAlignment="1">
      <alignment horizontal="left" vertical="center" wrapText="1"/>
    </xf>
    <xf numFmtId="0" fontId="92" fillId="0" borderId="20" xfId="0" applyFont="1" applyFill="1" applyBorder="1" applyAlignment="1">
      <alignment horizontal="right" vertical="center" wrapText="1"/>
    </xf>
    <xf numFmtId="167" fontId="120" fillId="0" borderId="20" xfId="6" applyFont="1" applyFill="1" applyBorder="1" applyAlignment="1">
      <alignment horizontal="right" vertical="top"/>
    </xf>
    <xf numFmtId="167" fontId="27" fillId="0" borderId="20" xfId="6" applyNumberFormat="1" applyFont="1" applyFill="1" applyBorder="1" applyAlignment="1">
      <alignment horizontal="center" vertical="center"/>
    </xf>
    <xf numFmtId="49" fontId="120" fillId="0" borderId="20" xfId="0" applyNumberFormat="1" applyFont="1" applyFill="1" applyBorder="1" applyAlignment="1">
      <alignment horizontal="center" vertical="center"/>
    </xf>
    <xf numFmtId="174" fontId="120" fillId="0" borderId="20" xfId="0" applyNumberFormat="1" applyFont="1" applyFill="1" applyBorder="1" applyAlignment="1">
      <alignment horizontal="center"/>
    </xf>
    <xf numFmtId="174" fontId="120" fillId="0" borderId="20" xfId="997" quotePrefix="1" applyNumberFormat="1" applyFont="1" applyFill="1" applyBorder="1" applyAlignment="1">
      <alignment vertical="center" wrapText="1"/>
    </xf>
    <xf numFmtId="169" fontId="139" fillId="0" borderId="20" xfId="72" applyNumberFormat="1" applyFont="1" applyFill="1" applyBorder="1" applyAlignment="1">
      <alignment horizontal="center" vertical="center" wrapText="1"/>
    </xf>
    <xf numFmtId="167" fontId="120" fillId="0" borderId="20" xfId="6" applyNumberFormat="1" applyFont="1" applyFill="1" applyBorder="1" applyAlignment="1">
      <alignment horizontal="right" vertical="center"/>
    </xf>
    <xf numFmtId="49" fontId="122" fillId="0" borderId="35" xfId="0" applyNumberFormat="1" applyFont="1" applyFill="1" applyBorder="1" applyAlignment="1">
      <alignment horizontal="center" vertical="center" shrinkToFit="1"/>
    </xf>
    <xf numFmtId="49" fontId="120" fillId="0" borderId="35" xfId="0" applyNumberFormat="1" applyFont="1" applyFill="1" applyBorder="1" applyAlignment="1">
      <alignment horizontal="center" vertical="center" wrapText="1"/>
    </xf>
    <xf numFmtId="43" fontId="120" fillId="0" borderId="35" xfId="0" applyNumberFormat="1" applyFont="1" applyFill="1" applyBorder="1" applyAlignment="1">
      <alignment horizontal="left" vertical="center" wrapText="1"/>
    </xf>
    <xf numFmtId="43" fontId="120" fillId="0" borderId="35" xfId="351" applyNumberFormat="1" applyFont="1" applyFill="1" applyBorder="1" applyAlignment="1">
      <alignment horizontal="right" vertical="center" shrinkToFit="1"/>
    </xf>
    <xf numFmtId="168" fontId="120" fillId="0" borderId="0" xfId="9" applyNumberFormat="1" applyFont="1" applyFill="1" applyAlignment="1">
      <alignment vertical="center" wrapText="1"/>
    </xf>
    <xf numFmtId="169" fontId="27" fillId="0" borderId="20" xfId="351" applyNumberFormat="1" applyFont="1" applyFill="1" applyBorder="1" applyAlignment="1">
      <alignment horizontal="right" vertical="center" indent="1" shrinkToFit="1"/>
    </xf>
    <xf numFmtId="1" fontId="122" fillId="0" borderId="20" xfId="351" applyNumberFormat="1" applyFont="1" applyFill="1" applyBorder="1" applyAlignment="1">
      <alignment vertical="center" shrinkToFit="1"/>
    </xf>
    <xf numFmtId="0" fontId="115" fillId="0" borderId="35" xfId="0" applyFont="1" applyFill="1" applyBorder="1" applyAlignment="1">
      <alignment horizontal="left" vertical="center" wrapText="1"/>
    </xf>
    <xf numFmtId="169" fontId="114" fillId="0" borderId="20" xfId="351" applyNumberFormat="1" applyFont="1" applyFill="1" applyBorder="1" applyAlignment="1">
      <alignment horizontal="right" vertical="center" shrinkToFit="1"/>
    </xf>
    <xf numFmtId="0" fontId="91" fillId="0" borderId="20" xfId="0" applyFont="1" applyBorder="1" applyAlignment="1">
      <alignment horizontal="left" vertical="center" wrapText="1"/>
    </xf>
    <xf numFmtId="0" fontId="27" fillId="0" borderId="20" xfId="0" applyFont="1" applyBorder="1" applyAlignment="1">
      <alignment vertical="center" wrapText="1"/>
    </xf>
    <xf numFmtId="168" fontId="27" fillId="0" borderId="20" xfId="6" applyNumberFormat="1" applyFont="1" applyFill="1" applyBorder="1" applyAlignment="1">
      <alignment horizontal="center" vertical="center"/>
    </xf>
    <xf numFmtId="168" fontId="27" fillId="0" borderId="0" xfId="6" applyNumberFormat="1" applyFont="1" applyFill="1" applyBorder="1" applyAlignment="1">
      <alignment horizontal="center" vertical="center"/>
    </xf>
    <xf numFmtId="43" fontId="27" fillId="0" borderId="68" xfId="0" applyNumberFormat="1" applyFont="1" applyFill="1" applyBorder="1" applyAlignment="1">
      <alignment horizontal="left" vertical="center" wrapText="1"/>
    </xf>
    <xf numFmtId="0" fontId="142" fillId="0" borderId="66" xfId="0" applyFont="1" applyFill="1" applyBorder="1"/>
    <xf numFmtId="49" fontId="140" fillId="0" borderId="66" xfId="1545" applyNumberFormat="1" applyFont="1" applyFill="1" applyBorder="1" applyAlignment="1">
      <alignment vertical="top" wrapText="1"/>
    </xf>
    <xf numFmtId="0" fontId="115" fillId="0" borderId="20" xfId="0" applyFont="1" applyFill="1" applyBorder="1" applyAlignment="1">
      <alignment horizontal="center" vertical="center" wrapText="1"/>
    </xf>
    <xf numFmtId="0" fontId="27" fillId="0" borderId="20" xfId="0" applyFont="1" applyFill="1" applyBorder="1"/>
    <xf numFmtId="0" fontId="140" fillId="0" borderId="66" xfId="0" applyFont="1" applyFill="1" applyBorder="1"/>
    <xf numFmtId="0" fontId="27" fillId="0" borderId="61" xfId="0" applyFont="1" applyFill="1" applyBorder="1" applyAlignment="1">
      <alignment horizontal="left" vertical="top" wrapText="1"/>
    </xf>
    <xf numFmtId="0" fontId="27" fillId="0" borderId="0" xfId="0" applyNumberFormat="1" applyFont="1" applyFill="1" applyAlignment="1">
      <alignment horizontal="left" vertical="top" wrapText="1"/>
    </xf>
    <xf numFmtId="4" fontId="27" fillId="0" borderId="0" xfId="9" applyNumberFormat="1" applyFont="1" applyFill="1" applyAlignment="1">
      <alignment vertical="top" wrapText="1"/>
    </xf>
    <xf numFmtId="169" fontId="115" fillId="0" borderId="20" xfId="7" applyNumberFormat="1" applyFont="1" applyFill="1" applyBorder="1" applyAlignment="1">
      <alignment horizontal="left" vertical="center" wrapText="1"/>
    </xf>
    <xf numFmtId="169" fontId="27" fillId="0" borderId="0" xfId="7" applyNumberFormat="1" applyFont="1" applyFill="1" applyAlignment="1">
      <alignment vertical="top" wrapText="1"/>
    </xf>
    <xf numFmtId="176" fontId="27" fillId="0" borderId="20" xfId="7" applyNumberFormat="1" applyFont="1" applyFill="1" applyBorder="1" applyAlignment="1">
      <alignment horizontal="left" vertical="top" wrapText="1"/>
    </xf>
    <xf numFmtId="0" fontId="27" fillId="0" borderId="0" xfId="9" applyNumberFormat="1" applyFont="1" applyFill="1" applyAlignment="1">
      <alignment vertical="top" wrapText="1"/>
    </xf>
    <xf numFmtId="174" fontId="91" fillId="0" borderId="20" xfId="3" applyNumberFormat="1" applyFont="1" applyBorder="1" applyAlignment="1">
      <alignment horizontal="left" vertical="center" wrapText="1"/>
    </xf>
    <xf numFmtId="0" fontId="27" fillId="0" borderId="20" xfId="0" applyFont="1" applyBorder="1" applyAlignment="1">
      <alignment horizontal="center" wrapText="1"/>
    </xf>
    <xf numFmtId="0" fontId="27" fillId="0" borderId="66" xfId="1277" applyFont="1" applyBorder="1" applyAlignment="1">
      <alignment vertical="top" wrapText="1"/>
    </xf>
    <xf numFmtId="0" fontId="91" fillId="0" borderId="66" xfId="1277" applyFont="1" applyBorder="1" applyAlignment="1">
      <alignment vertical="top" wrapText="1"/>
    </xf>
    <xf numFmtId="169" fontId="27" fillId="0" borderId="20" xfId="7" applyNumberFormat="1" applyFont="1" applyBorder="1"/>
    <xf numFmtId="0" fontId="27" fillId="0" borderId="66" xfId="1277" applyFont="1" applyBorder="1" applyAlignment="1">
      <alignment wrapText="1"/>
    </xf>
    <xf numFmtId="0" fontId="91" fillId="0" borderId="20" xfId="1277" applyFont="1" applyBorder="1" applyAlignment="1">
      <alignment vertical="top" wrapText="1"/>
    </xf>
    <xf numFmtId="167" fontId="27" fillId="0" borderId="20" xfId="6" applyNumberFormat="1" applyFont="1" applyFill="1" applyBorder="1" applyAlignment="1">
      <alignment horizontal="right" vertical="center"/>
    </xf>
    <xf numFmtId="0" fontId="120" fillId="0" borderId="1" xfId="0" applyFont="1" applyFill="1" applyBorder="1" applyAlignment="1">
      <alignment horizontal="left" vertical="center" wrapText="1"/>
    </xf>
    <xf numFmtId="0" fontId="27" fillId="0" borderId="20" xfId="9" applyFont="1" applyFill="1" applyBorder="1" applyAlignment="1">
      <alignment vertical="center" wrapText="1"/>
    </xf>
    <xf numFmtId="1" fontId="113" fillId="0" borderId="35" xfId="351" applyNumberFormat="1" applyFont="1" applyFill="1" applyBorder="1" applyAlignment="1">
      <alignment vertical="center" shrinkToFit="1"/>
    </xf>
    <xf numFmtId="169" fontId="27" fillId="0" borderId="20" xfId="351" applyNumberFormat="1" applyFont="1" applyFill="1" applyBorder="1" applyAlignment="1">
      <alignment horizontal="right" shrinkToFit="1"/>
    </xf>
    <xf numFmtId="43" fontId="120" fillId="0" borderId="0" xfId="9" applyNumberFormat="1" applyFont="1" applyFill="1" applyAlignment="1">
      <alignment vertical="center" wrapText="1"/>
    </xf>
    <xf numFmtId="174" fontId="27" fillId="0" borderId="35" xfId="303" applyNumberFormat="1" applyFont="1" applyFill="1" applyBorder="1" applyAlignment="1">
      <alignment horizontal="right" vertical="center" wrapText="1"/>
    </xf>
    <xf numFmtId="174" fontId="27" fillId="0" borderId="51" xfId="303" applyNumberFormat="1" applyFont="1" applyFill="1" applyBorder="1" applyAlignment="1">
      <alignment horizontal="right" vertical="center" wrapText="1"/>
    </xf>
    <xf numFmtId="1" fontId="113" fillId="0" borderId="34" xfId="351" applyNumberFormat="1" applyFont="1" applyFill="1" applyBorder="1" applyAlignment="1">
      <alignment vertical="center" shrinkToFit="1"/>
    </xf>
    <xf numFmtId="0" fontId="92" fillId="0" borderId="71" xfId="0" applyFont="1" applyFill="1" applyBorder="1" applyAlignment="1">
      <alignment horizontal="left" vertical="top" wrapText="1"/>
    </xf>
    <xf numFmtId="0" fontId="92" fillId="0" borderId="72" xfId="0" applyFont="1" applyFill="1" applyBorder="1" applyAlignment="1">
      <alignment horizontal="left" vertical="top" wrapText="1"/>
    </xf>
    <xf numFmtId="1" fontId="113" fillId="0" borderId="72" xfId="351" applyNumberFormat="1" applyFont="1" applyFill="1" applyBorder="1" applyAlignment="1">
      <alignment vertical="center" shrinkToFit="1"/>
    </xf>
    <xf numFmtId="49" fontId="27" fillId="0" borderId="72" xfId="0" quotePrefix="1" applyNumberFormat="1" applyFont="1" applyFill="1" applyBorder="1" applyAlignment="1">
      <alignment horizontal="left" vertical="center" wrapText="1"/>
    </xf>
    <xf numFmtId="169" fontId="27" fillId="0" borderId="0" xfId="301" applyNumberFormat="1" applyFont="1" applyFill="1" applyAlignment="1">
      <alignment horizontal="right" vertical="center" wrapText="1"/>
    </xf>
    <xf numFmtId="169" fontId="120" fillId="0" borderId="20" xfId="1714" applyNumberFormat="1" applyFont="1" applyFill="1" applyBorder="1" applyAlignment="1">
      <alignment vertical="center" wrapText="1"/>
    </xf>
    <xf numFmtId="168" fontId="120" fillId="0" borderId="0" xfId="0" applyNumberFormat="1" applyFont="1" applyFill="1" applyAlignment="1">
      <alignment horizontal="center" vertical="center" wrapText="1"/>
    </xf>
    <xf numFmtId="0" fontId="113" fillId="0" borderId="20" xfId="0" applyFont="1" applyFill="1" applyBorder="1" applyAlignment="1">
      <alignment horizontal="center" vertical="center" wrapText="1"/>
    </xf>
    <xf numFmtId="0" fontId="143" fillId="0" borderId="20" xfId="0" applyFont="1" applyFill="1" applyBorder="1" applyAlignment="1">
      <alignment horizontal="center" vertical="center" wrapText="1"/>
    </xf>
    <xf numFmtId="169" fontId="27" fillId="0" borderId="0" xfId="301" applyNumberFormat="1" applyFont="1" applyFill="1" applyAlignment="1">
      <alignment horizontal="right" vertical="top" wrapText="1"/>
    </xf>
    <xf numFmtId="0" fontId="120" fillId="0" borderId="20" xfId="1315" applyFont="1" applyFill="1" applyBorder="1" applyAlignment="1">
      <alignment horizontal="center" vertical="center" wrapText="1"/>
    </xf>
    <xf numFmtId="0" fontId="27" fillId="0" borderId="0" xfId="0" applyFont="1" applyFill="1" applyAlignment="1">
      <alignment horizontal="left" vertical="top"/>
    </xf>
    <xf numFmtId="0" fontId="120" fillId="0" borderId="20" xfId="1315" applyFont="1" applyFill="1" applyBorder="1" applyAlignment="1">
      <alignment horizontal="left" vertical="center" wrapText="1"/>
    </xf>
    <xf numFmtId="169" fontId="120" fillId="0" borderId="20" xfId="1687" applyNumberFormat="1" applyFont="1" applyFill="1" applyBorder="1" applyAlignment="1">
      <alignment vertical="center" wrapText="1"/>
    </xf>
    <xf numFmtId="168" fontId="27" fillId="0" borderId="20" xfId="301" applyNumberFormat="1" applyFont="1" applyFill="1" applyBorder="1" applyAlignment="1">
      <alignment horizontal="right" vertical="top" wrapText="1"/>
    </xf>
    <xf numFmtId="0" fontId="92" fillId="0" borderId="70" xfId="0" applyFont="1" applyFill="1" applyBorder="1" applyAlignment="1">
      <alignment horizontal="center" vertical="center" wrapText="1"/>
    </xf>
    <xf numFmtId="169" fontId="27" fillId="0" borderId="0" xfId="301" applyNumberFormat="1" applyFont="1" applyFill="1" applyAlignment="1">
      <alignment horizontal="left" vertical="top" wrapText="1"/>
    </xf>
    <xf numFmtId="0" fontId="122" fillId="0" borderId="20" xfId="0" applyFont="1" applyFill="1" applyBorder="1" applyAlignment="1">
      <alignment horizontal="center" vertical="center" wrapText="1"/>
    </xf>
    <xf numFmtId="167" fontId="120" fillId="0" borderId="20" xfId="1715" applyNumberFormat="1" applyFont="1" applyFill="1" applyBorder="1" applyAlignment="1">
      <alignment horizontal="right" vertical="center" wrapText="1"/>
    </xf>
    <xf numFmtId="182" fontId="27" fillId="0" borderId="0" xfId="0" applyNumberFormat="1" applyFont="1" applyFill="1" applyAlignment="1">
      <alignment horizontal="left" vertical="top" wrapText="1"/>
    </xf>
    <xf numFmtId="0" fontId="120" fillId="0" borderId="20" xfId="0" applyFont="1" applyBorder="1" applyAlignment="1">
      <alignment horizontal="center" vertical="center"/>
    </xf>
    <xf numFmtId="49" fontId="140" fillId="0" borderId="74" xfId="1545" applyNumberFormat="1" applyFont="1" applyFill="1" applyBorder="1" applyAlignment="1">
      <alignment vertical="top" wrapText="1"/>
    </xf>
    <xf numFmtId="0" fontId="27" fillId="0" borderId="20" xfId="1716" applyFont="1" applyFill="1" applyBorder="1" applyAlignment="1">
      <alignment horizontal="left" vertical="top" wrapText="1" indent="1"/>
    </xf>
    <xf numFmtId="0" fontId="91" fillId="0" borderId="20" xfId="1716" applyFont="1" applyFill="1" applyBorder="1" applyAlignment="1">
      <alignment horizontal="left" vertical="top" wrapText="1" indent="1"/>
    </xf>
    <xf numFmtId="0" fontId="140" fillId="0" borderId="74" xfId="0" applyFont="1" applyFill="1" applyBorder="1" applyAlignment="1">
      <alignment horizontal="center" vertical="center"/>
    </xf>
    <xf numFmtId="0" fontId="142" fillId="0" borderId="74" xfId="0" applyFont="1" applyFill="1" applyBorder="1" applyAlignment="1">
      <alignment horizontal="center" vertical="center"/>
    </xf>
    <xf numFmtId="0" fontId="27" fillId="0" borderId="0" xfId="9" applyFont="1" applyFill="1" applyBorder="1" applyAlignment="1">
      <alignment horizontal="left" vertical="top" wrapText="1"/>
    </xf>
    <xf numFmtId="0" fontId="120" fillId="0" borderId="0" xfId="0" applyFont="1" applyFill="1" applyBorder="1" applyAlignment="1">
      <alignment horizontal="center" vertical="top" wrapText="1"/>
    </xf>
    <xf numFmtId="0" fontId="27" fillId="0" borderId="0" xfId="9" applyFont="1" applyFill="1" applyBorder="1" applyAlignment="1">
      <alignment vertical="top" wrapText="1"/>
    </xf>
    <xf numFmtId="0" fontId="27" fillId="0" borderId="0" xfId="0" applyFont="1" applyFill="1" applyBorder="1" applyAlignment="1">
      <alignment horizontal="left" vertical="top" wrapText="1"/>
    </xf>
    <xf numFmtId="0" fontId="120" fillId="0" borderId="20" xfId="0" applyFont="1" applyBorder="1" applyAlignment="1">
      <alignment horizontal="center" vertical="center" wrapText="1"/>
    </xf>
    <xf numFmtId="43" fontId="120" fillId="0" borderId="0" xfId="7" applyFont="1" applyFill="1" applyAlignment="1">
      <alignment horizontal="left" vertical="top" wrapText="1"/>
    </xf>
    <xf numFmtId="0" fontId="123" fillId="0" borderId="20" xfId="0" applyFont="1" applyFill="1" applyBorder="1" applyAlignment="1">
      <alignment horizontal="left" vertical="top" wrapText="1"/>
    </xf>
    <xf numFmtId="169" fontId="115" fillId="0" borderId="20" xfId="0" applyNumberFormat="1" applyFont="1" applyFill="1" applyBorder="1" applyAlignment="1">
      <alignment horizontal="left" vertical="center" wrapText="1"/>
    </xf>
    <xf numFmtId="0" fontId="27" fillId="0" borderId="0" xfId="0" applyFont="1" applyFill="1" applyAlignment="1">
      <alignment horizontal="right"/>
    </xf>
    <xf numFmtId="172" fontId="27" fillId="0" borderId="20" xfId="0" applyNumberFormat="1" applyFont="1" applyFill="1" applyBorder="1" applyAlignment="1">
      <alignment horizontal="center" vertical="center" wrapText="1"/>
    </xf>
    <xf numFmtId="167" fontId="120" fillId="0" borderId="0" xfId="9" applyNumberFormat="1" applyFont="1" applyFill="1" applyAlignment="1">
      <alignment vertical="center" wrapText="1"/>
    </xf>
    <xf numFmtId="0" fontId="91" fillId="0" borderId="74" xfId="0" applyFont="1" applyFill="1" applyBorder="1" applyAlignment="1">
      <alignment horizontal="left" vertical="top" wrapText="1"/>
    </xf>
    <xf numFmtId="169" fontId="120" fillId="0" borderId="35" xfId="351" applyNumberFormat="1" applyFont="1" applyFill="1" applyBorder="1" applyAlignment="1">
      <alignment horizontal="right" vertical="center" shrinkToFit="1"/>
    </xf>
    <xf numFmtId="0" fontId="91" fillId="0" borderId="0" xfId="0" applyFont="1" applyFill="1" applyBorder="1" applyAlignment="1">
      <alignment horizontal="left" vertical="top" wrapText="1"/>
    </xf>
    <xf numFmtId="169" fontId="27" fillId="0" borderId="0" xfId="301" applyNumberFormat="1" applyFont="1" applyFill="1" applyBorder="1" applyAlignment="1">
      <alignment horizontal="left" vertical="top" wrapText="1"/>
    </xf>
    <xf numFmtId="168" fontId="120" fillId="0" borderId="0" xfId="0" applyNumberFormat="1" applyFont="1" applyFill="1" applyAlignment="1">
      <alignment horizontal="right" vertical="top" wrapText="1"/>
    </xf>
    <xf numFmtId="0" fontId="91" fillId="0" borderId="20" xfId="0" applyFont="1" applyFill="1" applyBorder="1" applyAlignment="1">
      <alignment horizontal="center" vertical="center" wrapText="1"/>
    </xf>
    <xf numFmtId="0" fontId="144" fillId="0" borderId="20" xfId="0" applyFont="1" applyFill="1" applyBorder="1" applyAlignment="1">
      <alignment horizontal="left" vertical="center" wrapText="1"/>
    </xf>
    <xf numFmtId="49" fontId="139" fillId="0" borderId="20" xfId="0" applyNumberFormat="1" applyFont="1" applyFill="1" applyBorder="1" applyAlignment="1">
      <alignment horizontal="center" vertical="center" textRotation="90" wrapText="1"/>
    </xf>
    <xf numFmtId="0" fontId="139" fillId="0" borderId="20" xfId="0" applyNumberFormat="1" applyFont="1" applyFill="1" applyBorder="1" applyAlignment="1">
      <alignment horizontal="center" vertical="center" wrapText="1"/>
    </xf>
    <xf numFmtId="168" fontId="120" fillId="0" borderId="35" xfId="0" applyNumberFormat="1" applyFont="1" applyFill="1" applyBorder="1" applyAlignment="1">
      <alignment horizontal="center" vertical="center" wrapText="1"/>
    </xf>
    <xf numFmtId="168" fontId="139" fillId="0" borderId="20" xfId="0" applyNumberFormat="1" applyFont="1" applyFill="1" applyBorder="1" applyAlignment="1">
      <alignment horizontal="center" vertical="center" wrapText="1"/>
    </xf>
    <xf numFmtId="172" fontId="120" fillId="0" borderId="20" xfId="0" applyNumberFormat="1" applyFont="1" applyFill="1" applyBorder="1" applyAlignment="1">
      <alignment horizontal="center" vertical="center" wrapText="1"/>
    </xf>
    <xf numFmtId="168" fontId="146" fillId="0" borderId="20" xfId="0" applyNumberFormat="1" applyFont="1" applyFill="1" applyBorder="1" applyAlignment="1">
      <alignment horizontal="center" vertical="center" wrapText="1"/>
    </xf>
    <xf numFmtId="167" fontId="120" fillId="0" borderId="20" xfId="6" applyNumberFormat="1" applyFont="1" applyFill="1" applyBorder="1" applyAlignment="1">
      <alignment horizontal="center" vertical="center"/>
    </xf>
    <xf numFmtId="183" fontId="139" fillId="0" borderId="20" xfId="0" applyNumberFormat="1" applyFont="1" applyFill="1" applyBorder="1" applyAlignment="1">
      <alignment horizontal="center" vertical="center" wrapText="1"/>
    </xf>
    <xf numFmtId="183" fontId="120" fillId="0" borderId="20" xfId="0" applyNumberFormat="1" applyFont="1" applyFill="1" applyBorder="1" applyAlignment="1">
      <alignment horizontal="center" vertical="center" wrapText="1"/>
    </xf>
    <xf numFmtId="0" fontId="120" fillId="0" borderId="0" xfId="0" applyNumberFormat="1" applyFont="1" applyFill="1" applyAlignment="1">
      <alignment vertical="center" wrapText="1"/>
    </xf>
    <xf numFmtId="49" fontId="120" fillId="0" borderId="0" xfId="0" applyNumberFormat="1" applyFont="1" applyFill="1" applyAlignment="1">
      <alignment horizontal="center" vertical="center" wrapText="1"/>
    </xf>
    <xf numFmtId="1" fontId="27" fillId="0" borderId="0" xfId="119" applyFont="1" applyFill="1" applyAlignment="1">
      <alignment vertical="center"/>
    </xf>
    <xf numFmtId="0" fontId="27" fillId="0" borderId="58" xfId="56" applyFont="1" applyFill="1" applyBorder="1" applyAlignment="1">
      <alignment horizontal="left" vertical="center"/>
    </xf>
    <xf numFmtId="0" fontId="27" fillId="0" borderId="39" xfId="56" applyFont="1" applyFill="1" applyBorder="1" applyAlignment="1">
      <alignment horizontal="left" vertical="center"/>
    </xf>
    <xf numFmtId="0" fontId="27" fillId="0" borderId="20" xfId="56" applyFont="1" applyFill="1" applyBorder="1" applyAlignment="1">
      <alignment horizontal="center" vertical="center"/>
    </xf>
    <xf numFmtId="0" fontId="147" fillId="0" borderId="20" xfId="0" applyFont="1" applyFill="1" applyBorder="1" applyAlignment="1">
      <alignment horizontal="left" vertical="center" wrapText="1"/>
    </xf>
    <xf numFmtId="0" fontId="27" fillId="0" borderId="58" xfId="56" applyFont="1" applyFill="1" applyBorder="1" applyAlignment="1">
      <alignment horizontal="center" vertical="center"/>
    </xf>
    <xf numFmtId="37" fontId="27" fillId="0" borderId="20" xfId="56" applyNumberFormat="1" applyFont="1" applyFill="1" applyBorder="1" applyAlignment="1">
      <alignment horizontal="center" vertical="center"/>
    </xf>
    <xf numFmtId="0" fontId="147" fillId="0" borderId="64" xfId="0" applyFont="1" applyFill="1" applyBorder="1" applyAlignment="1">
      <alignment horizontal="left" vertical="center" wrapText="1"/>
    </xf>
    <xf numFmtId="0" fontId="120" fillId="0" borderId="39" xfId="0" applyFont="1" applyFill="1" applyBorder="1" applyAlignment="1">
      <alignment horizontal="left" vertical="center" wrapText="1"/>
    </xf>
    <xf numFmtId="0" fontId="27" fillId="0" borderId="35" xfId="56" applyFont="1" applyFill="1" applyBorder="1" applyAlignment="1">
      <alignment horizontal="center" vertical="center"/>
    </xf>
    <xf numFmtId="49" fontId="120" fillId="0" borderId="64" xfId="0" applyNumberFormat="1" applyFont="1" applyFill="1" applyBorder="1" applyAlignment="1">
      <alignment horizontal="left" vertical="center"/>
    </xf>
    <xf numFmtId="49" fontId="27" fillId="0" borderId="64" xfId="0" applyNumberFormat="1" applyFont="1" applyFill="1" applyBorder="1" applyAlignment="1">
      <alignment horizontal="left" vertical="center"/>
    </xf>
    <xf numFmtId="49" fontId="27" fillId="0" borderId="58" xfId="0" applyNumberFormat="1" applyFont="1" applyFill="1" applyBorder="1" applyAlignment="1">
      <alignment horizontal="left" vertical="center"/>
    </xf>
    <xf numFmtId="0" fontId="27" fillId="0" borderId="35" xfId="56" applyFont="1" applyFill="1" applyBorder="1" applyAlignment="1">
      <alignment horizontal="center" vertical="center" wrapText="1"/>
    </xf>
    <xf numFmtId="49" fontId="120" fillId="0" borderId="20" xfId="0" applyNumberFormat="1" applyFont="1" applyFill="1" applyBorder="1" applyAlignment="1">
      <alignment horizontal="left" vertical="center"/>
    </xf>
    <xf numFmtId="0" fontId="92" fillId="0" borderId="20" xfId="56" applyFont="1" applyFill="1" applyBorder="1" applyAlignment="1">
      <alignment horizontal="center" vertical="center"/>
    </xf>
    <xf numFmtId="0" fontId="92" fillId="0" borderId="20" xfId="56" applyFont="1" applyFill="1" applyBorder="1" applyAlignment="1">
      <alignment horizontal="center" vertical="center" wrapText="1"/>
    </xf>
    <xf numFmtId="0" fontId="92" fillId="0" borderId="35" xfId="56" applyFont="1" applyFill="1" applyBorder="1" applyAlignment="1">
      <alignment horizontal="center" vertical="center" wrapText="1"/>
    </xf>
    <xf numFmtId="49" fontId="115" fillId="0" borderId="20" xfId="0" applyNumberFormat="1" applyFont="1" applyFill="1" applyBorder="1" applyAlignment="1">
      <alignment horizontal="center" vertical="center"/>
    </xf>
    <xf numFmtId="0" fontId="92" fillId="0" borderId="64" xfId="0" applyFont="1" applyFill="1" applyBorder="1" applyAlignment="1">
      <alignment vertical="center" wrapText="1"/>
    </xf>
    <xf numFmtId="0" fontId="27" fillId="0" borderId="0" xfId="136" applyFont="1" applyFill="1"/>
    <xf numFmtId="0" fontId="27" fillId="0" borderId="0" xfId="136" applyFont="1" applyFill="1" applyAlignment="1">
      <alignment vertical="center"/>
    </xf>
    <xf numFmtId="49" fontId="27" fillId="0" borderId="0" xfId="0" applyNumberFormat="1" applyFont="1" applyFill="1" applyAlignment="1">
      <alignment horizontal="right"/>
    </xf>
    <xf numFmtId="0" fontId="27" fillId="0" borderId="0" xfId="136" applyFont="1" applyFill="1" applyAlignment="1">
      <alignment horizontal="left" vertical="center"/>
    </xf>
    <xf numFmtId="0" fontId="27" fillId="0" borderId="0" xfId="136" applyFont="1" applyFill="1" applyAlignment="1">
      <alignment horizontal="center" wrapText="1"/>
    </xf>
    <xf numFmtId="0" fontId="27" fillId="0" borderId="0" xfId="947" applyFont="1" applyFill="1" applyAlignment="1">
      <alignment horizontal="left" vertical="top" wrapText="1"/>
    </xf>
    <xf numFmtId="168" fontId="27" fillId="0" borderId="20" xfId="136" applyNumberFormat="1" applyFont="1" applyFill="1" applyBorder="1" applyAlignment="1">
      <alignment horizontal="center" vertical="center" wrapText="1"/>
    </xf>
    <xf numFmtId="168" fontId="27" fillId="0" borderId="70" xfId="136" applyNumberFormat="1" applyFont="1" applyFill="1" applyBorder="1" applyAlignment="1">
      <alignment horizontal="center" vertical="center" wrapText="1"/>
    </xf>
    <xf numFmtId="169" fontId="27" fillId="0" borderId="20" xfId="1004" applyNumberFormat="1" applyFont="1" applyFill="1" applyBorder="1" applyAlignment="1">
      <alignment horizontal="center" vertical="center" wrapText="1"/>
    </xf>
    <xf numFmtId="169" fontId="27" fillId="0" borderId="70" xfId="136" applyNumberFormat="1" applyFont="1" applyFill="1" applyBorder="1" applyAlignment="1">
      <alignment horizontal="center" vertical="center" wrapText="1"/>
    </xf>
    <xf numFmtId="0" fontId="27" fillId="0" borderId="20" xfId="136" applyFont="1" applyFill="1" applyBorder="1"/>
    <xf numFmtId="169" fontId="120" fillId="0" borderId="20" xfId="1004" applyNumberFormat="1" applyFont="1" applyFill="1" applyBorder="1" applyAlignment="1">
      <alignment vertical="center" wrapText="1"/>
    </xf>
    <xf numFmtId="169" fontId="92" fillId="0" borderId="20" xfId="0" applyNumberFormat="1" applyFont="1" applyFill="1" applyBorder="1" applyAlignment="1">
      <alignment vertical="center" wrapText="1"/>
    </xf>
    <xf numFmtId="49" fontId="27" fillId="0" borderId="20" xfId="136" applyNumberFormat="1" applyFont="1" applyFill="1" applyBorder="1" applyAlignment="1">
      <alignment horizontal="left" vertical="center" wrapText="1"/>
    </xf>
    <xf numFmtId="0" fontId="27" fillId="0" borderId="20" xfId="136" applyFont="1" applyFill="1" applyBorder="1" applyAlignment="1">
      <alignment horizontal="left" vertical="center" wrapText="1"/>
    </xf>
    <xf numFmtId="169" fontId="27" fillId="0" borderId="20" xfId="136" applyNumberFormat="1" applyFont="1" applyFill="1" applyBorder="1" applyAlignment="1">
      <alignment vertical="center"/>
    </xf>
    <xf numFmtId="43" fontId="27" fillId="0" borderId="0" xfId="136" applyNumberFormat="1" applyFont="1" applyFill="1"/>
    <xf numFmtId="169" fontId="27" fillId="0" borderId="20" xfId="1004" applyNumberFormat="1" applyFont="1" applyFill="1" applyBorder="1" applyAlignment="1">
      <alignment vertical="center" wrapText="1"/>
    </xf>
    <xf numFmtId="43" fontId="27" fillId="0" borderId="0" xfId="136" applyNumberFormat="1" applyFont="1" applyFill="1" applyBorder="1"/>
    <xf numFmtId="0" fontId="27" fillId="0" borderId="0" xfId="136" applyFont="1" applyFill="1" applyBorder="1"/>
    <xf numFmtId="0" fontId="149" fillId="0" borderId="20" xfId="0" applyFont="1" applyFill="1" applyBorder="1" applyAlignment="1">
      <alignment horizontal="center" vertical="center" wrapText="1"/>
    </xf>
    <xf numFmtId="0" fontId="92" fillId="0" borderId="20" xfId="1767" applyFont="1" applyFill="1" applyBorder="1" applyAlignment="1">
      <alignment horizontal="center" vertical="center" wrapText="1"/>
    </xf>
    <xf numFmtId="169" fontId="113" fillId="0" borderId="20" xfId="0" applyNumberFormat="1" applyFont="1" applyFill="1" applyBorder="1" applyAlignment="1">
      <alignment vertical="center" wrapText="1"/>
    </xf>
    <xf numFmtId="0" fontId="92" fillId="0" borderId="20" xfId="1768" applyFont="1" applyFill="1" applyBorder="1" applyAlignment="1">
      <alignment horizontal="center" vertical="center" wrapText="1"/>
    </xf>
    <xf numFmtId="0" fontId="92" fillId="0" borderId="20" xfId="1769" applyFont="1" applyFill="1" applyBorder="1" applyAlignment="1">
      <alignment horizontal="center" vertical="center" wrapText="1"/>
    </xf>
    <xf numFmtId="0" fontId="113" fillId="0" borderId="20" xfId="1769" applyFont="1" applyFill="1" applyBorder="1" applyAlignment="1">
      <alignment horizontal="center" vertical="center" wrapText="1"/>
    </xf>
    <xf numFmtId="0" fontId="113" fillId="0" borderId="36" xfId="0" applyFont="1" applyFill="1" applyBorder="1" applyAlignment="1">
      <alignment horizontal="center" vertical="center" wrapText="1"/>
    </xf>
    <xf numFmtId="169" fontId="27" fillId="0" borderId="20" xfId="1004" applyNumberFormat="1" applyFont="1" applyFill="1" applyBorder="1" applyAlignment="1">
      <alignment horizontal="right" vertical="center" wrapText="1"/>
    </xf>
    <xf numFmtId="0" fontId="113" fillId="0" borderId="20" xfId="1768" applyFont="1" applyFill="1" applyBorder="1" applyAlignment="1">
      <alignment horizontal="center" vertical="center" wrapText="1"/>
    </xf>
    <xf numFmtId="169" fontId="92" fillId="0" borderId="0" xfId="7" applyNumberFormat="1" applyFont="1" applyFill="1" applyAlignment="1">
      <alignment vertical="center"/>
    </xf>
    <xf numFmtId="49" fontId="120" fillId="0" borderId="20" xfId="56" applyNumberFormat="1" applyFont="1" applyFill="1" applyBorder="1" applyAlignment="1">
      <alignment vertical="top"/>
    </xf>
    <xf numFmtId="0" fontId="120" fillId="0" borderId="20" xfId="56" applyFont="1" applyFill="1" applyBorder="1" applyAlignment="1"/>
    <xf numFmtId="0" fontId="120" fillId="0" borderId="20" xfId="56" applyFont="1" applyFill="1" applyBorder="1"/>
    <xf numFmtId="49" fontId="27" fillId="0" borderId="20" xfId="56" applyNumberFormat="1" applyFont="1" applyFill="1" applyBorder="1" applyAlignment="1">
      <alignment vertical="top"/>
    </xf>
    <xf numFmtId="0" fontId="27" fillId="0" borderId="20" xfId="56" applyFont="1" applyFill="1" applyBorder="1" applyAlignment="1"/>
    <xf numFmtId="0" fontId="27" fillId="0" borderId="20" xfId="56" applyFont="1" applyFill="1" applyBorder="1"/>
    <xf numFmtId="0" fontId="120" fillId="0" borderId="20" xfId="56" applyFont="1" applyFill="1" applyBorder="1" applyAlignment="1">
      <alignment wrapText="1"/>
    </xf>
    <xf numFmtId="0" fontId="27" fillId="0" borderId="72" xfId="56" applyFont="1" applyFill="1" applyBorder="1"/>
    <xf numFmtId="0" fontId="27" fillId="0" borderId="20" xfId="56" applyFont="1" applyFill="1" applyBorder="1" applyAlignment="1">
      <alignment vertical="top"/>
    </xf>
    <xf numFmtId="0" fontId="146" fillId="0" borderId="20" xfId="0" applyFont="1" applyFill="1" applyBorder="1" applyAlignment="1">
      <alignment horizontal="left" vertical="center" wrapText="1"/>
    </xf>
    <xf numFmtId="0" fontId="27" fillId="0" borderId="20" xfId="56" applyFont="1" applyFill="1" applyBorder="1" applyAlignment="1">
      <alignment horizontal="left" vertical="center" wrapText="1"/>
    </xf>
    <xf numFmtId="0" fontId="120" fillId="0" borderId="20" xfId="56" applyFont="1" applyFill="1" applyBorder="1" applyAlignment="1">
      <alignment vertical="top"/>
    </xf>
    <xf numFmtId="0" fontId="120" fillId="0" borderId="20" xfId="947" applyFont="1" applyFill="1" applyBorder="1" applyAlignment="1">
      <alignment vertical="center" wrapText="1"/>
    </xf>
    <xf numFmtId="0" fontId="139" fillId="0" borderId="20" xfId="0" applyFont="1" applyFill="1" applyBorder="1" applyAlignment="1">
      <alignment horizontal="left" vertical="center" wrapText="1"/>
    </xf>
    <xf numFmtId="0" fontId="27" fillId="0" borderId="0" xfId="0" applyFont="1" applyBorder="1" applyAlignment="1">
      <alignment vertical="top" wrapText="1"/>
    </xf>
    <xf numFmtId="169" fontId="27" fillId="0" borderId="0" xfId="1477" applyNumberFormat="1" applyFont="1" applyFill="1" applyBorder="1" applyAlignment="1">
      <alignment horizontal="right" vertical="center" wrapText="1"/>
    </xf>
    <xf numFmtId="168" fontId="27" fillId="0" borderId="0" xfId="9" applyNumberFormat="1" applyFont="1" applyFill="1" applyAlignment="1">
      <alignment horizontal="left" vertical="top" wrapText="1"/>
    </xf>
    <xf numFmtId="169" fontId="27" fillId="0" borderId="0" xfId="1004" applyNumberFormat="1" applyFont="1" applyFill="1" applyBorder="1" applyAlignment="1">
      <alignment horizontal="center" vertical="center" wrapText="1"/>
    </xf>
    <xf numFmtId="168" fontId="27" fillId="0" borderId="0" xfId="0" applyNumberFormat="1" applyFont="1" applyFill="1" applyBorder="1" applyAlignment="1">
      <alignment horizontal="right" vertical="top" wrapText="1"/>
    </xf>
    <xf numFmtId="43" fontId="27" fillId="0" borderId="0" xfId="9" applyNumberFormat="1" applyFont="1" applyFill="1" applyAlignment="1">
      <alignment vertical="top" wrapText="1"/>
    </xf>
    <xf numFmtId="0" fontId="27" fillId="0" borderId="1" xfId="9" applyFont="1" applyFill="1" applyBorder="1" applyAlignment="1">
      <alignment vertical="top" wrapText="1"/>
    </xf>
    <xf numFmtId="0" fontId="27" fillId="0" borderId="1" xfId="9" applyFont="1" applyFill="1" applyBorder="1" applyAlignment="1">
      <alignment horizontal="left" vertical="top" wrapText="1"/>
    </xf>
    <xf numFmtId="0" fontId="27" fillId="0" borderId="41" xfId="0" applyFont="1" applyFill="1" applyBorder="1" applyAlignment="1">
      <alignment horizontal="left" vertical="center" wrapText="1"/>
    </xf>
    <xf numFmtId="0" fontId="27" fillId="0" borderId="35" xfId="0" applyFont="1" applyFill="1" applyBorder="1" applyAlignment="1">
      <alignment vertical="center" wrapText="1"/>
    </xf>
    <xf numFmtId="0" fontId="91" fillId="0" borderId="20" xfId="0" applyFont="1" applyBorder="1" applyAlignment="1">
      <alignment horizontal="left" vertical="top" wrapText="1"/>
    </xf>
    <xf numFmtId="0" fontId="27" fillId="55" borderId="20" xfId="0" applyFont="1" applyFill="1" applyBorder="1" applyAlignment="1">
      <alignment horizontal="center" vertical="center" wrapText="1"/>
    </xf>
    <xf numFmtId="0" fontId="27" fillId="55" borderId="0" xfId="0" applyFont="1" applyFill="1" applyAlignment="1">
      <alignment vertical="center" wrapText="1"/>
    </xf>
    <xf numFmtId="169" fontId="27" fillId="0" borderId="20" xfId="107" applyNumberFormat="1" applyFont="1" applyFill="1" applyBorder="1" applyAlignment="1">
      <alignment horizontal="center" vertical="center"/>
    </xf>
    <xf numFmtId="174" fontId="27" fillId="0" borderId="20" xfId="300" applyNumberFormat="1" applyFont="1" applyBorder="1" applyAlignment="1">
      <alignment horizontal="center" vertical="center" wrapText="1"/>
    </xf>
    <xf numFmtId="0" fontId="91" fillId="0" borderId="20" xfId="0" applyFont="1" applyBorder="1" applyAlignment="1">
      <alignment vertical="center" wrapText="1"/>
    </xf>
    <xf numFmtId="0" fontId="27" fillId="0" borderId="74" xfId="0" applyFont="1" applyBorder="1" applyAlignment="1">
      <alignment vertical="top" wrapText="1"/>
    </xf>
    <xf numFmtId="0" fontId="27" fillId="0" borderId="70" xfId="0" applyFont="1" applyBorder="1" applyAlignment="1">
      <alignment vertical="top" wrapText="1"/>
    </xf>
    <xf numFmtId="0" fontId="91" fillId="0" borderId="20" xfId="0" applyFont="1" applyBorder="1" applyAlignment="1">
      <alignment vertical="top" wrapText="1"/>
    </xf>
    <xf numFmtId="177" fontId="91" fillId="0" borderId="20" xfId="0" applyNumberFormat="1" applyFont="1" applyBorder="1" applyAlignment="1">
      <alignment horizontal="right" wrapText="1"/>
    </xf>
    <xf numFmtId="174" fontId="27" fillId="0" borderId="20" xfId="300" applyNumberFormat="1" applyFont="1" applyFill="1" applyBorder="1" applyAlignment="1">
      <alignment vertical="center" wrapText="1"/>
    </xf>
    <xf numFmtId="0" fontId="27" fillId="0" borderId="20" xfId="1277" applyFont="1" applyBorder="1" applyAlignment="1">
      <alignment horizontal="center" vertical="top" wrapText="1"/>
    </xf>
    <xf numFmtId="0" fontId="91" fillId="0" borderId="80" xfId="0" applyFont="1" applyFill="1" applyBorder="1" applyAlignment="1">
      <alignment horizontal="left" vertical="top" wrapText="1"/>
    </xf>
    <xf numFmtId="169" fontId="120" fillId="0" borderId="80" xfId="301" applyNumberFormat="1" applyFont="1" applyFill="1" applyBorder="1" applyAlignment="1">
      <alignment horizontal="left" vertical="top" wrapText="1"/>
    </xf>
    <xf numFmtId="0" fontId="120" fillId="0" borderId="80" xfId="0" applyFont="1" applyFill="1" applyBorder="1" applyAlignment="1">
      <alignment horizontal="left" vertical="top" wrapText="1"/>
    </xf>
    <xf numFmtId="169" fontId="27" fillId="0" borderId="80" xfId="301" applyNumberFormat="1" applyFont="1" applyFill="1" applyBorder="1" applyAlignment="1">
      <alignment horizontal="left" vertical="top" wrapText="1"/>
    </xf>
    <xf numFmtId="169" fontId="120" fillId="0" borderId="0" xfId="7" applyNumberFormat="1" applyFont="1" applyFill="1" applyAlignment="1">
      <alignment vertical="center" wrapText="1"/>
    </xf>
    <xf numFmtId="43" fontId="92" fillId="0" borderId="0" xfId="7" applyFont="1" applyFill="1" applyAlignment="1">
      <alignment horizontal="left" vertical="top" wrapText="1"/>
    </xf>
    <xf numFmtId="0" fontId="27" fillId="0" borderId="80" xfId="0" applyFont="1" applyFill="1" applyBorder="1" applyAlignment="1">
      <alignment horizontal="center"/>
    </xf>
    <xf numFmtId="0" fontId="27" fillId="0" borderId="80" xfId="0" applyFont="1" applyFill="1" applyBorder="1" applyAlignment="1">
      <alignment horizontal="center" wrapText="1"/>
    </xf>
    <xf numFmtId="169" fontId="27" fillId="0" borderId="0" xfId="7" applyNumberFormat="1" applyFont="1" applyFill="1" applyBorder="1" applyAlignment="1">
      <alignment horizontal="center"/>
    </xf>
    <xf numFmtId="0" fontId="27" fillId="0" borderId="0" xfId="0" applyFont="1" applyFill="1" applyBorder="1" applyAlignment="1">
      <alignment horizontal="center"/>
    </xf>
    <xf numFmtId="0" fontId="27" fillId="0" borderId="80" xfId="0" applyFont="1" applyFill="1" applyBorder="1" applyAlignment="1">
      <alignment horizontal="center" vertical="top" wrapText="1"/>
    </xf>
    <xf numFmtId="169" fontId="27" fillId="0" borderId="80" xfId="7" applyNumberFormat="1" applyFont="1" applyFill="1" applyBorder="1" applyAlignment="1">
      <alignment horizontal="center"/>
    </xf>
    <xf numFmtId="167" fontId="120" fillId="0" borderId="80" xfId="1715" applyNumberFormat="1" applyFont="1" applyFill="1" applyBorder="1" applyAlignment="1">
      <alignment horizontal="right" vertical="center" wrapText="1"/>
    </xf>
    <xf numFmtId="167" fontId="27" fillId="0" borderId="80" xfId="1715" applyNumberFormat="1" applyFont="1" applyFill="1" applyBorder="1" applyAlignment="1">
      <alignment horizontal="right" vertical="center" wrapText="1"/>
    </xf>
    <xf numFmtId="0" fontId="27" fillId="0" borderId="81" xfId="8" applyFont="1" applyFill="1" applyBorder="1" applyAlignment="1">
      <alignment horizontal="left" vertical="center" wrapText="1"/>
    </xf>
    <xf numFmtId="169" fontId="115" fillId="0" borderId="82" xfId="7" applyNumberFormat="1" applyFont="1" applyFill="1" applyBorder="1" applyAlignment="1">
      <alignment horizontal="left" vertical="center" wrapText="1"/>
    </xf>
    <xf numFmtId="0" fontId="115" fillId="0" borderId="0" xfId="0" applyNumberFormat="1" applyFont="1" applyFill="1" applyAlignment="1">
      <alignment horizontal="left" vertical="center" wrapText="1"/>
    </xf>
    <xf numFmtId="0" fontId="92" fillId="0" borderId="82" xfId="0" applyFont="1" applyFill="1" applyBorder="1" applyAlignment="1">
      <alignment horizontal="left" vertical="center" wrapText="1"/>
    </xf>
    <xf numFmtId="0" fontId="120" fillId="0" borderId="81" xfId="8" applyFont="1" applyFill="1" applyBorder="1" applyAlignment="1">
      <alignment horizontal="left" vertical="center" wrapText="1"/>
    </xf>
    <xf numFmtId="0" fontId="27" fillId="0" borderId="0" xfId="9" applyFont="1" applyFill="1" applyAlignment="1">
      <alignment horizontal="right" vertical="center" wrapText="1"/>
    </xf>
    <xf numFmtId="165" fontId="27" fillId="0" borderId="0" xfId="9" applyNumberFormat="1" applyFont="1" applyFill="1" applyAlignment="1">
      <alignment vertical="center" wrapText="1"/>
    </xf>
    <xf numFmtId="0" fontId="114" fillId="0" borderId="33" xfId="0" applyFont="1" applyBorder="1" applyAlignment="1">
      <alignment horizontal="center" vertical="center" wrapText="1"/>
    </xf>
    <xf numFmtId="49" fontId="27" fillId="0" borderId="20" xfId="997" applyNumberFormat="1" applyFont="1" applyBorder="1" applyAlignment="1">
      <alignment horizontal="center" vertical="center" wrapText="1"/>
    </xf>
    <xf numFmtId="174" fontId="27" fillId="55" borderId="20" xfId="56" applyNumberFormat="1" applyFont="1" applyFill="1" applyBorder="1" applyAlignment="1">
      <alignment horizontal="center" vertical="center" wrapText="1"/>
    </xf>
    <xf numFmtId="174" fontId="27" fillId="55" borderId="20" xfId="75" applyNumberFormat="1" applyFont="1" applyFill="1" applyBorder="1" applyAlignment="1">
      <alignment horizontal="center" vertical="center" wrapText="1"/>
    </xf>
    <xf numFmtId="174" fontId="27" fillId="55" borderId="20" xfId="300" applyNumberFormat="1" applyFont="1" applyFill="1" applyBorder="1" applyAlignment="1">
      <alignment horizontal="center" vertical="center" wrapText="1"/>
    </xf>
    <xf numFmtId="0" fontId="27" fillId="0" borderId="20" xfId="0" applyFont="1" applyBorder="1" applyAlignment="1">
      <alignment horizontal="center" vertical="center" wrapText="1"/>
    </xf>
    <xf numFmtId="0" fontId="27" fillId="0" borderId="20" xfId="0" applyFont="1" applyBorder="1" applyAlignment="1">
      <alignment horizontal="center" vertical="top" wrapText="1"/>
    </xf>
    <xf numFmtId="0" fontId="27" fillId="0" borderId="20" xfId="0" applyFont="1" applyBorder="1" applyAlignment="1">
      <alignment horizontal="left" vertical="top" wrapText="1"/>
    </xf>
    <xf numFmtId="0" fontId="27" fillId="0" borderId="0" xfId="0" applyFont="1" applyAlignment="1">
      <alignment horizontal="left" vertical="top" wrapText="1"/>
    </xf>
    <xf numFmtId="0" fontId="27" fillId="0" borderId="0" xfId="0" applyFont="1" applyAlignment="1">
      <alignment horizontal="center" vertical="top" wrapText="1"/>
    </xf>
    <xf numFmtId="0" fontId="27" fillId="0" borderId="0" xfId="0" applyFont="1" applyFill="1" applyAlignment="1">
      <alignment horizontal="center" vertical="center" wrapText="1"/>
    </xf>
    <xf numFmtId="0" fontId="27" fillId="0" borderId="0" xfId="8" applyFont="1" applyFill="1" applyAlignment="1">
      <alignment horizontal="right" vertical="center" wrapText="1"/>
    </xf>
    <xf numFmtId="0" fontId="27" fillId="0" borderId="20" xfId="9" applyFont="1" applyFill="1" applyBorder="1" applyAlignment="1">
      <alignment horizontal="center" vertical="center" wrapText="1"/>
    </xf>
    <xf numFmtId="0" fontId="27" fillId="0" borderId="20" xfId="0" applyFont="1" applyFill="1" applyBorder="1" applyAlignment="1">
      <alignment horizontal="center" vertical="top" wrapText="1"/>
    </xf>
    <xf numFmtId="0" fontId="27" fillId="0" borderId="20" xfId="0" applyFont="1" applyFill="1" applyBorder="1" applyAlignment="1">
      <alignment horizontal="center" vertical="center" wrapText="1"/>
    </xf>
    <xf numFmtId="0" fontId="27" fillId="0" borderId="20" xfId="947" applyFont="1" applyFill="1" applyBorder="1" applyAlignment="1">
      <alignment horizontal="center" vertical="center" wrapText="1"/>
    </xf>
    <xf numFmtId="0" fontId="27" fillId="0" borderId="20" xfId="0" applyFont="1" applyFill="1" applyBorder="1" applyAlignment="1">
      <alignment horizontal="left" vertical="center" wrapText="1"/>
    </xf>
    <xf numFmtId="0" fontId="27" fillId="0" borderId="20" xfId="9" applyFont="1" applyFill="1" applyBorder="1" applyAlignment="1">
      <alignment horizontal="right" vertical="top" wrapText="1"/>
    </xf>
    <xf numFmtId="0" fontId="91" fillId="0" borderId="20" xfId="0" applyFont="1" applyFill="1" applyBorder="1" applyAlignment="1">
      <alignment horizontal="left" vertical="top" wrapText="1"/>
    </xf>
    <xf numFmtId="0" fontId="27" fillId="0" borderId="20" xfId="0" applyFont="1" applyFill="1" applyBorder="1" applyAlignment="1">
      <alignment horizontal="left" vertical="top" wrapText="1"/>
    </xf>
    <xf numFmtId="0" fontId="120" fillId="0" borderId="0" xfId="0" applyFont="1" applyFill="1" applyAlignment="1">
      <alignment horizontal="left" vertical="top" wrapText="1"/>
    </xf>
    <xf numFmtId="0" fontId="120" fillId="0" borderId="0" xfId="0" applyFont="1" applyFill="1" applyBorder="1" applyAlignment="1">
      <alignment horizontal="left" vertical="center" wrapText="1"/>
    </xf>
    <xf numFmtId="0" fontId="27" fillId="0" borderId="20" xfId="9" applyFont="1" applyFill="1" applyBorder="1" applyAlignment="1">
      <alignment horizontal="center" vertical="top" wrapText="1"/>
    </xf>
    <xf numFmtId="0" fontId="27" fillId="0" borderId="74" xfId="0" applyFont="1" applyFill="1" applyBorder="1" applyAlignment="1">
      <alignment horizontal="left" vertical="top" wrapText="1"/>
    </xf>
    <xf numFmtId="0" fontId="91" fillId="0" borderId="20" xfId="893" applyFont="1" applyFill="1" applyBorder="1">
      <alignment horizontal="left" vertical="top" wrapText="1"/>
    </xf>
    <xf numFmtId="0" fontId="27" fillId="0" borderId="20" xfId="893" applyFont="1" applyFill="1" applyBorder="1">
      <alignment horizontal="left" vertical="top" wrapText="1"/>
    </xf>
    <xf numFmtId="0" fontId="27" fillId="0" borderId="20" xfId="893" applyFont="1" applyFill="1" applyBorder="1" applyAlignment="1">
      <alignment vertical="top" wrapText="1"/>
    </xf>
    <xf numFmtId="0" fontId="27" fillId="0" borderId="0" xfId="9" applyFont="1" applyFill="1" applyAlignment="1">
      <alignment horizontal="center" vertical="center" wrapText="1"/>
    </xf>
    <xf numFmtId="0" fontId="92" fillId="0" borderId="20" xfId="0" applyFont="1" applyFill="1" applyBorder="1" applyAlignment="1">
      <alignment horizontal="center" vertical="top" wrapText="1"/>
    </xf>
    <xf numFmtId="0" fontId="92" fillId="0" borderId="20" xfId="0" applyFont="1" applyFill="1" applyBorder="1" applyAlignment="1">
      <alignment horizontal="left" vertical="top" wrapText="1"/>
    </xf>
    <xf numFmtId="0" fontId="120" fillId="0" borderId="0" xfId="9" applyFont="1" applyFill="1" applyAlignment="1">
      <alignment horizontal="left" vertical="top" wrapText="1"/>
    </xf>
    <xf numFmtId="0" fontId="120" fillId="0" borderId="0" xfId="0" applyFont="1" applyFill="1" applyAlignment="1">
      <alignment horizontal="center" vertical="top" wrapText="1"/>
    </xf>
    <xf numFmtId="0" fontId="120" fillId="0" borderId="20" xfId="136" applyFont="1" applyFill="1" applyBorder="1"/>
    <xf numFmtId="168" fontId="120" fillId="0" borderId="20" xfId="136" applyNumberFormat="1" applyFont="1" applyFill="1" applyBorder="1" applyAlignment="1">
      <alignment horizontal="center" vertical="center" wrapText="1"/>
    </xf>
    <xf numFmtId="168" fontId="120" fillId="0" borderId="70" xfId="136" applyNumberFormat="1" applyFont="1" applyFill="1" applyBorder="1" applyAlignment="1">
      <alignment horizontal="center" vertical="center" wrapText="1"/>
    </xf>
    <xf numFmtId="169" fontId="120" fillId="0" borderId="20" xfId="1004" applyNumberFormat="1" applyFont="1" applyFill="1" applyBorder="1" applyAlignment="1">
      <alignment horizontal="center" vertical="center" wrapText="1"/>
    </xf>
    <xf numFmtId="0" fontId="120" fillId="0" borderId="0" xfId="136" applyFont="1" applyFill="1"/>
    <xf numFmtId="49" fontId="120" fillId="0" borderId="20" xfId="136" applyNumberFormat="1" applyFont="1" applyFill="1" applyBorder="1" applyAlignment="1">
      <alignment horizontal="center" vertical="center" wrapText="1"/>
    </xf>
    <xf numFmtId="172" fontId="120" fillId="0" borderId="0" xfId="136" applyNumberFormat="1" applyFont="1" applyFill="1"/>
    <xf numFmtId="0" fontId="120" fillId="0" borderId="20" xfId="0" applyFont="1" applyFill="1" applyBorder="1"/>
    <xf numFmtId="0" fontId="120" fillId="0" borderId="0" xfId="0" applyFont="1" applyFill="1"/>
    <xf numFmtId="0" fontId="120" fillId="0" borderId="0" xfId="947" applyFont="1" applyFill="1" applyAlignment="1">
      <alignment horizontal="left" vertical="top" wrapText="1"/>
    </xf>
    <xf numFmtId="174" fontId="153" fillId="55" borderId="20" xfId="0" applyNumberFormat="1" applyFont="1" applyFill="1" applyBorder="1"/>
    <xf numFmtId="174" fontId="92" fillId="55" borderId="0" xfId="0" applyNumberFormat="1" applyFont="1" applyFill="1"/>
    <xf numFmtId="174" fontId="120" fillId="0" borderId="20" xfId="3" applyNumberFormat="1" applyFont="1" applyBorder="1" applyAlignment="1">
      <alignment horizontal="left" vertical="center" wrapText="1"/>
    </xf>
    <xf numFmtId="169" fontId="120" fillId="55" borderId="20" xfId="107" applyNumberFormat="1" applyFont="1" applyFill="1" applyBorder="1" applyAlignment="1">
      <alignment horizontal="center" vertical="center"/>
    </xf>
    <xf numFmtId="0" fontId="120" fillId="0" borderId="0" xfId="0" applyFont="1" applyAlignment="1">
      <alignment vertical="center" wrapText="1"/>
    </xf>
    <xf numFmtId="174" fontId="120" fillId="0" borderId="20" xfId="56" applyNumberFormat="1" applyFont="1" applyBorder="1" applyAlignment="1">
      <alignment vertical="center" wrapText="1"/>
    </xf>
    <xf numFmtId="174" fontId="120" fillId="0" borderId="20" xfId="300" applyNumberFormat="1" applyFont="1" applyBorder="1" applyAlignment="1">
      <alignment horizontal="center" vertical="center" wrapText="1"/>
    </xf>
    <xf numFmtId="0" fontId="122" fillId="0" borderId="20" xfId="0" applyFont="1" applyBorder="1" applyAlignment="1">
      <alignment vertical="center" wrapText="1"/>
    </xf>
    <xf numFmtId="0" fontId="27" fillId="0" borderId="0" xfId="0" applyFont="1" applyBorder="1" applyAlignment="1">
      <alignment horizontal="center" vertical="top" wrapText="1"/>
    </xf>
    <xf numFmtId="0" fontId="27" fillId="0" borderId="20" xfId="893" applyFont="1" applyFill="1" applyBorder="1" applyAlignment="1">
      <alignment horizontal="left" vertical="top" wrapText="1"/>
    </xf>
    <xf numFmtId="0" fontId="27" fillId="0" borderId="20" xfId="1531" applyFont="1" applyFill="1" applyBorder="1" applyAlignment="1">
      <alignment horizontal="left" vertical="top" wrapText="1"/>
    </xf>
    <xf numFmtId="0" fontId="91" fillId="0" borderId="20" xfId="1531" applyFont="1" applyFill="1" applyBorder="1">
      <alignment horizontal="left" vertical="top" wrapText="1"/>
    </xf>
    <xf numFmtId="0" fontId="27" fillId="0" borderId="20" xfId="1532" applyFont="1" applyFill="1" applyBorder="1" applyAlignment="1">
      <alignment horizontal="left" vertical="top" wrapText="1"/>
    </xf>
    <xf numFmtId="0" fontId="91" fillId="0" borderId="20" xfId="1532" applyFont="1" applyFill="1" applyBorder="1">
      <alignment horizontal="left" vertical="top" wrapText="1"/>
    </xf>
    <xf numFmtId="0" fontId="115" fillId="0" borderId="0" xfId="0" applyFont="1" applyFill="1" applyAlignment="1">
      <alignment horizontal="center" vertical="center" wrapText="1"/>
    </xf>
    <xf numFmtId="0" fontId="120" fillId="0" borderId="20" xfId="0" applyFont="1" applyFill="1" applyBorder="1" applyAlignment="1">
      <alignment horizontal="center" vertical="top" wrapText="1"/>
    </xf>
    <xf numFmtId="0" fontId="120" fillId="0" borderId="20" xfId="893" applyFont="1" applyFill="1" applyBorder="1" applyAlignment="1">
      <alignment horizontal="center" vertical="top" wrapText="1"/>
    </xf>
    <xf numFmtId="0" fontId="115" fillId="0" borderId="0" xfId="0" applyFont="1" applyFill="1" applyAlignment="1">
      <alignment horizontal="center" vertical="center"/>
    </xf>
    <xf numFmtId="0" fontId="115" fillId="0" borderId="20" xfId="0" applyFont="1" applyFill="1" applyBorder="1" applyAlignment="1">
      <alignment horizontal="center" wrapText="1"/>
    </xf>
    <xf numFmtId="0" fontId="115" fillId="0" borderId="20" xfId="0" applyFont="1" applyFill="1" applyBorder="1" applyAlignment="1">
      <alignment horizontal="center" vertical="top"/>
    </xf>
    <xf numFmtId="0" fontId="115" fillId="0" borderId="20" xfId="0" applyFont="1" applyFill="1" applyBorder="1" applyAlignment="1">
      <alignment horizontal="center" vertical="center"/>
    </xf>
    <xf numFmtId="0" fontId="120" fillId="0" borderId="20" xfId="1532" applyFont="1" applyFill="1" applyBorder="1" applyAlignment="1">
      <alignment horizontal="center" vertical="top" wrapText="1"/>
    </xf>
    <xf numFmtId="0" fontId="115" fillId="0" borderId="82" xfId="0" applyFont="1" applyFill="1" applyBorder="1" applyAlignment="1">
      <alignment horizontal="center" vertical="top" wrapText="1"/>
    </xf>
    <xf numFmtId="169" fontId="115" fillId="0" borderId="20" xfId="0" applyNumberFormat="1" applyFont="1" applyFill="1" applyBorder="1" applyAlignment="1">
      <alignment horizontal="left" vertical="top" wrapText="1"/>
    </xf>
    <xf numFmtId="0" fontId="115" fillId="0" borderId="48" xfId="0" applyFont="1" applyFill="1" applyBorder="1" applyAlignment="1">
      <alignment horizontal="left" vertical="top" wrapText="1"/>
    </xf>
    <xf numFmtId="0" fontId="120" fillId="0" borderId="20" xfId="8" applyFont="1" applyFill="1" applyBorder="1" applyAlignment="1">
      <alignment horizontal="center" vertical="center" wrapText="1"/>
    </xf>
    <xf numFmtId="0" fontId="142" fillId="0" borderId="20" xfId="0" applyFont="1" applyFill="1" applyBorder="1" applyAlignment="1">
      <alignment horizontal="center" vertical="center"/>
    </xf>
    <xf numFmtId="0" fontId="142" fillId="0" borderId="58" xfId="0" applyFont="1" applyFill="1" applyBorder="1" applyAlignment="1">
      <alignment horizontal="center" vertical="center"/>
    </xf>
    <xf numFmtId="0" fontId="115" fillId="0" borderId="35" xfId="0" applyFont="1" applyFill="1" applyBorder="1" applyAlignment="1">
      <alignment horizontal="center" vertical="center" wrapText="1"/>
    </xf>
    <xf numFmtId="0" fontId="120" fillId="0" borderId="20" xfId="947" applyFont="1" applyFill="1" applyBorder="1" applyAlignment="1">
      <alignment horizontal="center" vertical="center" wrapText="1"/>
    </xf>
    <xf numFmtId="0" fontId="120" fillId="0" borderId="20" xfId="56" applyFont="1" applyFill="1" applyBorder="1" applyAlignment="1">
      <alignment horizontal="center"/>
    </xf>
    <xf numFmtId="0" fontId="120" fillId="0" borderId="20" xfId="56" applyFont="1" applyFill="1" applyBorder="1" applyAlignment="1">
      <alignment horizontal="center" vertical="top"/>
    </xf>
    <xf numFmtId="0" fontId="142" fillId="0" borderId="20" xfId="0" applyFont="1" applyFill="1" applyBorder="1" applyAlignment="1">
      <alignment horizontal="center" vertical="top" wrapText="1"/>
    </xf>
    <xf numFmtId="0" fontId="142" fillId="0" borderId="20" xfId="0" applyFont="1" applyFill="1" applyBorder="1" applyAlignment="1">
      <alignment horizontal="center"/>
    </xf>
    <xf numFmtId="0" fontId="120" fillId="0" borderId="20" xfId="0" applyFont="1" applyFill="1" applyBorder="1" applyAlignment="1">
      <alignment horizontal="center"/>
    </xf>
    <xf numFmtId="0" fontId="120" fillId="0" borderId="20" xfId="1716" applyFont="1" applyFill="1" applyBorder="1" applyAlignment="1">
      <alignment horizontal="center" vertical="top" wrapText="1"/>
    </xf>
    <xf numFmtId="0" fontId="120" fillId="0" borderId="20" xfId="893" applyFont="1" applyFill="1" applyBorder="1" applyAlignment="1">
      <alignment horizontal="center" wrapText="1"/>
    </xf>
    <xf numFmtId="1" fontId="122" fillId="0" borderId="20" xfId="351" applyNumberFormat="1" applyFont="1" applyFill="1" applyBorder="1" applyAlignment="1">
      <alignment horizontal="center" vertical="center" shrinkToFit="1"/>
    </xf>
    <xf numFmtId="1" fontId="122" fillId="0" borderId="72" xfId="351" applyNumberFormat="1" applyFont="1" applyFill="1" applyBorder="1" applyAlignment="1">
      <alignment horizontal="center" vertical="center" shrinkToFit="1"/>
    </xf>
    <xf numFmtId="43" fontId="27" fillId="0" borderId="0" xfId="0" applyNumberFormat="1" applyFont="1" applyFill="1" applyAlignment="1">
      <alignment horizontal="center" vertical="center" wrapText="1"/>
    </xf>
    <xf numFmtId="43" fontId="120" fillId="0" borderId="0" xfId="7" applyFont="1" applyFill="1" applyAlignment="1">
      <alignment vertical="center" wrapText="1"/>
    </xf>
    <xf numFmtId="168" fontId="120" fillId="0" borderId="0" xfId="0" applyNumberFormat="1" applyFont="1" applyFill="1" applyAlignment="1">
      <alignment vertical="center" wrapText="1"/>
    </xf>
    <xf numFmtId="172" fontId="120" fillId="0" borderId="0" xfId="0" applyNumberFormat="1" applyFont="1" applyFill="1" applyAlignment="1">
      <alignment vertical="center" wrapText="1"/>
    </xf>
    <xf numFmtId="0" fontId="120" fillId="0" borderId="0" xfId="0" applyFont="1" applyFill="1" applyAlignment="1">
      <alignment vertical="center" wrapText="1"/>
    </xf>
    <xf numFmtId="0" fontId="91" fillId="0" borderId="20" xfId="893" applyFont="1" applyFill="1" applyBorder="1" applyAlignment="1">
      <alignment vertical="center" wrapText="1"/>
    </xf>
    <xf numFmtId="176" fontId="120" fillId="0" borderId="20" xfId="7" applyNumberFormat="1" applyFont="1" applyFill="1" applyBorder="1" applyAlignment="1">
      <alignment horizontal="center" vertical="top" wrapText="1"/>
    </xf>
    <xf numFmtId="169" fontId="120" fillId="0" borderId="20" xfId="7" applyNumberFormat="1" applyFont="1" applyFill="1" applyBorder="1" applyAlignment="1">
      <alignment horizontal="center" vertical="top" wrapText="1"/>
    </xf>
    <xf numFmtId="0" fontId="27" fillId="0" borderId="20" xfId="1480" applyFont="1" applyFill="1" applyBorder="1">
      <alignment horizontal="left" vertical="top" wrapText="1"/>
    </xf>
    <xf numFmtId="0" fontId="91" fillId="0" borderId="20" xfId="1480" applyFont="1" applyFill="1" applyBorder="1">
      <alignment horizontal="left" vertical="top" wrapText="1"/>
    </xf>
    <xf numFmtId="0" fontId="27" fillId="0" borderId="20" xfId="1495" applyFont="1" applyFill="1" applyBorder="1">
      <alignment horizontal="left" vertical="top" wrapText="1"/>
    </xf>
    <xf numFmtId="0" fontId="91" fillId="0" borderId="20" xfId="1495" applyFont="1" applyFill="1" applyBorder="1">
      <alignment horizontal="left" vertical="top" wrapText="1"/>
    </xf>
    <xf numFmtId="0" fontId="27" fillId="0" borderId="0" xfId="893" applyFont="1" applyFill="1" applyBorder="1">
      <alignment horizontal="left" vertical="top" wrapText="1"/>
    </xf>
    <xf numFmtId="43" fontId="91" fillId="0" borderId="0" xfId="893" applyNumberFormat="1" applyFont="1" applyFill="1" applyBorder="1" applyAlignment="1">
      <alignment horizontal="right" vertical="top" wrapText="1"/>
    </xf>
    <xf numFmtId="0" fontId="27" fillId="0" borderId="0" xfId="9" applyFont="1" applyFill="1" applyAlignment="1">
      <alignment horizontal="center" vertical="top"/>
    </xf>
    <xf numFmtId="0" fontId="27" fillId="0" borderId="0" xfId="9" applyFont="1" applyFill="1" applyAlignment="1">
      <alignment horizontal="right"/>
    </xf>
    <xf numFmtId="0" fontId="92" fillId="0" borderId="0" xfId="0" applyFont="1" applyFill="1" applyAlignment="1">
      <alignment horizontal="right" vertical="top" wrapText="1"/>
    </xf>
    <xf numFmtId="0" fontId="92" fillId="0" borderId="0" xfId="0" applyFont="1" applyFill="1" applyAlignment="1">
      <alignment vertical="top" wrapText="1"/>
    </xf>
    <xf numFmtId="0" fontId="151" fillId="0" borderId="20" xfId="0" applyFont="1" applyFill="1" applyBorder="1" applyAlignment="1">
      <alignment horizontal="left" vertical="top" wrapText="1"/>
    </xf>
    <xf numFmtId="43" fontId="91" fillId="0" borderId="20" xfId="7" applyFont="1" applyFill="1" applyBorder="1" applyAlignment="1">
      <alignment horizontal="right" vertical="top" wrapText="1"/>
    </xf>
    <xf numFmtId="43" fontId="92" fillId="0" borderId="20" xfId="7" applyFont="1" applyFill="1" applyBorder="1" applyAlignment="1">
      <alignment horizontal="left" vertical="center" wrapText="1"/>
    </xf>
    <xf numFmtId="0" fontId="120" fillId="0" borderId="82" xfId="893" applyFont="1" applyFill="1" applyBorder="1" applyAlignment="1">
      <alignment horizontal="center" vertical="top" wrapText="1"/>
    </xf>
    <xf numFmtId="0" fontId="91" fillId="0" borderId="82" xfId="893" applyFont="1" applyFill="1" applyBorder="1">
      <alignment horizontal="left" vertical="top" wrapText="1"/>
    </xf>
    <xf numFmtId="0" fontId="27" fillId="0" borderId="82" xfId="893" applyFont="1" applyFill="1" applyBorder="1" applyAlignment="1">
      <alignment horizontal="left" vertical="top" wrapText="1"/>
    </xf>
    <xf numFmtId="169" fontId="92" fillId="0" borderId="20" xfId="7" applyNumberFormat="1" applyFont="1" applyFill="1" applyBorder="1" applyAlignment="1">
      <alignment horizontal="right" vertical="center" wrapText="1"/>
    </xf>
    <xf numFmtId="0" fontId="123" fillId="0" borderId="20" xfId="1531" applyFont="1" applyFill="1" applyBorder="1">
      <alignment horizontal="left" vertical="top" wrapText="1"/>
    </xf>
    <xf numFmtId="169" fontId="92" fillId="0" borderId="20" xfId="0" applyNumberFormat="1" applyFont="1" applyFill="1" applyBorder="1" applyAlignment="1">
      <alignment vertical="center"/>
    </xf>
    <xf numFmtId="0" fontId="120" fillId="0" borderId="20" xfId="893" applyFont="1" applyFill="1" applyBorder="1" applyAlignment="1">
      <alignment horizontal="left" vertical="top" wrapText="1"/>
    </xf>
    <xf numFmtId="0" fontId="154" fillId="0" borderId="20" xfId="0" applyFont="1" applyFill="1" applyBorder="1" applyAlignment="1">
      <alignment horizontal="center" vertical="top" wrapText="1"/>
    </xf>
    <xf numFmtId="0" fontId="114" fillId="0" borderId="20" xfId="893" applyFont="1" applyFill="1" applyBorder="1" applyAlignment="1">
      <alignment horizontal="left" vertical="top" wrapText="1"/>
    </xf>
    <xf numFmtId="0" fontId="121" fillId="0" borderId="20" xfId="893" applyFont="1" applyFill="1" applyBorder="1" applyAlignment="1">
      <alignment horizontal="left" vertical="top" wrapText="1"/>
    </xf>
    <xf numFmtId="0" fontId="120" fillId="0" borderId="82" xfId="0" applyFont="1" applyFill="1" applyBorder="1" applyAlignment="1">
      <alignment horizontal="center" vertical="center"/>
    </xf>
    <xf numFmtId="0" fontId="120" fillId="0" borderId="82" xfId="893" applyFont="1" applyFill="1" applyBorder="1">
      <alignment horizontal="left" vertical="top" wrapText="1"/>
    </xf>
    <xf numFmtId="0" fontId="115" fillId="0" borderId="82" xfId="0" applyFont="1" applyFill="1" applyBorder="1" applyAlignment="1">
      <alignment horizontal="center" vertical="center"/>
    </xf>
    <xf numFmtId="0" fontId="92" fillId="0" borderId="82" xfId="0" applyFont="1" applyFill="1" applyBorder="1" applyAlignment="1">
      <alignment horizontal="left" vertical="top" wrapText="1"/>
    </xf>
    <xf numFmtId="0" fontId="91" fillId="0" borderId="82" xfId="0" applyFont="1" applyFill="1" applyBorder="1" applyAlignment="1">
      <alignment horizontal="left" vertical="top" wrapText="1"/>
    </xf>
    <xf numFmtId="0" fontId="27" fillId="0" borderId="82" xfId="0" applyFont="1" applyFill="1" applyBorder="1" applyAlignment="1">
      <alignment horizontal="left" vertical="top" wrapText="1"/>
    </xf>
    <xf numFmtId="49" fontId="27" fillId="0" borderId="82" xfId="0" applyNumberFormat="1" applyFont="1" applyFill="1" applyBorder="1" applyAlignment="1">
      <alignment horizontal="left" vertical="top" wrapText="1"/>
    </xf>
    <xf numFmtId="49" fontId="142" fillId="0" borderId="74" xfId="1545" applyNumberFormat="1" applyFont="1" applyFill="1" applyBorder="1" applyAlignment="1">
      <alignment vertical="top" wrapText="1"/>
    </xf>
    <xf numFmtId="0" fontId="120" fillId="0" borderId="20" xfId="1716" applyFont="1" applyFill="1" applyBorder="1" applyAlignment="1">
      <alignment horizontal="left" vertical="top" wrapText="1" indent="1"/>
    </xf>
    <xf numFmtId="0" fontId="140" fillId="0" borderId="20" xfId="0" applyFont="1" applyFill="1" applyBorder="1" applyAlignment="1">
      <alignment horizontal="left" vertical="top" wrapText="1"/>
    </xf>
    <xf numFmtId="0" fontId="27" fillId="0" borderId="41" xfId="0" applyFont="1" applyFill="1" applyBorder="1" applyAlignment="1">
      <alignment horizontal="left" vertical="top" wrapText="1"/>
    </xf>
    <xf numFmtId="0" fontId="27" fillId="0" borderId="74" xfId="1" applyFont="1" applyFill="1" applyBorder="1" applyAlignment="1">
      <alignment horizontal="left" vertical="top" wrapText="1"/>
    </xf>
    <xf numFmtId="0" fontId="145" fillId="0" borderId="20" xfId="0" applyFont="1" applyFill="1" applyBorder="1" applyAlignment="1">
      <alignment horizontal="center" vertical="center" wrapText="1"/>
    </xf>
    <xf numFmtId="168" fontId="120" fillId="0" borderId="20" xfId="0" applyNumberFormat="1" applyFont="1" applyFill="1" applyBorder="1" applyAlignment="1">
      <alignment horizontal="center" vertical="center" wrapText="1"/>
    </xf>
    <xf numFmtId="168" fontId="27" fillId="0" borderId="20" xfId="0" applyNumberFormat="1" applyFont="1" applyFill="1" applyBorder="1" applyAlignment="1">
      <alignment horizontal="center" vertical="center" wrapText="1"/>
    </xf>
    <xf numFmtId="0" fontId="27" fillId="0" borderId="20" xfId="0" applyFont="1" applyFill="1" applyBorder="1" applyAlignment="1">
      <alignment horizontal="justify" vertical="center"/>
    </xf>
    <xf numFmtId="183" fontId="27" fillId="0" borderId="20" xfId="0" applyNumberFormat="1" applyFont="1" applyFill="1" applyBorder="1" applyAlignment="1">
      <alignment horizontal="center" vertical="center" wrapText="1"/>
    </xf>
    <xf numFmtId="0" fontId="120" fillId="0" borderId="80" xfId="2623" applyFont="1" applyFill="1" applyBorder="1" applyAlignment="1">
      <alignment horizontal="center" vertical="center" wrapText="1"/>
    </xf>
    <xf numFmtId="0" fontId="92" fillId="0" borderId="80" xfId="0" applyFont="1" applyFill="1" applyBorder="1" applyAlignment="1">
      <alignment horizontal="left" vertical="top" wrapText="1"/>
    </xf>
    <xf numFmtId="0" fontId="27" fillId="0" borderId="80" xfId="2623" applyFont="1" applyFill="1" applyBorder="1" applyAlignment="1">
      <alignment horizontal="center" vertical="center" wrapText="1"/>
    </xf>
    <xf numFmtId="0" fontId="115" fillId="0" borderId="80" xfId="0" applyFont="1" applyFill="1" applyBorder="1" applyAlignment="1">
      <alignment horizontal="left" vertical="top" wrapText="1"/>
    </xf>
    <xf numFmtId="0" fontId="115" fillId="0" borderId="80" xfId="0" applyFont="1" applyFill="1" applyBorder="1" applyAlignment="1">
      <alignment horizontal="center" vertical="center" wrapText="1"/>
    </xf>
    <xf numFmtId="169" fontId="115" fillId="0" borderId="80" xfId="0" applyNumberFormat="1" applyFont="1" applyFill="1" applyBorder="1" applyAlignment="1">
      <alignment horizontal="left" vertical="top" wrapText="1"/>
    </xf>
    <xf numFmtId="169" fontId="92" fillId="0" borderId="80" xfId="7" applyNumberFormat="1" applyFont="1" applyFill="1" applyBorder="1" applyAlignment="1">
      <alignment horizontal="right" vertical="top" wrapText="1"/>
    </xf>
    <xf numFmtId="169" fontId="92" fillId="0" borderId="80" xfId="7" applyNumberFormat="1" applyFont="1" applyFill="1" applyBorder="1" applyAlignment="1">
      <alignment horizontal="left" vertical="top" wrapText="1"/>
    </xf>
    <xf numFmtId="49" fontId="120" fillId="0" borderId="80" xfId="2623" applyNumberFormat="1" applyFont="1" applyFill="1" applyBorder="1" applyAlignment="1">
      <alignment horizontal="center" vertical="center" wrapText="1"/>
    </xf>
    <xf numFmtId="43" fontId="115" fillId="0" borderId="80" xfId="0" applyNumberFormat="1" applyFont="1" applyFill="1" applyBorder="1" applyAlignment="1">
      <alignment horizontal="left" vertical="top" wrapText="1"/>
    </xf>
    <xf numFmtId="49" fontId="27" fillId="0" borderId="80" xfId="2623" applyNumberFormat="1" applyFont="1" applyFill="1" applyBorder="1" applyAlignment="1">
      <alignment horizontal="center" vertical="center" wrapText="1"/>
    </xf>
    <xf numFmtId="0" fontId="27" fillId="0" borderId="80" xfId="0" applyFont="1" applyFill="1" applyBorder="1" applyAlignment="1">
      <alignment horizontal="left" vertical="center" wrapText="1"/>
    </xf>
    <xf numFmtId="0" fontId="0" fillId="0" borderId="0" xfId="0" applyFill="1"/>
    <xf numFmtId="169" fontId="27" fillId="0" borderId="49" xfId="302" applyNumberFormat="1" applyFont="1" applyFill="1" applyBorder="1" applyAlignment="1">
      <alignment horizontal="right" vertical="center" wrapText="1"/>
    </xf>
    <xf numFmtId="0" fontId="92" fillId="0" borderId="48" xfId="0" applyFont="1" applyFill="1" applyBorder="1" applyAlignment="1">
      <alignment horizontal="center" vertical="center" wrapText="1"/>
    </xf>
    <xf numFmtId="1" fontId="113" fillId="0" borderId="70" xfId="351" applyNumberFormat="1" applyFont="1" applyFill="1" applyBorder="1" applyAlignment="1">
      <alignment horizontal="center" vertical="center" shrinkToFit="1"/>
    </xf>
    <xf numFmtId="174" fontId="27" fillId="0" borderId="35" xfId="302" applyNumberFormat="1" applyFont="1" applyFill="1" applyBorder="1" applyAlignment="1">
      <alignment horizontal="right" vertical="center" wrapText="1"/>
    </xf>
    <xf numFmtId="174" fontId="27" fillId="0" borderId="41" xfId="302" applyNumberFormat="1" applyFont="1" applyFill="1" applyBorder="1" applyAlignment="1">
      <alignment horizontal="right" vertical="center" wrapText="1"/>
    </xf>
    <xf numFmtId="174" fontId="27" fillId="0" borderId="35" xfId="302" applyNumberFormat="1" applyFont="1" applyFill="1" applyBorder="1" applyAlignment="1">
      <alignment vertical="center" wrapText="1"/>
    </xf>
    <xf numFmtId="0" fontId="91" fillId="0" borderId="81" xfId="2623" applyFont="1" applyFill="1" applyBorder="1" applyAlignment="1">
      <alignment horizontal="left" vertical="center" wrapText="1"/>
    </xf>
    <xf numFmtId="0" fontId="120" fillId="0" borderId="81" xfId="2623" applyFont="1" applyFill="1" applyBorder="1" applyAlignment="1">
      <alignment horizontal="center" vertical="center" wrapText="1"/>
    </xf>
    <xf numFmtId="0" fontId="120" fillId="0" borderId="80" xfId="0" applyFont="1" applyFill="1" applyBorder="1" applyAlignment="1">
      <alignment horizontal="center" vertical="center" wrapText="1"/>
    </xf>
    <xf numFmtId="169" fontId="120" fillId="0" borderId="20" xfId="301" applyNumberFormat="1" applyFont="1" applyFill="1" applyBorder="1" applyAlignment="1">
      <alignment horizontal="right" vertical="top" wrapText="1"/>
    </xf>
    <xf numFmtId="0" fontId="27" fillId="0" borderId="20" xfId="1315" applyFont="1" applyFill="1" applyBorder="1" applyAlignment="1">
      <alignment horizontal="center" vertical="center" wrapText="1"/>
    </xf>
    <xf numFmtId="0" fontId="91" fillId="0" borderId="20" xfId="1315" applyFont="1" applyFill="1" applyBorder="1" applyAlignment="1">
      <alignment horizontal="center" vertical="center" wrapText="1"/>
    </xf>
    <xf numFmtId="169" fontId="27" fillId="0" borderId="20" xfId="301" applyNumberFormat="1" applyFont="1" applyFill="1" applyBorder="1" applyAlignment="1">
      <alignment horizontal="right" vertical="top" wrapText="1"/>
    </xf>
    <xf numFmtId="0" fontId="141" fillId="0" borderId="20" xfId="1315" applyFont="1" applyFill="1" applyBorder="1" applyAlignment="1">
      <alignment horizontal="left" vertical="center" wrapText="1"/>
    </xf>
    <xf numFmtId="0" fontId="120" fillId="0" borderId="20" xfId="1277" applyFont="1" applyFill="1" applyBorder="1" applyAlignment="1">
      <alignment horizontal="center" vertical="center" wrapText="1"/>
    </xf>
    <xf numFmtId="0" fontId="120" fillId="0" borderId="20" xfId="1277" applyFont="1" applyFill="1" applyBorder="1" applyAlignment="1">
      <alignment horizontal="left" vertical="center" wrapText="1"/>
    </xf>
    <xf numFmtId="169" fontId="120" fillId="0" borderId="20" xfId="301" applyNumberFormat="1" applyFont="1" applyFill="1" applyBorder="1" applyAlignment="1">
      <alignment horizontal="left" vertical="top" wrapText="1"/>
    </xf>
    <xf numFmtId="0" fontId="91" fillId="0" borderId="20" xfId="1277" applyFont="1" applyFill="1" applyBorder="1" applyAlignment="1">
      <alignment horizontal="center" vertical="center" wrapText="1"/>
    </xf>
    <xf numFmtId="169" fontId="27" fillId="0" borderId="20" xfId="301" applyNumberFormat="1" applyFont="1" applyFill="1" applyBorder="1" applyAlignment="1">
      <alignment horizontal="left" vertical="top" wrapText="1"/>
    </xf>
    <xf numFmtId="0" fontId="120" fillId="0" borderId="1" xfId="136" applyFont="1" applyFill="1" applyBorder="1" applyAlignment="1">
      <alignment horizontal="center" vertical="center" wrapText="1"/>
    </xf>
    <xf numFmtId="174" fontId="27" fillId="0" borderId="0" xfId="136" applyNumberFormat="1" applyFont="1" applyFill="1"/>
    <xf numFmtId="0" fontId="113" fillId="0" borderId="58" xfId="0" applyFont="1" applyFill="1" applyBorder="1" applyAlignment="1">
      <alignment horizontal="center" vertical="center" wrapText="1"/>
    </xf>
    <xf numFmtId="49" fontId="27" fillId="0" borderId="82" xfId="136" applyNumberFormat="1" applyFont="1" applyFill="1" applyBorder="1" applyAlignment="1">
      <alignment horizontal="left" vertical="center" wrapText="1"/>
    </xf>
    <xf numFmtId="0" fontId="27" fillId="0" borderId="82" xfId="136" applyFont="1" applyFill="1" applyBorder="1" applyAlignment="1">
      <alignment horizontal="left" vertical="center" wrapText="1"/>
    </xf>
    <xf numFmtId="0" fontId="149" fillId="0" borderId="82" xfId="0" applyFont="1" applyFill="1" applyBorder="1" applyAlignment="1">
      <alignment horizontal="center" vertical="center" wrapText="1"/>
    </xf>
    <xf numFmtId="169" fontId="27" fillId="0" borderId="82" xfId="136" applyNumberFormat="1" applyFont="1" applyFill="1" applyBorder="1" applyAlignment="1">
      <alignment vertical="center"/>
    </xf>
    <xf numFmtId="0" fontId="113" fillId="0" borderId="58" xfId="1769" applyFont="1" applyFill="1" applyBorder="1" applyAlignment="1">
      <alignment horizontal="center" vertical="center" wrapText="1"/>
    </xf>
    <xf numFmtId="0" fontId="113" fillId="0" borderId="82" xfId="0" applyFont="1" applyFill="1" applyBorder="1" applyAlignment="1">
      <alignment horizontal="center" vertical="center" wrapText="1"/>
    </xf>
    <xf numFmtId="169" fontId="113" fillId="0" borderId="82" xfId="0" applyNumberFormat="1" applyFont="1" applyFill="1" applyBorder="1" applyAlignment="1">
      <alignment vertical="center" wrapText="1"/>
    </xf>
    <xf numFmtId="0" fontId="120" fillId="0" borderId="36" xfId="136" applyFont="1" applyFill="1" applyBorder="1" applyAlignment="1">
      <alignment horizontal="center" vertical="center" wrapText="1"/>
    </xf>
    <xf numFmtId="0" fontId="27" fillId="0" borderId="82" xfId="136" applyFont="1" applyFill="1" applyBorder="1"/>
    <xf numFmtId="169" fontId="27" fillId="0" borderId="82" xfId="1004" applyNumberFormat="1" applyFont="1" applyFill="1" applyBorder="1" applyAlignment="1">
      <alignment vertical="center" wrapText="1"/>
    </xf>
    <xf numFmtId="0" fontId="113" fillId="0" borderId="82" xfId="1769" applyFont="1" applyFill="1" applyBorder="1" applyAlignment="1">
      <alignment horizontal="center" vertical="center" wrapText="1"/>
    </xf>
    <xf numFmtId="169" fontId="27" fillId="0" borderId="82" xfId="1004" applyNumberFormat="1" applyFont="1" applyFill="1" applyBorder="1" applyAlignment="1">
      <alignment horizontal="right" vertical="center" wrapText="1"/>
    </xf>
    <xf numFmtId="0" fontId="27" fillId="0" borderId="20" xfId="1770" applyFont="1" applyFill="1" applyBorder="1" applyAlignment="1">
      <alignment horizontal="center" vertical="center" wrapText="1"/>
    </xf>
    <xf numFmtId="0" fontId="27" fillId="0" borderId="0" xfId="0" applyFont="1" applyFill="1" applyAlignment="1"/>
    <xf numFmtId="0" fontId="27" fillId="0" borderId="34" xfId="0" applyFont="1" applyFill="1" applyBorder="1" applyAlignment="1">
      <alignment horizontal="left" vertical="top" wrapText="1"/>
    </xf>
    <xf numFmtId="169" fontId="92" fillId="0" borderId="20" xfId="1" applyNumberFormat="1" applyFont="1" applyFill="1" applyBorder="1" applyAlignment="1">
      <alignment horizontal="center" vertical="center" wrapText="1"/>
    </xf>
    <xf numFmtId="0" fontId="120" fillId="0" borderId="0" xfId="0" applyFont="1" applyFill="1" applyBorder="1" applyAlignment="1">
      <alignment horizontal="center" vertical="top"/>
    </xf>
    <xf numFmtId="0" fontId="27" fillId="0" borderId="31" xfId="0" applyFont="1" applyFill="1" applyBorder="1" applyAlignment="1">
      <alignment horizontal="center" vertical="top" wrapText="1"/>
    </xf>
    <xf numFmtId="176" fontId="92" fillId="0" borderId="20" xfId="1" applyNumberFormat="1" applyFont="1" applyFill="1" applyBorder="1" applyAlignment="1">
      <alignment horizontal="center" vertical="center" wrapText="1"/>
    </xf>
    <xf numFmtId="0" fontId="91" fillId="0" borderId="20" xfId="893" applyFont="1" applyFill="1" applyBorder="1" applyAlignment="1">
      <alignment horizontal="left" vertical="top" wrapText="1"/>
    </xf>
    <xf numFmtId="0" fontId="27" fillId="0" borderId="80" xfId="893" applyFont="1" applyFill="1" applyBorder="1" applyAlignment="1">
      <alignment horizontal="left" vertical="top" wrapText="1"/>
    </xf>
    <xf numFmtId="0" fontId="91" fillId="0" borderId="80" xfId="893" applyFont="1" applyFill="1" applyBorder="1" applyAlignment="1">
      <alignment horizontal="left" vertical="top" wrapText="1"/>
    </xf>
    <xf numFmtId="0" fontId="91" fillId="0" borderId="80" xfId="893" applyFont="1" applyFill="1" applyBorder="1" applyAlignment="1">
      <alignment horizontal="left" vertical="center" wrapText="1"/>
    </xf>
    <xf numFmtId="169" fontId="92" fillId="0" borderId="20" xfId="12" applyNumberFormat="1" applyFont="1" applyFill="1" applyBorder="1" applyAlignment="1">
      <alignment horizontal="center" vertical="center" wrapText="1"/>
    </xf>
    <xf numFmtId="176" fontId="92" fillId="0" borderId="20" xfId="12" applyNumberFormat="1" applyFont="1" applyFill="1" applyBorder="1" applyAlignment="1">
      <alignment horizontal="right" vertical="center"/>
    </xf>
    <xf numFmtId="0" fontId="27" fillId="0" borderId="39" xfId="0" applyFont="1" applyFill="1" applyBorder="1" applyAlignment="1">
      <alignment horizontal="left" vertical="top" wrapText="1"/>
    </xf>
    <xf numFmtId="0" fontId="27" fillId="0" borderId="64" xfId="0" applyFont="1" applyFill="1" applyBorder="1" applyAlignment="1">
      <alignment horizontal="left" vertical="top" wrapText="1"/>
    </xf>
    <xf numFmtId="169" fontId="92" fillId="0" borderId="0" xfId="1" applyNumberFormat="1" applyFont="1" applyFill="1" applyBorder="1" applyAlignment="1">
      <alignment horizontal="center" vertical="center" wrapText="1"/>
    </xf>
    <xf numFmtId="0" fontId="27" fillId="0" borderId="0" xfId="0" applyFont="1" applyFill="1" applyBorder="1" applyAlignment="1">
      <alignment vertical="top" wrapText="1"/>
    </xf>
    <xf numFmtId="0" fontId="27" fillId="0" borderId="82" xfId="0" applyFont="1" applyFill="1" applyBorder="1" applyAlignment="1">
      <alignment horizontal="center" vertical="top" wrapText="1"/>
    </xf>
    <xf numFmtId="0" fontId="27" fillId="0" borderId="82" xfId="0" applyFont="1" applyFill="1" applyBorder="1" applyAlignment="1">
      <alignment horizontal="center" vertical="center" wrapText="1"/>
    </xf>
    <xf numFmtId="0" fontId="27" fillId="0" borderId="82" xfId="0" applyFont="1" applyFill="1" applyBorder="1" applyAlignment="1">
      <alignment horizontal="left" vertical="top"/>
    </xf>
    <xf numFmtId="0" fontId="27" fillId="0" borderId="35" xfId="0" applyFont="1" applyFill="1" applyBorder="1" applyAlignment="1">
      <alignment horizontal="left" vertical="top" wrapText="1"/>
    </xf>
    <xf numFmtId="0" fontId="27" fillId="0" borderId="82" xfId="0" applyFont="1" applyFill="1" applyBorder="1" applyAlignment="1">
      <alignment horizontal="center" vertical="top"/>
    </xf>
    <xf numFmtId="0" fontId="27" fillId="0" borderId="82" xfId="0" applyFont="1" applyFill="1" applyBorder="1" applyAlignment="1">
      <alignment wrapText="1"/>
    </xf>
    <xf numFmtId="0" fontId="27" fillId="0" borderId="82" xfId="0" applyFont="1" applyFill="1" applyBorder="1" applyAlignment="1">
      <alignment vertical="center" wrapText="1"/>
    </xf>
    <xf numFmtId="0" fontId="113" fillId="0" borderId="82" xfId="0" applyFont="1" applyFill="1" applyBorder="1" applyAlignment="1">
      <alignment horizontal="left" vertical="center" wrapText="1"/>
    </xf>
    <xf numFmtId="0" fontId="92" fillId="0" borderId="0" xfId="0" applyFont="1" applyFill="1" applyAlignment="1">
      <alignment horizontal="right" wrapText="1"/>
    </xf>
    <xf numFmtId="172" fontId="27" fillId="0" borderId="0" xfId="0" applyNumberFormat="1" applyFont="1" applyFill="1" applyAlignment="1">
      <alignment horizontal="center" vertical="center" wrapText="1"/>
    </xf>
    <xf numFmtId="0" fontId="115" fillId="0" borderId="62" xfId="0" applyFont="1" applyFill="1" applyBorder="1" applyAlignment="1">
      <alignment vertical="top" wrapText="1"/>
    </xf>
    <xf numFmtId="0" fontId="115" fillId="0" borderId="20" xfId="0" applyFont="1" applyFill="1" applyBorder="1" applyAlignment="1">
      <alignment vertical="top" wrapText="1"/>
    </xf>
    <xf numFmtId="0" fontId="115" fillId="0" borderId="0" xfId="0" applyFont="1" applyFill="1" applyBorder="1" applyAlignment="1">
      <alignment vertical="top" wrapText="1"/>
    </xf>
    <xf numFmtId="0" fontId="92" fillId="0" borderId="0" xfId="0" applyFont="1" applyFill="1" applyBorder="1"/>
    <xf numFmtId="0" fontId="91" fillId="0" borderId="20" xfId="8" applyFont="1" applyFill="1" applyBorder="1" applyAlignment="1">
      <alignment vertical="center" wrapText="1"/>
    </xf>
    <xf numFmtId="0" fontId="91" fillId="0" borderId="0" xfId="8" applyFont="1" applyFill="1" applyBorder="1" applyAlignment="1">
      <alignment vertical="center" wrapText="1"/>
    </xf>
    <xf numFmtId="0" fontId="115" fillId="0" borderId="0" xfId="0" applyFont="1" applyFill="1"/>
    <xf numFmtId="0" fontId="27" fillId="0" borderId="62" xfId="0" applyFont="1" applyFill="1" applyBorder="1" applyAlignment="1">
      <alignment vertical="center" wrapText="1"/>
    </xf>
    <xf numFmtId="0" fontId="141" fillId="0" borderId="20" xfId="0" applyFont="1" applyFill="1" applyBorder="1" applyAlignment="1">
      <alignment vertical="center" wrapText="1"/>
    </xf>
    <xf numFmtId="0" fontId="141" fillId="0" borderId="20" xfId="0" applyFont="1" applyFill="1" applyBorder="1" applyAlignment="1">
      <alignment horizontal="left" vertical="top" wrapText="1"/>
    </xf>
    <xf numFmtId="0" fontId="141" fillId="0" borderId="20" xfId="0" applyFont="1" applyFill="1" applyBorder="1" applyAlignment="1">
      <alignment vertical="top" wrapText="1"/>
    </xf>
    <xf numFmtId="0" fontId="91" fillId="0" borderId="65" xfId="0" applyFont="1" applyFill="1" applyBorder="1" applyAlignment="1">
      <alignment horizontal="left" vertical="center" wrapText="1"/>
    </xf>
    <xf numFmtId="176" fontId="27" fillId="0" borderId="20" xfId="7" applyNumberFormat="1" applyFont="1" applyFill="1" applyBorder="1" applyAlignment="1">
      <alignment horizontal="center" vertical="top" wrapText="1"/>
    </xf>
    <xf numFmtId="0" fontId="27" fillId="0" borderId="0" xfId="893" applyFont="1" applyFill="1" applyBorder="1" applyAlignment="1">
      <alignment horizontal="left" vertical="top" wrapText="1"/>
    </xf>
    <xf numFmtId="43" fontId="27" fillId="0" borderId="20" xfId="7" applyFont="1" applyFill="1" applyBorder="1" applyAlignment="1">
      <alignment horizontal="right" vertical="top" wrapText="1"/>
    </xf>
    <xf numFmtId="0" fontId="27" fillId="0" borderId="0" xfId="0" applyFont="1" applyFill="1" applyAlignment="1">
      <alignment horizontal="right" vertical="top"/>
    </xf>
    <xf numFmtId="0" fontId="27" fillId="0" borderId="20" xfId="0" applyFont="1" applyFill="1" applyBorder="1" applyAlignment="1">
      <alignment horizontal="center" vertical="center"/>
    </xf>
    <xf numFmtId="172" fontId="92" fillId="0" borderId="20" xfId="0" applyNumberFormat="1" applyFont="1" applyFill="1" applyBorder="1" applyAlignment="1">
      <alignment horizontal="center" vertical="center" wrapText="1"/>
    </xf>
    <xf numFmtId="172" fontId="92" fillId="0" borderId="0" xfId="0" applyNumberFormat="1" applyFont="1" applyFill="1" applyAlignment="1">
      <alignment horizontal="center" vertical="center" wrapText="1"/>
    </xf>
    <xf numFmtId="172" fontId="92" fillId="0" borderId="0" xfId="0" applyNumberFormat="1" applyFont="1" applyFill="1" applyBorder="1" applyAlignment="1">
      <alignment horizontal="center" vertical="center" wrapText="1"/>
    </xf>
    <xf numFmtId="0" fontId="120" fillId="0" borderId="0" xfId="0" applyFont="1" applyFill="1" applyAlignment="1">
      <alignment horizontal="right" vertical="top"/>
    </xf>
    <xf numFmtId="0" fontId="27" fillId="0" borderId="82" xfId="0" applyFont="1" applyFill="1" applyBorder="1" applyAlignment="1">
      <alignment horizontal="center" vertical="center"/>
    </xf>
    <xf numFmtId="0" fontId="27" fillId="0" borderId="82" xfId="0" applyFont="1" applyFill="1" applyBorder="1"/>
    <xf numFmtId="0" fontId="27" fillId="0" borderId="82" xfId="1261" applyFont="1" applyFill="1" applyBorder="1" applyAlignment="1">
      <alignment horizontal="left" vertical="top" wrapText="1"/>
    </xf>
    <xf numFmtId="0" fontId="27" fillId="0" borderId="0" xfId="0" applyFont="1" applyFill="1" applyAlignment="1">
      <alignment horizontal="center" vertical="top" wrapText="1"/>
    </xf>
    <xf numFmtId="168" fontId="27" fillId="0" borderId="20" xfId="0" applyNumberFormat="1" applyFont="1" applyFill="1" applyBorder="1" applyAlignment="1">
      <alignment horizontal="center" vertical="center"/>
    </xf>
    <xf numFmtId="168" fontId="27" fillId="0" borderId="0" xfId="0" applyNumberFormat="1" applyFont="1" applyFill="1" applyAlignment="1">
      <alignment horizontal="center" vertical="center"/>
    </xf>
    <xf numFmtId="0" fontId="92" fillId="0" borderId="0" xfId="0" applyFont="1" applyFill="1" applyAlignment="1">
      <alignment horizontal="center" vertical="center" wrapText="1"/>
    </xf>
    <xf numFmtId="0" fontId="115" fillId="0" borderId="0" xfId="0" applyFont="1" applyFill="1" applyAlignment="1">
      <alignment horizontal="right" vertical="top"/>
    </xf>
    <xf numFmtId="0" fontId="27" fillId="0" borderId="75" xfId="0" applyFont="1" applyFill="1" applyBorder="1" applyAlignment="1">
      <alignment horizontal="left" vertical="top" wrapText="1"/>
    </xf>
    <xf numFmtId="0" fontId="27" fillId="0" borderId="75" xfId="0" applyFont="1" applyFill="1" applyBorder="1" applyAlignment="1">
      <alignment vertical="top" wrapText="1"/>
    </xf>
    <xf numFmtId="0" fontId="27" fillId="0" borderId="35" xfId="0" applyFont="1" applyFill="1" applyBorder="1" applyAlignment="1">
      <alignment horizontal="left" vertical="top"/>
    </xf>
    <xf numFmtId="168" fontId="27" fillId="0" borderId="0" xfId="0" applyNumberFormat="1" applyFont="1" applyFill="1" applyBorder="1" applyAlignment="1">
      <alignment horizontal="center" vertical="center"/>
    </xf>
    <xf numFmtId="0" fontId="27" fillId="0" borderId="0" xfId="0" applyFont="1" applyFill="1" applyAlignment="1">
      <alignment horizontal="center" vertical="top"/>
    </xf>
    <xf numFmtId="168" fontId="27" fillId="0" borderId="0" xfId="0" applyNumberFormat="1" applyFont="1" applyFill="1" applyAlignment="1">
      <alignment horizontal="right" vertical="center"/>
    </xf>
    <xf numFmtId="0" fontId="120" fillId="0" borderId="0" xfId="0" applyFont="1" applyFill="1" applyBorder="1" applyAlignment="1">
      <alignment vertical="top" wrapText="1"/>
    </xf>
    <xf numFmtId="0" fontId="91" fillId="0" borderId="20" xfId="0" applyFont="1" applyFill="1" applyBorder="1" applyAlignment="1">
      <alignment vertical="top" wrapText="1"/>
    </xf>
    <xf numFmtId="0" fontId="91" fillId="0" borderId="0" xfId="0" applyFont="1" applyFill="1" applyBorder="1" applyAlignment="1">
      <alignment vertical="top" wrapText="1"/>
    </xf>
    <xf numFmtId="0" fontId="27" fillId="0" borderId="0" xfId="0" applyFont="1" applyFill="1" applyAlignment="1">
      <alignment vertical="center"/>
    </xf>
    <xf numFmtId="168" fontId="120" fillId="0" borderId="0" xfId="0" applyNumberFormat="1" applyFont="1" applyFill="1" applyAlignment="1">
      <alignment vertical="center"/>
    </xf>
    <xf numFmtId="0" fontId="120" fillId="0" borderId="0" xfId="0" applyFont="1" applyFill="1" applyAlignment="1">
      <alignment vertical="center"/>
    </xf>
    <xf numFmtId="43" fontId="120" fillId="0" borderId="0" xfId="7" applyFont="1" applyFill="1" applyAlignment="1">
      <alignment vertical="center"/>
    </xf>
    <xf numFmtId="0" fontId="147" fillId="0" borderId="20" xfId="0" applyFont="1" applyFill="1" applyBorder="1" applyAlignment="1">
      <alignment horizontal="left" vertical="top" wrapText="1"/>
    </xf>
    <xf numFmtId="168" fontId="115" fillId="0" borderId="0" xfId="0" applyNumberFormat="1" applyFont="1" applyFill="1" applyAlignment="1">
      <alignment vertical="center"/>
    </xf>
    <xf numFmtId="168" fontId="27" fillId="0" borderId="0" xfId="0" applyNumberFormat="1" applyFont="1" applyFill="1" applyAlignment="1">
      <alignment vertical="center"/>
    </xf>
    <xf numFmtId="49" fontId="27" fillId="0" borderId="20" xfId="1252" applyNumberFormat="1" applyFont="1" applyFill="1" applyBorder="1" applyAlignment="1">
      <alignment horizontal="center" vertical="center" wrapText="1"/>
    </xf>
    <xf numFmtId="3" fontId="27" fillId="0" borderId="20" xfId="0" applyNumberFormat="1" applyFont="1" applyFill="1" applyBorder="1" applyAlignment="1">
      <alignment horizontal="center" vertical="center" wrapText="1"/>
    </xf>
    <xf numFmtId="0" fontId="120" fillId="0" borderId="0" xfId="893" applyFont="1" applyFill="1" applyBorder="1" applyAlignment="1">
      <alignment vertical="top"/>
    </xf>
    <xf numFmtId="0" fontId="27" fillId="0" borderId="0" xfId="0" applyFont="1" applyFill="1" applyBorder="1" applyAlignment="1">
      <alignment horizontal="center" vertical="center"/>
    </xf>
    <xf numFmtId="0" fontId="92" fillId="0" borderId="0" xfId="0" applyFont="1" applyFill="1" applyBorder="1" applyAlignment="1">
      <alignment vertical="center" wrapText="1"/>
    </xf>
    <xf numFmtId="49" fontId="27" fillId="0" borderId="0" xfId="0" applyNumberFormat="1" applyFont="1" applyFill="1" applyAlignment="1">
      <alignment horizontal="left"/>
    </xf>
    <xf numFmtId="168" fontId="120" fillId="0" borderId="0" xfId="0" applyNumberFormat="1" applyFont="1" applyFill="1" applyAlignment="1">
      <alignment horizontal="center" vertical="center"/>
    </xf>
    <xf numFmtId="43" fontId="27" fillId="0" borderId="0" xfId="7" applyFont="1" applyFill="1" applyAlignment="1">
      <alignment vertical="center"/>
    </xf>
    <xf numFmtId="37" fontId="27" fillId="0" borderId="20" xfId="0" applyNumberFormat="1" applyFont="1" applyFill="1" applyBorder="1" applyAlignment="1">
      <alignment horizontal="center" vertical="center"/>
    </xf>
    <xf numFmtId="168" fontId="27" fillId="0" borderId="0" xfId="0" applyNumberFormat="1" applyFont="1" applyFill="1" applyAlignment="1">
      <alignment horizontal="right" vertical="center" wrapText="1"/>
    </xf>
    <xf numFmtId="168" fontId="27" fillId="0" borderId="20" xfId="947" applyNumberFormat="1" applyFont="1" applyFill="1" applyBorder="1" applyAlignment="1">
      <alignment horizontal="right" vertical="center" wrapText="1"/>
    </xf>
    <xf numFmtId="168" fontId="27" fillId="0" borderId="20" xfId="0" applyNumberFormat="1" applyFont="1" applyFill="1" applyBorder="1" applyAlignment="1">
      <alignment horizontal="right" vertical="center"/>
    </xf>
    <xf numFmtId="168" fontId="120" fillId="0" borderId="20" xfId="944" applyNumberFormat="1" applyFont="1" applyFill="1" applyBorder="1" applyAlignment="1">
      <alignment horizontal="right" vertical="center"/>
    </xf>
    <xf numFmtId="168" fontId="120" fillId="0" borderId="20" xfId="56" applyNumberFormat="1" applyFont="1" applyFill="1" applyBorder="1" applyAlignment="1">
      <alignment horizontal="right" vertical="center"/>
    </xf>
    <xf numFmtId="168" fontId="120" fillId="0" borderId="73" xfId="56" applyNumberFormat="1" applyFont="1" applyFill="1" applyBorder="1" applyAlignment="1">
      <alignment horizontal="right" vertical="center"/>
    </xf>
    <xf numFmtId="168" fontId="27" fillId="0" borderId="20" xfId="56" applyNumberFormat="1" applyFont="1" applyFill="1" applyBorder="1" applyAlignment="1">
      <alignment horizontal="right" vertical="center"/>
    </xf>
    <xf numFmtId="168" fontId="92" fillId="0" borderId="20" xfId="56" applyNumberFormat="1" applyFont="1" applyFill="1" applyBorder="1" applyAlignment="1">
      <alignment horizontal="right" vertical="center"/>
    </xf>
    <xf numFmtId="168" fontId="115" fillId="0" borderId="20" xfId="56" applyNumberFormat="1" applyFont="1" applyFill="1" applyBorder="1" applyAlignment="1">
      <alignment horizontal="right" vertical="center"/>
    </xf>
    <xf numFmtId="168" fontId="27" fillId="0" borderId="20" xfId="7" applyNumberFormat="1" applyFont="1" applyFill="1" applyBorder="1" applyAlignment="1">
      <alignment horizontal="right" vertical="center"/>
    </xf>
    <xf numFmtId="168" fontId="27" fillId="0" borderId="73" xfId="56" applyNumberFormat="1" applyFont="1" applyFill="1" applyBorder="1" applyAlignment="1">
      <alignment horizontal="right" vertical="center"/>
    </xf>
    <xf numFmtId="168" fontId="115" fillId="0" borderId="20" xfId="944" applyNumberFormat="1" applyFont="1" applyFill="1" applyBorder="1" applyAlignment="1">
      <alignment horizontal="right" vertical="center"/>
    </xf>
    <xf numFmtId="168" fontId="27" fillId="0" borderId="20" xfId="944" applyNumberFormat="1" applyFont="1" applyFill="1" applyBorder="1" applyAlignment="1">
      <alignment horizontal="right" vertical="center"/>
    </xf>
    <xf numFmtId="168" fontId="27" fillId="0" borderId="20" xfId="7" applyNumberFormat="1" applyFont="1" applyFill="1" applyBorder="1" applyAlignment="1">
      <alignment horizontal="right" vertical="center" wrapText="1"/>
    </xf>
    <xf numFmtId="168" fontId="120" fillId="0" borderId="20" xfId="7" applyNumberFormat="1" applyFont="1" applyFill="1" applyBorder="1" applyAlignment="1">
      <alignment horizontal="right" vertical="center" wrapText="1"/>
    </xf>
    <xf numFmtId="168" fontId="27" fillId="0" borderId="0" xfId="7" applyNumberFormat="1" applyFont="1" applyFill="1" applyBorder="1" applyAlignment="1">
      <alignment horizontal="right" vertical="center" wrapText="1"/>
    </xf>
    <xf numFmtId="169" fontId="120" fillId="0" borderId="0" xfId="7" applyNumberFormat="1" applyFont="1" applyFill="1" applyAlignment="1">
      <alignment vertical="center"/>
    </xf>
    <xf numFmtId="0" fontId="27" fillId="0" borderId="20" xfId="0" applyFont="1" applyFill="1" applyBorder="1" applyAlignment="1">
      <alignment horizontal="center" vertical="top" wrapText="1"/>
    </xf>
    <xf numFmtId="0" fontId="27" fillId="0" borderId="20" xfId="893" applyFont="1" applyFill="1" applyBorder="1">
      <alignment horizontal="left" vertical="top" wrapText="1"/>
    </xf>
    <xf numFmtId="0" fontId="91" fillId="0" borderId="20" xfId="0" applyFont="1" applyFill="1" applyBorder="1" applyAlignment="1">
      <alignment horizontal="left" vertical="top" wrapText="1"/>
    </xf>
    <xf numFmtId="0" fontId="27" fillId="0" borderId="20" xfId="0" applyFont="1" applyFill="1" applyBorder="1" applyAlignment="1">
      <alignment horizontal="left" vertical="top" wrapText="1"/>
    </xf>
    <xf numFmtId="0" fontId="91" fillId="0" borderId="20" xfId="893" applyFont="1" applyFill="1" applyBorder="1">
      <alignment horizontal="left" vertical="top" wrapText="1"/>
    </xf>
    <xf numFmtId="0" fontId="27" fillId="0" borderId="0" xfId="0" applyFont="1" applyFill="1" applyAlignment="1">
      <alignment horizontal="left" vertical="top" wrapText="1"/>
    </xf>
    <xf numFmtId="0" fontId="120" fillId="0" borderId="82" xfId="0" applyFont="1" applyFill="1" applyBorder="1" applyAlignment="1">
      <alignment horizontal="right" vertical="center" wrapText="1"/>
    </xf>
    <xf numFmtId="168" fontId="120" fillId="0" borderId="82" xfId="7" applyNumberFormat="1" applyFont="1" applyFill="1" applyBorder="1" applyAlignment="1">
      <alignment horizontal="right" vertical="center" wrapText="1"/>
    </xf>
    <xf numFmtId="4" fontId="120" fillId="0" borderId="0" xfId="9" applyNumberFormat="1" applyFont="1" applyFill="1" applyAlignment="1">
      <alignment vertical="center" wrapText="1"/>
    </xf>
    <xf numFmtId="167" fontId="114" fillId="0" borderId="20" xfId="6" applyFont="1" applyFill="1" applyBorder="1" applyAlignment="1">
      <alignment vertical="center"/>
    </xf>
    <xf numFmtId="0" fontId="27" fillId="0" borderId="0" xfId="9" applyFont="1" applyFill="1" applyBorder="1" applyAlignment="1">
      <alignment vertical="center" wrapText="1"/>
    </xf>
    <xf numFmtId="0" fontId="120" fillId="0" borderId="0" xfId="9" applyFont="1" applyFill="1" applyBorder="1" applyAlignment="1">
      <alignment vertical="center" wrapText="1"/>
    </xf>
    <xf numFmtId="174" fontId="27" fillId="0" borderId="82" xfId="303" applyNumberFormat="1" applyFont="1" applyFill="1" applyBorder="1" applyAlignment="1">
      <alignment horizontal="right" vertical="center" wrapText="1"/>
    </xf>
    <xf numFmtId="169" fontId="27" fillId="0" borderId="82" xfId="351" applyNumberFormat="1" applyFont="1" applyFill="1" applyBorder="1" applyAlignment="1">
      <alignment horizontal="right" vertical="center" shrinkToFit="1"/>
    </xf>
    <xf numFmtId="174" fontId="120" fillId="0" borderId="82" xfId="303" applyNumberFormat="1" applyFont="1" applyFill="1" applyBorder="1" applyAlignment="1">
      <alignment horizontal="right" vertical="center" wrapText="1"/>
    </xf>
    <xf numFmtId="169" fontId="120" fillId="0" borderId="82" xfId="351" applyNumberFormat="1" applyFont="1" applyFill="1" applyBorder="1" applyAlignment="1">
      <alignment horizontal="right" vertical="center" indent="1" shrinkToFit="1"/>
    </xf>
    <xf numFmtId="169" fontId="27" fillId="0" borderId="82" xfId="351" applyNumberFormat="1" applyFont="1" applyFill="1" applyBorder="1" applyAlignment="1">
      <alignment horizontal="right" vertical="center" indent="1" shrinkToFit="1"/>
    </xf>
    <xf numFmtId="177" fontId="21" fillId="0" borderId="0" xfId="6" applyNumberFormat="1" applyFont="1" applyFill="1" applyBorder="1" applyAlignment="1">
      <alignment horizontal="right" vertical="center"/>
    </xf>
    <xf numFmtId="0" fontId="149" fillId="0" borderId="20" xfId="0" applyFont="1" applyFill="1" applyBorder="1" applyAlignment="1">
      <alignment horizontal="center" vertical="top" wrapText="1"/>
    </xf>
    <xf numFmtId="0" fontId="27" fillId="0" borderId="20" xfId="8" applyFont="1" applyFill="1" applyBorder="1" applyAlignment="1">
      <alignment horizontal="center" vertical="center" wrapText="1"/>
    </xf>
    <xf numFmtId="0" fontId="120" fillId="0" borderId="0" xfId="8" applyFont="1" applyFill="1" applyAlignment="1">
      <alignment horizontal="center" vertical="center" wrapText="1"/>
    </xf>
    <xf numFmtId="0" fontId="27" fillId="0" borderId="0" xfId="8" applyFont="1" applyFill="1" applyAlignment="1">
      <alignment horizontal="center" vertical="center" wrapText="1"/>
    </xf>
    <xf numFmtId="0" fontId="91" fillId="0" borderId="20" xfId="0" applyFont="1" applyFill="1" applyBorder="1" applyAlignment="1">
      <alignment horizontal="left" vertical="top" wrapText="1"/>
    </xf>
    <xf numFmtId="0" fontId="27" fillId="0" borderId="74" xfId="0" applyFont="1" applyFill="1" applyBorder="1" applyAlignment="1">
      <alignment horizontal="left" vertical="top" wrapText="1"/>
    </xf>
    <xf numFmtId="0" fontId="27" fillId="0" borderId="20" xfId="0" applyFont="1" applyFill="1" applyBorder="1" applyAlignment="1">
      <alignment horizontal="left" vertical="center" wrapText="1"/>
    </xf>
    <xf numFmtId="0" fontId="27" fillId="0" borderId="20" xfId="0" applyFont="1" applyFill="1" applyBorder="1" applyAlignment="1">
      <alignment horizontal="left" vertical="top" wrapText="1"/>
    </xf>
    <xf numFmtId="0" fontId="91" fillId="0" borderId="20" xfId="0" applyFont="1" applyFill="1" applyBorder="1" applyAlignment="1">
      <alignment horizontal="left" vertical="center" wrapText="1"/>
    </xf>
    <xf numFmtId="0" fontId="120" fillId="0" borderId="0" xfId="0" applyFont="1" applyFill="1" applyAlignment="1">
      <alignment horizontal="left" vertical="top" wrapText="1"/>
    </xf>
    <xf numFmtId="0" fontId="27" fillId="0" borderId="20" xfId="893" applyFont="1" applyFill="1" applyBorder="1">
      <alignment horizontal="left" vertical="top" wrapText="1"/>
    </xf>
    <xf numFmtId="0" fontId="91" fillId="0" borderId="20" xfId="893" applyFont="1" applyFill="1" applyBorder="1">
      <alignment horizontal="left" vertical="top" wrapText="1"/>
    </xf>
    <xf numFmtId="0" fontId="27" fillId="0" borderId="0" xfId="0" applyFont="1" applyFill="1" applyAlignment="1">
      <alignment horizontal="left" vertical="top" wrapText="1"/>
    </xf>
    <xf numFmtId="0" fontId="92" fillId="0" borderId="20" xfId="0" applyFont="1" applyFill="1" applyBorder="1" applyAlignment="1">
      <alignment horizontal="left" vertical="top" wrapText="1"/>
    </xf>
    <xf numFmtId="0" fontId="120" fillId="0" borderId="20" xfId="56" applyFont="1" applyFill="1" applyBorder="1" applyAlignment="1">
      <alignment horizontal="left" vertical="center" wrapText="1"/>
    </xf>
    <xf numFmtId="0" fontId="115" fillId="0" borderId="20" xfId="0" applyFont="1" applyFill="1" applyBorder="1" applyAlignment="1">
      <alignment horizontal="left" vertical="center" wrapText="1"/>
    </xf>
    <xf numFmtId="0" fontId="120" fillId="0" borderId="20" xfId="0" applyFont="1" applyFill="1" applyBorder="1" applyAlignment="1">
      <alignment horizontal="left" vertical="center" wrapText="1"/>
    </xf>
    <xf numFmtId="0" fontId="114" fillId="0" borderId="84" xfId="0" applyFont="1" applyFill="1" applyBorder="1" applyAlignment="1">
      <alignment horizontal="left" vertical="top" wrapText="1"/>
    </xf>
    <xf numFmtId="0" fontId="114" fillId="0" borderId="82" xfId="893" applyFont="1" applyFill="1" applyBorder="1">
      <alignment horizontal="left" vertical="top" wrapText="1"/>
    </xf>
    <xf numFmtId="167" fontId="114" fillId="0" borderId="82" xfId="6" applyFont="1" applyFill="1" applyBorder="1">
      <alignment horizontal="right" vertical="top"/>
    </xf>
    <xf numFmtId="167" fontId="114" fillId="0" borderId="82" xfId="892" applyFont="1" applyFill="1" applyBorder="1">
      <alignment horizontal="right" vertical="top"/>
    </xf>
    <xf numFmtId="167" fontId="114" fillId="0" borderId="85" xfId="892" applyFont="1" applyFill="1" applyBorder="1">
      <alignment horizontal="right" vertical="top"/>
    </xf>
    <xf numFmtId="167" fontId="114" fillId="0" borderId="82" xfId="6" applyFont="1" applyFill="1" applyBorder="1" applyAlignment="1">
      <alignment vertical="center"/>
    </xf>
    <xf numFmtId="169" fontId="27" fillId="0" borderId="82" xfId="1000" applyNumberFormat="1" applyFont="1" applyFill="1" applyBorder="1" applyAlignment="1">
      <alignment horizontal="center" vertical="center" wrapText="1"/>
    </xf>
    <xf numFmtId="169" fontId="27" fillId="0" borderId="82" xfId="1000" applyNumberFormat="1" applyFont="1" applyFill="1" applyBorder="1" applyAlignment="1">
      <alignment horizontal="center" vertical="center"/>
    </xf>
    <xf numFmtId="43" fontId="27" fillId="0" borderId="82" xfId="1000" applyFont="1" applyFill="1" applyBorder="1" applyAlignment="1">
      <alignment wrapText="1"/>
    </xf>
    <xf numFmtId="43" fontId="27" fillId="0" borderId="82" xfId="1000" applyFont="1" applyFill="1" applyBorder="1" applyAlignment="1">
      <alignment vertical="center" wrapText="1"/>
    </xf>
    <xf numFmtId="169" fontId="27" fillId="0" borderId="82" xfId="1000" applyNumberFormat="1" applyFont="1" applyFill="1" applyBorder="1" applyAlignment="1">
      <alignment horizontal="left" vertical="center"/>
    </xf>
    <xf numFmtId="49" fontId="27" fillId="0" borderId="82" xfId="1000" applyNumberFormat="1" applyFont="1" applyFill="1" applyBorder="1" applyAlignment="1">
      <alignment horizontal="left" vertical="center" wrapText="1"/>
    </xf>
    <xf numFmtId="169" fontId="27" fillId="0" borderId="82" xfId="1000" applyNumberFormat="1" applyFont="1" applyFill="1" applyBorder="1" applyAlignment="1">
      <alignment horizontal="left" vertical="center" wrapText="1"/>
    </xf>
    <xf numFmtId="184" fontId="27" fillId="0" borderId="0" xfId="8" applyNumberFormat="1" applyFont="1" applyFill="1" applyAlignment="1">
      <alignment horizontal="left" vertical="center" wrapText="1"/>
    </xf>
    <xf numFmtId="43" fontId="92" fillId="0" borderId="20" xfId="7" applyNumberFormat="1" applyFont="1" applyFill="1" applyBorder="1" applyAlignment="1">
      <alignment horizontal="right" vertical="center"/>
    </xf>
    <xf numFmtId="0" fontId="27" fillId="0" borderId="20" xfId="0" applyFont="1" applyFill="1" applyBorder="1" applyAlignment="1">
      <alignment horizontal="center" vertical="center" wrapText="1"/>
    </xf>
    <xf numFmtId="0" fontId="27" fillId="0" borderId="20" xfId="0" applyFont="1" applyFill="1" applyBorder="1" applyAlignment="1">
      <alignment horizontal="left" vertical="center" wrapText="1"/>
    </xf>
    <xf numFmtId="0" fontId="92" fillId="0" borderId="20" xfId="0" applyFont="1" applyFill="1" applyBorder="1" applyAlignment="1">
      <alignment horizontal="left" vertical="top" wrapText="1"/>
    </xf>
    <xf numFmtId="0" fontId="27" fillId="0" borderId="35" xfId="0" applyFont="1" applyFill="1" applyBorder="1" applyAlignment="1">
      <alignment horizontal="center" vertical="center"/>
    </xf>
    <xf numFmtId="0" fontId="120" fillId="0" borderId="0" xfId="0" applyFont="1" applyFill="1" applyAlignment="1">
      <alignment horizontal="center" vertical="center"/>
    </xf>
    <xf numFmtId="0" fontId="120" fillId="0" borderId="20" xfId="56" applyFont="1" applyFill="1" applyBorder="1" applyAlignment="1">
      <alignment horizontal="left" vertical="center" wrapText="1"/>
    </xf>
    <xf numFmtId="0" fontId="27" fillId="0" borderId="0" xfId="0" applyFont="1" applyFill="1" applyAlignment="1">
      <alignment horizontal="right" vertical="center"/>
    </xf>
    <xf numFmtId="0" fontId="27" fillId="0" borderId="0" xfId="0" applyFont="1" applyFill="1" applyAlignment="1">
      <alignment horizontal="center" vertical="center" wrapText="1"/>
    </xf>
    <xf numFmtId="1" fontId="27" fillId="0" borderId="0" xfId="119" applyFont="1" applyFill="1" applyAlignment="1">
      <alignment horizontal="right" vertical="center"/>
    </xf>
    <xf numFmtId="0" fontId="120" fillId="0" borderId="0" xfId="0" applyNumberFormat="1" applyFont="1" applyFill="1" applyAlignment="1">
      <alignment horizontal="center" vertical="center" wrapText="1"/>
    </xf>
    <xf numFmtId="168" fontId="139" fillId="0" borderId="35" xfId="0" applyNumberFormat="1" applyFont="1" applyFill="1" applyBorder="1" applyAlignment="1">
      <alignment horizontal="center" vertical="center" wrapText="1"/>
    </xf>
    <xf numFmtId="0" fontId="27" fillId="0" borderId="20" xfId="0" applyFont="1" applyFill="1" applyBorder="1" applyAlignment="1">
      <alignment horizontal="center" vertical="center" wrapText="1"/>
    </xf>
    <xf numFmtId="0" fontId="27" fillId="0" borderId="20" xfId="0" applyFont="1" applyFill="1" applyBorder="1" applyAlignment="1">
      <alignment horizontal="left" vertical="center" wrapText="1"/>
    </xf>
    <xf numFmtId="0" fontId="115" fillId="0" borderId="20" xfId="0" applyFont="1" applyFill="1" applyBorder="1" applyAlignment="1">
      <alignment horizontal="left" vertical="center" wrapText="1"/>
    </xf>
    <xf numFmtId="0" fontId="120" fillId="0" borderId="20" xfId="0" applyFont="1" applyFill="1" applyBorder="1" applyAlignment="1">
      <alignment horizontal="left" vertical="center" wrapText="1"/>
    </xf>
    <xf numFmtId="176" fontId="92" fillId="0" borderId="20" xfId="7" applyNumberFormat="1" applyFont="1" applyFill="1" applyBorder="1" applyAlignment="1">
      <alignment horizontal="left" vertical="top" wrapText="1"/>
    </xf>
    <xf numFmtId="176" fontId="92" fillId="0" borderId="35" xfId="7" applyNumberFormat="1" applyFont="1" applyFill="1" applyBorder="1" applyAlignment="1">
      <alignment horizontal="center" vertical="center" wrapText="1"/>
    </xf>
    <xf numFmtId="176" fontId="92" fillId="0" borderId="20" xfId="0" applyNumberFormat="1" applyFont="1" applyFill="1" applyBorder="1" applyAlignment="1">
      <alignment horizontal="left" vertical="top" wrapText="1"/>
    </xf>
    <xf numFmtId="176" fontId="27" fillId="0" borderId="20" xfId="7" applyNumberFormat="1" applyFont="1" applyFill="1" applyBorder="1" applyAlignment="1">
      <alignment horizontal="center" vertical="center"/>
    </xf>
    <xf numFmtId="176" fontId="27" fillId="0" borderId="58" xfId="56" applyNumberFormat="1" applyFont="1" applyFill="1" applyBorder="1" applyAlignment="1">
      <alignment horizontal="center" vertical="center"/>
    </xf>
    <xf numFmtId="0" fontId="27" fillId="0" borderId="64" xfId="0" applyFont="1" applyFill="1" applyBorder="1" applyAlignment="1">
      <alignment vertical="center" wrapText="1"/>
    </xf>
    <xf numFmtId="176" fontId="27" fillId="0" borderId="41" xfId="56" applyNumberFormat="1" applyFont="1" applyFill="1" applyBorder="1" applyAlignment="1">
      <alignment horizontal="center" vertical="center"/>
    </xf>
    <xf numFmtId="176" fontId="27" fillId="0" borderId="35" xfId="56" applyNumberFormat="1" applyFont="1" applyFill="1" applyBorder="1" applyAlignment="1">
      <alignment horizontal="center" vertical="center"/>
    </xf>
    <xf numFmtId="0" fontId="115" fillId="0" borderId="84" xfId="0" applyFont="1" applyFill="1" applyBorder="1" applyAlignment="1">
      <alignment horizontal="left" vertical="top" wrapText="1"/>
    </xf>
    <xf numFmtId="168" fontId="115" fillId="0" borderId="82" xfId="56" applyNumberFormat="1" applyFont="1" applyFill="1" applyBorder="1" applyAlignment="1">
      <alignment horizontal="right" vertical="center"/>
    </xf>
    <xf numFmtId="168" fontId="120" fillId="0" borderId="82" xfId="7" applyNumberFormat="1" applyFont="1" applyFill="1" applyBorder="1" applyAlignment="1">
      <alignment horizontal="right" vertical="center"/>
    </xf>
    <xf numFmtId="0" fontId="27" fillId="0" borderId="82" xfId="0" applyFont="1" applyFill="1" applyBorder="1" applyAlignment="1">
      <alignment horizontal="left" vertical="center" wrapText="1"/>
    </xf>
    <xf numFmtId="176" fontId="27" fillId="0" borderId="82" xfId="7" applyNumberFormat="1" applyFont="1" applyFill="1" applyBorder="1" applyAlignment="1">
      <alignment horizontal="center" vertical="center"/>
    </xf>
    <xf numFmtId="168" fontId="27" fillId="0" borderId="82" xfId="7" applyNumberFormat="1" applyFont="1" applyFill="1" applyBorder="1" applyAlignment="1">
      <alignment horizontal="right" vertical="center" wrapText="1"/>
    </xf>
    <xf numFmtId="0" fontId="27" fillId="0" borderId="0" xfId="0" applyFont="1" applyFill="1" applyAlignment="1">
      <alignment horizontal="center" vertical="center" wrapText="1"/>
    </xf>
    <xf numFmtId="0" fontId="92" fillId="0" borderId="35" xfId="0" applyFont="1" applyFill="1" applyBorder="1" applyAlignment="1">
      <alignment horizontal="center" vertical="center" wrapText="1"/>
    </xf>
    <xf numFmtId="0" fontId="27" fillId="0" borderId="20" xfId="8" applyFont="1" applyFill="1" applyBorder="1" applyAlignment="1">
      <alignment horizontal="center" vertical="center" wrapText="1"/>
    </xf>
    <xf numFmtId="0" fontId="27" fillId="0" borderId="0" xfId="8" applyFont="1" applyFill="1" applyAlignment="1">
      <alignment horizontal="right" vertical="center" wrapText="1"/>
    </xf>
    <xf numFmtId="1" fontId="113" fillId="0" borderId="20" xfId="351" applyNumberFormat="1" applyFont="1" applyFill="1" applyBorder="1" applyAlignment="1">
      <alignment horizontal="center" vertical="center" shrinkToFit="1"/>
    </xf>
    <xf numFmtId="0" fontId="27" fillId="0" borderId="36" xfId="0" applyFont="1" applyFill="1" applyBorder="1" applyAlignment="1">
      <alignment horizontal="center" vertical="center" wrapText="1"/>
    </xf>
    <xf numFmtId="0" fontId="27" fillId="0" borderId="20" xfId="9" applyFont="1" applyFill="1" applyBorder="1" applyAlignment="1">
      <alignment horizontal="center" vertical="center" wrapText="1"/>
    </xf>
    <xf numFmtId="0" fontId="27" fillId="0" borderId="20" xfId="0" applyFont="1" applyFill="1" applyBorder="1" applyAlignment="1">
      <alignment horizontal="center" vertical="top" wrapText="1"/>
    </xf>
    <xf numFmtId="1" fontId="113" fillId="0" borderId="50" xfId="351" applyNumberFormat="1" applyFont="1" applyFill="1" applyBorder="1" applyAlignment="1">
      <alignment horizontal="center" vertical="center" shrinkToFit="1"/>
    </xf>
    <xf numFmtId="1" fontId="113" fillId="0" borderId="35" xfId="351" applyNumberFormat="1" applyFont="1" applyFill="1" applyBorder="1" applyAlignment="1">
      <alignment horizontal="center" vertical="center" shrinkToFit="1"/>
    </xf>
    <xf numFmtId="0" fontId="120" fillId="0" borderId="0" xfId="0" applyFont="1" applyFill="1" applyAlignment="1">
      <alignment horizontal="center" vertical="top" wrapText="1"/>
    </xf>
    <xf numFmtId="0" fontId="27" fillId="0" borderId="20" xfId="0" applyFont="1" applyFill="1" applyBorder="1" applyAlignment="1">
      <alignment horizontal="center" vertical="center" wrapText="1"/>
    </xf>
    <xf numFmtId="0" fontId="27" fillId="0" borderId="20" xfId="947" applyFont="1" applyFill="1" applyBorder="1" applyAlignment="1">
      <alignment horizontal="center" vertical="center" wrapText="1"/>
    </xf>
    <xf numFmtId="0" fontId="91" fillId="0" borderId="20" xfId="0" applyFont="1" applyFill="1" applyBorder="1" applyAlignment="1">
      <alignment horizontal="left" vertical="top" wrapText="1"/>
    </xf>
    <xf numFmtId="0" fontId="27" fillId="0" borderId="74" xfId="0" applyFont="1" applyFill="1" applyBorder="1" applyAlignment="1">
      <alignment horizontal="left" vertical="top" wrapText="1"/>
    </xf>
    <xf numFmtId="0" fontId="27" fillId="0" borderId="74" xfId="0" applyFont="1" applyFill="1" applyBorder="1" applyAlignment="1">
      <alignment horizontal="left" vertical="center" wrapText="1"/>
    </xf>
    <xf numFmtId="0" fontId="27" fillId="0" borderId="35" xfId="0" applyFont="1" applyFill="1" applyBorder="1" applyAlignment="1">
      <alignment horizontal="left" vertical="center" wrapText="1"/>
    </xf>
    <xf numFmtId="0" fontId="91" fillId="0" borderId="20" xfId="893" applyFont="1" applyFill="1" applyBorder="1" applyAlignment="1">
      <alignment horizontal="left" vertical="top" wrapText="1"/>
    </xf>
    <xf numFmtId="0" fontId="27" fillId="0" borderId="20" xfId="893" applyFont="1" applyFill="1" applyBorder="1" applyAlignment="1">
      <alignment horizontal="left" vertical="top" wrapText="1"/>
    </xf>
    <xf numFmtId="0" fontId="27" fillId="0" borderId="20" xfId="9" applyFont="1" applyFill="1" applyBorder="1" applyAlignment="1">
      <alignment horizontal="center" vertical="top" wrapText="1"/>
    </xf>
    <xf numFmtId="0" fontId="27" fillId="0" borderId="63" xfId="0" applyFont="1" applyFill="1" applyBorder="1" applyAlignment="1">
      <alignment horizontal="left" vertical="top" wrapText="1"/>
    </xf>
    <xf numFmtId="0" fontId="27" fillId="0" borderId="20" xfId="0" applyFont="1" applyFill="1" applyBorder="1" applyAlignment="1">
      <alignment horizontal="left" vertical="center" wrapText="1"/>
    </xf>
    <xf numFmtId="0" fontId="27" fillId="0" borderId="20" xfId="0" applyFont="1" applyFill="1" applyBorder="1" applyAlignment="1">
      <alignment horizontal="left" vertical="top" wrapText="1"/>
    </xf>
    <xf numFmtId="0" fontId="91" fillId="0" borderId="20" xfId="0" applyFont="1" applyFill="1" applyBorder="1" applyAlignment="1">
      <alignment horizontal="left" vertical="center" wrapText="1"/>
    </xf>
    <xf numFmtId="0" fontId="120" fillId="0" borderId="0" xfId="0" applyFont="1" applyFill="1" applyAlignment="1">
      <alignment horizontal="left" vertical="top" wrapText="1"/>
    </xf>
    <xf numFmtId="0" fontId="27" fillId="0" borderId="20" xfId="893" applyFont="1" applyFill="1" applyBorder="1">
      <alignment horizontal="left" vertical="top" wrapText="1"/>
    </xf>
    <xf numFmtId="0" fontId="27" fillId="0" borderId="20" xfId="893" applyFont="1" applyFill="1" applyBorder="1" applyAlignment="1">
      <alignment horizontal="center" vertical="top" wrapText="1"/>
    </xf>
    <xf numFmtId="0" fontId="120" fillId="0" borderId="64" xfId="0" applyFont="1" applyFill="1" applyBorder="1" applyAlignment="1">
      <alignment horizontal="left" vertical="center" wrapText="1"/>
    </xf>
    <xf numFmtId="0" fontId="91" fillId="0" borderId="20" xfId="893" applyFont="1" applyFill="1" applyBorder="1">
      <alignment horizontal="left" vertical="top" wrapText="1"/>
    </xf>
    <xf numFmtId="0" fontId="27" fillId="0" borderId="63" xfId="0" applyFont="1" applyFill="1" applyBorder="1" applyAlignment="1">
      <alignment horizontal="center" vertical="top" wrapText="1"/>
    </xf>
    <xf numFmtId="0" fontId="120" fillId="0" borderId="0" xfId="0" applyFont="1" applyFill="1" applyBorder="1" applyAlignment="1">
      <alignment horizontal="left" vertical="center" wrapText="1"/>
    </xf>
    <xf numFmtId="0" fontId="27" fillId="0" borderId="80" xfId="0" applyFont="1" applyFill="1" applyBorder="1" applyAlignment="1">
      <alignment horizontal="left" vertical="top" wrapText="1"/>
    </xf>
    <xf numFmtId="0" fontId="27" fillId="0" borderId="20" xfId="9" applyFont="1" applyFill="1" applyBorder="1" applyAlignment="1">
      <alignment horizontal="right" vertical="top" wrapText="1"/>
    </xf>
    <xf numFmtId="0" fontId="120" fillId="0" borderId="0" xfId="0" applyFont="1" applyFill="1" applyAlignment="1">
      <alignment horizontal="left" vertical="center" wrapText="1"/>
    </xf>
    <xf numFmtId="0" fontId="27" fillId="0" borderId="0" xfId="0" applyFont="1" applyFill="1" applyAlignment="1">
      <alignment horizontal="left" vertical="top" wrapText="1"/>
    </xf>
    <xf numFmtId="0" fontId="120" fillId="0" borderId="0" xfId="9" applyFont="1" applyFill="1" applyAlignment="1">
      <alignment horizontal="left" vertical="top" wrapText="1"/>
    </xf>
    <xf numFmtId="0" fontId="92" fillId="0" borderId="20" xfId="0" applyFont="1" applyFill="1" applyBorder="1" applyAlignment="1">
      <alignment horizontal="center" vertical="top" wrapText="1"/>
    </xf>
    <xf numFmtId="0" fontId="92" fillId="0" borderId="20" xfId="0" applyFont="1" applyFill="1" applyBorder="1" applyAlignment="1">
      <alignment horizontal="left" vertical="top" wrapText="1"/>
    </xf>
    <xf numFmtId="0" fontId="27" fillId="0" borderId="38" xfId="9" applyFont="1" applyFill="1" applyBorder="1" applyAlignment="1">
      <alignment horizontal="center" vertical="top" wrapText="1"/>
    </xf>
    <xf numFmtId="0" fontId="27" fillId="0" borderId="0" xfId="9" applyFont="1" applyFill="1" applyAlignment="1">
      <alignment horizontal="center" vertical="center" wrapText="1"/>
    </xf>
    <xf numFmtId="0" fontId="115" fillId="0" borderId="20" xfId="0" applyFont="1" applyFill="1" applyBorder="1" applyAlignment="1">
      <alignment horizontal="left" vertical="center" wrapText="1"/>
    </xf>
    <xf numFmtId="0" fontId="120" fillId="0" borderId="20" xfId="0" applyFont="1" applyFill="1" applyBorder="1" applyAlignment="1">
      <alignment horizontal="left" vertical="center" wrapText="1"/>
    </xf>
    <xf numFmtId="0" fontId="27" fillId="0" borderId="0" xfId="0" applyFont="1" applyFill="1" applyAlignment="1">
      <alignment horizontal="right" vertical="center"/>
    </xf>
    <xf numFmtId="0" fontId="120" fillId="0" borderId="0" xfId="0" applyFont="1" applyFill="1" applyAlignment="1">
      <alignment horizontal="center" vertical="center" wrapText="1"/>
    </xf>
    <xf numFmtId="169" fontId="27" fillId="0" borderId="0" xfId="8" applyNumberFormat="1" applyFont="1" applyFill="1" applyAlignment="1">
      <alignment horizontal="center" vertical="center" wrapText="1"/>
    </xf>
    <xf numFmtId="169" fontId="27" fillId="0" borderId="1" xfId="8" applyNumberFormat="1" applyFont="1" applyFill="1" applyBorder="1" applyAlignment="1">
      <alignment horizontal="right" wrapText="1"/>
    </xf>
    <xf numFmtId="169" fontId="27" fillId="0" borderId="32" xfId="8" applyNumberFormat="1" applyFont="1" applyFill="1" applyBorder="1" applyAlignment="1">
      <alignment horizontal="center" vertical="center" wrapText="1"/>
    </xf>
    <xf numFmtId="169" fontId="27" fillId="0" borderId="20" xfId="8" applyNumberFormat="1" applyFont="1" applyFill="1" applyBorder="1" applyAlignment="1">
      <alignment horizontal="center" vertical="center" wrapText="1"/>
    </xf>
    <xf numFmtId="169" fontId="120" fillId="0" borderId="20" xfId="6" applyNumberFormat="1" applyFont="1" applyFill="1" applyBorder="1" applyAlignment="1">
      <alignment horizontal="right" vertical="center"/>
    </xf>
    <xf numFmtId="169" fontId="27" fillId="0" borderId="20" xfId="6" applyNumberFormat="1" applyFont="1" applyFill="1" applyBorder="1" applyAlignment="1">
      <alignment horizontal="right" vertical="center"/>
    </xf>
    <xf numFmtId="169" fontId="120" fillId="0" borderId="20" xfId="7" applyNumberFormat="1" applyFont="1" applyFill="1" applyBorder="1" applyAlignment="1">
      <alignment horizontal="right" vertical="center"/>
    </xf>
    <xf numFmtId="169" fontId="27" fillId="0" borderId="20" xfId="302" applyNumberFormat="1" applyFont="1" applyFill="1" applyBorder="1" applyAlignment="1">
      <alignment horizontal="right" vertical="center" wrapText="1"/>
    </xf>
    <xf numFmtId="169" fontId="27" fillId="58" borderId="20" xfId="6" applyNumberFormat="1" applyFont="1" applyFill="1" applyBorder="1" applyAlignment="1">
      <alignment horizontal="right" vertical="center"/>
    </xf>
    <xf numFmtId="169" fontId="120" fillId="0" borderId="20" xfId="6" applyNumberFormat="1" applyFont="1" applyFill="1" applyBorder="1">
      <alignment horizontal="right" vertical="top"/>
    </xf>
    <xf numFmtId="169" fontId="112" fillId="0" borderId="20" xfId="0" applyNumberFormat="1" applyFont="1" applyFill="1" applyBorder="1" applyAlignment="1">
      <alignment horizontal="left" vertical="top" wrapText="1"/>
    </xf>
    <xf numFmtId="169" fontId="114" fillId="0" borderId="20" xfId="6" applyNumberFormat="1" applyFont="1" applyFill="1" applyBorder="1">
      <alignment horizontal="right" vertical="top"/>
    </xf>
    <xf numFmtId="169" fontId="121" fillId="0" borderId="20" xfId="998" applyNumberFormat="1" applyFont="1" applyFill="1" applyBorder="1">
      <alignment horizontal="right" vertical="top"/>
    </xf>
    <xf numFmtId="169" fontId="120" fillId="0" borderId="20" xfId="7" applyNumberFormat="1" applyFont="1" applyFill="1" applyBorder="1" applyAlignment="1">
      <alignment horizontal="center" vertical="center" wrapText="1"/>
    </xf>
    <xf numFmtId="169" fontId="27" fillId="0" borderId="20" xfId="7" applyNumberFormat="1" applyFont="1" applyFill="1" applyBorder="1" applyAlignment="1">
      <alignment horizontal="center" vertical="center" wrapText="1"/>
    </xf>
    <xf numFmtId="169" fontId="27" fillId="0" borderId="20" xfId="7" applyNumberFormat="1" applyFont="1" applyFill="1" applyBorder="1"/>
    <xf numFmtId="169" fontId="120" fillId="0" borderId="20" xfId="65" applyNumberFormat="1" applyFont="1" applyFill="1" applyBorder="1" applyAlignment="1">
      <alignment horizontal="center" vertical="center" wrapText="1"/>
    </xf>
    <xf numFmtId="169" fontId="27" fillId="0" borderId="20" xfId="65" applyNumberFormat="1" applyFont="1" applyFill="1" applyBorder="1" applyAlignment="1">
      <alignment horizontal="center" vertical="center" wrapText="1"/>
    </xf>
    <xf numFmtId="169" fontId="120" fillId="0" borderId="20" xfId="7" applyNumberFormat="1" applyFont="1" applyFill="1" applyBorder="1" applyAlignment="1">
      <alignment horizontal="center" vertical="center"/>
    </xf>
    <xf numFmtId="169" fontId="27" fillId="0" borderId="20" xfId="7" applyNumberFormat="1" applyFont="1" applyFill="1" applyBorder="1" applyAlignment="1">
      <alignment horizontal="center" vertical="center"/>
    </xf>
    <xf numFmtId="169" fontId="120" fillId="57" borderId="81" xfId="7" applyNumberFormat="1" applyFont="1" applyFill="1" applyBorder="1" applyAlignment="1">
      <alignment horizontal="center" vertical="center"/>
    </xf>
    <xf numFmtId="169" fontId="27" fillId="57" borderId="81" xfId="7" applyNumberFormat="1" applyFont="1" applyFill="1" applyBorder="1" applyAlignment="1">
      <alignment horizontal="center" vertical="center"/>
    </xf>
    <xf numFmtId="169" fontId="120" fillId="0" borderId="20" xfId="7" applyNumberFormat="1" applyFont="1" applyFill="1" applyBorder="1"/>
    <xf numFmtId="169" fontId="120" fillId="0" borderId="20" xfId="892" applyNumberFormat="1" applyFont="1" applyFill="1" applyBorder="1">
      <alignment horizontal="right" vertical="top"/>
    </xf>
    <xf numFmtId="169" fontId="92" fillId="0" borderId="20" xfId="0" applyNumberFormat="1" applyFont="1" applyFill="1" applyBorder="1" applyAlignment="1">
      <alignment horizontal="left" vertical="top" wrapText="1"/>
    </xf>
    <xf numFmtId="169" fontId="92" fillId="0" borderId="20" xfId="0" applyNumberFormat="1" applyFont="1" applyFill="1" applyBorder="1" applyAlignment="1">
      <alignment horizontal="right" vertical="top" wrapText="1"/>
    </xf>
    <xf numFmtId="169" fontId="92" fillId="0" borderId="20" xfId="7" applyNumberFormat="1" applyFont="1" applyFill="1" applyBorder="1" applyAlignment="1">
      <alignment horizontal="right" vertical="top" wrapText="1"/>
    </xf>
    <xf numFmtId="169" fontId="92" fillId="0" borderId="82" xfId="7" applyNumberFormat="1" applyFont="1" applyFill="1" applyBorder="1" applyAlignment="1">
      <alignment horizontal="right" vertical="top" wrapText="1"/>
    </xf>
    <xf numFmtId="169" fontId="27" fillId="0" borderId="20" xfId="6" applyNumberFormat="1" applyFont="1" applyFill="1" applyBorder="1">
      <alignment horizontal="right" vertical="top"/>
    </xf>
    <xf numFmtId="169" fontId="92" fillId="0" borderId="20" xfId="7" applyNumberFormat="1" applyFont="1" applyFill="1" applyBorder="1" applyAlignment="1">
      <alignment horizontal="left" vertical="top" wrapText="1"/>
    </xf>
    <xf numFmtId="169" fontId="92" fillId="0" borderId="20" xfId="7" applyNumberFormat="1" applyFont="1" applyFill="1" applyBorder="1" applyAlignment="1">
      <alignment horizontal="center" vertical="center" wrapText="1"/>
    </xf>
    <xf numFmtId="169" fontId="27" fillId="0" borderId="20" xfId="8" applyNumberFormat="1" applyFont="1" applyFill="1" applyBorder="1" applyAlignment="1">
      <alignment horizontal="left" vertical="center" wrapText="1"/>
    </xf>
    <xf numFmtId="169" fontId="92" fillId="0" borderId="72" xfId="7" applyNumberFormat="1" applyFont="1" applyFill="1" applyBorder="1" applyAlignment="1">
      <alignment horizontal="left" vertical="top" wrapText="1"/>
    </xf>
    <xf numFmtId="169" fontId="115" fillId="57" borderId="20" xfId="7" applyNumberFormat="1" applyFont="1" applyFill="1" applyBorder="1" applyAlignment="1">
      <alignment horizontal="left" vertical="top" wrapText="1"/>
    </xf>
    <xf numFmtId="169" fontId="120" fillId="57" borderId="20" xfId="8" applyNumberFormat="1" applyFont="1" applyFill="1" applyBorder="1" applyAlignment="1">
      <alignment horizontal="left" vertical="center" wrapText="1"/>
    </xf>
    <xf numFmtId="169" fontId="27" fillId="57" borderId="20" xfId="8" applyNumberFormat="1" applyFont="1" applyFill="1" applyBorder="1" applyAlignment="1">
      <alignment horizontal="left" vertical="center" wrapText="1"/>
    </xf>
    <xf numFmtId="169" fontId="27" fillId="57" borderId="20" xfId="7" applyNumberFormat="1" applyFont="1" applyFill="1" applyBorder="1" applyAlignment="1">
      <alignment horizontal="left" vertical="center" wrapText="1"/>
    </xf>
    <xf numFmtId="169" fontId="27" fillId="0" borderId="0" xfId="8" applyNumberFormat="1" applyFont="1" applyFill="1" applyAlignment="1">
      <alignment horizontal="left" vertical="center" wrapText="1"/>
    </xf>
    <xf numFmtId="167" fontId="120" fillId="0" borderId="0" xfId="0" applyNumberFormat="1" applyFont="1" applyFill="1" applyAlignment="1">
      <alignment horizontal="left" vertical="top" wrapText="1"/>
    </xf>
    <xf numFmtId="172" fontId="27" fillId="0" borderId="0" xfId="119" applyNumberFormat="1" applyFont="1" applyFill="1" applyAlignment="1">
      <alignment horizontal="right" vertical="center"/>
    </xf>
    <xf numFmtId="172" fontId="120" fillId="0" borderId="0" xfId="0" applyNumberFormat="1" applyFont="1" applyFill="1" applyAlignment="1">
      <alignment horizontal="center" vertical="center" wrapText="1"/>
    </xf>
    <xf numFmtId="172" fontId="139" fillId="0" borderId="20" xfId="0" applyNumberFormat="1" applyFont="1" applyFill="1" applyBorder="1" applyAlignment="1">
      <alignment horizontal="center" vertical="center" wrapText="1"/>
    </xf>
    <xf numFmtId="169" fontId="120" fillId="0" borderId="35" xfId="7" applyNumberFormat="1" applyFont="1" applyFill="1" applyBorder="1" applyAlignment="1">
      <alignment horizontal="center" vertical="center" wrapText="1"/>
    </xf>
    <xf numFmtId="169" fontId="139" fillId="0" borderId="35" xfId="7" applyNumberFormat="1" applyFont="1" applyFill="1" applyBorder="1" applyAlignment="1">
      <alignment horizontal="center" vertical="center" wrapText="1"/>
    </xf>
    <xf numFmtId="169" fontId="139" fillId="0" borderId="20" xfId="7" applyNumberFormat="1" applyFont="1" applyFill="1" applyBorder="1" applyAlignment="1">
      <alignment horizontal="center" vertical="center" wrapText="1"/>
    </xf>
    <xf numFmtId="169" fontId="115" fillId="0" borderId="20" xfId="7" applyNumberFormat="1" applyFont="1" applyFill="1" applyBorder="1" applyAlignment="1">
      <alignment horizontal="left" vertical="top" wrapText="1"/>
    </xf>
    <xf numFmtId="169" fontId="115" fillId="0" borderId="80" xfId="7" applyNumberFormat="1" applyFont="1" applyFill="1" applyBorder="1" applyAlignment="1">
      <alignment horizontal="left" vertical="top" wrapText="1"/>
    </xf>
    <xf numFmtId="169" fontId="120" fillId="0" borderId="20" xfId="7" applyNumberFormat="1" applyFont="1" applyFill="1" applyBorder="1" applyAlignment="1">
      <alignment vertical="center" wrapText="1"/>
    </xf>
    <xf numFmtId="172" fontId="92" fillId="0" borderId="0" xfId="0" applyNumberFormat="1" applyFont="1" applyFill="1" applyAlignment="1">
      <alignment horizontal="left" vertical="top" wrapText="1"/>
    </xf>
    <xf numFmtId="0" fontId="92" fillId="0" borderId="0" xfId="0" applyFont="1" applyAlignment="1">
      <alignment horizontal="center" vertical="center" wrapText="1"/>
    </xf>
    <xf numFmtId="0" fontId="27" fillId="0" borderId="0" xfId="8" applyFont="1" applyAlignment="1">
      <alignment horizontal="center" vertical="top" wrapText="1"/>
    </xf>
    <xf numFmtId="0" fontId="114" fillId="0" borderId="0" xfId="0" applyFont="1" applyAlignment="1">
      <alignment horizontal="center" vertical="center" wrapText="1"/>
    </xf>
    <xf numFmtId="0" fontId="114" fillId="0" borderId="33" xfId="0" applyFont="1" applyBorder="1" applyAlignment="1">
      <alignment horizontal="center" vertical="center" wrapText="1"/>
    </xf>
    <xf numFmtId="0" fontId="114" fillId="0" borderId="35" xfId="0" applyFont="1" applyBorder="1" applyAlignment="1">
      <alignment horizontal="center" vertical="center" wrapText="1"/>
    </xf>
    <xf numFmtId="169" fontId="116" fillId="0" borderId="0" xfId="1000" applyNumberFormat="1" applyFont="1" applyFill="1" applyAlignment="1">
      <alignment horizontal="left"/>
    </xf>
    <xf numFmtId="43" fontId="27" fillId="0" borderId="83" xfId="1000" applyFont="1" applyFill="1" applyBorder="1" applyAlignment="1">
      <alignment horizontal="center" vertical="center" wrapText="1"/>
    </xf>
    <xf numFmtId="43" fontId="27" fillId="0" borderId="35" xfId="1000" applyFont="1" applyFill="1" applyBorder="1" applyAlignment="1">
      <alignment horizontal="center" vertical="center" wrapText="1"/>
    </xf>
    <xf numFmtId="169" fontId="27" fillId="0" borderId="82" xfId="1150" applyNumberFormat="1" applyFont="1" applyFill="1" applyBorder="1" applyAlignment="1">
      <alignment horizontal="center" vertical="center" wrapText="1"/>
    </xf>
    <xf numFmtId="169" fontId="27" fillId="0" borderId="20" xfId="1150" applyNumberFormat="1" applyFont="1" applyFill="1" applyBorder="1" applyAlignment="1">
      <alignment horizontal="center" vertical="center" wrapText="1"/>
    </xf>
    <xf numFmtId="174" fontId="27" fillId="0" borderId="37" xfId="10" applyNumberFormat="1" applyFont="1" applyFill="1" applyBorder="1" applyAlignment="1">
      <alignment horizontal="center" vertical="center" wrapText="1"/>
    </xf>
    <xf numFmtId="174" fontId="27" fillId="0" borderId="34" xfId="10" applyNumberFormat="1" applyFont="1" applyFill="1" applyBorder="1" applyAlignment="1">
      <alignment horizontal="center" vertical="center" wrapText="1"/>
    </xf>
    <xf numFmtId="174" fontId="27" fillId="0" borderId="35" xfId="10" applyNumberFormat="1" applyFont="1" applyFill="1" applyBorder="1" applyAlignment="1">
      <alignment horizontal="center" vertical="center" wrapText="1"/>
    </xf>
    <xf numFmtId="174" fontId="27" fillId="0" borderId="20" xfId="10" applyNumberFormat="1" applyFont="1" applyFill="1" applyBorder="1" applyAlignment="1">
      <alignment horizontal="center" vertical="center" wrapText="1"/>
    </xf>
    <xf numFmtId="174" fontId="27" fillId="0" borderId="72" xfId="10" applyNumberFormat="1" applyFont="1" applyFill="1" applyBorder="1" applyAlignment="1">
      <alignment horizontal="center" vertical="center" wrapText="1"/>
    </xf>
    <xf numFmtId="174" fontId="27" fillId="0" borderId="58" xfId="10" applyNumberFormat="1" applyFont="1" applyFill="1" applyBorder="1" applyAlignment="1">
      <alignment horizontal="center" vertical="center" wrapText="1"/>
    </xf>
    <xf numFmtId="0" fontId="27" fillId="0" borderId="20" xfId="0" applyFont="1" applyBorder="1" applyAlignment="1">
      <alignment horizontal="center" vertical="center" wrapText="1"/>
    </xf>
    <xf numFmtId="49" fontId="120" fillId="0" borderId="0" xfId="54" applyNumberFormat="1" applyFont="1" applyAlignment="1">
      <alignment horizontal="center" vertical="center" wrapText="1"/>
    </xf>
    <xf numFmtId="174" fontId="27" fillId="0" borderId="20" xfId="56" applyNumberFormat="1" applyFont="1" applyBorder="1" applyAlignment="1">
      <alignment horizontal="center" vertical="center" wrapText="1"/>
    </xf>
    <xf numFmtId="0" fontId="27" fillId="55" borderId="20" xfId="0" applyFont="1" applyFill="1" applyBorder="1" applyAlignment="1">
      <alignment horizontal="center" vertical="center" wrapText="1"/>
    </xf>
    <xf numFmtId="0" fontId="27" fillId="0" borderId="20" xfId="0" applyFont="1" applyBorder="1" applyAlignment="1">
      <alignment horizontal="center"/>
    </xf>
    <xf numFmtId="0" fontId="120" fillId="0" borderId="20" xfId="0" applyFont="1" applyBorder="1" applyAlignment="1">
      <alignment horizontal="center" vertical="center" wrapText="1"/>
    </xf>
    <xf numFmtId="49" fontId="27" fillId="55" borderId="37" xfId="997" applyNumberFormat="1" applyFont="1" applyFill="1" applyBorder="1" applyAlignment="1">
      <alignment horizontal="center" vertical="center" wrapText="1"/>
    </xf>
    <xf numFmtId="49" fontId="27" fillId="55" borderId="34" xfId="997" applyNumberFormat="1" applyFont="1" applyFill="1" applyBorder="1" applyAlignment="1">
      <alignment horizontal="center" vertical="center" wrapText="1"/>
    </xf>
    <xf numFmtId="49" fontId="27" fillId="55" borderId="35" xfId="997" applyNumberFormat="1" applyFont="1" applyFill="1" applyBorder="1" applyAlignment="1">
      <alignment horizontal="center" vertical="center" wrapText="1"/>
    </xf>
    <xf numFmtId="0" fontId="27" fillId="55" borderId="20" xfId="0" applyFont="1" applyFill="1" applyBorder="1" applyAlignment="1">
      <alignment horizontal="center"/>
    </xf>
    <xf numFmtId="49" fontId="27" fillId="55" borderId="31" xfId="56" applyNumberFormat="1" applyFont="1" applyFill="1" applyBorder="1" applyAlignment="1" applyProtection="1">
      <alignment horizontal="center" vertical="top" wrapText="1"/>
      <protection locked="0"/>
    </xf>
    <xf numFmtId="49" fontId="27" fillId="55" borderId="36" xfId="56" applyNumberFormat="1" applyFont="1" applyFill="1" applyBorder="1" applyAlignment="1" applyProtection="1">
      <alignment horizontal="center" vertical="top" wrapText="1"/>
      <protection locked="0"/>
    </xf>
    <xf numFmtId="49" fontId="27" fillId="0" borderId="37" xfId="997" applyNumberFormat="1" applyFont="1" applyBorder="1" applyAlignment="1">
      <alignment horizontal="center" vertical="center" wrapText="1"/>
    </xf>
    <xf numFmtId="49" fontId="27" fillId="0" borderId="34" xfId="997" applyNumberFormat="1" applyFont="1" applyBorder="1" applyAlignment="1">
      <alignment horizontal="center" vertical="center" wrapText="1"/>
    </xf>
    <xf numFmtId="49" fontId="27" fillId="0" borderId="35" xfId="997" applyNumberFormat="1" applyFont="1" applyBorder="1" applyAlignment="1">
      <alignment horizontal="center" vertical="center" wrapText="1"/>
    </xf>
    <xf numFmtId="49" fontId="27" fillId="55" borderId="0" xfId="54" applyNumberFormat="1" applyFont="1" applyFill="1" applyAlignment="1">
      <alignment horizontal="center" vertical="center" wrapText="1"/>
    </xf>
    <xf numFmtId="174" fontId="27" fillId="55" borderId="20" xfId="56" applyNumberFormat="1" applyFont="1" applyFill="1" applyBorder="1" applyAlignment="1">
      <alignment horizontal="center" vertical="center" wrapText="1"/>
    </xf>
    <xf numFmtId="174" fontId="27" fillId="55" borderId="20" xfId="75" applyNumberFormat="1" applyFont="1" applyFill="1" applyBorder="1" applyAlignment="1">
      <alignment horizontal="center" vertical="center" wrapText="1"/>
    </xf>
    <xf numFmtId="174" fontId="27" fillId="55" borderId="20" xfId="0" applyNumberFormat="1" applyFont="1" applyFill="1" applyBorder="1" applyAlignment="1">
      <alignment horizontal="center" vertical="center" wrapText="1"/>
    </xf>
    <xf numFmtId="174" fontId="27" fillId="55" borderId="30" xfId="0" applyNumberFormat="1" applyFont="1" applyFill="1" applyBorder="1" applyAlignment="1">
      <alignment horizontal="center" vertical="center" wrapText="1"/>
    </xf>
    <xf numFmtId="174" fontId="27" fillId="55" borderId="32" xfId="0" applyNumberFormat="1" applyFont="1" applyFill="1" applyBorder="1" applyAlignment="1">
      <alignment horizontal="center" vertical="center" wrapText="1"/>
    </xf>
    <xf numFmtId="174" fontId="27" fillId="55" borderId="20" xfId="300" applyNumberFormat="1" applyFont="1" applyFill="1" applyBorder="1" applyAlignment="1">
      <alignment horizontal="center" vertical="center" wrapText="1"/>
    </xf>
    <xf numFmtId="0" fontId="27" fillId="0" borderId="0" xfId="0" applyFont="1" applyAlignment="1">
      <alignment horizontal="center"/>
    </xf>
    <xf numFmtId="0" fontId="27" fillId="0" borderId="20" xfId="0" applyFont="1" applyBorder="1" applyAlignment="1">
      <alignment horizontal="center" vertical="top" wrapText="1"/>
    </xf>
    <xf numFmtId="0" fontId="27" fillId="0" borderId="29" xfId="1122" applyFont="1" applyBorder="1" applyAlignment="1">
      <alignment horizontal="center" vertical="top" wrapText="1"/>
    </xf>
    <xf numFmtId="0" fontId="27" fillId="0" borderId="32" xfId="1122" applyFont="1" applyBorder="1" applyAlignment="1">
      <alignment horizontal="center" vertical="top" wrapText="1"/>
    </xf>
    <xf numFmtId="0" fontId="27" fillId="0" borderId="66" xfId="0" applyFont="1" applyBorder="1" applyAlignment="1">
      <alignment horizontal="left"/>
    </xf>
    <xf numFmtId="0" fontId="27" fillId="0" borderId="67" xfId="0" applyFont="1" applyBorder="1" applyAlignment="1">
      <alignment horizontal="left"/>
    </xf>
    <xf numFmtId="0" fontId="27" fillId="0" borderId="66" xfId="1277" applyFont="1" applyBorder="1" applyAlignment="1">
      <alignment horizontal="center" vertical="top" wrapText="1"/>
    </xf>
    <xf numFmtId="0" fontId="27" fillId="0" borderId="67" xfId="1277" applyFont="1" applyBorder="1" applyAlignment="1">
      <alignment horizontal="center" vertical="top" wrapText="1"/>
    </xf>
    <xf numFmtId="0" fontId="27" fillId="0" borderId="0" xfId="0" applyFont="1" applyFill="1" applyAlignment="1">
      <alignment horizontal="center" vertical="center" wrapText="1"/>
    </xf>
    <xf numFmtId="0" fontId="92" fillId="0" borderId="33" xfId="0" applyFont="1" applyFill="1" applyBorder="1" applyAlignment="1">
      <alignment horizontal="center" vertical="center" wrapText="1"/>
    </xf>
    <xf numFmtId="0" fontId="92" fillId="0" borderId="35" xfId="0" applyFont="1" applyFill="1" applyBorder="1" applyAlignment="1">
      <alignment horizontal="center" vertical="center" wrapText="1"/>
    </xf>
    <xf numFmtId="0" fontId="92" fillId="0" borderId="29" xfId="0" applyFont="1" applyFill="1" applyBorder="1" applyAlignment="1">
      <alignment horizontal="center" vertical="center" wrapText="1"/>
    </xf>
    <xf numFmtId="0" fontId="92" fillId="0" borderId="32" xfId="0" applyFont="1" applyFill="1" applyBorder="1" applyAlignment="1">
      <alignment horizontal="center" vertical="center" wrapText="1"/>
    </xf>
    <xf numFmtId="0" fontId="27" fillId="55" borderId="20" xfId="8" applyFont="1" applyFill="1" applyBorder="1" applyAlignment="1">
      <alignment horizontal="center" vertical="center" wrapText="1"/>
    </xf>
    <xf numFmtId="0" fontId="27" fillId="55" borderId="0" xfId="8" applyFont="1" applyFill="1" applyAlignment="1">
      <alignment horizontal="right" vertical="center" wrapText="1"/>
    </xf>
    <xf numFmtId="0" fontId="27" fillId="55" borderId="0" xfId="8" applyFont="1" applyFill="1" applyAlignment="1">
      <alignment horizontal="center" vertical="center" wrapText="1"/>
    </xf>
    <xf numFmtId="0" fontId="27" fillId="55" borderId="1" xfId="8" applyFont="1" applyFill="1" applyBorder="1" applyAlignment="1">
      <alignment horizontal="right" wrapText="1"/>
    </xf>
    <xf numFmtId="0" fontId="27" fillId="0" borderId="20" xfId="8" applyFont="1" applyFill="1" applyBorder="1" applyAlignment="1">
      <alignment horizontal="center" vertical="center" wrapText="1"/>
    </xf>
    <xf numFmtId="0" fontId="27" fillId="0" borderId="0" xfId="8" applyFont="1" applyFill="1" applyAlignment="1">
      <alignment horizontal="right" vertical="center" wrapText="1"/>
    </xf>
    <xf numFmtId="0" fontId="120" fillId="0" borderId="0" xfId="8" applyFont="1" applyFill="1" applyAlignment="1">
      <alignment horizontal="center" vertical="center" wrapText="1"/>
    </xf>
    <xf numFmtId="1" fontId="27" fillId="0" borderId="0" xfId="119" applyFont="1" applyFill="1" applyAlignment="1">
      <alignment horizontal="right" vertical="center"/>
    </xf>
    <xf numFmtId="0" fontId="120" fillId="0" borderId="0" xfId="0" applyNumberFormat="1" applyFont="1" applyFill="1" applyAlignment="1">
      <alignment horizontal="center" vertical="center" wrapText="1"/>
    </xf>
    <xf numFmtId="168" fontId="27" fillId="0" borderId="1" xfId="0" applyNumberFormat="1" applyFont="1" applyFill="1" applyBorder="1" applyAlignment="1">
      <alignment horizontal="right" vertical="center" wrapText="1"/>
    </xf>
    <xf numFmtId="49" fontId="139" fillId="0" borderId="39" xfId="0" applyNumberFormat="1" applyFont="1" applyFill="1" applyBorder="1" applyAlignment="1">
      <alignment horizontal="center" vertical="center" wrapText="1"/>
    </xf>
    <xf numFmtId="49" fontId="139" fillId="0" borderId="73" xfId="0" applyNumberFormat="1" applyFont="1" applyFill="1" applyBorder="1" applyAlignment="1">
      <alignment horizontal="center" vertical="center" wrapText="1"/>
    </xf>
    <xf numFmtId="49" fontId="139" fillId="0" borderId="41" xfId="0" applyNumberFormat="1" applyFont="1" applyFill="1" applyBorder="1" applyAlignment="1">
      <alignment horizontal="center" vertical="center" wrapText="1"/>
    </xf>
    <xf numFmtId="49" fontId="139" fillId="0" borderId="36" xfId="0" applyNumberFormat="1" applyFont="1" applyFill="1" applyBorder="1" applyAlignment="1">
      <alignment horizontal="center" vertical="center" wrapText="1"/>
    </xf>
    <xf numFmtId="0" fontId="139" fillId="0" borderId="58" xfId="0" applyNumberFormat="1" applyFont="1" applyFill="1" applyBorder="1" applyAlignment="1">
      <alignment horizontal="center" vertical="center" wrapText="1"/>
    </xf>
    <xf numFmtId="0" fontId="139" fillId="0" borderId="34" xfId="0" applyNumberFormat="1" applyFont="1" applyFill="1" applyBorder="1" applyAlignment="1">
      <alignment horizontal="center" vertical="center" wrapText="1"/>
    </xf>
    <xf numFmtId="0" fontId="139" fillId="0" borderId="35" xfId="0" applyNumberFormat="1" applyFont="1" applyFill="1" applyBorder="1" applyAlignment="1">
      <alignment horizontal="center" vertical="center" wrapText="1"/>
    </xf>
    <xf numFmtId="168" fontId="120" fillId="0" borderId="74" xfId="0" applyNumberFormat="1" applyFont="1" applyFill="1" applyBorder="1" applyAlignment="1">
      <alignment horizontal="center" vertical="center" wrapText="1"/>
    </xf>
    <xf numFmtId="168" fontId="120" fillId="0" borderId="75" xfId="0" applyNumberFormat="1" applyFont="1" applyFill="1" applyBorder="1" applyAlignment="1">
      <alignment horizontal="center" vertical="center" wrapText="1"/>
    </xf>
    <xf numFmtId="168" fontId="120" fillId="0" borderId="70" xfId="0" applyNumberFormat="1" applyFont="1" applyFill="1" applyBorder="1" applyAlignment="1">
      <alignment horizontal="center" vertical="center" wrapText="1"/>
    </xf>
    <xf numFmtId="168" fontId="139" fillId="0" borderId="58" xfId="0" applyNumberFormat="1" applyFont="1" applyFill="1" applyBorder="1" applyAlignment="1">
      <alignment horizontal="center" vertical="center" wrapText="1"/>
    </xf>
    <xf numFmtId="168" fontId="139" fillId="0" borderId="35" xfId="0" applyNumberFormat="1" applyFont="1" applyFill="1" applyBorder="1" applyAlignment="1">
      <alignment horizontal="center" vertical="center" wrapText="1"/>
    </xf>
    <xf numFmtId="168" fontId="139" fillId="0" borderId="74" xfId="0" applyNumberFormat="1" applyFont="1" applyFill="1" applyBorder="1" applyAlignment="1">
      <alignment horizontal="center" vertical="center" wrapText="1"/>
    </xf>
    <xf numFmtId="168" fontId="139" fillId="0" borderId="75" xfId="0" applyNumberFormat="1" applyFont="1" applyFill="1" applyBorder="1" applyAlignment="1">
      <alignment horizontal="center" vertical="center" wrapText="1"/>
    </xf>
    <xf numFmtId="168" fontId="139" fillId="0" borderId="70" xfId="0" applyNumberFormat="1" applyFont="1" applyFill="1" applyBorder="1" applyAlignment="1">
      <alignment horizontal="center" vertical="center" wrapText="1"/>
    </xf>
    <xf numFmtId="1" fontId="113" fillId="0" borderId="20" xfId="351" applyNumberFormat="1" applyFont="1" applyFill="1" applyBorder="1" applyAlignment="1">
      <alignment horizontal="center" vertical="center" shrinkToFit="1"/>
    </xf>
    <xf numFmtId="0" fontId="27" fillId="0" borderId="29" xfId="0" applyFont="1" applyFill="1" applyBorder="1" applyAlignment="1">
      <alignment horizontal="center" vertical="top" wrapText="1"/>
    </xf>
    <xf numFmtId="0" fontId="27" fillId="0" borderId="32" xfId="0" applyFont="1" applyFill="1" applyBorder="1" applyAlignment="1">
      <alignment horizontal="center" vertical="top" wrapText="1"/>
    </xf>
    <xf numFmtId="0" fontId="27" fillId="0" borderId="0" xfId="8" applyFont="1" applyFill="1" applyAlignment="1">
      <alignment horizontal="center" vertical="center" wrapText="1"/>
    </xf>
    <xf numFmtId="0" fontId="27" fillId="0" borderId="39" xfId="0" applyFont="1" applyFill="1" applyBorder="1" applyAlignment="1">
      <alignment horizontal="center" vertical="center" wrapText="1"/>
    </xf>
    <xf numFmtId="0" fontId="27" fillId="0" borderId="38" xfId="0" applyFont="1" applyFill="1" applyBorder="1" applyAlignment="1">
      <alignment horizontal="center" vertical="center" wrapText="1"/>
    </xf>
    <xf numFmtId="0" fontId="27" fillId="0" borderId="40" xfId="0" applyFont="1" applyFill="1" applyBorder="1" applyAlignment="1">
      <alignment horizontal="center" vertical="center" wrapText="1"/>
    </xf>
    <xf numFmtId="0" fontId="27" fillId="0" borderId="31" xfId="0" applyFont="1" applyFill="1" applyBorder="1" applyAlignment="1">
      <alignment horizontal="center" vertical="center" wrapText="1"/>
    </xf>
    <xf numFmtId="0" fontId="27" fillId="0" borderId="41" xfId="0" applyFont="1" applyFill="1" applyBorder="1" applyAlignment="1">
      <alignment horizontal="center" vertical="center" wrapText="1"/>
    </xf>
    <xf numFmtId="0" fontId="27" fillId="0" borderId="36" xfId="0" applyFont="1" applyFill="1" applyBorder="1" applyAlignment="1">
      <alignment horizontal="center" vertical="center" wrapText="1"/>
    </xf>
    <xf numFmtId="0" fontId="27" fillId="0" borderId="20" xfId="9" applyFont="1" applyFill="1" applyBorder="1" applyAlignment="1">
      <alignment horizontal="center" vertical="center" wrapText="1"/>
    </xf>
    <xf numFmtId="168" fontId="27" fillId="0" borderId="20" xfId="9" applyNumberFormat="1" applyFont="1" applyFill="1" applyBorder="1" applyAlignment="1">
      <alignment horizontal="center" vertical="center" wrapText="1"/>
    </xf>
    <xf numFmtId="168" fontId="27" fillId="0" borderId="29" xfId="9" applyNumberFormat="1" applyFont="1" applyFill="1" applyBorder="1" applyAlignment="1">
      <alignment horizontal="center" vertical="center" wrapText="1"/>
    </xf>
    <xf numFmtId="168" fontId="27" fillId="0" borderId="30" xfId="9" applyNumberFormat="1" applyFont="1" applyFill="1" applyBorder="1" applyAlignment="1">
      <alignment horizontal="center" vertical="center" wrapText="1"/>
    </xf>
    <xf numFmtId="168" fontId="27" fillId="0" borderId="32" xfId="9" applyNumberFormat="1" applyFont="1" applyFill="1" applyBorder="1" applyAlignment="1">
      <alignment horizontal="center" vertical="center" wrapText="1"/>
    </xf>
    <xf numFmtId="0" fontId="27" fillId="0" borderId="33" xfId="0" applyFont="1" applyFill="1" applyBorder="1" applyAlignment="1">
      <alignment horizontal="center" vertical="top" wrapText="1"/>
    </xf>
    <xf numFmtId="0" fontId="27" fillId="0" borderId="35" xfId="0" applyFont="1" applyFill="1" applyBorder="1" applyAlignment="1">
      <alignment horizontal="center" vertical="top" wrapText="1"/>
    </xf>
    <xf numFmtId="0" fontId="27" fillId="0" borderId="20" xfId="0" applyFont="1" applyFill="1" applyBorder="1" applyAlignment="1">
      <alignment horizontal="center" vertical="top" wrapText="1"/>
    </xf>
    <xf numFmtId="1" fontId="113" fillId="0" borderId="48" xfId="351" applyNumberFormat="1" applyFont="1" applyFill="1" applyBorder="1" applyAlignment="1">
      <alignment horizontal="center" vertical="center" shrinkToFit="1"/>
    </xf>
    <xf numFmtId="1" fontId="113" fillId="0" borderId="47" xfId="351" applyNumberFormat="1" applyFont="1" applyFill="1" applyBorder="1" applyAlignment="1">
      <alignment horizontal="center" vertical="center" shrinkToFit="1"/>
    </xf>
    <xf numFmtId="1" fontId="113" fillId="0" borderId="52" xfId="351" applyNumberFormat="1" applyFont="1" applyFill="1" applyBorder="1" applyAlignment="1">
      <alignment horizontal="center" vertical="center" shrinkToFit="1"/>
    </xf>
    <xf numFmtId="1" fontId="113" fillId="0" borderId="53" xfId="351" applyNumberFormat="1" applyFont="1" applyFill="1" applyBorder="1" applyAlignment="1">
      <alignment horizontal="center" vertical="center" shrinkToFit="1"/>
    </xf>
    <xf numFmtId="1" fontId="113" fillId="0" borderId="50" xfId="351" applyNumberFormat="1" applyFont="1" applyFill="1" applyBorder="1" applyAlignment="1">
      <alignment horizontal="center" vertical="center" shrinkToFit="1"/>
    </xf>
    <xf numFmtId="1" fontId="113" fillId="0" borderId="34" xfId="351" applyNumberFormat="1" applyFont="1" applyFill="1" applyBorder="1" applyAlignment="1">
      <alignment horizontal="center" vertical="center" shrinkToFit="1"/>
    </xf>
    <xf numFmtId="1" fontId="113" fillId="0" borderId="35" xfId="351" applyNumberFormat="1" applyFont="1" applyFill="1" applyBorder="1" applyAlignment="1">
      <alignment horizontal="center" vertical="center" shrinkToFit="1"/>
    </xf>
    <xf numFmtId="0" fontId="120" fillId="0" borderId="0" xfId="0" applyFont="1" applyFill="1" applyAlignment="1">
      <alignment horizontal="center" vertical="top" wrapText="1"/>
    </xf>
    <xf numFmtId="0" fontId="27" fillId="0" borderId="20" xfId="0" applyFont="1" applyFill="1" applyBorder="1" applyAlignment="1">
      <alignment horizontal="center" vertical="center" wrapText="1"/>
    </xf>
    <xf numFmtId="49" fontId="27" fillId="0" borderId="72" xfId="0" applyNumberFormat="1" applyFont="1" applyFill="1" applyBorder="1" applyAlignment="1">
      <alignment horizontal="center" vertical="center" wrapText="1"/>
    </xf>
    <xf numFmtId="49" fontId="27" fillId="0" borderId="35" xfId="0" applyNumberFormat="1" applyFont="1" applyFill="1" applyBorder="1" applyAlignment="1">
      <alignment horizontal="center" vertical="center" wrapText="1"/>
    </xf>
    <xf numFmtId="0" fontId="120" fillId="0" borderId="0" xfId="944" applyFont="1" applyFill="1" applyAlignment="1">
      <alignment horizontal="center" vertical="center" wrapText="1"/>
    </xf>
    <xf numFmtId="0" fontId="27" fillId="0" borderId="20" xfId="947" applyFont="1" applyFill="1" applyBorder="1" applyAlignment="1">
      <alignment horizontal="center" vertical="center" wrapText="1"/>
    </xf>
    <xf numFmtId="0" fontId="27" fillId="0" borderId="58" xfId="947" applyFont="1" applyFill="1" applyBorder="1" applyAlignment="1">
      <alignment horizontal="center" vertical="center" wrapText="1"/>
    </xf>
    <xf numFmtId="0" fontId="27" fillId="0" borderId="35" xfId="947" applyFont="1" applyFill="1" applyBorder="1" applyAlignment="1">
      <alignment horizontal="center" vertical="center" wrapText="1"/>
    </xf>
    <xf numFmtId="0" fontId="27" fillId="0" borderId="62" xfId="0" applyFont="1" applyFill="1" applyBorder="1" applyAlignment="1">
      <alignment horizontal="center" vertical="center" wrapText="1"/>
    </xf>
    <xf numFmtId="0" fontId="27" fillId="0" borderId="63" xfId="0" applyFont="1" applyFill="1" applyBorder="1" applyAlignment="1">
      <alignment horizontal="center" vertical="center" wrapText="1"/>
    </xf>
    <xf numFmtId="0" fontId="27" fillId="0" borderId="62" xfId="0" applyFont="1" applyFill="1" applyBorder="1" applyAlignment="1">
      <alignment horizontal="left" vertical="center" wrapText="1"/>
    </xf>
    <xf numFmtId="0" fontId="27" fillId="0" borderId="63" xfId="0" applyFont="1" applyFill="1" applyBorder="1" applyAlignment="1">
      <alignment horizontal="left" vertical="center" wrapText="1"/>
    </xf>
    <xf numFmtId="0" fontId="27" fillId="0" borderId="20" xfId="0" applyFont="1" applyFill="1" applyBorder="1" applyAlignment="1">
      <alignment horizontal="left" vertical="center" wrapText="1"/>
    </xf>
    <xf numFmtId="0" fontId="27" fillId="0" borderId="66" xfId="0" applyFont="1" applyFill="1" applyBorder="1" applyAlignment="1">
      <alignment horizontal="center" vertical="top" wrapText="1"/>
    </xf>
    <xf numFmtId="0" fontId="27" fillId="0" borderId="67" xfId="0" applyFont="1" applyFill="1" applyBorder="1" applyAlignment="1">
      <alignment horizontal="center" vertical="top" wrapText="1"/>
    </xf>
    <xf numFmtId="0" fontId="27" fillId="0" borderId="66" xfId="0" applyFont="1" applyFill="1" applyBorder="1" applyAlignment="1">
      <alignment horizontal="left" vertical="top" wrapText="1"/>
    </xf>
    <xf numFmtId="0" fontId="27" fillId="0" borderId="67" xfId="0" applyFont="1" applyFill="1" applyBorder="1" applyAlignment="1">
      <alignment horizontal="left" vertical="top" wrapText="1"/>
    </xf>
    <xf numFmtId="0" fontId="27" fillId="0" borderId="20" xfId="9" applyFont="1" applyFill="1" applyBorder="1" applyAlignment="1">
      <alignment horizontal="right" vertical="top" wrapText="1"/>
    </xf>
    <xf numFmtId="0" fontId="27" fillId="0" borderId="20" xfId="893" applyFont="1" applyFill="1" applyBorder="1">
      <alignment horizontal="left" vertical="top" wrapText="1"/>
    </xf>
    <xf numFmtId="0" fontId="27" fillId="0" borderId="20" xfId="893" applyFont="1" applyFill="1" applyBorder="1" applyAlignment="1">
      <alignment horizontal="center" vertical="top" wrapText="1"/>
    </xf>
    <xf numFmtId="0" fontId="27" fillId="0" borderId="74" xfId="0" applyFont="1" applyFill="1" applyBorder="1" applyAlignment="1">
      <alignment horizontal="left" vertical="center" wrapText="1"/>
    </xf>
    <xf numFmtId="0" fontId="27" fillId="0" borderId="70" xfId="0" applyFont="1" applyFill="1" applyBorder="1" applyAlignment="1">
      <alignment horizontal="left" vertical="center" wrapText="1"/>
    </xf>
    <xf numFmtId="0" fontId="27" fillId="0" borderId="35" xfId="893" applyFont="1" applyFill="1" applyBorder="1">
      <alignment horizontal="left" vertical="top" wrapText="1"/>
    </xf>
    <xf numFmtId="0" fontId="91" fillId="0" borderId="62" xfId="893" applyFont="1" applyFill="1" applyBorder="1">
      <alignment horizontal="left" vertical="top" wrapText="1"/>
    </xf>
    <xf numFmtId="0" fontId="91" fillId="0" borderId="63" xfId="893" applyFont="1" applyFill="1" applyBorder="1">
      <alignment horizontal="left" vertical="top" wrapText="1"/>
    </xf>
    <xf numFmtId="0" fontId="91" fillId="0" borderId="20" xfId="893" applyFont="1" applyFill="1" applyBorder="1" applyAlignment="1">
      <alignment horizontal="left" vertical="top" wrapText="1"/>
    </xf>
    <xf numFmtId="0" fontId="27" fillId="0" borderId="82" xfId="0" applyFont="1" applyFill="1" applyBorder="1" applyAlignment="1">
      <alignment horizontal="center" vertical="center"/>
    </xf>
    <xf numFmtId="0" fontId="91" fillId="0" borderId="20" xfId="0" applyFont="1" applyFill="1" applyBorder="1" applyAlignment="1">
      <alignment horizontal="left" vertical="top" wrapText="1"/>
    </xf>
    <xf numFmtId="0" fontId="27" fillId="0" borderId="20" xfId="0" applyFont="1" applyFill="1" applyBorder="1" applyAlignment="1">
      <alignment horizontal="left" vertical="top" wrapText="1"/>
    </xf>
    <xf numFmtId="0" fontId="27" fillId="0" borderId="66" xfId="0" applyFont="1" applyFill="1" applyBorder="1" applyAlignment="1">
      <alignment horizontal="left" vertical="center" wrapText="1"/>
    </xf>
    <xf numFmtId="0" fontId="27" fillId="0" borderId="67" xfId="0" applyFont="1" applyFill="1" applyBorder="1" applyAlignment="1">
      <alignment horizontal="left" vertical="center" wrapText="1"/>
    </xf>
    <xf numFmtId="0" fontId="120" fillId="0" borderId="0" xfId="0" applyFont="1" applyFill="1" applyAlignment="1">
      <alignment horizontal="left" vertical="center" wrapText="1"/>
    </xf>
    <xf numFmtId="0" fontId="115" fillId="0" borderId="1" xfId="0" applyFont="1" applyFill="1" applyBorder="1" applyAlignment="1">
      <alignment horizontal="left"/>
    </xf>
    <xf numFmtId="0" fontId="27" fillId="0" borderId="34" xfId="0" applyFont="1" applyFill="1" applyBorder="1" applyAlignment="1">
      <alignment horizontal="center" vertical="top" wrapText="1"/>
    </xf>
    <xf numFmtId="0" fontId="27" fillId="0" borderId="74" xfId="0" applyFont="1" applyFill="1" applyBorder="1" applyAlignment="1">
      <alignment horizontal="center" vertical="top" wrapText="1"/>
    </xf>
    <xf numFmtId="0" fontId="27" fillId="0" borderId="70" xfId="0" applyFont="1" applyFill="1" applyBorder="1" applyAlignment="1">
      <alignment horizontal="center" vertical="top" wrapText="1"/>
    </xf>
    <xf numFmtId="0" fontId="27" fillId="0" borderId="55" xfId="0" applyFont="1" applyFill="1" applyBorder="1" applyAlignment="1">
      <alignment horizontal="left" vertical="center" wrapText="1"/>
    </xf>
    <xf numFmtId="0" fontId="27" fillId="0" borderId="56" xfId="0" applyFont="1" applyFill="1" applyBorder="1" applyAlignment="1">
      <alignment horizontal="left" vertical="center" wrapText="1"/>
    </xf>
    <xf numFmtId="0" fontId="27" fillId="0" borderId="20" xfId="893" applyFont="1" applyFill="1" applyBorder="1" applyAlignment="1">
      <alignment horizontal="left" vertical="top" wrapText="1"/>
    </xf>
    <xf numFmtId="0" fontId="27" fillId="0" borderId="45" xfId="0" applyFont="1" applyFill="1" applyBorder="1" applyAlignment="1">
      <alignment horizontal="left" vertical="center" wrapText="1"/>
    </xf>
    <xf numFmtId="0" fontId="27" fillId="0" borderId="44" xfId="0" applyFont="1" applyFill="1" applyBorder="1" applyAlignment="1">
      <alignment horizontal="left" vertical="center" wrapText="1"/>
    </xf>
    <xf numFmtId="0" fontId="91" fillId="0" borderId="20" xfId="893" applyFont="1" applyFill="1" applyBorder="1">
      <alignment horizontal="left" vertical="top" wrapText="1"/>
    </xf>
    <xf numFmtId="0" fontId="27" fillId="0" borderId="62" xfId="0" applyFont="1" applyFill="1" applyBorder="1" applyAlignment="1">
      <alignment horizontal="left" vertical="top" wrapText="1"/>
    </xf>
    <xf numFmtId="0" fontId="27" fillId="0" borderId="63" xfId="0" applyFont="1" applyFill="1" applyBorder="1" applyAlignment="1">
      <alignment horizontal="left" vertical="top" wrapText="1"/>
    </xf>
    <xf numFmtId="0" fontId="120" fillId="0" borderId="0" xfId="0" applyFont="1" applyFill="1" applyAlignment="1">
      <alignment horizontal="left" vertical="top" wrapText="1"/>
    </xf>
    <xf numFmtId="0" fontId="27" fillId="0" borderId="55" xfId="0" applyFont="1" applyFill="1" applyBorder="1" applyAlignment="1">
      <alignment horizontal="left" vertical="top" wrapText="1"/>
    </xf>
    <xf numFmtId="0" fontId="27" fillId="0" borderId="56" xfId="0" applyFont="1" applyFill="1" applyBorder="1" applyAlignment="1">
      <alignment horizontal="left" vertical="top" wrapText="1"/>
    </xf>
    <xf numFmtId="0" fontId="91" fillId="0" borderId="72" xfId="0" applyFont="1" applyFill="1" applyBorder="1" applyAlignment="1">
      <alignment horizontal="left" vertical="center" wrapText="1"/>
    </xf>
    <xf numFmtId="0" fontId="91" fillId="0" borderId="35" xfId="0" applyFont="1" applyFill="1" applyBorder="1" applyAlignment="1">
      <alignment horizontal="left" vertical="center" wrapText="1"/>
    </xf>
    <xf numFmtId="0" fontId="27" fillId="0" borderId="39" xfId="0" applyFont="1" applyFill="1" applyBorder="1" applyAlignment="1">
      <alignment horizontal="center" vertical="top" wrapText="1"/>
    </xf>
    <xf numFmtId="0" fontId="27" fillId="0" borderId="73" xfId="0" applyFont="1" applyFill="1" applyBorder="1" applyAlignment="1">
      <alignment horizontal="center" vertical="top" wrapText="1"/>
    </xf>
    <xf numFmtId="0" fontId="27" fillId="0" borderId="74" xfId="0" applyFont="1" applyFill="1" applyBorder="1" applyAlignment="1">
      <alignment horizontal="left" vertical="top" wrapText="1"/>
    </xf>
    <xf numFmtId="0" fontId="27" fillId="0" borderId="70" xfId="0" applyFont="1" applyFill="1" applyBorder="1" applyAlignment="1">
      <alignment horizontal="left" vertical="top" wrapText="1"/>
    </xf>
    <xf numFmtId="0" fontId="27" fillId="0" borderId="72" xfId="0" applyFont="1" applyFill="1" applyBorder="1" applyAlignment="1">
      <alignment horizontal="left" vertical="center" wrapText="1"/>
    </xf>
    <xf numFmtId="0" fontId="27" fillId="0" borderId="35" xfId="0" applyFont="1" applyFill="1" applyBorder="1" applyAlignment="1">
      <alignment horizontal="left" vertical="center" wrapText="1"/>
    </xf>
    <xf numFmtId="0" fontId="27" fillId="0" borderId="80" xfId="0" applyFont="1" applyFill="1" applyBorder="1" applyAlignment="1">
      <alignment horizontal="left" vertical="top" wrapText="1"/>
    </xf>
    <xf numFmtId="0" fontId="27" fillId="0" borderId="0" xfId="893" applyFont="1" applyFill="1" applyAlignment="1">
      <alignment horizontal="center" vertical="center" wrapText="1"/>
    </xf>
    <xf numFmtId="0" fontId="120" fillId="0" borderId="0" xfId="0" applyFont="1" applyFill="1" applyBorder="1" applyAlignment="1">
      <alignment horizontal="left" vertical="center" wrapText="1"/>
    </xf>
    <xf numFmtId="0" fontId="120" fillId="0" borderId="0" xfId="9" applyFont="1" applyFill="1" applyAlignment="1">
      <alignment horizontal="center" vertical="top" wrapText="1"/>
    </xf>
    <xf numFmtId="0" fontId="120" fillId="0" borderId="0" xfId="9" applyFont="1" applyFill="1" applyAlignment="1">
      <alignment horizontal="center" vertical="top"/>
    </xf>
    <xf numFmtId="0" fontId="27" fillId="0" borderId="37" xfId="9" applyFont="1" applyFill="1" applyBorder="1" applyAlignment="1">
      <alignment horizontal="right" vertical="top" wrapText="1"/>
    </xf>
    <xf numFmtId="0" fontId="27" fillId="0" borderId="34" xfId="9" applyFont="1" applyFill="1" applyBorder="1" applyAlignment="1">
      <alignment horizontal="right" vertical="top" wrapText="1"/>
    </xf>
    <xf numFmtId="0" fontId="27" fillId="0" borderId="35" xfId="9" applyFont="1" applyFill="1" applyBorder="1" applyAlignment="1">
      <alignment horizontal="right" vertical="top" wrapText="1"/>
    </xf>
    <xf numFmtId="0" fontId="27" fillId="0" borderId="29" xfId="0" applyFont="1" applyFill="1" applyBorder="1" applyAlignment="1">
      <alignment horizontal="left" vertical="top" wrapText="1"/>
    </xf>
    <xf numFmtId="0" fontId="27" fillId="0" borderId="32" xfId="0" applyFont="1" applyFill="1" applyBorder="1" applyAlignment="1">
      <alignment horizontal="left" vertical="top" wrapText="1"/>
    </xf>
    <xf numFmtId="0" fontId="27" fillId="0" borderId="55" xfId="0" applyFont="1" applyFill="1" applyBorder="1" applyAlignment="1">
      <alignment horizontal="left" vertical="top"/>
    </xf>
    <xf numFmtId="0" fontId="27" fillId="0" borderId="56" xfId="0" applyFont="1" applyFill="1" applyBorder="1" applyAlignment="1">
      <alignment horizontal="left" vertical="top"/>
    </xf>
    <xf numFmtId="0" fontId="27" fillId="0" borderId="62" xfId="0" applyFont="1" applyFill="1" applyBorder="1" applyAlignment="1">
      <alignment horizontal="center" vertical="top" wrapText="1"/>
    </xf>
    <xf numFmtId="0" fontId="27" fillId="0" borderId="63" xfId="0" applyFont="1" applyFill="1" applyBorder="1" applyAlignment="1">
      <alignment horizontal="center" vertical="top" wrapText="1"/>
    </xf>
    <xf numFmtId="0" fontId="120" fillId="0" borderId="64" xfId="0" applyFont="1" applyFill="1" applyBorder="1" applyAlignment="1">
      <alignment horizontal="left" vertical="center" wrapText="1"/>
    </xf>
    <xf numFmtId="0" fontId="120" fillId="0" borderId="0" xfId="9" applyFont="1" applyFill="1" applyAlignment="1">
      <alignment horizontal="left" vertical="center" wrapText="1"/>
    </xf>
    <xf numFmtId="0" fontId="91" fillId="0" borderId="20" xfId="0" applyFont="1" applyFill="1" applyBorder="1" applyAlignment="1">
      <alignment horizontal="left" vertical="center" wrapText="1"/>
    </xf>
    <xf numFmtId="0" fontId="27" fillId="0" borderId="72" xfId="0" applyFont="1" applyFill="1" applyBorder="1" applyAlignment="1">
      <alignment horizontal="center" vertical="top" wrapText="1"/>
    </xf>
    <xf numFmtId="0" fontId="27" fillId="0" borderId="20" xfId="9" applyFont="1" applyFill="1" applyBorder="1" applyAlignment="1">
      <alignment horizontal="center" vertical="top" wrapText="1"/>
    </xf>
    <xf numFmtId="0" fontId="27" fillId="0" borderId="33" xfId="9" applyFont="1" applyFill="1" applyBorder="1" applyAlignment="1">
      <alignment horizontal="center" vertical="top" wrapText="1"/>
    </xf>
    <xf numFmtId="0" fontId="27" fillId="0" borderId="34" xfId="9" applyFont="1" applyFill="1" applyBorder="1" applyAlignment="1">
      <alignment horizontal="center" vertical="top" wrapText="1"/>
    </xf>
    <xf numFmtId="0" fontId="27" fillId="0" borderId="35" xfId="9" applyFont="1" applyFill="1" applyBorder="1" applyAlignment="1">
      <alignment horizontal="center" vertical="top" wrapText="1"/>
    </xf>
    <xf numFmtId="0" fontId="91" fillId="0" borderId="66" xfId="893" applyFont="1" applyFill="1" applyBorder="1" applyAlignment="1">
      <alignment horizontal="left" vertical="top" wrapText="1"/>
    </xf>
    <xf numFmtId="0" fontId="91" fillId="0" borderId="67" xfId="893" applyFont="1" applyFill="1" applyBorder="1" applyAlignment="1">
      <alignment horizontal="left" vertical="top" wrapText="1"/>
    </xf>
    <xf numFmtId="0" fontId="27" fillId="0" borderId="75" xfId="0" applyFont="1" applyFill="1" applyBorder="1" applyAlignment="1">
      <alignment horizontal="center" vertical="top" wrapText="1"/>
    </xf>
    <xf numFmtId="0" fontId="27" fillId="0" borderId="83" xfId="0" applyFont="1" applyFill="1" applyBorder="1" applyAlignment="1">
      <alignment horizontal="center" vertical="center"/>
    </xf>
    <xf numFmtId="0" fontId="27" fillId="0" borderId="34" xfId="0" applyFont="1" applyFill="1" applyBorder="1" applyAlignment="1">
      <alignment horizontal="center" vertical="center"/>
    </xf>
    <xf numFmtId="0" fontId="27" fillId="0" borderId="35" xfId="0" applyFont="1" applyFill="1" applyBorder="1" applyAlignment="1">
      <alignment horizontal="center" vertical="center"/>
    </xf>
    <xf numFmtId="0" fontId="92" fillId="0" borderId="0" xfId="0" applyFont="1" applyFill="1" applyAlignment="1">
      <alignment horizontal="center" vertical="center" wrapText="1"/>
    </xf>
    <xf numFmtId="0" fontId="120" fillId="0" borderId="0" xfId="0" applyFont="1" applyFill="1" applyAlignment="1">
      <alignment horizontal="center" vertical="top"/>
    </xf>
    <xf numFmtId="0" fontId="27" fillId="0" borderId="0" xfId="0" applyFont="1" applyFill="1" applyAlignment="1">
      <alignment horizontal="left" vertical="top" wrapText="1"/>
    </xf>
    <xf numFmtId="0" fontId="27" fillId="0" borderId="20" xfId="893" applyFont="1" applyFill="1" applyBorder="1" applyAlignment="1">
      <alignment vertical="top" wrapText="1"/>
    </xf>
    <xf numFmtId="0" fontId="27" fillId="0" borderId="62" xfId="893" applyFont="1" applyFill="1" applyBorder="1" applyAlignment="1">
      <alignment vertical="top" wrapText="1"/>
    </xf>
    <xf numFmtId="0" fontId="27" fillId="0" borderId="63" xfId="893" applyFont="1" applyFill="1" applyBorder="1" applyAlignment="1">
      <alignment vertical="top" wrapText="1"/>
    </xf>
    <xf numFmtId="0" fontId="27" fillId="0" borderId="66" xfId="893" applyFont="1" applyFill="1" applyBorder="1" applyAlignment="1">
      <alignment vertical="top" wrapText="1"/>
    </xf>
    <xf numFmtId="0" fontId="27" fillId="0" borderId="67" xfId="893" applyFont="1" applyFill="1" applyBorder="1" applyAlignment="1">
      <alignment vertical="top" wrapText="1"/>
    </xf>
    <xf numFmtId="0" fontId="120" fillId="0" borderId="1" xfId="9" applyFont="1" applyFill="1" applyBorder="1" applyAlignment="1">
      <alignment horizontal="left" vertical="center" wrapText="1"/>
    </xf>
    <xf numFmtId="0" fontId="120" fillId="0" borderId="1" xfId="893" applyFont="1" applyFill="1" applyBorder="1">
      <alignment horizontal="left" vertical="top" wrapText="1"/>
    </xf>
    <xf numFmtId="0" fontId="27" fillId="0" borderId="0" xfId="9" applyFont="1" applyFill="1" applyAlignment="1">
      <alignment horizontal="center" vertical="center" wrapText="1"/>
    </xf>
    <xf numFmtId="0" fontId="27" fillId="0" borderId="37" xfId="9" applyFont="1" applyFill="1" applyBorder="1" applyAlignment="1">
      <alignment horizontal="center" vertical="top" wrapText="1"/>
    </xf>
    <xf numFmtId="0" fontId="92" fillId="0" borderId="20" xfId="0" applyFont="1" applyFill="1" applyBorder="1" applyAlignment="1">
      <alignment horizontal="center" vertical="top" wrapText="1"/>
    </xf>
    <xf numFmtId="0" fontId="92" fillId="0" borderId="20" xfId="0" applyFont="1" applyFill="1" applyBorder="1" applyAlignment="1">
      <alignment horizontal="left" vertical="top" wrapText="1"/>
    </xf>
    <xf numFmtId="0" fontId="27" fillId="0" borderId="38" xfId="9" applyFont="1" applyFill="1" applyBorder="1" applyAlignment="1">
      <alignment horizontal="center" vertical="top" wrapText="1"/>
    </xf>
    <xf numFmtId="0" fontId="27" fillId="0" borderId="31" xfId="9" applyFont="1" applyFill="1" applyBorder="1" applyAlignment="1">
      <alignment horizontal="center" vertical="top" wrapText="1"/>
    </xf>
    <xf numFmtId="0" fontId="27" fillId="0" borderId="36" xfId="9" applyFont="1" applyFill="1" applyBorder="1" applyAlignment="1">
      <alignment horizontal="center" vertical="top" wrapText="1"/>
    </xf>
    <xf numFmtId="0" fontId="120" fillId="0" borderId="0" xfId="0" applyFont="1" applyFill="1" applyAlignment="1">
      <alignment horizontal="center" vertical="center"/>
    </xf>
    <xf numFmtId="0" fontId="27" fillId="0" borderId="85" xfId="0" applyFont="1" applyFill="1" applyBorder="1" applyAlignment="1">
      <alignment horizontal="left" vertical="top" wrapText="1"/>
    </xf>
    <xf numFmtId="0" fontId="27" fillId="0" borderId="84" xfId="0" applyFont="1" applyFill="1" applyBorder="1" applyAlignment="1">
      <alignment horizontal="left" vertical="top" wrapText="1"/>
    </xf>
    <xf numFmtId="0" fontId="27" fillId="0" borderId="0" xfId="0" applyFont="1" applyFill="1" applyAlignment="1">
      <alignment horizontal="center" vertical="top"/>
    </xf>
    <xf numFmtId="0" fontId="27" fillId="0" borderId="0" xfId="0" applyFont="1" applyFill="1" applyAlignment="1">
      <alignment horizontal="center" vertical="top" wrapText="1"/>
    </xf>
    <xf numFmtId="0" fontId="120" fillId="0" borderId="75" xfId="0" applyFont="1" applyFill="1" applyBorder="1" applyAlignment="1">
      <alignment horizontal="left" vertical="top" wrapText="1"/>
    </xf>
    <xf numFmtId="0" fontId="120" fillId="0" borderId="0" xfId="0" applyFont="1" applyFill="1" applyBorder="1" applyAlignment="1">
      <alignment horizontal="left" vertical="top" wrapText="1"/>
    </xf>
    <xf numFmtId="0" fontId="120" fillId="0" borderId="0" xfId="9" applyFont="1" applyFill="1" applyAlignment="1">
      <alignment horizontal="left" vertical="top" wrapText="1"/>
    </xf>
    <xf numFmtId="0" fontId="120" fillId="0" borderId="66" xfId="0" applyFont="1" applyFill="1" applyBorder="1" applyAlignment="1">
      <alignment horizontal="center" vertical="center" wrapText="1"/>
    </xf>
    <xf numFmtId="0" fontId="120" fillId="0" borderId="68" xfId="0" applyFont="1" applyFill="1" applyBorder="1" applyAlignment="1">
      <alignment horizontal="center" vertical="center" wrapText="1"/>
    </xf>
    <xf numFmtId="0" fontId="120" fillId="0" borderId="67" xfId="0" applyFont="1" applyFill="1" applyBorder="1" applyAlignment="1">
      <alignment horizontal="center" vertical="center" wrapText="1"/>
    </xf>
    <xf numFmtId="0" fontId="120" fillId="0" borderId="66" xfId="893" applyFont="1" applyFill="1" applyBorder="1" applyAlignment="1">
      <alignment horizontal="center" vertical="top" wrapText="1"/>
    </xf>
    <xf numFmtId="0" fontId="120" fillId="0" borderId="68" xfId="893" applyFont="1" applyFill="1" applyBorder="1" applyAlignment="1">
      <alignment horizontal="center" vertical="top" wrapText="1"/>
    </xf>
    <xf numFmtId="0" fontId="120" fillId="0" borderId="67" xfId="893" applyFont="1" applyFill="1" applyBorder="1" applyAlignment="1">
      <alignment horizontal="center" vertical="top" wrapText="1"/>
    </xf>
    <xf numFmtId="0" fontId="120" fillId="0" borderId="66" xfId="0" applyFont="1" applyFill="1" applyBorder="1" applyAlignment="1">
      <alignment horizontal="center" vertical="center"/>
    </xf>
    <xf numFmtId="0" fontId="120" fillId="0" borderId="68" xfId="0" applyFont="1" applyFill="1" applyBorder="1" applyAlignment="1">
      <alignment horizontal="center" vertical="center"/>
    </xf>
    <xf numFmtId="0" fontId="120" fillId="0" borderId="67" xfId="0" applyFont="1" applyFill="1" applyBorder="1" applyAlignment="1">
      <alignment horizontal="center" vertical="center"/>
    </xf>
    <xf numFmtId="0" fontId="115" fillId="0" borderId="74" xfId="0" applyFont="1" applyFill="1" applyBorder="1" applyAlignment="1">
      <alignment horizontal="center" vertical="center" wrapText="1"/>
    </xf>
    <xf numFmtId="0" fontId="115" fillId="0" borderId="75" xfId="0" applyFont="1" applyFill="1" applyBorder="1" applyAlignment="1">
      <alignment horizontal="center" vertical="center" wrapText="1"/>
    </xf>
    <xf numFmtId="0" fontId="115" fillId="0" borderId="70" xfId="0" applyFont="1" applyFill="1" applyBorder="1" applyAlignment="1">
      <alignment horizontal="center" vertical="center" wrapText="1"/>
    </xf>
    <xf numFmtId="0" fontId="120" fillId="0" borderId="74" xfId="0" applyFont="1" applyFill="1" applyBorder="1" applyAlignment="1">
      <alignment horizontal="center" vertical="center" wrapText="1"/>
    </xf>
    <xf numFmtId="0" fontId="120" fillId="0" borderId="75" xfId="0" applyFont="1" applyFill="1" applyBorder="1" applyAlignment="1">
      <alignment horizontal="center" vertical="center" wrapText="1"/>
    </xf>
    <xf numFmtId="0" fontId="120" fillId="0" borderId="70" xfId="0" applyFont="1" applyFill="1" applyBorder="1" applyAlignment="1">
      <alignment horizontal="center" vertical="center" wrapText="1"/>
    </xf>
    <xf numFmtId="0" fontId="120" fillId="0" borderId="82" xfId="0" applyFont="1" applyFill="1" applyBorder="1" applyAlignment="1">
      <alignment vertical="center" wrapText="1"/>
    </xf>
    <xf numFmtId="0" fontId="120" fillId="0" borderId="85" xfId="0" applyFont="1" applyFill="1" applyBorder="1" applyAlignment="1">
      <alignment horizontal="center" vertical="center" wrapText="1"/>
    </xf>
    <xf numFmtId="0" fontId="120" fillId="0" borderId="86" xfId="0" applyFont="1" applyFill="1" applyBorder="1" applyAlignment="1">
      <alignment horizontal="center" vertical="center" wrapText="1"/>
    </xf>
    <xf numFmtId="0" fontId="120" fillId="0" borderId="84" xfId="0" applyFont="1" applyFill="1" applyBorder="1" applyAlignment="1">
      <alignment horizontal="center" vertical="center" wrapText="1"/>
    </xf>
    <xf numFmtId="0" fontId="120" fillId="0" borderId="85" xfId="0" applyFont="1" applyFill="1" applyBorder="1" applyAlignment="1">
      <alignment horizontal="center" vertical="center"/>
    </xf>
    <xf numFmtId="0" fontId="120" fillId="0" borderId="86" xfId="0" applyFont="1" applyFill="1" applyBorder="1" applyAlignment="1">
      <alignment horizontal="center" vertical="center"/>
    </xf>
    <xf numFmtId="0" fontId="120" fillId="0" borderId="84" xfId="0" applyFont="1" applyFill="1" applyBorder="1" applyAlignment="1">
      <alignment horizontal="center" vertical="center"/>
    </xf>
    <xf numFmtId="0" fontId="115" fillId="0" borderId="85" xfId="0" applyFont="1" applyFill="1" applyBorder="1" applyAlignment="1">
      <alignment horizontal="center" vertical="center" wrapText="1"/>
    </xf>
    <xf numFmtId="0" fontId="115" fillId="0" borderId="86" xfId="0" applyFont="1" applyFill="1" applyBorder="1" applyAlignment="1">
      <alignment horizontal="center" vertical="center" wrapText="1"/>
    </xf>
    <xf numFmtId="0" fontId="115" fillId="0" borderId="84" xfId="0" applyFont="1" applyFill="1" applyBorder="1" applyAlignment="1">
      <alignment horizontal="center" vertical="center" wrapText="1"/>
    </xf>
    <xf numFmtId="0" fontId="27" fillId="0" borderId="0" xfId="0" applyFont="1" applyFill="1" applyAlignment="1">
      <alignment horizontal="right" vertical="center"/>
    </xf>
    <xf numFmtId="0" fontId="120" fillId="0" borderId="0" xfId="0" applyFont="1" applyFill="1" applyAlignment="1">
      <alignment horizontal="center" vertical="center" wrapText="1"/>
    </xf>
    <xf numFmtId="0" fontId="120" fillId="0" borderId="1" xfId="0" applyFont="1" applyFill="1" applyBorder="1" applyAlignment="1">
      <alignment horizontal="center" vertical="center" wrapText="1"/>
    </xf>
    <xf numFmtId="0" fontId="120" fillId="0" borderId="20" xfId="56" applyFont="1" applyFill="1" applyBorder="1" applyAlignment="1">
      <alignment horizontal="left" vertical="center" wrapText="1"/>
    </xf>
    <xf numFmtId="0" fontId="115" fillId="0" borderId="74" xfId="56" applyFont="1" applyFill="1" applyBorder="1" applyAlignment="1">
      <alignment horizontal="center" vertical="center"/>
    </xf>
    <xf numFmtId="0" fontId="115" fillId="0" borderId="75" xfId="56" applyFont="1" applyFill="1" applyBorder="1" applyAlignment="1">
      <alignment horizontal="center" vertical="center"/>
    </xf>
    <xf numFmtId="0" fontId="115" fillId="0" borderId="70" xfId="56" applyFont="1" applyFill="1" applyBorder="1" applyAlignment="1">
      <alignment horizontal="center" vertical="center"/>
    </xf>
    <xf numFmtId="0" fontId="148" fillId="0" borderId="20" xfId="0" applyFont="1" applyFill="1" applyBorder="1" applyAlignment="1">
      <alignment horizontal="left" vertical="center" wrapText="1"/>
    </xf>
    <xf numFmtId="0" fontId="115" fillId="0" borderId="20" xfId="0" applyFont="1" applyFill="1" applyBorder="1" applyAlignment="1">
      <alignment horizontal="left" vertical="center" wrapText="1"/>
    </xf>
    <xf numFmtId="1" fontId="120" fillId="0" borderId="74" xfId="133" applyFont="1" applyFill="1" applyBorder="1" applyAlignment="1">
      <alignment horizontal="center"/>
    </xf>
    <xf numFmtId="1" fontId="120" fillId="0" borderId="75" xfId="133" applyFont="1" applyFill="1" applyBorder="1" applyAlignment="1">
      <alignment horizontal="center"/>
    </xf>
    <xf numFmtId="1" fontId="120" fillId="0" borderId="70" xfId="133" applyFont="1" applyFill="1" applyBorder="1" applyAlignment="1">
      <alignment horizontal="center"/>
    </xf>
    <xf numFmtId="1" fontId="120" fillId="0" borderId="74" xfId="133" applyFont="1" applyFill="1" applyBorder="1" applyAlignment="1">
      <alignment horizontal="center" vertical="center"/>
    </xf>
    <xf numFmtId="1" fontId="120" fillId="0" borderId="75" xfId="133" applyFont="1" applyFill="1" applyBorder="1" applyAlignment="1">
      <alignment horizontal="center" vertical="center"/>
    </xf>
    <xf numFmtId="1" fontId="120" fillId="0" borderId="70" xfId="133" applyFont="1" applyFill="1" applyBorder="1" applyAlignment="1">
      <alignment horizontal="center" vertical="center"/>
    </xf>
    <xf numFmtId="0" fontId="120" fillId="0" borderId="20" xfId="0" applyFont="1" applyFill="1" applyBorder="1" applyAlignment="1">
      <alignment horizontal="left" vertical="center" wrapText="1"/>
    </xf>
    <xf numFmtId="0" fontId="120" fillId="0" borderId="74" xfId="0" applyFont="1" applyFill="1" applyBorder="1" applyAlignment="1">
      <alignment horizontal="left" vertical="center" wrapText="1"/>
    </xf>
    <xf numFmtId="0" fontId="120" fillId="0" borderId="75" xfId="0" applyFont="1" applyFill="1" applyBorder="1" applyAlignment="1">
      <alignment horizontal="left" vertical="center" wrapText="1"/>
    </xf>
    <xf numFmtId="0" fontId="120" fillId="0" borderId="70" xfId="0" applyFont="1" applyFill="1" applyBorder="1" applyAlignment="1">
      <alignment horizontal="left" vertical="center" wrapText="1"/>
    </xf>
    <xf numFmtId="185" fontId="115" fillId="0" borderId="20" xfId="0" applyNumberFormat="1" applyFont="1" applyFill="1" applyBorder="1" applyAlignment="1">
      <alignment vertical="center"/>
    </xf>
    <xf numFmtId="185" fontId="92" fillId="0" borderId="20" xfId="0" applyNumberFormat="1" applyFont="1" applyFill="1" applyBorder="1" applyAlignment="1">
      <alignment vertical="center"/>
    </xf>
    <xf numFmtId="169" fontId="27" fillId="0" borderId="0" xfId="351" applyNumberFormat="1" applyFont="1" applyFill="1" applyBorder="1" applyAlignment="1">
      <alignment horizontal="right" vertical="center" shrinkToFit="1"/>
    </xf>
    <xf numFmtId="43" fontId="27" fillId="0" borderId="82" xfId="351" applyNumberFormat="1" applyFont="1" applyFill="1" applyBorder="1" applyAlignment="1">
      <alignment horizontal="right" vertical="center" shrinkToFit="1"/>
    </xf>
    <xf numFmtId="174" fontId="27" fillId="0" borderId="82" xfId="302" applyNumberFormat="1" applyFont="1" applyFill="1" applyBorder="1" applyAlignment="1">
      <alignment horizontal="right" vertical="center" wrapText="1"/>
    </xf>
    <xf numFmtId="43" fontId="92" fillId="0" borderId="0" xfId="7" applyFont="1" applyFill="1"/>
    <xf numFmtId="169" fontId="92" fillId="0" borderId="0" xfId="0" applyNumberFormat="1" applyFont="1" applyFill="1"/>
    <xf numFmtId="43" fontId="92" fillId="0" borderId="0" xfId="0" applyNumberFormat="1" applyFont="1" applyFill="1"/>
    <xf numFmtId="0" fontId="27" fillId="0" borderId="0" xfId="8" applyFont="1" applyFill="1" applyAlignment="1">
      <alignment vertical="top" wrapText="1"/>
    </xf>
    <xf numFmtId="0" fontId="27" fillId="0" borderId="0" xfId="8" applyFont="1" applyFill="1" applyAlignment="1">
      <alignment horizontal="right" vertical="top"/>
    </xf>
    <xf numFmtId="0" fontId="27" fillId="0" borderId="0" xfId="8" applyFont="1" applyFill="1" applyAlignment="1">
      <alignment horizontal="right" vertical="top" wrapText="1"/>
    </xf>
    <xf numFmtId="49" fontId="27" fillId="0" borderId="0" xfId="54" applyNumberFormat="1" applyFont="1" applyFill="1" applyAlignment="1">
      <alignment horizontal="center" vertical="center" wrapText="1"/>
    </xf>
    <xf numFmtId="0" fontId="27" fillId="0" borderId="20" xfId="54" applyFont="1" applyFill="1" applyBorder="1" applyAlignment="1">
      <alignment horizontal="center" vertical="center" wrapText="1"/>
    </xf>
    <xf numFmtId="0" fontId="27" fillId="0" borderId="0" xfId="54" applyFont="1" applyFill="1"/>
    <xf numFmtId="0" fontId="27" fillId="0" borderId="20" xfId="54" applyFont="1" applyFill="1" applyBorder="1" applyAlignment="1">
      <alignment horizontal="center" vertical="center" wrapText="1"/>
    </xf>
    <xf numFmtId="0" fontId="27" fillId="0" borderId="20" xfId="54" applyFont="1" applyFill="1" applyBorder="1" applyAlignment="1">
      <alignment wrapText="1"/>
    </xf>
    <xf numFmtId="169" fontId="27" fillId="0" borderId="20" xfId="54" applyNumberFormat="1" applyFont="1" applyFill="1" applyBorder="1" applyAlignment="1">
      <alignment horizontal="center" vertical="center" wrapText="1"/>
    </xf>
    <xf numFmtId="169" fontId="27" fillId="0" borderId="0" xfId="54" applyNumberFormat="1" applyFont="1" applyFill="1"/>
    <xf numFmtId="49" fontId="27" fillId="0" borderId="20" xfId="54" applyNumberFormat="1" applyFont="1" applyFill="1" applyBorder="1" applyAlignment="1">
      <alignment horizontal="center"/>
    </xf>
    <xf numFmtId="174" fontId="27" fillId="0" borderId="0" xfId="54" applyNumberFormat="1" applyFont="1" applyFill="1"/>
    <xf numFmtId="49" fontId="27" fillId="0" borderId="37" xfId="54" applyNumberFormat="1" applyFont="1" applyFill="1" applyBorder="1" applyAlignment="1" applyProtection="1">
      <alignment horizontal="center" vertical="center" wrapText="1"/>
      <protection locked="0"/>
    </xf>
    <xf numFmtId="49" fontId="27" fillId="0" borderId="20" xfId="997" applyNumberFormat="1" applyFont="1" applyFill="1" applyBorder="1" applyAlignment="1">
      <alignment horizontal="left" vertical="center" wrapText="1"/>
    </xf>
    <xf numFmtId="49" fontId="27" fillId="0" borderId="34" xfId="54" applyNumberFormat="1" applyFont="1" applyFill="1" applyBorder="1" applyAlignment="1" applyProtection="1">
      <alignment horizontal="center" vertical="center" wrapText="1"/>
      <protection locked="0"/>
    </xf>
    <xf numFmtId="49" fontId="27" fillId="0" borderId="35" xfId="54" applyNumberFormat="1" applyFont="1" applyFill="1" applyBorder="1" applyAlignment="1" applyProtection="1">
      <alignment horizontal="center" vertical="center" wrapText="1"/>
      <protection locked="0"/>
    </xf>
    <xf numFmtId="49" fontId="27" fillId="0" borderId="29" xfId="997" applyNumberFormat="1" applyFont="1" applyFill="1" applyBorder="1" applyAlignment="1">
      <alignment horizontal="center" vertical="center" wrapText="1"/>
    </xf>
    <xf numFmtId="49" fontId="27" fillId="0" borderId="30" xfId="997" applyNumberFormat="1" applyFont="1" applyFill="1" applyBorder="1" applyAlignment="1">
      <alignment horizontal="center" vertical="center" wrapText="1"/>
    </xf>
    <xf numFmtId="49" fontId="27" fillId="0" borderId="32" xfId="997" applyNumberFormat="1" applyFont="1" applyFill="1" applyBorder="1" applyAlignment="1">
      <alignment horizontal="center" vertical="center" wrapText="1"/>
    </xf>
    <xf numFmtId="49" fontId="27" fillId="0" borderId="20" xfId="54" applyNumberFormat="1" applyFont="1" applyFill="1" applyBorder="1" applyAlignment="1" applyProtection="1">
      <alignment horizontal="center" vertical="center" wrapText="1"/>
      <protection locked="0"/>
    </xf>
    <xf numFmtId="49" fontId="27" fillId="0" borderId="20" xfId="997" applyNumberFormat="1" applyFont="1" applyFill="1" applyBorder="1" applyAlignment="1">
      <alignment horizontal="center" vertical="center" wrapText="1"/>
    </xf>
    <xf numFmtId="174" fontId="27" fillId="0" borderId="20" xfId="54" applyNumberFormat="1" applyFont="1" applyFill="1" applyBorder="1"/>
    <xf numFmtId="49" fontId="27" fillId="0" borderId="58" xfId="54" applyNumberFormat="1" applyFont="1" applyFill="1" applyBorder="1" applyAlignment="1" applyProtection="1">
      <alignment horizontal="center" vertical="center" wrapText="1"/>
      <protection locked="0"/>
    </xf>
    <xf numFmtId="49" fontId="27" fillId="0" borderId="20" xfId="1195" applyNumberFormat="1" applyFont="1" applyFill="1" applyBorder="1" applyAlignment="1" applyProtection="1">
      <alignment horizontal="center" vertical="center" wrapText="1"/>
      <protection locked="0"/>
    </xf>
    <xf numFmtId="49" fontId="123" fillId="0" borderId="20" xfId="997" applyNumberFormat="1" applyFont="1" applyFill="1" applyBorder="1" applyAlignment="1">
      <alignment horizontal="left" vertical="center" wrapText="1"/>
    </xf>
    <xf numFmtId="49" fontId="27" fillId="0" borderId="20" xfId="54" applyNumberFormat="1" applyFont="1" applyFill="1" applyBorder="1" applyAlignment="1">
      <alignment horizontal="left" vertical="center" wrapText="1"/>
    </xf>
    <xf numFmtId="174" fontId="27" fillId="0" borderId="20" xfId="54" applyNumberFormat="1" applyFont="1" applyFill="1" applyBorder="1" applyAlignment="1">
      <alignment horizontal="left" vertical="center" wrapText="1"/>
    </xf>
    <xf numFmtId="174" fontId="27" fillId="0" borderId="0" xfId="1195" applyNumberFormat="1" applyFont="1" applyFill="1"/>
    <xf numFmtId="49" fontId="27" fillId="0" borderId="82" xfId="1195" applyNumberFormat="1" applyFont="1" applyFill="1" applyBorder="1" applyAlignment="1" applyProtection="1">
      <alignment horizontal="center" vertical="center" wrapText="1"/>
      <protection locked="0"/>
    </xf>
    <xf numFmtId="49" fontId="27" fillId="0" borderId="82" xfId="997" applyNumberFormat="1" applyFont="1" applyFill="1" applyBorder="1" applyAlignment="1">
      <alignment horizontal="left" vertical="center" wrapText="1"/>
    </xf>
    <xf numFmtId="49" fontId="123" fillId="0" borderId="82" xfId="997" applyNumberFormat="1" applyFont="1" applyFill="1" applyBorder="1" applyAlignment="1">
      <alignment horizontal="left" vertical="center" wrapText="1"/>
    </xf>
    <xf numFmtId="0" fontId="27" fillId="0" borderId="0" xfId="0" applyFont="1" applyFill="1" applyBorder="1"/>
  </cellXfs>
  <cellStyles count="3946">
    <cellStyle name="_artabyuje" xfId="140"/>
    <cellStyle name="_artabyuje_3.Havelvacner_N1_12 23.01.2018" xfId="141"/>
    <cellStyle name="20% - Accent1" xfId="1020" builtinId="30" customBuiltin="1"/>
    <cellStyle name="20% - Accent1 10" xfId="1400"/>
    <cellStyle name="20% - Accent1 10 2" xfId="3743"/>
    <cellStyle name="20% - Accent1 11" xfId="1426"/>
    <cellStyle name="20% - Accent1 11 2" xfId="3769"/>
    <cellStyle name="20% - Accent1 12" xfId="1452"/>
    <cellStyle name="20% - Accent1 12 2" xfId="3795"/>
    <cellStyle name="20% - Accent1 13" xfId="1547"/>
    <cellStyle name="20% - Accent1 13 2" xfId="3882"/>
    <cellStyle name="20% - Accent1 14" xfId="1573"/>
    <cellStyle name="20% - Accent1 14 2" xfId="3908"/>
    <cellStyle name="20% - Accent1 15" xfId="1599"/>
    <cellStyle name="20% - Accent1 16" xfId="1625"/>
    <cellStyle name="20% - Accent1 17" xfId="1689"/>
    <cellStyle name="20% - Accent1 18" xfId="1856"/>
    <cellStyle name="20% - Accent1 19" xfId="3535"/>
    <cellStyle name="20% - Accent1 2" xfId="18"/>
    <cellStyle name="20% - Accent1 2 10" xfId="1123"/>
    <cellStyle name="20% - Accent1 2 10 2" xfId="3627"/>
    <cellStyle name="20% - Accent1 2 11" xfId="1334"/>
    <cellStyle name="20% - Accent1 2 11 2" xfId="3677"/>
    <cellStyle name="20% - Accent1 2 12" xfId="1360"/>
    <cellStyle name="20% - Accent1 2 12 2" xfId="3703"/>
    <cellStyle name="20% - Accent1 2 13" xfId="1375"/>
    <cellStyle name="20% - Accent1 2 13 2" xfId="3718"/>
    <cellStyle name="20% - Accent1 2 14" xfId="1413"/>
    <cellStyle name="20% - Accent1 2 14 2" xfId="3756"/>
    <cellStyle name="20% - Accent1 2 15" xfId="1439"/>
    <cellStyle name="20% - Accent1 2 15 2" xfId="3782"/>
    <cellStyle name="20% - Accent1 2 16" xfId="1465"/>
    <cellStyle name="20% - Accent1 2 16 2" xfId="3808"/>
    <cellStyle name="20% - Accent1 2 17" xfId="1560"/>
    <cellStyle name="20% - Accent1 2 17 2" xfId="3895"/>
    <cellStyle name="20% - Accent1 2 18" xfId="1586"/>
    <cellStyle name="20% - Accent1 2 18 2" xfId="3921"/>
    <cellStyle name="20% - Accent1 2 19" xfId="1612"/>
    <cellStyle name="20% - Accent1 2 2" xfId="80"/>
    <cellStyle name="20% - Accent1 2 2 2" xfId="142"/>
    <cellStyle name="20% - Accent1 2 2 2 2" xfId="143"/>
    <cellStyle name="20% - Accent1 2 2 2 2 2" xfId="435"/>
    <cellStyle name="20% - Accent1 2 2 2 2 2 2" xfId="1941"/>
    <cellStyle name="20% - Accent1 2 2 2 2 2 3" xfId="3052"/>
    <cellStyle name="20% - Accent1 2 2 2 2 3" xfId="667"/>
    <cellStyle name="20% - Accent1 2 2 2 2 3 2" xfId="1942"/>
    <cellStyle name="20% - Accent1 2 2 2 2 3 3" xfId="3282"/>
    <cellStyle name="20% - Accent1 2 2 2 2 4" xfId="1940"/>
    <cellStyle name="20% - Accent1 2 2 2 2 5" xfId="2821"/>
    <cellStyle name="20% - Accent1 2 2 2 3" xfId="144"/>
    <cellStyle name="20% - Accent1 2 2 2 3 2" xfId="436"/>
    <cellStyle name="20% - Accent1 2 2 2 3 2 2" xfId="1944"/>
    <cellStyle name="20% - Accent1 2 2 2 3 2 3" xfId="3053"/>
    <cellStyle name="20% - Accent1 2 2 2 3 3" xfId="668"/>
    <cellStyle name="20% - Accent1 2 2 2 3 3 2" xfId="1945"/>
    <cellStyle name="20% - Accent1 2 2 2 3 3 3" xfId="3283"/>
    <cellStyle name="20% - Accent1 2 2 2 3 4" xfId="1943"/>
    <cellStyle name="20% - Accent1 2 2 2 3 5" xfId="2822"/>
    <cellStyle name="20% - Accent1 2 2 2 4" xfId="434"/>
    <cellStyle name="20% - Accent1 2 2 2 4 2" xfId="1946"/>
    <cellStyle name="20% - Accent1 2 2 2 4 3" xfId="3051"/>
    <cellStyle name="20% - Accent1 2 2 2 5" xfId="666"/>
    <cellStyle name="20% - Accent1 2 2 2 5 2" xfId="1947"/>
    <cellStyle name="20% - Accent1 2 2 2 5 3" xfId="3281"/>
    <cellStyle name="20% - Accent1 2 2 2 6" xfId="1939"/>
    <cellStyle name="20% - Accent1 2 2 2 7" xfId="2820"/>
    <cellStyle name="20% - Accent1 2 2 3" xfId="145"/>
    <cellStyle name="20% - Accent1 2 2 3 2" xfId="437"/>
    <cellStyle name="20% - Accent1 2 2 3 2 2" xfId="1949"/>
    <cellStyle name="20% - Accent1 2 2 3 2 3" xfId="3054"/>
    <cellStyle name="20% - Accent1 2 2 3 3" xfId="669"/>
    <cellStyle name="20% - Accent1 2 2 3 3 2" xfId="1950"/>
    <cellStyle name="20% - Accent1 2 2 3 3 3" xfId="3284"/>
    <cellStyle name="20% - Accent1 2 2 3 4" xfId="1948"/>
    <cellStyle name="20% - Accent1 2 2 3 5" xfId="2823"/>
    <cellStyle name="20% - Accent1 2 2 4" xfId="146"/>
    <cellStyle name="20% - Accent1 2 2 4 2" xfId="438"/>
    <cellStyle name="20% - Accent1 2 2 4 2 2" xfId="1952"/>
    <cellStyle name="20% - Accent1 2 2 4 2 3" xfId="3055"/>
    <cellStyle name="20% - Accent1 2 2 4 3" xfId="670"/>
    <cellStyle name="20% - Accent1 2 2 4 3 2" xfId="1953"/>
    <cellStyle name="20% - Accent1 2 2 4 3 3" xfId="3285"/>
    <cellStyle name="20% - Accent1 2 2 4 4" xfId="1951"/>
    <cellStyle name="20% - Accent1 2 2 4 5" xfId="2824"/>
    <cellStyle name="20% - Accent1 2 2 5" xfId="1262"/>
    <cellStyle name="20% - Accent1 2 2 5 2" xfId="3643"/>
    <cellStyle name="20% - Accent1 2 2 6" xfId="1381"/>
    <cellStyle name="20% - Accent1 2 2 6 2" xfId="3724"/>
    <cellStyle name="20% - Accent1 2 2 7" xfId="1666"/>
    <cellStyle name="20% - Accent1 2 20" xfId="1638"/>
    <cellStyle name="20% - Accent1 2 21" xfId="1650"/>
    <cellStyle name="20% - Accent1 2 22" xfId="1702"/>
    <cellStyle name="20% - Accent1 2 23" xfId="1869"/>
    <cellStyle name="20% - Accent1 2 3" xfId="147"/>
    <cellStyle name="20% - Accent1 2 3 2" xfId="148"/>
    <cellStyle name="20% - Accent1 2 3 2 2" xfId="440"/>
    <cellStyle name="20% - Accent1 2 3 2 2 2" xfId="1956"/>
    <cellStyle name="20% - Accent1 2 3 2 2 3" xfId="3057"/>
    <cellStyle name="20% - Accent1 2 3 2 3" xfId="672"/>
    <cellStyle name="20% - Accent1 2 3 2 3 2" xfId="1957"/>
    <cellStyle name="20% - Accent1 2 3 2 3 3" xfId="3287"/>
    <cellStyle name="20% - Accent1 2 3 2 4" xfId="1955"/>
    <cellStyle name="20% - Accent1 2 3 2 5" xfId="2826"/>
    <cellStyle name="20% - Accent1 2 3 3" xfId="149"/>
    <cellStyle name="20% - Accent1 2 3 3 2" xfId="441"/>
    <cellStyle name="20% - Accent1 2 3 3 2 2" xfId="1959"/>
    <cellStyle name="20% - Accent1 2 3 3 2 3" xfId="3058"/>
    <cellStyle name="20% - Accent1 2 3 3 3" xfId="673"/>
    <cellStyle name="20% - Accent1 2 3 3 3 2" xfId="1960"/>
    <cellStyle name="20% - Accent1 2 3 3 3 3" xfId="3288"/>
    <cellStyle name="20% - Accent1 2 3 3 4" xfId="1958"/>
    <cellStyle name="20% - Accent1 2 3 3 5" xfId="2827"/>
    <cellStyle name="20% - Accent1 2 3 4" xfId="439"/>
    <cellStyle name="20% - Accent1 2 3 4 2" xfId="1961"/>
    <cellStyle name="20% - Accent1 2 3 4 3" xfId="3056"/>
    <cellStyle name="20% - Accent1 2 3 5" xfId="671"/>
    <cellStyle name="20% - Accent1 2 3 5 2" xfId="1962"/>
    <cellStyle name="20% - Accent1 2 3 5 3" xfId="3286"/>
    <cellStyle name="20% - Accent1 2 3 6" xfId="1954"/>
    <cellStyle name="20% - Accent1 2 3 7" xfId="2825"/>
    <cellStyle name="20% - Accent1 2 4" xfId="150"/>
    <cellStyle name="20% - Accent1 2 4 2" xfId="151"/>
    <cellStyle name="20% - Accent1 2 4 2 2" xfId="443"/>
    <cellStyle name="20% - Accent1 2 4 2 2 2" xfId="1965"/>
    <cellStyle name="20% - Accent1 2 4 2 2 3" xfId="3060"/>
    <cellStyle name="20% - Accent1 2 4 2 3" xfId="675"/>
    <cellStyle name="20% - Accent1 2 4 2 3 2" xfId="1966"/>
    <cellStyle name="20% - Accent1 2 4 2 3 3" xfId="3290"/>
    <cellStyle name="20% - Accent1 2 4 2 4" xfId="1964"/>
    <cellStyle name="20% - Accent1 2 4 2 5" xfId="2829"/>
    <cellStyle name="20% - Accent1 2 4 3" xfId="152"/>
    <cellStyle name="20% - Accent1 2 4 3 2" xfId="444"/>
    <cellStyle name="20% - Accent1 2 4 3 2 2" xfId="1968"/>
    <cellStyle name="20% - Accent1 2 4 3 2 3" xfId="3061"/>
    <cellStyle name="20% - Accent1 2 4 3 3" xfId="676"/>
    <cellStyle name="20% - Accent1 2 4 3 3 2" xfId="1969"/>
    <cellStyle name="20% - Accent1 2 4 3 3 3" xfId="3291"/>
    <cellStyle name="20% - Accent1 2 4 3 4" xfId="1967"/>
    <cellStyle name="20% - Accent1 2 4 3 5" xfId="2830"/>
    <cellStyle name="20% - Accent1 2 4 4" xfId="442"/>
    <cellStyle name="20% - Accent1 2 4 4 2" xfId="1970"/>
    <cellStyle name="20% - Accent1 2 4 4 3" xfId="3059"/>
    <cellStyle name="20% - Accent1 2 4 5" xfId="674"/>
    <cellStyle name="20% - Accent1 2 4 5 2" xfId="1971"/>
    <cellStyle name="20% - Accent1 2 4 5 3" xfId="3289"/>
    <cellStyle name="20% - Accent1 2 4 6" xfId="1963"/>
    <cellStyle name="20% - Accent1 2 4 7" xfId="2828"/>
    <cellStyle name="20% - Accent1 2 5" xfId="153"/>
    <cellStyle name="20% - Accent1 2 5 2" xfId="445"/>
    <cellStyle name="20% - Accent1 2 5 2 2" xfId="1973"/>
    <cellStyle name="20% - Accent1 2 5 2 3" xfId="3062"/>
    <cellStyle name="20% - Accent1 2 5 3" xfId="677"/>
    <cellStyle name="20% - Accent1 2 5 3 2" xfId="1974"/>
    <cellStyle name="20% - Accent1 2 5 3 3" xfId="3292"/>
    <cellStyle name="20% - Accent1 2 5 4" xfId="1972"/>
    <cellStyle name="20% - Accent1 2 5 5" xfId="2831"/>
    <cellStyle name="20% - Accent1 2 6" xfId="154"/>
    <cellStyle name="20% - Accent1 2 6 2" xfId="446"/>
    <cellStyle name="20% - Accent1 2 6 2 2" xfId="1976"/>
    <cellStyle name="20% - Accent1 2 6 2 3" xfId="3063"/>
    <cellStyle name="20% - Accent1 2 6 3" xfId="678"/>
    <cellStyle name="20% - Accent1 2 6 3 2" xfId="1977"/>
    <cellStyle name="20% - Accent1 2 6 3 3" xfId="3293"/>
    <cellStyle name="20% - Accent1 2 6 4" xfId="1975"/>
    <cellStyle name="20% - Accent1 2 6 5" xfId="2832"/>
    <cellStyle name="20% - Accent1 2 7" xfId="1045"/>
    <cellStyle name="20% - Accent1 2 7 2" xfId="3549"/>
    <cellStyle name="20% - Accent1 2 8" xfId="1071"/>
    <cellStyle name="20% - Accent1 2 8 2" xfId="3575"/>
    <cellStyle name="20% - Accent1 2 9" xfId="1097"/>
    <cellStyle name="20% - Accent1 2 9 2" xfId="3601"/>
    <cellStyle name="20% - Accent1 3" xfId="381"/>
    <cellStyle name="20% - Accent1 3 2" xfId="645"/>
    <cellStyle name="20% - Accent1 3 2 2" xfId="1978"/>
    <cellStyle name="20% - Accent1 3 2 3" xfId="3262"/>
    <cellStyle name="20% - Accent1 3 3" xfId="878"/>
    <cellStyle name="20% - Accent1 3 3 2" xfId="1979"/>
    <cellStyle name="20% - Accent1 3 3 3" xfId="3492"/>
    <cellStyle name="20% - Accent1 3 4" xfId="1888"/>
    <cellStyle name="20% - Accent1 3 5" xfId="3031"/>
    <cellStyle name="20% - Accent1 4" xfId="895"/>
    <cellStyle name="20% - Accent1 4 2" xfId="1903"/>
    <cellStyle name="20% - Accent1 4 3" xfId="3504"/>
    <cellStyle name="20% - Accent1 5" xfId="1058"/>
    <cellStyle name="20% - Accent1 5 2" xfId="3562"/>
    <cellStyle name="20% - Accent1 6" xfId="1084"/>
    <cellStyle name="20% - Accent1 6 2" xfId="3588"/>
    <cellStyle name="20% - Accent1 7" xfId="1110"/>
    <cellStyle name="20% - Accent1 7 2" xfId="3614"/>
    <cellStyle name="20% - Accent1 8" xfId="1321"/>
    <cellStyle name="20% - Accent1 8 2" xfId="3664"/>
    <cellStyle name="20% - Accent1 9" xfId="1347"/>
    <cellStyle name="20% - Accent1 9 2" xfId="3690"/>
    <cellStyle name="20% - Accent2" xfId="1024" builtinId="34" customBuiltin="1"/>
    <cellStyle name="20% - Accent2 10" xfId="1402"/>
    <cellStyle name="20% - Accent2 10 2" xfId="3745"/>
    <cellStyle name="20% - Accent2 11" xfId="1428"/>
    <cellStyle name="20% - Accent2 11 2" xfId="3771"/>
    <cellStyle name="20% - Accent2 12" xfId="1454"/>
    <cellStyle name="20% - Accent2 12 2" xfId="3797"/>
    <cellStyle name="20% - Accent2 13" xfId="1549"/>
    <cellStyle name="20% - Accent2 13 2" xfId="3884"/>
    <cellStyle name="20% - Accent2 14" xfId="1575"/>
    <cellStyle name="20% - Accent2 14 2" xfId="3910"/>
    <cellStyle name="20% - Accent2 15" xfId="1601"/>
    <cellStyle name="20% - Accent2 16" xfId="1627"/>
    <cellStyle name="20% - Accent2 17" xfId="1691"/>
    <cellStyle name="20% - Accent2 18" xfId="1806"/>
    <cellStyle name="20% - Accent2 19" xfId="3537"/>
    <cellStyle name="20% - Accent2 2" xfId="19"/>
    <cellStyle name="20% - Accent2 2 10" xfId="1124"/>
    <cellStyle name="20% - Accent2 2 10 2" xfId="3628"/>
    <cellStyle name="20% - Accent2 2 11" xfId="1336"/>
    <cellStyle name="20% - Accent2 2 11 2" xfId="3679"/>
    <cellStyle name="20% - Accent2 2 12" xfId="1362"/>
    <cellStyle name="20% - Accent2 2 12 2" xfId="3705"/>
    <cellStyle name="20% - Accent2 2 13" xfId="1374"/>
    <cellStyle name="20% - Accent2 2 13 2" xfId="3717"/>
    <cellStyle name="20% - Accent2 2 14" xfId="1415"/>
    <cellStyle name="20% - Accent2 2 14 2" xfId="3758"/>
    <cellStyle name="20% - Accent2 2 15" xfId="1441"/>
    <cellStyle name="20% - Accent2 2 15 2" xfId="3784"/>
    <cellStyle name="20% - Accent2 2 16" xfId="1467"/>
    <cellStyle name="20% - Accent2 2 16 2" xfId="3810"/>
    <cellStyle name="20% - Accent2 2 17" xfId="1562"/>
    <cellStyle name="20% - Accent2 2 17 2" xfId="3897"/>
    <cellStyle name="20% - Accent2 2 18" xfId="1588"/>
    <cellStyle name="20% - Accent2 2 18 2" xfId="3923"/>
    <cellStyle name="20% - Accent2 2 19" xfId="1614"/>
    <cellStyle name="20% - Accent2 2 2" xfId="81"/>
    <cellStyle name="20% - Accent2 2 2 2" xfId="155"/>
    <cellStyle name="20% - Accent2 2 2 2 2" xfId="156"/>
    <cellStyle name="20% - Accent2 2 2 2 2 2" xfId="448"/>
    <cellStyle name="20% - Accent2 2 2 2 2 2 2" xfId="1982"/>
    <cellStyle name="20% - Accent2 2 2 2 2 2 3" xfId="3065"/>
    <cellStyle name="20% - Accent2 2 2 2 2 3" xfId="680"/>
    <cellStyle name="20% - Accent2 2 2 2 2 3 2" xfId="1983"/>
    <cellStyle name="20% - Accent2 2 2 2 2 3 3" xfId="3295"/>
    <cellStyle name="20% - Accent2 2 2 2 2 4" xfId="1981"/>
    <cellStyle name="20% - Accent2 2 2 2 2 5" xfId="2834"/>
    <cellStyle name="20% - Accent2 2 2 2 3" xfId="157"/>
    <cellStyle name="20% - Accent2 2 2 2 3 2" xfId="449"/>
    <cellStyle name="20% - Accent2 2 2 2 3 2 2" xfId="1985"/>
    <cellStyle name="20% - Accent2 2 2 2 3 2 3" xfId="3066"/>
    <cellStyle name="20% - Accent2 2 2 2 3 3" xfId="681"/>
    <cellStyle name="20% - Accent2 2 2 2 3 3 2" xfId="1986"/>
    <cellStyle name="20% - Accent2 2 2 2 3 3 3" xfId="3296"/>
    <cellStyle name="20% - Accent2 2 2 2 3 4" xfId="1984"/>
    <cellStyle name="20% - Accent2 2 2 2 3 5" xfId="2835"/>
    <cellStyle name="20% - Accent2 2 2 2 4" xfId="447"/>
    <cellStyle name="20% - Accent2 2 2 2 4 2" xfId="1987"/>
    <cellStyle name="20% - Accent2 2 2 2 4 3" xfId="3064"/>
    <cellStyle name="20% - Accent2 2 2 2 5" xfId="679"/>
    <cellStyle name="20% - Accent2 2 2 2 5 2" xfId="1988"/>
    <cellStyle name="20% - Accent2 2 2 2 5 3" xfId="3294"/>
    <cellStyle name="20% - Accent2 2 2 2 6" xfId="1980"/>
    <cellStyle name="20% - Accent2 2 2 2 7" xfId="2833"/>
    <cellStyle name="20% - Accent2 2 2 3" xfId="158"/>
    <cellStyle name="20% - Accent2 2 2 3 2" xfId="450"/>
    <cellStyle name="20% - Accent2 2 2 3 2 2" xfId="1990"/>
    <cellStyle name="20% - Accent2 2 2 3 2 3" xfId="3067"/>
    <cellStyle name="20% - Accent2 2 2 3 3" xfId="682"/>
    <cellStyle name="20% - Accent2 2 2 3 3 2" xfId="1991"/>
    <cellStyle name="20% - Accent2 2 2 3 3 3" xfId="3297"/>
    <cellStyle name="20% - Accent2 2 2 3 4" xfId="1989"/>
    <cellStyle name="20% - Accent2 2 2 3 5" xfId="2836"/>
    <cellStyle name="20% - Accent2 2 2 4" xfId="159"/>
    <cellStyle name="20% - Accent2 2 2 4 2" xfId="451"/>
    <cellStyle name="20% - Accent2 2 2 4 2 2" xfId="1993"/>
    <cellStyle name="20% - Accent2 2 2 4 2 3" xfId="3068"/>
    <cellStyle name="20% - Accent2 2 2 4 3" xfId="683"/>
    <cellStyle name="20% - Accent2 2 2 4 3 2" xfId="1994"/>
    <cellStyle name="20% - Accent2 2 2 4 3 3" xfId="3298"/>
    <cellStyle name="20% - Accent2 2 2 4 4" xfId="1992"/>
    <cellStyle name="20% - Accent2 2 2 4 5" xfId="2837"/>
    <cellStyle name="20% - Accent2 2 2 5" xfId="1263"/>
    <cellStyle name="20% - Accent2 2 2 5 2" xfId="3644"/>
    <cellStyle name="20% - Accent2 2 2 6" xfId="1382"/>
    <cellStyle name="20% - Accent2 2 2 6 2" xfId="3725"/>
    <cellStyle name="20% - Accent2 2 2 7" xfId="1667"/>
    <cellStyle name="20% - Accent2 2 20" xfId="1640"/>
    <cellStyle name="20% - Accent2 2 21" xfId="1651"/>
    <cellStyle name="20% - Accent2 2 22" xfId="1704"/>
    <cellStyle name="20% - Accent2 2 23" xfId="1808"/>
    <cellStyle name="20% - Accent2 2 3" xfId="160"/>
    <cellStyle name="20% - Accent2 2 3 2" xfId="161"/>
    <cellStyle name="20% - Accent2 2 3 2 2" xfId="453"/>
    <cellStyle name="20% - Accent2 2 3 2 2 2" xfId="1997"/>
    <cellStyle name="20% - Accent2 2 3 2 2 3" xfId="3070"/>
    <cellStyle name="20% - Accent2 2 3 2 3" xfId="685"/>
    <cellStyle name="20% - Accent2 2 3 2 3 2" xfId="1998"/>
    <cellStyle name="20% - Accent2 2 3 2 3 3" xfId="3300"/>
    <cellStyle name="20% - Accent2 2 3 2 4" xfId="1996"/>
    <cellStyle name="20% - Accent2 2 3 2 5" xfId="2839"/>
    <cellStyle name="20% - Accent2 2 3 3" xfId="162"/>
    <cellStyle name="20% - Accent2 2 3 3 2" xfId="454"/>
    <cellStyle name="20% - Accent2 2 3 3 2 2" xfId="2000"/>
    <cellStyle name="20% - Accent2 2 3 3 2 3" xfId="3071"/>
    <cellStyle name="20% - Accent2 2 3 3 3" xfId="686"/>
    <cellStyle name="20% - Accent2 2 3 3 3 2" xfId="2001"/>
    <cellStyle name="20% - Accent2 2 3 3 3 3" xfId="3301"/>
    <cellStyle name="20% - Accent2 2 3 3 4" xfId="1999"/>
    <cellStyle name="20% - Accent2 2 3 3 5" xfId="2840"/>
    <cellStyle name="20% - Accent2 2 3 4" xfId="452"/>
    <cellStyle name="20% - Accent2 2 3 4 2" xfId="2002"/>
    <cellStyle name="20% - Accent2 2 3 4 3" xfId="3069"/>
    <cellStyle name="20% - Accent2 2 3 5" xfId="684"/>
    <cellStyle name="20% - Accent2 2 3 5 2" xfId="2003"/>
    <cellStyle name="20% - Accent2 2 3 5 3" xfId="3299"/>
    <cellStyle name="20% - Accent2 2 3 6" xfId="1995"/>
    <cellStyle name="20% - Accent2 2 3 7" xfId="2838"/>
    <cellStyle name="20% - Accent2 2 4" xfId="163"/>
    <cellStyle name="20% - Accent2 2 4 2" xfId="164"/>
    <cellStyle name="20% - Accent2 2 4 2 2" xfId="456"/>
    <cellStyle name="20% - Accent2 2 4 2 2 2" xfId="2006"/>
    <cellStyle name="20% - Accent2 2 4 2 2 3" xfId="3073"/>
    <cellStyle name="20% - Accent2 2 4 2 3" xfId="688"/>
    <cellStyle name="20% - Accent2 2 4 2 3 2" xfId="2007"/>
    <cellStyle name="20% - Accent2 2 4 2 3 3" xfId="3303"/>
    <cellStyle name="20% - Accent2 2 4 2 4" xfId="2005"/>
    <cellStyle name="20% - Accent2 2 4 2 5" xfId="2842"/>
    <cellStyle name="20% - Accent2 2 4 3" xfId="165"/>
    <cellStyle name="20% - Accent2 2 4 3 2" xfId="457"/>
    <cellStyle name="20% - Accent2 2 4 3 2 2" xfId="2009"/>
    <cellStyle name="20% - Accent2 2 4 3 2 3" xfId="3074"/>
    <cellStyle name="20% - Accent2 2 4 3 3" xfId="689"/>
    <cellStyle name="20% - Accent2 2 4 3 3 2" xfId="2010"/>
    <cellStyle name="20% - Accent2 2 4 3 3 3" xfId="3304"/>
    <cellStyle name="20% - Accent2 2 4 3 4" xfId="2008"/>
    <cellStyle name="20% - Accent2 2 4 3 5" xfId="2843"/>
    <cellStyle name="20% - Accent2 2 4 4" xfId="455"/>
    <cellStyle name="20% - Accent2 2 4 4 2" xfId="2011"/>
    <cellStyle name="20% - Accent2 2 4 4 3" xfId="3072"/>
    <cellStyle name="20% - Accent2 2 4 5" xfId="687"/>
    <cellStyle name="20% - Accent2 2 4 5 2" xfId="2012"/>
    <cellStyle name="20% - Accent2 2 4 5 3" xfId="3302"/>
    <cellStyle name="20% - Accent2 2 4 6" xfId="2004"/>
    <cellStyle name="20% - Accent2 2 4 7" xfId="2841"/>
    <cellStyle name="20% - Accent2 2 5" xfId="166"/>
    <cellStyle name="20% - Accent2 2 5 2" xfId="458"/>
    <cellStyle name="20% - Accent2 2 5 2 2" xfId="2014"/>
    <cellStyle name="20% - Accent2 2 5 2 3" xfId="3075"/>
    <cellStyle name="20% - Accent2 2 5 3" xfId="690"/>
    <cellStyle name="20% - Accent2 2 5 3 2" xfId="2015"/>
    <cellStyle name="20% - Accent2 2 5 3 3" xfId="3305"/>
    <cellStyle name="20% - Accent2 2 5 4" xfId="2013"/>
    <cellStyle name="20% - Accent2 2 5 5" xfId="2844"/>
    <cellStyle name="20% - Accent2 2 6" xfId="167"/>
    <cellStyle name="20% - Accent2 2 6 2" xfId="459"/>
    <cellStyle name="20% - Accent2 2 6 2 2" xfId="2017"/>
    <cellStyle name="20% - Accent2 2 6 2 3" xfId="3076"/>
    <cellStyle name="20% - Accent2 2 6 3" xfId="691"/>
    <cellStyle name="20% - Accent2 2 6 3 2" xfId="2018"/>
    <cellStyle name="20% - Accent2 2 6 3 3" xfId="3306"/>
    <cellStyle name="20% - Accent2 2 6 4" xfId="2016"/>
    <cellStyle name="20% - Accent2 2 6 5" xfId="2845"/>
    <cellStyle name="20% - Accent2 2 7" xfId="1047"/>
    <cellStyle name="20% - Accent2 2 7 2" xfId="3551"/>
    <cellStyle name="20% - Accent2 2 8" xfId="1073"/>
    <cellStyle name="20% - Accent2 2 8 2" xfId="3577"/>
    <cellStyle name="20% - Accent2 2 9" xfId="1099"/>
    <cellStyle name="20% - Accent2 2 9 2" xfId="3603"/>
    <cellStyle name="20% - Accent2 3" xfId="382"/>
    <cellStyle name="20% - Accent2 3 2" xfId="646"/>
    <cellStyle name="20% - Accent2 3 2 2" xfId="2019"/>
    <cellStyle name="20% - Accent2 3 2 3" xfId="3263"/>
    <cellStyle name="20% - Accent2 3 3" xfId="879"/>
    <cellStyle name="20% - Accent2 3 3 2" xfId="2020"/>
    <cellStyle name="20% - Accent2 3 3 3" xfId="3493"/>
    <cellStyle name="20% - Accent2 3 4" xfId="1890"/>
    <cellStyle name="20% - Accent2 3 5" xfId="3032"/>
    <cellStyle name="20% - Accent2 4" xfId="896"/>
    <cellStyle name="20% - Accent2 4 2" xfId="1905"/>
    <cellStyle name="20% - Accent2 4 3" xfId="3505"/>
    <cellStyle name="20% - Accent2 5" xfId="1060"/>
    <cellStyle name="20% - Accent2 5 2" xfId="3564"/>
    <cellStyle name="20% - Accent2 6" xfId="1086"/>
    <cellStyle name="20% - Accent2 6 2" xfId="3590"/>
    <cellStyle name="20% - Accent2 7" xfId="1112"/>
    <cellStyle name="20% - Accent2 7 2" xfId="3616"/>
    <cellStyle name="20% - Accent2 8" xfId="1323"/>
    <cellStyle name="20% - Accent2 8 2" xfId="3666"/>
    <cellStyle name="20% - Accent2 9" xfId="1349"/>
    <cellStyle name="20% - Accent2 9 2" xfId="3692"/>
    <cellStyle name="20% - Accent3" xfId="1028" builtinId="38" customBuiltin="1"/>
    <cellStyle name="20% - Accent3 10" xfId="1404"/>
    <cellStyle name="20% - Accent3 10 2" xfId="3747"/>
    <cellStyle name="20% - Accent3 11" xfId="1430"/>
    <cellStyle name="20% - Accent3 11 2" xfId="3773"/>
    <cellStyle name="20% - Accent3 12" xfId="1456"/>
    <cellStyle name="20% - Accent3 12 2" xfId="3799"/>
    <cellStyle name="20% - Accent3 13" xfId="1551"/>
    <cellStyle name="20% - Accent3 13 2" xfId="3886"/>
    <cellStyle name="20% - Accent3 14" xfId="1577"/>
    <cellStyle name="20% - Accent3 14 2" xfId="3912"/>
    <cellStyle name="20% - Accent3 15" xfId="1603"/>
    <cellStyle name="20% - Accent3 16" xfId="1629"/>
    <cellStyle name="20% - Accent3 17" xfId="1693"/>
    <cellStyle name="20% - Accent3 18" xfId="1807"/>
    <cellStyle name="20% - Accent3 19" xfId="3539"/>
    <cellStyle name="20% - Accent3 2" xfId="20"/>
    <cellStyle name="20% - Accent3 2 10" xfId="1125"/>
    <cellStyle name="20% - Accent3 2 10 2" xfId="3629"/>
    <cellStyle name="20% - Accent3 2 11" xfId="1338"/>
    <cellStyle name="20% - Accent3 2 11 2" xfId="3681"/>
    <cellStyle name="20% - Accent3 2 12" xfId="1364"/>
    <cellStyle name="20% - Accent3 2 12 2" xfId="3707"/>
    <cellStyle name="20% - Accent3 2 13" xfId="1376"/>
    <cellStyle name="20% - Accent3 2 13 2" xfId="3719"/>
    <cellStyle name="20% - Accent3 2 14" xfId="1417"/>
    <cellStyle name="20% - Accent3 2 14 2" xfId="3760"/>
    <cellStyle name="20% - Accent3 2 15" xfId="1443"/>
    <cellStyle name="20% - Accent3 2 15 2" xfId="3786"/>
    <cellStyle name="20% - Accent3 2 16" xfId="1469"/>
    <cellStyle name="20% - Accent3 2 16 2" xfId="3812"/>
    <cellStyle name="20% - Accent3 2 17" xfId="1564"/>
    <cellStyle name="20% - Accent3 2 17 2" xfId="3899"/>
    <cellStyle name="20% - Accent3 2 18" xfId="1590"/>
    <cellStyle name="20% - Accent3 2 18 2" xfId="3925"/>
    <cellStyle name="20% - Accent3 2 19" xfId="1616"/>
    <cellStyle name="20% - Accent3 2 2" xfId="82"/>
    <cellStyle name="20% - Accent3 2 2 2" xfId="168"/>
    <cellStyle name="20% - Accent3 2 2 2 2" xfId="169"/>
    <cellStyle name="20% - Accent3 2 2 2 2 2" xfId="461"/>
    <cellStyle name="20% - Accent3 2 2 2 2 2 2" xfId="2023"/>
    <cellStyle name="20% - Accent3 2 2 2 2 2 3" xfId="3078"/>
    <cellStyle name="20% - Accent3 2 2 2 2 3" xfId="693"/>
    <cellStyle name="20% - Accent3 2 2 2 2 3 2" xfId="2024"/>
    <cellStyle name="20% - Accent3 2 2 2 2 3 3" xfId="3308"/>
    <cellStyle name="20% - Accent3 2 2 2 2 4" xfId="2022"/>
    <cellStyle name="20% - Accent3 2 2 2 2 5" xfId="2847"/>
    <cellStyle name="20% - Accent3 2 2 2 3" xfId="170"/>
    <cellStyle name="20% - Accent3 2 2 2 3 2" xfId="462"/>
    <cellStyle name="20% - Accent3 2 2 2 3 2 2" xfId="2026"/>
    <cellStyle name="20% - Accent3 2 2 2 3 2 3" xfId="3079"/>
    <cellStyle name="20% - Accent3 2 2 2 3 3" xfId="694"/>
    <cellStyle name="20% - Accent3 2 2 2 3 3 2" xfId="2027"/>
    <cellStyle name="20% - Accent3 2 2 2 3 3 3" xfId="3309"/>
    <cellStyle name="20% - Accent3 2 2 2 3 4" xfId="2025"/>
    <cellStyle name="20% - Accent3 2 2 2 3 5" xfId="2848"/>
    <cellStyle name="20% - Accent3 2 2 2 4" xfId="460"/>
    <cellStyle name="20% - Accent3 2 2 2 4 2" xfId="2028"/>
    <cellStyle name="20% - Accent3 2 2 2 4 3" xfId="3077"/>
    <cellStyle name="20% - Accent3 2 2 2 5" xfId="692"/>
    <cellStyle name="20% - Accent3 2 2 2 5 2" xfId="2029"/>
    <cellStyle name="20% - Accent3 2 2 2 5 3" xfId="3307"/>
    <cellStyle name="20% - Accent3 2 2 2 6" xfId="2021"/>
    <cellStyle name="20% - Accent3 2 2 2 7" xfId="2846"/>
    <cellStyle name="20% - Accent3 2 2 3" xfId="171"/>
    <cellStyle name="20% - Accent3 2 2 3 2" xfId="463"/>
    <cellStyle name="20% - Accent3 2 2 3 2 2" xfId="2031"/>
    <cellStyle name="20% - Accent3 2 2 3 2 3" xfId="3080"/>
    <cellStyle name="20% - Accent3 2 2 3 3" xfId="695"/>
    <cellStyle name="20% - Accent3 2 2 3 3 2" xfId="2032"/>
    <cellStyle name="20% - Accent3 2 2 3 3 3" xfId="3310"/>
    <cellStyle name="20% - Accent3 2 2 3 4" xfId="2030"/>
    <cellStyle name="20% - Accent3 2 2 3 5" xfId="2849"/>
    <cellStyle name="20% - Accent3 2 2 4" xfId="172"/>
    <cellStyle name="20% - Accent3 2 2 4 2" xfId="464"/>
    <cellStyle name="20% - Accent3 2 2 4 2 2" xfId="2034"/>
    <cellStyle name="20% - Accent3 2 2 4 2 3" xfId="3081"/>
    <cellStyle name="20% - Accent3 2 2 4 3" xfId="696"/>
    <cellStyle name="20% - Accent3 2 2 4 3 2" xfId="2035"/>
    <cellStyle name="20% - Accent3 2 2 4 3 3" xfId="3311"/>
    <cellStyle name="20% - Accent3 2 2 4 4" xfId="2033"/>
    <cellStyle name="20% - Accent3 2 2 4 5" xfId="2850"/>
    <cellStyle name="20% - Accent3 2 2 5" xfId="1264"/>
    <cellStyle name="20% - Accent3 2 2 5 2" xfId="3645"/>
    <cellStyle name="20% - Accent3 2 2 6" xfId="1383"/>
    <cellStyle name="20% - Accent3 2 2 6 2" xfId="3726"/>
    <cellStyle name="20% - Accent3 2 2 7" xfId="1668"/>
    <cellStyle name="20% - Accent3 2 20" xfId="1642"/>
    <cellStyle name="20% - Accent3 2 21" xfId="1652"/>
    <cellStyle name="20% - Accent3 2 22" xfId="1706"/>
    <cellStyle name="20% - Accent3 2 23" xfId="1859"/>
    <cellStyle name="20% - Accent3 2 3" xfId="173"/>
    <cellStyle name="20% - Accent3 2 3 2" xfId="174"/>
    <cellStyle name="20% - Accent3 2 3 2 2" xfId="466"/>
    <cellStyle name="20% - Accent3 2 3 2 2 2" xfId="2038"/>
    <cellStyle name="20% - Accent3 2 3 2 2 3" xfId="3083"/>
    <cellStyle name="20% - Accent3 2 3 2 3" xfId="698"/>
    <cellStyle name="20% - Accent3 2 3 2 3 2" xfId="2039"/>
    <cellStyle name="20% - Accent3 2 3 2 3 3" xfId="3313"/>
    <cellStyle name="20% - Accent3 2 3 2 4" xfId="2037"/>
    <cellStyle name="20% - Accent3 2 3 2 5" xfId="2852"/>
    <cellStyle name="20% - Accent3 2 3 3" xfId="175"/>
    <cellStyle name="20% - Accent3 2 3 3 2" xfId="467"/>
    <cellStyle name="20% - Accent3 2 3 3 2 2" xfId="2041"/>
    <cellStyle name="20% - Accent3 2 3 3 2 3" xfId="3084"/>
    <cellStyle name="20% - Accent3 2 3 3 3" xfId="699"/>
    <cellStyle name="20% - Accent3 2 3 3 3 2" xfId="2042"/>
    <cellStyle name="20% - Accent3 2 3 3 3 3" xfId="3314"/>
    <cellStyle name="20% - Accent3 2 3 3 4" xfId="2040"/>
    <cellStyle name="20% - Accent3 2 3 3 5" xfId="2853"/>
    <cellStyle name="20% - Accent3 2 3 4" xfId="465"/>
    <cellStyle name="20% - Accent3 2 3 4 2" xfId="2043"/>
    <cellStyle name="20% - Accent3 2 3 4 3" xfId="3082"/>
    <cellStyle name="20% - Accent3 2 3 5" xfId="697"/>
    <cellStyle name="20% - Accent3 2 3 5 2" xfId="2044"/>
    <cellStyle name="20% - Accent3 2 3 5 3" xfId="3312"/>
    <cellStyle name="20% - Accent3 2 3 6" xfId="2036"/>
    <cellStyle name="20% - Accent3 2 3 7" xfId="2851"/>
    <cellStyle name="20% - Accent3 2 4" xfId="176"/>
    <cellStyle name="20% - Accent3 2 4 2" xfId="177"/>
    <cellStyle name="20% - Accent3 2 4 2 2" xfId="469"/>
    <cellStyle name="20% - Accent3 2 4 2 2 2" xfId="2047"/>
    <cellStyle name="20% - Accent3 2 4 2 2 3" xfId="3086"/>
    <cellStyle name="20% - Accent3 2 4 2 3" xfId="701"/>
    <cellStyle name="20% - Accent3 2 4 2 3 2" xfId="2048"/>
    <cellStyle name="20% - Accent3 2 4 2 3 3" xfId="3316"/>
    <cellStyle name="20% - Accent3 2 4 2 4" xfId="2046"/>
    <cellStyle name="20% - Accent3 2 4 2 5" xfId="2855"/>
    <cellStyle name="20% - Accent3 2 4 3" xfId="178"/>
    <cellStyle name="20% - Accent3 2 4 3 2" xfId="470"/>
    <cellStyle name="20% - Accent3 2 4 3 2 2" xfId="2050"/>
    <cellStyle name="20% - Accent3 2 4 3 2 3" xfId="3087"/>
    <cellStyle name="20% - Accent3 2 4 3 3" xfId="702"/>
    <cellStyle name="20% - Accent3 2 4 3 3 2" xfId="2051"/>
    <cellStyle name="20% - Accent3 2 4 3 3 3" xfId="3317"/>
    <cellStyle name="20% - Accent3 2 4 3 4" xfId="2049"/>
    <cellStyle name="20% - Accent3 2 4 3 5" xfId="2856"/>
    <cellStyle name="20% - Accent3 2 4 4" xfId="468"/>
    <cellStyle name="20% - Accent3 2 4 4 2" xfId="2052"/>
    <cellStyle name="20% - Accent3 2 4 4 3" xfId="3085"/>
    <cellStyle name="20% - Accent3 2 4 5" xfId="700"/>
    <cellStyle name="20% - Accent3 2 4 5 2" xfId="2053"/>
    <cellStyle name="20% - Accent3 2 4 5 3" xfId="3315"/>
    <cellStyle name="20% - Accent3 2 4 6" xfId="2045"/>
    <cellStyle name="20% - Accent3 2 4 7" xfId="2854"/>
    <cellStyle name="20% - Accent3 2 5" xfId="179"/>
    <cellStyle name="20% - Accent3 2 5 2" xfId="471"/>
    <cellStyle name="20% - Accent3 2 5 2 2" xfId="2055"/>
    <cellStyle name="20% - Accent3 2 5 2 3" xfId="3088"/>
    <cellStyle name="20% - Accent3 2 5 3" xfId="703"/>
    <cellStyle name="20% - Accent3 2 5 3 2" xfId="2056"/>
    <cellStyle name="20% - Accent3 2 5 3 3" xfId="3318"/>
    <cellStyle name="20% - Accent3 2 5 4" xfId="2054"/>
    <cellStyle name="20% - Accent3 2 5 5" xfId="2857"/>
    <cellStyle name="20% - Accent3 2 6" xfId="180"/>
    <cellStyle name="20% - Accent3 2 6 2" xfId="472"/>
    <cellStyle name="20% - Accent3 2 6 2 2" xfId="2058"/>
    <cellStyle name="20% - Accent3 2 6 2 3" xfId="3089"/>
    <cellStyle name="20% - Accent3 2 6 3" xfId="704"/>
    <cellStyle name="20% - Accent3 2 6 3 2" xfId="2059"/>
    <cellStyle name="20% - Accent3 2 6 3 3" xfId="3319"/>
    <cellStyle name="20% - Accent3 2 6 4" xfId="2057"/>
    <cellStyle name="20% - Accent3 2 6 5" xfId="2858"/>
    <cellStyle name="20% - Accent3 2 7" xfId="1049"/>
    <cellStyle name="20% - Accent3 2 7 2" xfId="3553"/>
    <cellStyle name="20% - Accent3 2 8" xfId="1075"/>
    <cellStyle name="20% - Accent3 2 8 2" xfId="3579"/>
    <cellStyle name="20% - Accent3 2 9" xfId="1101"/>
    <cellStyle name="20% - Accent3 2 9 2" xfId="3605"/>
    <cellStyle name="20% - Accent3 3" xfId="383"/>
    <cellStyle name="20% - Accent3 3 2" xfId="647"/>
    <cellStyle name="20% - Accent3 3 2 2" xfId="2060"/>
    <cellStyle name="20% - Accent3 3 2 3" xfId="3264"/>
    <cellStyle name="20% - Accent3 3 3" xfId="880"/>
    <cellStyle name="20% - Accent3 3 3 2" xfId="2061"/>
    <cellStyle name="20% - Accent3 3 3 3" xfId="3494"/>
    <cellStyle name="20% - Accent3 3 4" xfId="1892"/>
    <cellStyle name="20% - Accent3 3 5" xfId="3033"/>
    <cellStyle name="20% - Accent3 4" xfId="897"/>
    <cellStyle name="20% - Accent3 4 2" xfId="1907"/>
    <cellStyle name="20% - Accent3 4 3" xfId="3506"/>
    <cellStyle name="20% - Accent3 5" xfId="1062"/>
    <cellStyle name="20% - Accent3 5 2" xfId="3566"/>
    <cellStyle name="20% - Accent3 6" xfId="1088"/>
    <cellStyle name="20% - Accent3 6 2" xfId="3592"/>
    <cellStyle name="20% - Accent3 7" xfId="1114"/>
    <cellStyle name="20% - Accent3 7 2" xfId="3618"/>
    <cellStyle name="20% - Accent3 8" xfId="1325"/>
    <cellStyle name="20% - Accent3 8 2" xfId="3668"/>
    <cellStyle name="20% - Accent3 9" xfId="1351"/>
    <cellStyle name="20% - Accent3 9 2" xfId="3694"/>
    <cellStyle name="20% - Accent4" xfId="1032" builtinId="42" customBuiltin="1"/>
    <cellStyle name="20% - Accent4 10" xfId="1406"/>
    <cellStyle name="20% - Accent4 10 2" xfId="3749"/>
    <cellStyle name="20% - Accent4 11" xfId="1432"/>
    <cellStyle name="20% - Accent4 11 2" xfId="3775"/>
    <cellStyle name="20% - Accent4 12" xfId="1458"/>
    <cellStyle name="20% - Accent4 12 2" xfId="3801"/>
    <cellStyle name="20% - Accent4 13" xfId="1553"/>
    <cellStyle name="20% - Accent4 13 2" xfId="3888"/>
    <cellStyle name="20% - Accent4 14" xfId="1579"/>
    <cellStyle name="20% - Accent4 14 2" xfId="3914"/>
    <cellStyle name="20% - Accent4 15" xfId="1605"/>
    <cellStyle name="20% - Accent4 16" xfId="1631"/>
    <cellStyle name="20% - Accent4 17" xfId="1695"/>
    <cellStyle name="20% - Accent4 18" xfId="1810"/>
    <cellStyle name="20% - Accent4 19" xfId="3541"/>
    <cellStyle name="20% - Accent4 2" xfId="21"/>
    <cellStyle name="20% - Accent4 2 10" xfId="1126"/>
    <cellStyle name="20% - Accent4 2 10 2" xfId="3630"/>
    <cellStyle name="20% - Accent4 2 11" xfId="1340"/>
    <cellStyle name="20% - Accent4 2 11 2" xfId="3683"/>
    <cellStyle name="20% - Accent4 2 12" xfId="1366"/>
    <cellStyle name="20% - Accent4 2 12 2" xfId="3709"/>
    <cellStyle name="20% - Accent4 2 13" xfId="1373"/>
    <cellStyle name="20% - Accent4 2 13 2" xfId="3716"/>
    <cellStyle name="20% - Accent4 2 14" xfId="1419"/>
    <cellStyle name="20% - Accent4 2 14 2" xfId="3762"/>
    <cellStyle name="20% - Accent4 2 15" xfId="1445"/>
    <cellStyle name="20% - Accent4 2 15 2" xfId="3788"/>
    <cellStyle name="20% - Accent4 2 16" xfId="1471"/>
    <cellStyle name="20% - Accent4 2 16 2" xfId="3814"/>
    <cellStyle name="20% - Accent4 2 17" xfId="1566"/>
    <cellStyle name="20% - Accent4 2 17 2" xfId="3901"/>
    <cellStyle name="20% - Accent4 2 18" xfId="1592"/>
    <cellStyle name="20% - Accent4 2 18 2" xfId="3927"/>
    <cellStyle name="20% - Accent4 2 19" xfId="1618"/>
    <cellStyle name="20% - Accent4 2 2" xfId="83"/>
    <cellStyle name="20% - Accent4 2 2 2" xfId="181"/>
    <cellStyle name="20% - Accent4 2 2 2 2" xfId="182"/>
    <cellStyle name="20% - Accent4 2 2 2 2 2" xfId="474"/>
    <cellStyle name="20% - Accent4 2 2 2 2 2 2" xfId="2064"/>
    <cellStyle name="20% - Accent4 2 2 2 2 2 3" xfId="3091"/>
    <cellStyle name="20% - Accent4 2 2 2 2 3" xfId="706"/>
    <cellStyle name="20% - Accent4 2 2 2 2 3 2" xfId="2065"/>
    <cellStyle name="20% - Accent4 2 2 2 2 3 3" xfId="3321"/>
    <cellStyle name="20% - Accent4 2 2 2 2 4" xfId="2063"/>
    <cellStyle name="20% - Accent4 2 2 2 2 5" xfId="2860"/>
    <cellStyle name="20% - Accent4 2 2 2 3" xfId="183"/>
    <cellStyle name="20% - Accent4 2 2 2 3 2" xfId="475"/>
    <cellStyle name="20% - Accent4 2 2 2 3 2 2" xfId="2067"/>
    <cellStyle name="20% - Accent4 2 2 2 3 2 3" xfId="3092"/>
    <cellStyle name="20% - Accent4 2 2 2 3 3" xfId="707"/>
    <cellStyle name="20% - Accent4 2 2 2 3 3 2" xfId="2068"/>
    <cellStyle name="20% - Accent4 2 2 2 3 3 3" xfId="3322"/>
    <cellStyle name="20% - Accent4 2 2 2 3 4" xfId="2066"/>
    <cellStyle name="20% - Accent4 2 2 2 3 5" xfId="2861"/>
    <cellStyle name="20% - Accent4 2 2 2 4" xfId="473"/>
    <cellStyle name="20% - Accent4 2 2 2 4 2" xfId="2069"/>
    <cellStyle name="20% - Accent4 2 2 2 4 3" xfId="3090"/>
    <cellStyle name="20% - Accent4 2 2 2 5" xfId="705"/>
    <cellStyle name="20% - Accent4 2 2 2 5 2" xfId="2070"/>
    <cellStyle name="20% - Accent4 2 2 2 5 3" xfId="3320"/>
    <cellStyle name="20% - Accent4 2 2 2 6" xfId="2062"/>
    <cellStyle name="20% - Accent4 2 2 2 7" xfId="2859"/>
    <cellStyle name="20% - Accent4 2 2 3" xfId="184"/>
    <cellStyle name="20% - Accent4 2 2 3 2" xfId="476"/>
    <cellStyle name="20% - Accent4 2 2 3 2 2" xfId="2072"/>
    <cellStyle name="20% - Accent4 2 2 3 2 3" xfId="3093"/>
    <cellStyle name="20% - Accent4 2 2 3 3" xfId="708"/>
    <cellStyle name="20% - Accent4 2 2 3 3 2" xfId="2073"/>
    <cellStyle name="20% - Accent4 2 2 3 3 3" xfId="3323"/>
    <cellStyle name="20% - Accent4 2 2 3 4" xfId="2071"/>
    <cellStyle name="20% - Accent4 2 2 3 5" xfId="2862"/>
    <cellStyle name="20% - Accent4 2 2 4" xfId="185"/>
    <cellStyle name="20% - Accent4 2 2 4 2" xfId="477"/>
    <cellStyle name="20% - Accent4 2 2 4 2 2" xfId="2075"/>
    <cellStyle name="20% - Accent4 2 2 4 2 3" xfId="3094"/>
    <cellStyle name="20% - Accent4 2 2 4 3" xfId="709"/>
    <cellStyle name="20% - Accent4 2 2 4 3 2" xfId="2076"/>
    <cellStyle name="20% - Accent4 2 2 4 3 3" xfId="3324"/>
    <cellStyle name="20% - Accent4 2 2 4 4" xfId="2074"/>
    <cellStyle name="20% - Accent4 2 2 4 5" xfId="2863"/>
    <cellStyle name="20% - Accent4 2 2 5" xfId="1265"/>
    <cellStyle name="20% - Accent4 2 2 5 2" xfId="3646"/>
    <cellStyle name="20% - Accent4 2 2 6" xfId="1384"/>
    <cellStyle name="20% - Accent4 2 2 6 2" xfId="3727"/>
    <cellStyle name="20% - Accent4 2 2 7" xfId="1669"/>
    <cellStyle name="20% - Accent4 2 20" xfId="1644"/>
    <cellStyle name="20% - Accent4 2 21" xfId="1653"/>
    <cellStyle name="20% - Accent4 2 22" xfId="1708"/>
    <cellStyle name="20% - Accent4 2 23" xfId="1858"/>
    <cellStyle name="20% - Accent4 2 3" xfId="186"/>
    <cellStyle name="20% - Accent4 2 3 2" xfId="187"/>
    <cellStyle name="20% - Accent4 2 3 2 2" xfId="479"/>
    <cellStyle name="20% - Accent4 2 3 2 2 2" xfId="2079"/>
    <cellStyle name="20% - Accent4 2 3 2 2 3" xfId="3096"/>
    <cellStyle name="20% - Accent4 2 3 2 3" xfId="711"/>
    <cellStyle name="20% - Accent4 2 3 2 3 2" xfId="2080"/>
    <cellStyle name="20% - Accent4 2 3 2 3 3" xfId="3326"/>
    <cellStyle name="20% - Accent4 2 3 2 4" xfId="2078"/>
    <cellStyle name="20% - Accent4 2 3 2 5" xfId="2865"/>
    <cellStyle name="20% - Accent4 2 3 3" xfId="188"/>
    <cellStyle name="20% - Accent4 2 3 3 2" xfId="480"/>
    <cellStyle name="20% - Accent4 2 3 3 2 2" xfId="2082"/>
    <cellStyle name="20% - Accent4 2 3 3 2 3" xfId="3097"/>
    <cellStyle name="20% - Accent4 2 3 3 3" xfId="712"/>
    <cellStyle name="20% - Accent4 2 3 3 3 2" xfId="2083"/>
    <cellStyle name="20% - Accent4 2 3 3 3 3" xfId="3327"/>
    <cellStyle name="20% - Accent4 2 3 3 4" xfId="2081"/>
    <cellStyle name="20% - Accent4 2 3 3 5" xfId="2866"/>
    <cellStyle name="20% - Accent4 2 3 4" xfId="478"/>
    <cellStyle name="20% - Accent4 2 3 4 2" xfId="2084"/>
    <cellStyle name="20% - Accent4 2 3 4 3" xfId="3095"/>
    <cellStyle name="20% - Accent4 2 3 5" xfId="710"/>
    <cellStyle name="20% - Accent4 2 3 5 2" xfId="2085"/>
    <cellStyle name="20% - Accent4 2 3 5 3" xfId="3325"/>
    <cellStyle name="20% - Accent4 2 3 6" xfId="2077"/>
    <cellStyle name="20% - Accent4 2 3 7" xfId="2864"/>
    <cellStyle name="20% - Accent4 2 4" xfId="189"/>
    <cellStyle name="20% - Accent4 2 4 2" xfId="190"/>
    <cellStyle name="20% - Accent4 2 4 2 2" xfId="482"/>
    <cellStyle name="20% - Accent4 2 4 2 2 2" xfId="2088"/>
    <cellStyle name="20% - Accent4 2 4 2 2 3" xfId="3099"/>
    <cellStyle name="20% - Accent4 2 4 2 3" xfId="714"/>
    <cellStyle name="20% - Accent4 2 4 2 3 2" xfId="2089"/>
    <cellStyle name="20% - Accent4 2 4 2 3 3" xfId="3329"/>
    <cellStyle name="20% - Accent4 2 4 2 4" xfId="2087"/>
    <cellStyle name="20% - Accent4 2 4 2 5" xfId="2868"/>
    <cellStyle name="20% - Accent4 2 4 3" xfId="191"/>
    <cellStyle name="20% - Accent4 2 4 3 2" xfId="483"/>
    <cellStyle name="20% - Accent4 2 4 3 2 2" xfId="2091"/>
    <cellStyle name="20% - Accent4 2 4 3 2 3" xfId="3100"/>
    <cellStyle name="20% - Accent4 2 4 3 3" xfId="715"/>
    <cellStyle name="20% - Accent4 2 4 3 3 2" xfId="2092"/>
    <cellStyle name="20% - Accent4 2 4 3 3 3" xfId="3330"/>
    <cellStyle name="20% - Accent4 2 4 3 4" xfId="2090"/>
    <cellStyle name="20% - Accent4 2 4 3 5" xfId="2869"/>
    <cellStyle name="20% - Accent4 2 4 4" xfId="481"/>
    <cellStyle name="20% - Accent4 2 4 4 2" xfId="2093"/>
    <cellStyle name="20% - Accent4 2 4 4 3" xfId="3098"/>
    <cellStyle name="20% - Accent4 2 4 5" xfId="713"/>
    <cellStyle name="20% - Accent4 2 4 5 2" xfId="2094"/>
    <cellStyle name="20% - Accent4 2 4 5 3" xfId="3328"/>
    <cellStyle name="20% - Accent4 2 4 6" xfId="2086"/>
    <cellStyle name="20% - Accent4 2 4 7" xfId="2867"/>
    <cellStyle name="20% - Accent4 2 5" xfId="192"/>
    <cellStyle name="20% - Accent4 2 5 2" xfId="484"/>
    <cellStyle name="20% - Accent4 2 5 2 2" xfId="2096"/>
    <cellStyle name="20% - Accent4 2 5 2 3" xfId="3101"/>
    <cellStyle name="20% - Accent4 2 5 3" xfId="716"/>
    <cellStyle name="20% - Accent4 2 5 3 2" xfId="2097"/>
    <cellStyle name="20% - Accent4 2 5 3 3" xfId="3331"/>
    <cellStyle name="20% - Accent4 2 5 4" xfId="2095"/>
    <cellStyle name="20% - Accent4 2 5 5" xfId="2870"/>
    <cellStyle name="20% - Accent4 2 6" xfId="193"/>
    <cellStyle name="20% - Accent4 2 6 2" xfId="485"/>
    <cellStyle name="20% - Accent4 2 6 2 2" xfId="2099"/>
    <cellStyle name="20% - Accent4 2 6 2 3" xfId="3102"/>
    <cellStyle name="20% - Accent4 2 6 3" xfId="717"/>
    <cellStyle name="20% - Accent4 2 6 3 2" xfId="2100"/>
    <cellStyle name="20% - Accent4 2 6 3 3" xfId="3332"/>
    <cellStyle name="20% - Accent4 2 6 4" xfId="2098"/>
    <cellStyle name="20% - Accent4 2 6 5" xfId="2871"/>
    <cellStyle name="20% - Accent4 2 7" xfId="1051"/>
    <cellStyle name="20% - Accent4 2 7 2" xfId="3555"/>
    <cellStyle name="20% - Accent4 2 8" xfId="1077"/>
    <cellStyle name="20% - Accent4 2 8 2" xfId="3581"/>
    <cellStyle name="20% - Accent4 2 9" xfId="1103"/>
    <cellStyle name="20% - Accent4 2 9 2" xfId="3607"/>
    <cellStyle name="20% - Accent4 3" xfId="384"/>
    <cellStyle name="20% - Accent4 3 2" xfId="648"/>
    <cellStyle name="20% - Accent4 3 2 2" xfId="2101"/>
    <cellStyle name="20% - Accent4 3 2 3" xfId="3265"/>
    <cellStyle name="20% - Accent4 3 3" xfId="881"/>
    <cellStyle name="20% - Accent4 3 3 2" xfId="2102"/>
    <cellStyle name="20% - Accent4 3 3 3" xfId="3495"/>
    <cellStyle name="20% - Accent4 3 4" xfId="1894"/>
    <cellStyle name="20% - Accent4 3 5" xfId="3034"/>
    <cellStyle name="20% - Accent4 4" xfId="898"/>
    <cellStyle name="20% - Accent4 4 2" xfId="1909"/>
    <cellStyle name="20% - Accent4 4 3" xfId="3507"/>
    <cellStyle name="20% - Accent4 5" xfId="1064"/>
    <cellStyle name="20% - Accent4 5 2" xfId="3568"/>
    <cellStyle name="20% - Accent4 6" xfId="1090"/>
    <cellStyle name="20% - Accent4 6 2" xfId="3594"/>
    <cellStyle name="20% - Accent4 7" xfId="1116"/>
    <cellStyle name="20% - Accent4 7 2" xfId="3620"/>
    <cellStyle name="20% - Accent4 8" xfId="1327"/>
    <cellStyle name="20% - Accent4 8 2" xfId="3670"/>
    <cellStyle name="20% - Accent4 9" xfId="1353"/>
    <cellStyle name="20% - Accent4 9 2" xfId="3696"/>
    <cellStyle name="20% - Accent5" xfId="1036" builtinId="46" customBuiltin="1"/>
    <cellStyle name="20% - Accent5 10" xfId="1408"/>
    <cellStyle name="20% - Accent5 10 2" xfId="3751"/>
    <cellStyle name="20% - Accent5 11" xfId="1434"/>
    <cellStyle name="20% - Accent5 11 2" xfId="3777"/>
    <cellStyle name="20% - Accent5 12" xfId="1460"/>
    <cellStyle name="20% - Accent5 12 2" xfId="3803"/>
    <cellStyle name="20% - Accent5 13" xfId="1555"/>
    <cellStyle name="20% - Accent5 13 2" xfId="3890"/>
    <cellStyle name="20% - Accent5 14" xfId="1581"/>
    <cellStyle name="20% - Accent5 14 2" xfId="3916"/>
    <cellStyle name="20% - Accent5 15" xfId="1607"/>
    <cellStyle name="20% - Accent5 16" xfId="1633"/>
    <cellStyle name="20% - Accent5 17" xfId="1697"/>
    <cellStyle name="20% - Accent5 18" xfId="1868"/>
    <cellStyle name="20% - Accent5 19" xfId="3543"/>
    <cellStyle name="20% - Accent5 2" xfId="22"/>
    <cellStyle name="20% - Accent5 2 10" xfId="1127"/>
    <cellStyle name="20% - Accent5 2 10 2" xfId="3631"/>
    <cellStyle name="20% - Accent5 2 11" xfId="1342"/>
    <cellStyle name="20% - Accent5 2 11 2" xfId="3685"/>
    <cellStyle name="20% - Accent5 2 12" xfId="1368"/>
    <cellStyle name="20% - Accent5 2 12 2" xfId="3711"/>
    <cellStyle name="20% - Accent5 2 13" xfId="1421"/>
    <cellStyle name="20% - Accent5 2 13 2" xfId="3764"/>
    <cellStyle name="20% - Accent5 2 14" xfId="1447"/>
    <cellStyle name="20% - Accent5 2 14 2" xfId="3790"/>
    <cellStyle name="20% - Accent5 2 15" xfId="1473"/>
    <cellStyle name="20% - Accent5 2 15 2" xfId="3816"/>
    <cellStyle name="20% - Accent5 2 16" xfId="1568"/>
    <cellStyle name="20% - Accent5 2 16 2" xfId="3903"/>
    <cellStyle name="20% - Accent5 2 17" xfId="1594"/>
    <cellStyle name="20% - Accent5 2 17 2" xfId="3929"/>
    <cellStyle name="20% - Accent5 2 18" xfId="1620"/>
    <cellStyle name="20% - Accent5 2 19" xfId="1646"/>
    <cellStyle name="20% - Accent5 2 2" xfId="84"/>
    <cellStyle name="20% - Accent5 2 2 2" xfId="194"/>
    <cellStyle name="20% - Accent5 2 2 2 2" xfId="195"/>
    <cellStyle name="20% - Accent5 2 2 2 2 2" xfId="487"/>
    <cellStyle name="20% - Accent5 2 2 2 2 2 2" xfId="2105"/>
    <cellStyle name="20% - Accent5 2 2 2 2 2 3" xfId="3104"/>
    <cellStyle name="20% - Accent5 2 2 2 2 3" xfId="719"/>
    <cellStyle name="20% - Accent5 2 2 2 2 3 2" xfId="2106"/>
    <cellStyle name="20% - Accent5 2 2 2 2 3 3" xfId="3334"/>
    <cellStyle name="20% - Accent5 2 2 2 2 4" xfId="2104"/>
    <cellStyle name="20% - Accent5 2 2 2 2 5" xfId="2873"/>
    <cellStyle name="20% - Accent5 2 2 2 3" xfId="196"/>
    <cellStyle name="20% - Accent5 2 2 2 3 2" xfId="488"/>
    <cellStyle name="20% - Accent5 2 2 2 3 2 2" xfId="2108"/>
    <cellStyle name="20% - Accent5 2 2 2 3 2 3" xfId="3105"/>
    <cellStyle name="20% - Accent5 2 2 2 3 3" xfId="720"/>
    <cellStyle name="20% - Accent5 2 2 2 3 3 2" xfId="2109"/>
    <cellStyle name="20% - Accent5 2 2 2 3 3 3" xfId="3335"/>
    <cellStyle name="20% - Accent5 2 2 2 3 4" xfId="2107"/>
    <cellStyle name="20% - Accent5 2 2 2 3 5" xfId="2874"/>
    <cellStyle name="20% - Accent5 2 2 2 4" xfId="486"/>
    <cellStyle name="20% - Accent5 2 2 2 4 2" xfId="2110"/>
    <cellStyle name="20% - Accent5 2 2 2 4 3" xfId="3103"/>
    <cellStyle name="20% - Accent5 2 2 2 5" xfId="718"/>
    <cellStyle name="20% - Accent5 2 2 2 5 2" xfId="2111"/>
    <cellStyle name="20% - Accent5 2 2 2 5 3" xfId="3333"/>
    <cellStyle name="20% - Accent5 2 2 2 6" xfId="2103"/>
    <cellStyle name="20% - Accent5 2 2 2 7" xfId="2872"/>
    <cellStyle name="20% - Accent5 2 2 3" xfId="197"/>
    <cellStyle name="20% - Accent5 2 2 3 2" xfId="489"/>
    <cellStyle name="20% - Accent5 2 2 3 2 2" xfId="2113"/>
    <cellStyle name="20% - Accent5 2 2 3 2 3" xfId="3106"/>
    <cellStyle name="20% - Accent5 2 2 3 3" xfId="721"/>
    <cellStyle name="20% - Accent5 2 2 3 3 2" xfId="2114"/>
    <cellStyle name="20% - Accent5 2 2 3 3 3" xfId="3336"/>
    <cellStyle name="20% - Accent5 2 2 3 4" xfId="2112"/>
    <cellStyle name="20% - Accent5 2 2 3 5" xfId="2875"/>
    <cellStyle name="20% - Accent5 2 2 4" xfId="198"/>
    <cellStyle name="20% - Accent5 2 2 4 2" xfId="490"/>
    <cellStyle name="20% - Accent5 2 2 4 2 2" xfId="2116"/>
    <cellStyle name="20% - Accent5 2 2 4 2 3" xfId="3107"/>
    <cellStyle name="20% - Accent5 2 2 4 3" xfId="722"/>
    <cellStyle name="20% - Accent5 2 2 4 3 2" xfId="2117"/>
    <cellStyle name="20% - Accent5 2 2 4 3 3" xfId="3337"/>
    <cellStyle name="20% - Accent5 2 2 4 4" xfId="2115"/>
    <cellStyle name="20% - Accent5 2 2 4 5" xfId="2876"/>
    <cellStyle name="20% - Accent5 2 2 5" xfId="1266"/>
    <cellStyle name="20% - Accent5 2 2 5 2" xfId="3647"/>
    <cellStyle name="20% - Accent5 2 2 6" xfId="1385"/>
    <cellStyle name="20% - Accent5 2 2 6 2" xfId="3728"/>
    <cellStyle name="20% - Accent5 2 2 7" xfId="1670"/>
    <cellStyle name="20% - Accent5 2 20" xfId="1654"/>
    <cellStyle name="20% - Accent5 2 21" xfId="1710"/>
    <cellStyle name="20% - Accent5 2 22" xfId="1773"/>
    <cellStyle name="20% - Accent5 2 3" xfId="199"/>
    <cellStyle name="20% - Accent5 2 3 2" xfId="200"/>
    <cellStyle name="20% - Accent5 2 3 2 2" xfId="492"/>
    <cellStyle name="20% - Accent5 2 3 2 2 2" xfId="2120"/>
    <cellStyle name="20% - Accent5 2 3 2 2 3" xfId="3109"/>
    <cellStyle name="20% - Accent5 2 3 2 3" xfId="724"/>
    <cellStyle name="20% - Accent5 2 3 2 3 2" xfId="2121"/>
    <cellStyle name="20% - Accent5 2 3 2 3 3" xfId="3339"/>
    <cellStyle name="20% - Accent5 2 3 2 4" xfId="2119"/>
    <cellStyle name="20% - Accent5 2 3 2 5" xfId="2878"/>
    <cellStyle name="20% - Accent5 2 3 3" xfId="201"/>
    <cellStyle name="20% - Accent5 2 3 3 2" xfId="493"/>
    <cellStyle name="20% - Accent5 2 3 3 2 2" xfId="2123"/>
    <cellStyle name="20% - Accent5 2 3 3 2 3" xfId="3110"/>
    <cellStyle name="20% - Accent5 2 3 3 3" xfId="725"/>
    <cellStyle name="20% - Accent5 2 3 3 3 2" xfId="2124"/>
    <cellStyle name="20% - Accent5 2 3 3 3 3" xfId="3340"/>
    <cellStyle name="20% - Accent5 2 3 3 4" xfId="2122"/>
    <cellStyle name="20% - Accent5 2 3 3 5" xfId="2879"/>
    <cellStyle name="20% - Accent5 2 3 4" xfId="491"/>
    <cellStyle name="20% - Accent5 2 3 4 2" xfId="2125"/>
    <cellStyle name="20% - Accent5 2 3 4 3" xfId="3108"/>
    <cellStyle name="20% - Accent5 2 3 5" xfId="723"/>
    <cellStyle name="20% - Accent5 2 3 5 2" xfId="2126"/>
    <cellStyle name="20% - Accent5 2 3 5 3" xfId="3338"/>
    <cellStyle name="20% - Accent5 2 3 6" xfId="2118"/>
    <cellStyle name="20% - Accent5 2 3 7" xfId="2877"/>
    <cellStyle name="20% - Accent5 2 4" xfId="202"/>
    <cellStyle name="20% - Accent5 2 4 2" xfId="203"/>
    <cellStyle name="20% - Accent5 2 4 2 2" xfId="495"/>
    <cellStyle name="20% - Accent5 2 4 2 2 2" xfId="2129"/>
    <cellStyle name="20% - Accent5 2 4 2 2 3" xfId="3112"/>
    <cellStyle name="20% - Accent5 2 4 2 3" xfId="727"/>
    <cellStyle name="20% - Accent5 2 4 2 3 2" xfId="2130"/>
    <cellStyle name="20% - Accent5 2 4 2 3 3" xfId="3342"/>
    <cellStyle name="20% - Accent5 2 4 2 4" xfId="2128"/>
    <cellStyle name="20% - Accent5 2 4 2 5" xfId="2881"/>
    <cellStyle name="20% - Accent5 2 4 3" xfId="204"/>
    <cellStyle name="20% - Accent5 2 4 3 2" xfId="496"/>
    <cellStyle name="20% - Accent5 2 4 3 2 2" xfId="2132"/>
    <cellStyle name="20% - Accent5 2 4 3 2 3" xfId="3113"/>
    <cellStyle name="20% - Accent5 2 4 3 3" xfId="728"/>
    <cellStyle name="20% - Accent5 2 4 3 3 2" xfId="2133"/>
    <cellStyle name="20% - Accent5 2 4 3 3 3" xfId="3343"/>
    <cellStyle name="20% - Accent5 2 4 3 4" xfId="2131"/>
    <cellStyle name="20% - Accent5 2 4 3 5" xfId="2882"/>
    <cellStyle name="20% - Accent5 2 4 4" xfId="494"/>
    <cellStyle name="20% - Accent5 2 4 4 2" xfId="2134"/>
    <cellStyle name="20% - Accent5 2 4 4 3" xfId="3111"/>
    <cellStyle name="20% - Accent5 2 4 5" xfId="726"/>
    <cellStyle name="20% - Accent5 2 4 5 2" xfId="2135"/>
    <cellStyle name="20% - Accent5 2 4 5 3" xfId="3341"/>
    <cellStyle name="20% - Accent5 2 4 6" xfId="2127"/>
    <cellStyle name="20% - Accent5 2 4 7" xfId="2880"/>
    <cellStyle name="20% - Accent5 2 5" xfId="205"/>
    <cellStyle name="20% - Accent5 2 5 2" xfId="497"/>
    <cellStyle name="20% - Accent5 2 5 2 2" xfId="2137"/>
    <cellStyle name="20% - Accent5 2 5 2 3" xfId="3114"/>
    <cellStyle name="20% - Accent5 2 5 3" xfId="729"/>
    <cellStyle name="20% - Accent5 2 5 3 2" xfId="2138"/>
    <cellStyle name="20% - Accent5 2 5 3 3" xfId="3344"/>
    <cellStyle name="20% - Accent5 2 5 4" xfId="2136"/>
    <cellStyle name="20% - Accent5 2 5 5" xfId="2883"/>
    <cellStyle name="20% - Accent5 2 6" xfId="206"/>
    <cellStyle name="20% - Accent5 2 6 2" xfId="498"/>
    <cellStyle name="20% - Accent5 2 6 2 2" xfId="2140"/>
    <cellStyle name="20% - Accent5 2 6 2 3" xfId="3115"/>
    <cellStyle name="20% - Accent5 2 6 3" xfId="730"/>
    <cellStyle name="20% - Accent5 2 6 3 2" xfId="2141"/>
    <cellStyle name="20% - Accent5 2 6 3 3" xfId="3345"/>
    <cellStyle name="20% - Accent5 2 6 4" xfId="2139"/>
    <cellStyle name="20% - Accent5 2 6 5" xfId="2884"/>
    <cellStyle name="20% - Accent5 2 7" xfId="1053"/>
    <cellStyle name="20% - Accent5 2 7 2" xfId="3557"/>
    <cellStyle name="20% - Accent5 2 8" xfId="1079"/>
    <cellStyle name="20% - Accent5 2 8 2" xfId="3583"/>
    <cellStyle name="20% - Accent5 2 9" xfId="1105"/>
    <cellStyle name="20% - Accent5 2 9 2" xfId="3609"/>
    <cellStyle name="20% - Accent5 3" xfId="385"/>
    <cellStyle name="20% - Accent5 3 2" xfId="649"/>
    <cellStyle name="20% - Accent5 3 2 2" xfId="2142"/>
    <cellStyle name="20% - Accent5 3 2 3" xfId="3266"/>
    <cellStyle name="20% - Accent5 3 3" xfId="882"/>
    <cellStyle name="20% - Accent5 3 3 2" xfId="2143"/>
    <cellStyle name="20% - Accent5 3 3 3" xfId="3496"/>
    <cellStyle name="20% - Accent5 3 4" xfId="1896"/>
    <cellStyle name="20% - Accent5 3 5" xfId="3035"/>
    <cellStyle name="20% - Accent5 4" xfId="899"/>
    <cellStyle name="20% - Accent5 4 2" xfId="1911"/>
    <cellStyle name="20% - Accent5 4 3" xfId="3508"/>
    <cellStyle name="20% - Accent5 5" xfId="1066"/>
    <cellStyle name="20% - Accent5 5 2" xfId="3570"/>
    <cellStyle name="20% - Accent5 6" xfId="1092"/>
    <cellStyle name="20% - Accent5 6 2" xfId="3596"/>
    <cellStyle name="20% - Accent5 7" xfId="1118"/>
    <cellStyle name="20% - Accent5 7 2" xfId="3622"/>
    <cellStyle name="20% - Accent5 8" xfId="1329"/>
    <cellStyle name="20% - Accent5 8 2" xfId="3672"/>
    <cellStyle name="20% - Accent5 9" xfId="1355"/>
    <cellStyle name="20% - Accent5 9 2" xfId="3698"/>
    <cellStyle name="20% - Accent6" xfId="1040" builtinId="50" customBuiltin="1"/>
    <cellStyle name="20% - Accent6 10" xfId="1410"/>
    <cellStyle name="20% - Accent6 10 2" xfId="3753"/>
    <cellStyle name="20% - Accent6 11" xfId="1436"/>
    <cellStyle name="20% - Accent6 11 2" xfId="3779"/>
    <cellStyle name="20% - Accent6 12" xfId="1462"/>
    <cellStyle name="20% - Accent6 12 2" xfId="3805"/>
    <cellStyle name="20% - Accent6 13" xfId="1557"/>
    <cellStyle name="20% - Accent6 13 2" xfId="3892"/>
    <cellStyle name="20% - Accent6 14" xfId="1583"/>
    <cellStyle name="20% - Accent6 14 2" xfId="3918"/>
    <cellStyle name="20% - Accent6 15" xfId="1609"/>
    <cellStyle name="20% - Accent6 16" xfId="1635"/>
    <cellStyle name="20% - Accent6 17" xfId="1699"/>
    <cellStyle name="20% - Accent6 18" xfId="1871"/>
    <cellStyle name="20% - Accent6 19" xfId="3545"/>
    <cellStyle name="20% - Accent6 2" xfId="23"/>
    <cellStyle name="20% - Accent6 2 10" xfId="1128"/>
    <cellStyle name="20% - Accent6 2 10 2" xfId="3632"/>
    <cellStyle name="20% - Accent6 2 11" xfId="1344"/>
    <cellStyle name="20% - Accent6 2 11 2" xfId="3687"/>
    <cellStyle name="20% - Accent6 2 12" xfId="1370"/>
    <cellStyle name="20% - Accent6 2 12 2" xfId="3713"/>
    <cellStyle name="20% - Accent6 2 13" xfId="1423"/>
    <cellStyle name="20% - Accent6 2 13 2" xfId="3766"/>
    <cellStyle name="20% - Accent6 2 14" xfId="1449"/>
    <cellStyle name="20% - Accent6 2 14 2" xfId="3792"/>
    <cellStyle name="20% - Accent6 2 15" xfId="1475"/>
    <cellStyle name="20% - Accent6 2 15 2" xfId="3818"/>
    <cellStyle name="20% - Accent6 2 16" xfId="1570"/>
    <cellStyle name="20% - Accent6 2 16 2" xfId="3905"/>
    <cellStyle name="20% - Accent6 2 17" xfId="1596"/>
    <cellStyle name="20% - Accent6 2 17 2" xfId="3931"/>
    <cellStyle name="20% - Accent6 2 18" xfId="1622"/>
    <cellStyle name="20% - Accent6 2 19" xfId="1648"/>
    <cellStyle name="20% - Accent6 2 2" xfId="85"/>
    <cellStyle name="20% - Accent6 2 2 2" xfId="207"/>
    <cellStyle name="20% - Accent6 2 2 2 2" xfId="208"/>
    <cellStyle name="20% - Accent6 2 2 2 2 2" xfId="500"/>
    <cellStyle name="20% - Accent6 2 2 2 2 2 2" xfId="2146"/>
    <cellStyle name="20% - Accent6 2 2 2 2 2 3" xfId="3117"/>
    <cellStyle name="20% - Accent6 2 2 2 2 3" xfId="732"/>
    <cellStyle name="20% - Accent6 2 2 2 2 3 2" xfId="2147"/>
    <cellStyle name="20% - Accent6 2 2 2 2 3 3" xfId="3347"/>
    <cellStyle name="20% - Accent6 2 2 2 2 4" xfId="2145"/>
    <cellStyle name="20% - Accent6 2 2 2 2 5" xfId="2886"/>
    <cellStyle name="20% - Accent6 2 2 2 3" xfId="209"/>
    <cellStyle name="20% - Accent6 2 2 2 3 2" xfId="501"/>
    <cellStyle name="20% - Accent6 2 2 2 3 2 2" xfId="2149"/>
    <cellStyle name="20% - Accent6 2 2 2 3 2 3" xfId="3118"/>
    <cellStyle name="20% - Accent6 2 2 2 3 3" xfId="733"/>
    <cellStyle name="20% - Accent6 2 2 2 3 3 2" xfId="2150"/>
    <cellStyle name="20% - Accent6 2 2 2 3 3 3" xfId="3348"/>
    <cellStyle name="20% - Accent6 2 2 2 3 4" xfId="2148"/>
    <cellStyle name="20% - Accent6 2 2 2 3 5" xfId="2887"/>
    <cellStyle name="20% - Accent6 2 2 2 4" xfId="499"/>
    <cellStyle name="20% - Accent6 2 2 2 4 2" xfId="2151"/>
    <cellStyle name="20% - Accent6 2 2 2 4 3" xfId="3116"/>
    <cellStyle name="20% - Accent6 2 2 2 5" xfId="731"/>
    <cellStyle name="20% - Accent6 2 2 2 5 2" xfId="2152"/>
    <cellStyle name="20% - Accent6 2 2 2 5 3" xfId="3346"/>
    <cellStyle name="20% - Accent6 2 2 2 6" xfId="2144"/>
    <cellStyle name="20% - Accent6 2 2 2 7" xfId="2885"/>
    <cellStyle name="20% - Accent6 2 2 3" xfId="210"/>
    <cellStyle name="20% - Accent6 2 2 3 2" xfId="502"/>
    <cellStyle name="20% - Accent6 2 2 3 2 2" xfId="2154"/>
    <cellStyle name="20% - Accent6 2 2 3 2 3" xfId="3119"/>
    <cellStyle name="20% - Accent6 2 2 3 3" xfId="734"/>
    <cellStyle name="20% - Accent6 2 2 3 3 2" xfId="2155"/>
    <cellStyle name="20% - Accent6 2 2 3 3 3" xfId="3349"/>
    <cellStyle name="20% - Accent6 2 2 3 4" xfId="2153"/>
    <cellStyle name="20% - Accent6 2 2 3 5" xfId="2888"/>
    <cellStyle name="20% - Accent6 2 2 4" xfId="211"/>
    <cellStyle name="20% - Accent6 2 2 4 2" xfId="503"/>
    <cellStyle name="20% - Accent6 2 2 4 2 2" xfId="2157"/>
    <cellStyle name="20% - Accent6 2 2 4 2 3" xfId="3120"/>
    <cellStyle name="20% - Accent6 2 2 4 3" xfId="735"/>
    <cellStyle name="20% - Accent6 2 2 4 3 2" xfId="2158"/>
    <cellStyle name="20% - Accent6 2 2 4 3 3" xfId="3350"/>
    <cellStyle name="20% - Accent6 2 2 4 4" xfId="2156"/>
    <cellStyle name="20% - Accent6 2 2 4 5" xfId="2889"/>
    <cellStyle name="20% - Accent6 2 2 5" xfId="1267"/>
    <cellStyle name="20% - Accent6 2 2 5 2" xfId="3648"/>
    <cellStyle name="20% - Accent6 2 2 6" xfId="1386"/>
    <cellStyle name="20% - Accent6 2 2 6 2" xfId="3729"/>
    <cellStyle name="20% - Accent6 2 2 7" xfId="1671"/>
    <cellStyle name="20% - Accent6 2 20" xfId="1655"/>
    <cellStyle name="20% - Accent6 2 21" xfId="1712"/>
    <cellStyle name="20% - Accent6 2 22" xfId="1795"/>
    <cellStyle name="20% - Accent6 2 3" xfId="212"/>
    <cellStyle name="20% - Accent6 2 3 2" xfId="213"/>
    <cellStyle name="20% - Accent6 2 3 2 2" xfId="505"/>
    <cellStyle name="20% - Accent6 2 3 2 2 2" xfId="2161"/>
    <cellStyle name="20% - Accent6 2 3 2 2 3" xfId="3122"/>
    <cellStyle name="20% - Accent6 2 3 2 3" xfId="737"/>
    <cellStyle name="20% - Accent6 2 3 2 3 2" xfId="2162"/>
    <cellStyle name="20% - Accent6 2 3 2 3 3" xfId="3352"/>
    <cellStyle name="20% - Accent6 2 3 2 4" xfId="2160"/>
    <cellStyle name="20% - Accent6 2 3 2 5" xfId="2891"/>
    <cellStyle name="20% - Accent6 2 3 3" xfId="214"/>
    <cellStyle name="20% - Accent6 2 3 3 2" xfId="506"/>
    <cellStyle name="20% - Accent6 2 3 3 2 2" xfId="2164"/>
    <cellStyle name="20% - Accent6 2 3 3 2 3" xfId="3123"/>
    <cellStyle name="20% - Accent6 2 3 3 3" xfId="738"/>
    <cellStyle name="20% - Accent6 2 3 3 3 2" xfId="2165"/>
    <cellStyle name="20% - Accent6 2 3 3 3 3" xfId="3353"/>
    <cellStyle name="20% - Accent6 2 3 3 4" xfId="2163"/>
    <cellStyle name="20% - Accent6 2 3 3 5" xfId="2892"/>
    <cellStyle name="20% - Accent6 2 3 4" xfId="504"/>
    <cellStyle name="20% - Accent6 2 3 4 2" xfId="2166"/>
    <cellStyle name="20% - Accent6 2 3 4 3" xfId="3121"/>
    <cellStyle name="20% - Accent6 2 3 5" xfId="736"/>
    <cellStyle name="20% - Accent6 2 3 5 2" xfId="2167"/>
    <cellStyle name="20% - Accent6 2 3 5 3" xfId="3351"/>
    <cellStyle name="20% - Accent6 2 3 6" xfId="2159"/>
    <cellStyle name="20% - Accent6 2 3 7" xfId="2890"/>
    <cellStyle name="20% - Accent6 2 4" xfId="215"/>
    <cellStyle name="20% - Accent6 2 4 2" xfId="216"/>
    <cellStyle name="20% - Accent6 2 4 2 2" xfId="508"/>
    <cellStyle name="20% - Accent6 2 4 2 2 2" xfId="2170"/>
    <cellStyle name="20% - Accent6 2 4 2 2 3" xfId="3125"/>
    <cellStyle name="20% - Accent6 2 4 2 3" xfId="740"/>
    <cellStyle name="20% - Accent6 2 4 2 3 2" xfId="2171"/>
    <cellStyle name="20% - Accent6 2 4 2 3 3" xfId="3355"/>
    <cellStyle name="20% - Accent6 2 4 2 4" xfId="2169"/>
    <cellStyle name="20% - Accent6 2 4 2 5" xfId="2894"/>
    <cellStyle name="20% - Accent6 2 4 3" xfId="217"/>
    <cellStyle name="20% - Accent6 2 4 3 2" xfId="509"/>
    <cellStyle name="20% - Accent6 2 4 3 2 2" xfId="2173"/>
    <cellStyle name="20% - Accent6 2 4 3 2 3" xfId="3126"/>
    <cellStyle name="20% - Accent6 2 4 3 3" xfId="741"/>
    <cellStyle name="20% - Accent6 2 4 3 3 2" xfId="2174"/>
    <cellStyle name="20% - Accent6 2 4 3 3 3" xfId="3356"/>
    <cellStyle name="20% - Accent6 2 4 3 4" xfId="2172"/>
    <cellStyle name="20% - Accent6 2 4 3 5" xfId="2895"/>
    <cellStyle name="20% - Accent6 2 4 4" xfId="507"/>
    <cellStyle name="20% - Accent6 2 4 4 2" xfId="2175"/>
    <cellStyle name="20% - Accent6 2 4 4 3" xfId="3124"/>
    <cellStyle name="20% - Accent6 2 4 5" xfId="739"/>
    <cellStyle name="20% - Accent6 2 4 5 2" xfId="2176"/>
    <cellStyle name="20% - Accent6 2 4 5 3" xfId="3354"/>
    <cellStyle name="20% - Accent6 2 4 6" xfId="2168"/>
    <cellStyle name="20% - Accent6 2 4 7" xfId="2893"/>
    <cellStyle name="20% - Accent6 2 5" xfId="218"/>
    <cellStyle name="20% - Accent6 2 5 2" xfId="510"/>
    <cellStyle name="20% - Accent6 2 5 2 2" xfId="2178"/>
    <cellStyle name="20% - Accent6 2 5 2 3" xfId="3127"/>
    <cellStyle name="20% - Accent6 2 5 3" xfId="742"/>
    <cellStyle name="20% - Accent6 2 5 3 2" xfId="2179"/>
    <cellStyle name="20% - Accent6 2 5 3 3" xfId="3357"/>
    <cellStyle name="20% - Accent6 2 5 4" xfId="2177"/>
    <cellStyle name="20% - Accent6 2 5 5" xfId="2896"/>
    <cellStyle name="20% - Accent6 2 6" xfId="219"/>
    <cellStyle name="20% - Accent6 2 6 2" xfId="511"/>
    <cellStyle name="20% - Accent6 2 6 2 2" xfId="2181"/>
    <cellStyle name="20% - Accent6 2 6 2 3" xfId="3128"/>
    <cellStyle name="20% - Accent6 2 6 3" xfId="743"/>
    <cellStyle name="20% - Accent6 2 6 3 2" xfId="2182"/>
    <cellStyle name="20% - Accent6 2 6 3 3" xfId="3358"/>
    <cellStyle name="20% - Accent6 2 6 4" xfId="2180"/>
    <cellStyle name="20% - Accent6 2 6 5" xfId="2897"/>
    <cellStyle name="20% - Accent6 2 7" xfId="1055"/>
    <cellStyle name="20% - Accent6 2 7 2" xfId="3559"/>
    <cellStyle name="20% - Accent6 2 8" xfId="1081"/>
    <cellStyle name="20% - Accent6 2 8 2" xfId="3585"/>
    <cellStyle name="20% - Accent6 2 9" xfId="1107"/>
    <cellStyle name="20% - Accent6 2 9 2" xfId="3611"/>
    <cellStyle name="20% - Accent6 3" xfId="386"/>
    <cellStyle name="20% - Accent6 3 2" xfId="650"/>
    <cellStyle name="20% - Accent6 3 2 2" xfId="2183"/>
    <cellStyle name="20% - Accent6 3 2 3" xfId="3267"/>
    <cellStyle name="20% - Accent6 3 3" xfId="883"/>
    <cellStyle name="20% - Accent6 3 3 2" xfId="2184"/>
    <cellStyle name="20% - Accent6 3 3 3" xfId="3497"/>
    <cellStyle name="20% - Accent6 3 4" xfId="1898"/>
    <cellStyle name="20% - Accent6 3 5" xfId="3036"/>
    <cellStyle name="20% - Accent6 4" xfId="900"/>
    <cellStyle name="20% - Accent6 4 2" xfId="1913"/>
    <cellStyle name="20% - Accent6 4 3" xfId="3509"/>
    <cellStyle name="20% - Accent6 5" xfId="1068"/>
    <cellStyle name="20% - Accent6 5 2" xfId="3572"/>
    <cellStyle name="20% - Accent6 6" xfId="1094"/>
    <cellStyle name="20% - Accent6 6 2" xfId="3598"/>
    <cellStyle name="20% - Accent6 7" xfId="1120"/>
    <cellStyle name="20% - Accent6 7 2" xfId="3624"/>
    <cellStyle name="20% - Accent6 8" xfId="1331"/>
    <cellStyle name="20% - Accent6 8 2" xfId="3674"/>
    <cellStyle name="20% - Accent6 9" xfId="1357"/>
    <cellStyle name="20% - Accent6 9 2" xfId="3700"/>
    <cellStyle name="20% - Акцент1 2" xfId="901"/>
    <cellStyle name="20% — акцент1 2" xfId="902"/>
    <cellStyle name="20% - Акцент1 2 10" xfId="2696"/>
    <cellStyle name="20% - Акцент1 2 11" xfId="2691"/>
    <cellStyle name="20% - Акцент1 2 12" xfId="2801"/>
    <cellStyle name="20% - Акцент1 2 13" xfId="3510"/>
    <cellStyle name="20% - Акцент1 2 14" xfId="3933"/>
    <cellStyle name="20% - Акцент1 2 2" xfId="1924"/>
    <cellStyle name="20% - Акцент1 2 3" xfId="1879"/>
    <cellStyle name="20% - Акцент1 2 4" xfId="2666"/>
    <cellStyle name="20% - Акцент1 2 5" xfId="2631"/>
    <cellStyle name="20% - Акцент1 2 6" xfId="1936"/>
    <cellStyle name="20% - Акцент1 2 7" xfId="2643"/>
    <cellStyle name="20% - Акцент1 2 8" xfId="2505"/>
    <cellStyle name="20% - Акцент1 2 9" xfId="2654"/>
    <cellStyle name="20% — акцент1 3" xfId="1483"/>
    <cellStyle name="20% — акцент1 3 2" xfId="3822"/>
    <cellStyle name="20% — акцент1 4" xfId="1486"/>
    <cellStyle name="20% — акцент1 4 2" xfId="3825"/>
    <cellStyle name="20% — акцент1 5" xfId="1511"/>
    <cellStyle name="20% — акцент1 5 2" xfId="3849"/>
    <cellStyle name="20% — акцент1 6" xfId="1516"/>
    <cellStyle name="20% — акцент1 6 2" xfId="3854"/>
    <cellStyle name="20% — акцент1 7" xfId="1533"/>
    <cellStyle name="20% — акцент1 7 2" xfId="3869"/>
    <cellStyle name="20% - Акцент2 2" xfId="903"/>
    <cellStyle name="20% — акцент2 2" xfId="904"/>
    <cellStyle name="20% - Акцент2 2 10" xfId="2698"/>
    <cellStyle name="20% - Акцент2 2 11" xfId="2794"/>
    <cellStyle name="20% - Акцент2 2 12" xfId="2803"/>
    <cellStyle name="20% - Акцент2 2 13" xfId="3511"/>
    <cellStyle name="20% - Акцент2 2 14" xfId="3934"/>
    <cellStyle name="20% - Акцент2 2 2" xfId="1926"/>
    <cellStyle name="20% - Акцент2 2 3" xfId="1802"/>
    <cellStyle name="20% - Акцент2 2 4" xfId="2664"/>
    <cellStyle name="20% - Акцент2 2 5" xfId="2633"/>
    <cellStyle name="20% - Акцент2 2 6" xfId="2509"/>
    <cellStyle name="20% - Акцент2 2 7" xfId="2644"/>
    <cellStyle name="20% - Акцент2 2 8" xfId="2624"/>
    <cellStyle name="20% - Акцент2 2 9" xfId="2653"/>
    <cellStyle name="20% — акцент2 3" xfId="1487"/>
    <cellStyle name="20% — акцент2 3 2" xfId="3826"/>
    <cellStyle name="20% — акцент2 4" xfId="1498"/>
    <cellStyle name="20% — акцент2 4 2" xfId="3836"/>
    <cellStyle name="20% — акцент2 5" xfId="1503"/>
    <cellStyle name="20% — акцент2 5 2" xfId="3841"/>
    <cellStyle name="20% — акцент2 6" xfId="1524"/>
    <cellStyle name="20% — акцент2 6 2" xfId="3862"/>
    <cellStyle name="20% — акцент2 7" xfId="1535"/>
    <cellStyle name="20% — акцент2 7 2" xfId="3871"/>
    <cellStyle name="20% - Акцент3 2" xfId="905"/>
    <cellStyle name="20% — акцент3 2" xfId="906"/>
    <cellStyle name="20% - Акцент3 2 10" xfId="2700"/>
    <cellStyle name="20% - Акцент3 2 11" xfId="2792"/>
    <cellStyle name="20% - Акцент3 2 12" xfId="2805"/>
    <cellStyle name="20% - Акцент3 2 13" xfId="3512"/>
    <cellStyle name="20% - Акцент3 2 14" xfId="3935"/>
    <cellStyle name="20% - Акцент3 2 2" xfId="1928"/>
    <cellStyle name="20% - Акцент3 2 3" xfId="2190"/>
    <cellStyle name="20% - Акцент3 2 4" xfId="2662"/>
    <cellStyle name="20% - Акцент3 2 5" xfId="2635"/>
    <cellStyle name="20% - Акцент3 2 6" xfId="2652"/>
    <cellStyle name="20% - Акцент3 2 7" xfId="2506"/>
    <cellStyle name="20% - Акцент3 2 8" xfId="1804"/>
    <cellStyle name="20% - Акцент3 2 9" xfId="2655"/>
    <cellStyle name="20% — акцент3 3" xfId="1489"/>
    <cellStyle name="20% — акцент3 3 2" xfId="3828"/>
    <cellStyle name="20% — акцент3 4" xfId="1485"/>
    <cellStyle name="20% — акцент3 4 2" xfId="3824"/>
    <cellStyle name="20% — акцент3 5" xfId="1513"/>
    <cellStyle name="20% — акцент3 5 2" xfId="3851"/>
    <cellStyle name="20% — акцент3 6" xfId="1515"/>
    <cellStyle name="20% — акцент3 6 2" xfId="3853"/>
    <cellStyle name="20% — акцент3 7" xfId="1537"/>
    <cellStyle name="20% — акцент3 7 2" xfId="3873"/>
    <cellStyle name="20% - Акцент4 2" xfId="907"/>
    <cellStyle name="20% — акцент4 2" xfId="908"/>
    <cellStyle name="20% - Акцент4 2 10" xfId="2702"/>
    <cellStyle name="20% - Акцент4 2 11" xfId="2790"/>
    <cellStyle name="20% - Акцент4 2 12" xfId="2807"/>
    <cellStyle name="20% - Акцент4 2 13" xfId="3513"/>
    <cellStyle name="20% - Акцент4 2 14" xfId="3936"/>
    <cellStyle name="20% - Акцент4 2 2" xfId="1930"/>
    <cellStyle name="20% - Акцент4 2 3" xfId="2188"/>
    <cellStyle name="20% - Акцент4 2 4" xfId="1790"/>
    <cellStyle name="20% - Акцент4 2 5" xfId="2669"/>
    <cellStyle name="20% - Акцент4 2 6" xfId="2650"/>
    <cellStyle name="20% - Акцент4 2 7" xfId="2438"/>
    <cellStyle name="20% - Акцент4 2 8" xfId="2642"/>
    <cellStyle name="20% - Акцент4 2 9" xfId="1801"/>
    <cellStyle name="20% — акцент4 3" xfId="1492"/>
    <cellStyle name="20% — акцент4 3 2" xfId="3831"/>
    <cellStyle name="20% — акцент4 4" xfId="1504"/>
    <cellStyle name="20% — акцент4 4 2" xfId="3842"/>
    <cellStyle name="20% — акцент4 5" xfId="1517"/>
    <cellStyle name="20% — акцент4 5 2" xfId="3855"/>
    <cellStyle name="20% — акцент4 6" xfId="1525"/>
    <cellStyle name="20% — акцент4 6 2" xfId="3863"/>
    <cellStyle name="20% — акцент4 7" xfId="1539"/>
    <cellStyle name="20% — акцент4 7 2" xfId="3875"/>
    <cellStyle name="20% - Акцент5 2" xfId="909"/>
    <cellStyle name="20% — акцент5 2" xfId="910"/>
    <cellStyle name="20% - Акцент5 2 10" xfId="2704"/>
    <cellStyle name="20% - Акцент5 2 11" xfId="2788"/>
    <cellStyle name="20% - Акцент5 2 12" xfId="2809"/>
    <cellStyle name="20% - Акцент5 2 13" xfId="3514"/>
    <cellStyle name="20% - Акцент5 2 14" xfId="3937"/>
    <cellStyle name="20% - Акцент5 2 2" xfId="1932"/>
    <cellStyle name="20% - Акцент5 2 3" xfId="2186"/>
    <cellStyle name="20% - Акцент5 2 4" xfId="2659"/>
    <cellStyle name="20% - Акцент5 2 5" xfId="2638"/>
    <cellStyle name="20% - Акцент5 2 6" xfId="2649"/>
    <cellStyle name="20% - Акцент5 2 7" xfId="2672"/>
    <cellStyle name="20% - Акцент5 2 8" xfId="1922"/>
    <cellStyle name="20% - Акцент5 2 9" xfId="2646"/>
    <cellStyle name="20% — акцент5 3" xfId="1496"/>
    <cellStyle name="20% — акцент5 3 2" xfId="3834"/>
    <cellStyle name="20% — акцент5 4" xfId="1506"/>
    <cellStyle name="20% — акцент5 4 2" xfId="3844"/>
    <cellStyle name="20% — акцент5 5" xfId="1519"/>
    <cellStyle name="20% — акцент5 5 2" xfId="3857"/>
    <cellStyle name="20% — акцент5 6" xfId="1527"/>
    <cellStyle name="20% — акцент5 6 2" xfId="3865"/>
    <cellStyle name="20% — акцент5 7" xfId="1541"/>
    <cellStyle name="20% — акцент5 7 2" xfId="3877"/>
    <cellStyle name="20% - Акцент6 2" xfId="911"/>
    <cellStyle name="20% — акцент6 2" xfId="912"/>
    <cellStyle name="20% - Акцент6 2 10" xfId="2706"/>
    <cellStyle name="20% - Акцент6 2 11" xfId="2786"/>
    <cellStyle name="20% - Акцент6 2 12" xfId="2811"/>
    <cellStyle name="20% - Акцент6 2 13" xfId="3515"/>
    <cellStyle name="20% - Акцент6 2 14" xfId="3938"/>
    <cellStyle name="20% - Акцент6 2 2" xfId="1934"/>
    <cellStyle name="20% - Акцент6 2 3" xfId="1778"/>
    <cellStyle name="20% - Акцент6 2 4" xfId="2657"/>
    <cellStyle name="20% - Акцент6 2 5" xfId="2640"/>
    <cellStyle name="20% - Акцент6 2 6" xfId="1833"/>
    <cellStyle name="20% - Акцент6 2 7" xfId="1791"/>
    <cellStyle name="20% - Акцент6 2 8" xfId="2626"/>
    <cellStyle name="20% - Акцент6 2 9" xfId="2629"/>
    <cellStyle name="20% — акцент6 3" xfId="1499"/>
    <cellStyle name="20% — акцент6 3 2" xfId="3837"/>
    <cellStyle name="20% — акцент6 4" xfId="1508"/>
    <cellStyle name="20% — акцент6 4 2" xfId="3846"/>
    <cellStyle name="20% — акцент6 5" xfId="1521"/>
    <cellStyle name="20% — акцент6 5 2" xfId="3859"/>
    <cellStyle name="20% — акцент6 6" xfId="1529"/>
    <cellStyle name="20% — акцент6 6 2" xfId="3867"/>
    <cellStyle name="20% — акцент6 7" xfId="1543"/>
    <cellStyle name="20% — акцент6 7 2" xfId="3879"/>
    <cellStyle name="40% - Accent1" xfId="1021" builtinId="31" customBuiltin="1"/>
    <cellStyle name="40% - Accent1 10" xfId="1401"/>
    <cellStyle name="40% - Accent1 10 2" xfId="3744"/>
    <cellStyle name="40% - Accent1 11" xfId="1427"/>
    <cellStyle name="40% - Accent1 11 2" xfId="3770"/>
    <cellStyle name="40% - Accent1 12" xfId="1453"/>
    <cellStyle name="40% - Accent1 12 2" xfId="3796"/>
    <cellStyle name="40% - Accent1 13" xfId="1548"/>
    <cellStyle name="40% - Accent1 13 2" xfId="3883"/>
    <cellStyle name="40% - Accent1 14" xfId="1574"/>
    <cellStyle name="40% - Accent1 14 2" xfId="3909"/>
    <cellStyle name="40% - Accent1 15" xfId="1600"/>
    <cellStyle name="40% - Accent1 16" xfId="1626"/>
    <cellStyle name="40% - Accent1 17" xfId="1690"/>
    <cellStyle name="40% - Accent1 18" xfId="1789"/>
    <cellStyle name="40% - Accent1 19" xfId="3536"/>
    <cellStyle name="40% - Accent1 2" xfId="24"/>
    <cellStyle name="40% - Accent1 2 10" xfId="1129"/>
    <cellStyle name="40% - Accent1 2 10 2" xfId="3633"/>
    <cellStyle name="40% - Accent1 2 11" xfId="1335"/>
    <cellStyle name="40% - Accent1 2 11 2" xfId="3678"/>
    <cellStyle name="40% - Accent1 2 12" xfId="1361"/>
    <cellStyle name="40% - Accent1 2 12 2" xfId="3704"/>
    <cellStyle name="40% - Accent1 2 13" xfId="1414"/>
    <cellStyle name="40% - Accent1 2 13 2" xfId="3757"/>
    <cellStyle name="40% - Accent1 2 14" xfId="1440"/>
    <cellStyle name="40% - Accent1 2 14 2" xfId="3783"/>
    <cellStyle name="40% - Accent1 2 15" xfId="1466"/>
    <cellStyle name="40% - Accent1 2 15 2" xfId="3809"/>
    <cellStyle name="40% - Accent1 2 16" xfId="1561"/>
    <cellStyle name="40% - Accent1 2 16 2" xfId="3896"/>
    <cellStyle name="40% - Accent1 2 17" xfId="1587"/>
    <cellStyle name="40% - Accent1 2 17 2" xfId="3922"/>
    <cellStyle name="40% - Accent1 2 18" xfId="1613"/>
    <cellStyle name="40% - Accent1 2 19" xfId="1639"/>
    <cellStyle name="40% - Accent1 2 2" xfId="86"/>
    <cellStyle name="40% - Accent1 2 2 2" xfId="220"/>
    <cellStyle name="40% - Accent1 2 2 2 2" xfId="221"/>
    <cellStyle name="40% - Accent1 2 2 2 2 2" xfId="513"/>
    <cellStyle name="40% - Accent1 2 2 2 2 2 2" xfId="2193"/>
    <cellStyle name="40% - Accent1 2 2 2 2 2 3" xfId="3130"/>
    <cellStyle name="40% - Accent1 2 2 2 2 3" xfId="745"/>
    <cellStyle name="40% - Accent1 2 2 2 2 3 2" xfId="2194"/>
    <cellStyle name="40% - Accent1 2 2 2 2 3 3" xfId="3360"/>
    <cellStyle name="40% - Accent1 2 2 2 2 4" xfId="2192"/>
    <cellStyle name="40% - Accent1 2 2 2 2 5" xfId="2899"/>
    <cellStyle name="40% - Accent1 2 2 2 3" xfId="222"/>
    <cellStyle name="40% - Accent1 2 2 2 3 2" xfId="514"/>
    <cellStyle name="40% - Accent1 2 2 2 3 2 2" xfId="2196"/>
    <cellStyle name="40% - Accent1 2 2 2 3 2 3" xfId="3131"/>
    <cellStyle name="40% - Accent1 2 2 2 3 3" xfId="746"/>
    <cellStyle name="40% - Accent1 2 2 2 3 3 2" xfId="2197"/>
    <cellStyle name="40% - Accent1 2 2 2 3 3 3" xfId="3361"/>
    <cellStyle name="40% - Accent1 2 2 2 3 4" xfId="2195"/>
    <cellStyle name="40% - Accent1 2 2 2 3 5" xfId="2900"/>
    <cellStyle name="40% - Accent1 2 2 2 4" xfId="512"/>
    <cellStyle name="40% - Accent1 2 2 2 4 2" xfId="2198"/>
    <cellStyle name="40% - Accent1 2 2 2 4 3" xfId="3129"/>
    <cellStyle name="40% - Accent1 2 2 2 5" xfId="744"/>
    <cellStyle name="40% - Accent1 2 2 2 5 2" xfId="2199"/>
    <cellStyle name="40% - Accent1 2 2 2 5 3" xfId="3359"/>
    <cellStyle name="40% - Accent1 2 2 2 6" xfId="2191"/>
    <cellStyle name="40% - Accent1 2 2 2 7" xfId="2898"/>
    <cellStyle name="40% - Accent1 2 2 3" xfId="223"/>
    <cellStyle name="40% - Accent1 2 2 3 2" xfId="515"/>
    <cellStyle name="40% - Accent1 2 2 3 2 2" xfId="2201"/>
    <cellStyle name="40% - Accent1 2 2 3 2 3" xfId="3132"/>
    <cellStyle name="40% - Accent1 2 2 3 3" xfId="747"/>
    <cellStyle name="40% - Accent1 2 2 3 3 2" xfId="2202"/>
    <cellStyle name="40% - Accent1 2 2 3 3 3" xfId="3362"/>
    <cellStyle name="40% - Accent1 2 2 3 4" xfId="2200"/>
    <cellStyle name="40% - Accent1 2 2 3 5" xfId="2901"/>
    <cellStyle name="40% - Accent1 2 2 4" xfId="224"/>
    <cellStyle name="40% - Accent1 2 2 4 2" xfId="516"/>
    <cellStyle name="40% - Accent1 2 2 4 2 2" xfId="2204"/>
    <cellStyle name="40% - Accent1 2 2 4 2 3" xfId="3133"/>
    <cellStyle name="40% - Accent1 2 2 4 3" xfId="748"/>
    <cellStyle name="40% - Accent1 2 2 4 3 2" xfId="2205"/>
    <cellStyle name="40% - Accent1 2 2 4 3 3" xfId="3363"/>
    <cellStyle name="40% - Accent1 2 2 4 4" xfId="2203"/>
    <cellStyle name="40% - Accent1 2 2 4 5" xfId="2902"/>
    <cellStyle name="40% - Accent1 2 2 5" xfId="1268"/>
    <cellStyle name="40% - Accent1 2 2 5 2" xfId="3649"/>
    <cellStyle name="40% - Accent1 2 2 6" xfId="1387"/>
    <cellStyle name="40% - Accent1 2 2 6 2" xfId="3730"/>
    <cellStyle name="40% - Accent1 2 2 7" xfId="1672"/>
    <cellStyle name="40% - Accent1 2 20" xfId="1656"/>
    <cellStyle name="40% - Accent1 2 21" xfId="1703"/>
    <cellStyle name="40% - Accent1 2 22" xfId="1781"/>
    <cellStyle name="40% - Accent1 2 3" xfId="225"/>
    <cellStyle name="40% - Accent1 2 3 2" xfId="226"/>
    <cellStyle name="40% - Accent1 2 3 2 2" xfId="518"/>
    <cellStyle name="40% - Accent1 2 3 2 2 2" xfId="2208"/>
    <cellStyle name="40% - Accent1 2 3 2 2 3" xfId="3135"/>
    <cellStyle name="40% - Accent1 2 3 2 3" xfId="750"/>
    <cellStyle name="40% - Accent1 2 3 2 3 2" xfId="2209"/>
    <cellStyle name="40% - Accent1 2 3 2 3 3" xfId="3365"/>
    <cellStyle name="40% - Accent1 2 3 2 4" xfId="2207"/>
    <cellStyle name="40% - Accent1 2 3 2 5" xfId="2904"/>
    <cellStyle name="40% - Accent1 2 3 3" xfId="227"/>
    <cellStyle name="40% - Accent1 2 3 3 2" xfId="519"/>
    <cellStyle name="40% - Accent1 2 3 3 2 2" xfId="2211"/>
    <cellStyle name="40% - Accent1 2 3 3 2 3" xfId="3136"/>
    <cellStyle name="40% - Accent1 2 3 3 3" xfId="751"/>
    <cellStyle name="40% - Accent1 2 3 3 3 2" xfId="2212"/>
    <cellStyle name="40% - Accent1 2 3 3 3 3" xfId="3366"/>
    <cellStyle name="40% - Accent1 2 3 3 4" xfId="2210"/>
    <cellStyle name="40% - Accent1 2 3 3 5" xfId="2905"/>
    <cellStyle name="40% - Accent1 2 3 4" xfId="517"/>
    <cellStyle name="40% - Accent1 2 3 4 2" xfId="2213"/>
    <cellStyle name="40% - Accent1 2 3 4 3" xfId="3134"/>
    <cellStyle name="40% - Accent1 2 3 5" xfId="749"/>
    <cellStyle name="40% - Accent1 2 3 5 2" xfId="2214"/>
    <cellStyle name="40% - Accent1 2 3 5 3" xfId="3364"/>
    <cellStyle name="40% - Accent1 2 3 6" xfId="2206"/>
    <cellStyle name="40% - Accent1 2 3 7" xfId="2903"/>
    <cellStyle name="40% - Accent1 2 4" xfId="228"/>
    <cellStyle name="40% - Accent1 2 4 2" xfId="229"/>
    <cellStyle name="40% - Accent1 2 4 2 2" xfId="521"/>
    <cellStyle name="40% - Accent1 2 4 2 2 2" xfId="2217"/>
    <cellStyle name="40% - Accent1 2 4 2 2 3" xfId="3138"/>
    <cellStyle name="40% - Accent1 2 4 2 3" xfId="753"/>
    <cellStyle name="40% - Accent1 2 4 2 3 2" xfId="2218"/>
    <cellStyle name="40% - Accent1 2 4 2 3 3" xfId="3368"/>
    <cellStyle name="40% - Accent1 2 4 2 4" xfId="2216"/>
    <cellStyle name="40% - Accent1 2 4 2 5" xfId="2907"/>
    <cellStyle name="40% - Accent1 2 4 3" xfId="230"/>
    <cellStyle name="40% - Accent1 2 4 3 2" xfId="522"/>
    <cellStyle name="40% - Accent1 2 4 3 2 2" xfId="2220"/>
    <cellStyle name="40% - Accent1 2 4 3 2 3" xfId="3139"/>
    <cellStyle name="40% - Accent1 2 4 3 3" xfId="754"/>
    <cellStyle name="40% - Accent1 2 4 3 3 2" xfId="2221"/>
    <cellStyle name="40% - Accent1 2 4 3 3 3" xfId="3369"/>
    <cellStyle name="40% - Accent1 2 4 3 4" xfId="2219"/>
    <cellStyle name="40% - Accent1 2 4 3 5" xfId="2908"/>
    <cellStyle name="40% - Accent1 2 4 4" xfId="520"/>
    <cellStyle name="40% - Accent1 2 4 4 2" xfId="2222"/>
    <cellStyle name="40% - Accent1 2 4 4 3" xfId="3137"/>
    <cellStyle name="40% - Accent1 2 4 5" xfId="752"/>
    <cellStyle name="40% - Accent1 2 4 5 2" xfId="2223"/>
    <cellStyle name="40% - Accent1 2 4 5 3" xfId="3367"/>
    <cellStyle name="40% - Accent1 2 4 6" xfId="2215"/>
    <cellStyle name="40% - Accent1 2 4 7" xfId="2906"/>
    <cellStyle name="40% - Accent1 2 5" xfId="231"/>
    <cellStyle name="40% - Accent1 2 5 2" xfId="523"/>
    <cellStyle name="40% - Accent1 2 5 2 2" xfId="2225"/>
    <cellStyle name="40% - Accent1 2 5 2 3" xfId="3140"/>
    <cellStyle name="40% - Accent1 2 5 3" xfId="755"/>
    <cellStyle name="40% - Accent1 2 5 3 2" xfId="2226"/>
    <cellStyle name="40% - Accent1 2 5 3 3" xfId="3370"/>
    <cellStyle name="40% - Accent1 2 5 4" xfId="2224"/>
    <cellStyle name="40% - Accent1 2 5 5" xfId="2909"/>
    <cellStyle name="40% - Accent1 2 6" xfId="232"/>
    <cellStyle name="40% - Accent1 2 6 2" xfId="524"/>
    <cellStyle name="40% - Accent1 2 6 2 2" xfId="2228"/>
    <cellStyle name="40% - Accent1 2 6 2 3" xfId="3141"/>
    <cellStyle name="40% - Accent1 2 6 3" xfId="756"/>
    <cellStyle name="40% - Accent1 2 6 3 2" xfId="2229"/>
    <cellStyle name="40% - Accent1 2 6 3 3" xfId="3371"/>
    <cellStyle name="40% - Accent1 2 6 4" xfId="2227"/>
    <cellStyle name="40% - Accent1 2 6 5" xfId="2910"/>
    <cellStyle name="40% - Accent1 2 7" xfId="1046"/>
    <cellStyle name="40% - Accent1 2 7 2" xfId="3550"/>
    <cellStyle name="40% - Accent1 2 8" xfId="1072"/>
    <cellStyle name="40% - Accent1 2 8 2" xfId="3576"/>
    <cellStyle name="40% - Accent1 2 9" xfId="1098"/>
    <cellStyle name="40% - Accent1 2 9 2" xfId="3602"/>
    <cellStyle name="40% - Accent1 3" xfId="387"/>
    <cellStyle name="40% - Accent1 3 2" xfId="651"/>
    <cellStyle name="40% - Accent1 3 2 2" xfId="2230"/>
    <cellStyle name="40% - Accent1 3 2 3" xfId="3268"/>
    <cellStyle name="40% - Accent1 3 3" xfId="884"/>
    <cellStyle name="40% - Accent1 3 3 2" xfId="2231"/>
    <cellStyle name="40% - Accent1 3 3 3" xfId="3498"/>
    <cellStyle name="40% - Accent1 3 4" xfId="1889"/>
    <cellStyle name="40% - Accent1 3 5" xfId="3037"/>
    <cellStyle name="40% - Accent1 4" xfId="913"/>
    <cellStyle name="40% - Accent1 4 2" xfId="1904"/>
    <cellStyle name="40% - Accent1 4 3" xfId="3516"/>
    <cellStyle name="40% - Accent1 5" xfId="1059"/>
    <cellStyle name="40% - Accent1 5 2" xfId="3563"/>
    <cellStyle name="40% - Accent1 6" xfId="1085"/>
    <cellStyle name="40% - Accent1 6 2" xfId="3589"/>
    <cellStyle name="40% - Accent1 7" xfId="1111"/>
    <cellStyle name="40% - Accent1 7 2" xfId="3615"/>
    <cellStyle name="40% - Accent1 8" xfId="1322"/>
    <cellStyle name="40% - Accent1 8 2" xfId="3665"/>
    <cellStyle name="40% - Accent1 9" xfId="1348"/>
    <cellStyle name="40% - Accent1 9 2" xfId="3691"/>
    <cellStyle name="40% - Accent2" xfId="1025" builtinId="35" customBuiltin="1"/>
    <cellStyle name="40% - Accent2 10" xfId="1403"/>
    <cellStyle name="40% - Accent2 10 2" xfId="3746"/>
    <cellStyle name="40% - Accent2 11" xfId="1429"/>
    <cellStyle name="40% - Accent2 11 2" xfId="3772"/>
    <cellStyle name="40% - Accent2 12" xfId="1455"/>
    <cellStyle name="40% - Accent2 12 2" xfId="3798"/>
    <cellStyle name="40% - Accent2 13" xfId="1550"/>
    <cellStyle name="40% - Accent2 13 2" xfId="3885"/>
    <cellStyle name="40% - Accent2 14" xfId="1576"/>
    <cellStyle name="40% - Accent2 14 2" xfId="3911"/>
    <cellStyle name="40% - Accent2 15" xfId="1602"/>
    <cellStyle name="40% - Accent2 16" xfId="1628"/>
    <cellStyle name="40% - Accent2 17" xfId="1692"/>
    <cellStyle name="40% - Accent2 18" xfId="1783"/>
    <cellStyle name="40% - Accent2 19" xfId="3538"/>
    <cellStyle name="40% - Accent2 2" xfId="25"/>
    <cellStyle name="40% - Accent2 2 10" xfId="1130"/>
    <cellStyle name="40% - Accent2 2 10 2" xfId="3634"/>
    <cellStyle name="40% - Accent2 2 11" xfId="1337"/>
    <cellStyle name="40% - Accent2 2 11 2" xfId="3680"/>
    <cellStyle name="40% - Accent2 2 12" xfId="1363"/>
    <cellStyle name="40% - Accent2 2 12 2" xfId="3706"/>
    <cellStyle name="40% - Accent2 2 13" xfId="1416"/>
    <cellStyle name="40% - Accent2 2 13 2" xfId="3759"/>
    <cellStyle name="40% - Accent2 2 14" xfId="1442"/>
    <cellStyle name="40% - Accent2 2 14 2" xfId="3785"/>
    <cellStyle name="40% - Accent2 2 15" xfId="1468"/>
    <cellStyle name="40% - Accent2 2 15 2" xfId="3811"/>
    <cellStyle name="40% - Accent2 2 16" xfId="1563"/>
    <cellStyle name="40% - Accent2 2 16 2" xfId="3898"/>
    <cellStyle name="40% - Accent2 2 17" xfId="1589"/>
    <cellStyle name="40% - Accent2 2 17 2" xfId="3924"/>
    <cellStyle name="40% - Accent2 2 18" xfId="1615"/>
    <cellStyle name="40% - Accent2 2 19" xfId="1641"/>
    <cellStyle name="40% - Accent2 2 2" xfId="87"/>
    <cellStyle name="40% - Accent2 2 2 2" xfId="233"/>
    <cellStyle name="40% - Accent2 2 2 2 2" xfId="234"/>
    <cellStyle name="40% - Accent2 2 2 2 2 2" xfId="526"/>
    <cellStyle name="40% - Accent2 2 2 2 2 2 2" xfId="2234"/>
    <cellStyle name="40% - Accent2 2 2 2 2 2 3" xfId="3143"/>
    <cellStyle name="40% - Accent2 2 2 2 2 3" xfId="758"/>
    <cellStyle name="40% - Accent2 2 2 2 2 3 2" xfId="2235"/>
    <cellStyle name="40% - Accent2 2 2 2 2 3 3" xfId="3373"/>
    <cellStyle name="40% - Accent2 2 2 2 2 4" xfId="2233"/>
    <cellStyle name="40% - Accent2 2 2 2 2 5" xfId="2912"/>
    <cellStyle name="40% - Accent2 2 2 2 3" xfId="235"/>
    <cellStyle name="40% - Accent2 2 2 2 3 2" xfId="527"/>
    <cellStyle name="40% - Accent2 2 2 2 3 2 2" xfId="2237"/>
    <cellStyle name="40% - Accent2 2 2 2 3 2 3" xfId="3144"/>
    <cellStyle name="40% - Accent2 2 2 2 3 3" xfId="759"/>
    <cellStyle name="40% - Accent2 2 2 2 3 3 2" xfId="2238"/>
    <cellStyle name="40% - Accent2 2 2 2 3 3 3" xfId="3374"/>
    <cellStyle name="40% - Accent2 2 2 2 3 4" xfId="2236"/>
    <cellStyle name="40% - Accent2 2 2 2 3 5" xfId="2913"/>
    <cellStyle name="40% - Accent2 2 2 2 4" xfId="525"/>
    <cellStyle name="40% - Accent2 2 2 2 4 2" xfId="2239"/>
    <cellStyle name="40% - Accent2 2 2 2 4 3" xfId="3142"/>
    <cellStyle name="40% - Accent2 2 2 2 5" xfId="757"/>
    <cellStyle name="40% - Accent2 2 2 2 5 2" xfId="2240"/>
    <cellStyle name="40% - Accent2 2 2 2 5 3" xfId="3372"/>
    <cellStyle name="40% - Accent2 2 2 2 6" xfId="2232"/>
    <cellStyle name="40% - Accent2 2 2 2 7" xfId="2911"/>
    <cellStyle name="40% - Accent2 2 2 3" xfId="236"/>
    <cellStyle name="40% - Accent2 2 2 3 2" xfId="528"/>
    <cellStyle name="40% - Accent2 2 2 3 2 2" xfId="2242"/>
    <cellStyle name="40% - Accent2 2 2 3 2 3" xfId="3145"/>
    <cellStyle name="40% - Accent2 2 2 3 3" xfId="760"/>
    <cellStyle name="40% - Accent2 2 2 3 3 2" xfId="2243"/>
    <cellStyle name="40% - Accent2 2 2 3 3 3" xfId="3375"/>
    <cellStyle name="40% - Accent2 2 2 3 4" xfId="2241"/>
    <cellStyle name="40% - Accent2 2 2 3 5" xfId="2914"/>
    <cellStyle name="40% - Accent2 2 2 4" xfId="237"/>
    <cellStyle name="40% - Accent2 2 2 4 2" xfId="529"/>
    <cellStyle name="40% - Accent2 2 2 4 2 2" xfId="2245"/>
    <cellStyle name="40% - Accent2 2 2 4 2 3" xfId="3146"/>
    <cellStyle name="40% - Accent2 2 2 4 3" xfId="761"/>
    <cellStyle name="40% - Accent2 2 2 4 3 2" xfId="2246"/>
    <cellStyle name="40% - Accent2 2 2 4 3 3" xfId="3376"/>
    <cellStyle name="40% - Accent2 2 2 4 4" xfId="2244"/>
    <cellStyle name="40% - Accent2 2 2 4 5" xfId="2915"/>
    <cellStyle name="40% - Accent2 2 2 5" xfId="1269"/>
    <cellStyle name="40% - Accent2 2 2 5 2" xfId="3650"/>
    <cellStyle name="40% - Accent2 2 2 6" xfId="1388"/>
    <cellStyle name="40% - Accent2 2 2 6 2" xfId="3731"/>
    <cellStyle name="40% - Accent2 2 2 7" xfId="1673"/>
    <cellStyle name="40% - Accent2 2 20" xfId="1657"/>
    <cellStyle name="40% - Accent2 2 21" xfId="1705"/>
    <cellStyle name="40% - Accent2 2 22" xfId="1797"/>
    <cellStyle name="40% - Accent2 2 3" xfId="238"/>
    <cellStyle name="40% - Accent2 2 3 2" xfId="239"/>
    <cellStyle name="40% - Accent2 2 3 2 2" xfId="531"/>
    <cellStyle name="40% - Accent2 2 3 2 2 2" xfId="2249"/>
    <cellStyle name="40% - Accent2 2 3 2 2 3" xfId="3148"/>
    <cellStyle name="40% - Accent2 2 3 2 3" xfId="763"/>
    <cellStyle name="40% - Accent2 2 3 2 3 2" xfId="2250"/>
    <cellStyle name="40% - Accent2 2 3 2 3 3" xfId="3378"/>
    <cellStyle name="40% - Accent2 2 3 2 4" xfId="2248"/>
    <cellStyle name="40% - Accent2 2 3 2 5" xfId="2917"/>
    <cellStyle name="40% - Accent2 2 3 3" xfId="240"/>
    <cellStyle name="40% - Accent2 2 3 3 2" xfId="532"/>
    <cellStyle name="40% - Accent2 2 3 3 2 2" xfId="2252"/>
    <cellStyle name="40% - Accent2 2 3 3 2 3" xfId="3149"/>
    <cellStyle name="40% - Accent2 2 3 3 3" xfId="764"/>
    <cellStyle name="40% - Accent2 2 3 3 3 2" xfId="2253"/>
    <cellStyle name="40% - Accent2 2 3 3 3 3" xfId="3379"/>
    <cellStyle name="40% - Accent2 2 3 3 4" xfId="2251"/>
    <cellStyle name="40% - Accent2 2 3 3 5" xfId="2918"/>
    <cellStyle name="40% - Accent2 2 3 4" xfId="530"/>
    <cellStyle name="40% - Accent2 2 3 4 2" xfId="2254"/>
    <cellStyle name="40% - Accent2 2 3 4 3" xfId="3147"/>
    <cellStyle name="40% - Accent2 2 3 5" xfId="762"/>
    <cellStyle name="40% - Accent2 2 3 5 2" xfId="2255"/>
    <cellStyle name="40% - Accent2 2 3 5 3" xfId="3377"/>
    <cellStyle name="40% - Accent2 2 3 6" xfId="2247"/>
    <cellStyle name="40% - Accent2 2 3 7" xfId="2916"/>
    <cellStyle name="40% - Accent2 2 4" xfId="241"/>
    <cellStyle name="40% - Accent2 2 4 2" xfId="242"/>
    <cellStyle name="40% - Accent2 2 4 2 2" xfId="534"/>
    <cellStyle name="40% - Accent2 2 4 2 2 2" xfId="2258"/>
    <cellStyle name="40% - Accent2 2 4 2 2 3" xfId="3151"/>
    <cellStyle name="40% - Accent2 2 4 2 3" xfId="766"/>
    <cellStyle name="40% - Accent2 2 4 2 3 2" xfId="2259"/>
    <cellStyle name="40% - Accent2 2 4 2 3 3" xfId="3381"/>
    <cellStyle name="40% - Accent2 2 4 2 4" xfId="2257"/>
    <cellStyle name="40% - Accent2 2 4 2 5" xfId="2920"/>
    <cellStyle name="40% - Accent2 2 4 3" xfId="243"/>
    <cellStyle name="40% - Accent2 2 4 3 2" xfId="535"/>
    <cellStyle name="40% - Accent2 2 4 3 2 2" xfId="2261"/>
    <cellStyle name="40% - Accent2 2 4 3 2 3" xfId="3152"/>
    <cellStyle name="40% - Accent2 2 4 3 3" xfId="767"/>
    <cellStyle name="40% - Accent2 2 4 3 3 2" xfId="2262"/>
    <cellStyle name="40% - Accent2 2 4 3 3 3" xfId="3382"/>
    <cellStyle name="40% - Accent2 2 4 3 4" xfId="2260"/>
    <cellStyle name="40% - Accent2 2 4 3 5" xfId="2921"/>
    <cellStyle name="40% - Accent2 2 4 4" xfId="533"/>
    <cellStyle name="40% - Accent2 2 4 4 2" xfId="2263"/>
    <cellStyle name="40% - Accent2 2 4 4 3" xfId="3150"/>
    <cellStyle name="40% - Accent2 2 4 5" xfId="765"/>
    <cellStyle name="40% - Accent2 2 4 5 2" xfId="2264"/>
    <cellStyle name="40% - Accent2 2 4 5 3" xfId="3380"/>
    <cellStyle name="40% - Accent2 2 4 6" xfId="2256"/>
    <cellStyle name="40% - Accent2 2 4 7" xfId="2919"/>
    <cellStyle name="40% - Accent2 2 5" xfId="244"/>
    <cellStyle name="40% - Accent2 2 5 2" xfId="536"/>
    <cellStyle name="40% - Accent2 2 5 2 2" xfId="2266"/>
    <cellStyle name="40% - Accent2 2 5 2 3" xfId="3153"/>
    <cellStyle name="40% - Accent2 2 5 3" xfId="768"/>
    <cellStyle name="40% - Accent2 2 5 3 2" xfId="2267"/>
    <cellStyle name="40% - Accent2 2 5 3 3" xfId="3383"/>
    <cellStyle name="40% - Accent2 2 5 4" xfId="2265"/>
    <cellStyle name="40% - Accent2 2 5 5" xfId="2922"/>
    <cellStyle name="40% - Accent2 2 6" xfId="245"/>
    <cellStyle name="40% - Accent2 2 6 2" xfId="537"/>
    <cellStyle name="40% - Accent2 2 6 2 2" xfId="2269"/>
    <cellStyle name="40% - Accent2 2 6 2 3" xfId="3154"/>
    <cellStyle name="40% - Accent2 2 6 3" xfId="769"/>
    <cellStyle name="40% - Accent2 2 6 3 2" xfId="2270"/>
    <cellStyle name="40% - Accent2 2 6 3 3" xfId="3384"/>
    <cellStyle name="40% - Accent2 2 6 4" xfId="2268"/>
    <cellStyle name="40% - Accent2 2 6 5" xfId="2923"/>
    <cellStyle name="40% - Accent2 2 7" xfId="1048"/>
    <cellStyle name="40% - Accent2 2 7 2" xfId="3552"/>
    <cellStyle name="40% - Accent2 2 8" xfId="1074"/>
    <cellStyle name="40% - Accent2 2 8 2" xfId="3578"/>
    <cellStyle name="40% - Accent2 2 9" xfId="1100"/>
    <cellStyle name="40% - Accent2 2 9 2" xfId="3604"/>
    <cellStyle name="40% - Accent2 3" xfId="388"/>
    <cellStyle name="40% - Accent2 3 2" xfId="652"/>
    <cellStyle name="40% - Accent2 3 2 2" xfId="2271"/>
    <cellStyle name="40% - Accent2 3 2 3" xfId="3269"/>
    <cellStyle name="40% - Accent2 3 3" xfId="885"/>
    <cellStyle name="40% - Accent2 3 3 2" xfId="2272"/>
    <cellStyle name="40% - Accent2 3 3 3" xfId="3499"/>
    <cellStyle name="40% - Accent2 3 4" xfId="1891"/>
    <cellStyle name="40% - Accent2 3 5" xfId="3038"/>
    <cellStyle name="40% - Accent2 4" xfId="914"/>
    <cellStyle name="40% - Accent2 4 2" xfId="1906"/>
    <cellStyle name="40% - Accent2 4 3" xfId="3517"/>
    <cellStyle name="40% - Accent2 5" xfId="1061"/>
    <cellStyle name="40% - Accent2 5 2" xfId="3565"/>
    <cellStyle name="40% - Accent2 6" xfId="1087"/>
    <cellStyle name="40% - Accent2 6 2" xfId="3591"/>
    <cellStyle name="40% - Accent2 7" xfId="1113"/>
    <cellStyle name="40% - Accent2 7 2" xfId="3617"/>
    <cellStyle name="40% - Accent2 8" xfId="1324"/>
    <cellStyle name="40% - Accent2 8 2" xfId="3667"/>
    <cellStyle name="40% - Accent2 9" xfId="1350"/>
    <cellStyle name="40% - Accent2 9 2" xfId="3693"/>
    <cellStyle name="40% - Accent3" xfId="1029" builtinId="39" customBuiltin="1"/>
    <cellStyle name="40% - Accent3 10" xfId="1405"/>
    <cellStyle name="40% - Accent3 10 2" xfId="3748"/>
    <cellStyle name="40% - Accent3 11" xfId="1431"/>
    <cellStyle name="40% - Accent3 11 2" xfId="3774"/>
    <cellStyle name="40% - Accent3 12" xfId="1457"/>
    <cellStyle name="40% - Accent3 12 2" xfId="3800"/>
    <cellStyle name="40% - Accent3 13" xfId="1552"/>
    <cellStyle name="40% - Accent3 13 2" xfId="3887"/>
    <cellStyle name="40% - Accent3 14" xfId="1578"/>
    <cellStyle name="40% - Accent3 14 2" xfId="3913"/>
    <cellStyle name="40% - Accent3 15" xfId="1604"/>
    <cellStyle name="40% - Accent3 16" xfId="1630"/>
    <cellStyle name="40% - Accent3 17" xfId="1694"/>
    <cellStyle name="40% - Accent3 18" xfId="1857"/>
    <cellStyle name="40% - Accent3 19" xfId="3540"/>
    <cellStyle name="40% - Accent3 2" xfId="26"/>
    <cellStyle name="40% - Accent3 2 10" xfId="1131"/>
    <cellStyle name="40% - Accent3 2 10 2" xfId="3635"/>
    <cellStyle name="40% - Accent3 2 11" xfId="1339"/>
    <cellStyle name="40% - Accent3 2 11 2" xfId="3682"/>
    <cellStyle name="40% - Accent3 2 12" xfId="1365"/>
    <cellStyle name="40% - Accent3 2 12 2" xfId="3708"/>
    <cellStyle name="40% - Accent3 2 13" xfId="1372"/>
    <cellStyle name="40% - Accent3 2 13 2" xfId="3715"/>
    <cellStyle name="40% - Accent3 2 14" xfId="1418"/>
    <cellStyle name="40% - Accent3 2 14 2" xfId="3761"/>
    <cellStyle name="40% - Accent3 2 15" xfId="1444"/>
    <cellStyle name="40% - Accent3 2 15 2" xfId="3787"/>
    <cellStyle name="40% - Accent3 2 16" xfId="1470"/>
    <cellStyle name="40% - Accent3 2 16 2" xfId="3813"/>
    <cellStyle name="40% - Accent3 2 17" xfId="1565"/>
    <cellStyle name="40% - Accent3 2 17 2" xfId="3900"/>
    <cellStyle name="40% - Accent3 2 18" xfId="1591"/>
    <cellStyle name="40% - Accent3 2 18 2" xfId="3926"/>
    <cellStyle name="40% - Accent3 2 19" xfId="1617"/>
    <cellStyle name="40% - Accent3 2 2" xfId="88"/>
    <cellStyle name="40% - Accent3 2 2 2" xfId="246"/>
    <cellStyle name="40% - Accent3 2 2 2 2" xfId="247"/>
    <cellStyle name="40% - Accent3 2 2 2 2 2" xfId="539"/>
    <cellStyle name="40% - Accent3 2 2 2 2 2 2" xfId="2275"/>
    <cellStyle name="40% - Accent3 2 2 2 2 2 3" xfId="3156"/>
    <cellStyle name="40% - Accent3 2 2 2 2 3" xfId="771"/>
    <cellStyle name="40% - Accent3 2 2 2 2 3 2" xfId="2276"/>
    <cellStyle name="40% - Accent3 2 2 2 2 3 3" xfId="3386"/>
    <cellStyle name="40% - Accent3 2 2 2 2 4" xfId="2274"/>
    <cellStyle name="40% - Accent3 2 2 2 2 5" xfId="2925"/>
    <cellStyle name="40% - Accent3 2 2 2 3" xfId="248"/>
    <cellStyle name="40% - Accent3 2 2 2 3 2" xfId="540"/>
    <cellStyle name="40% - Accent3 2 2 2 3 2 2" xfId="2278"/>
    <cellStyle name="40% - Accent3 2 2 2 3 2 3" xfId="3157"/>
    <cellStyle name="40% - Accent3 2 2 2 3 3" xfId="772"/>
    <cellStyle name="40% - Accent3 2 2 2 3 3 2" xfId="2279"/>
    <cellStyle name="40% - Accent3 2 2 2 3 3 3" xfId="3387"/>
    <cellStyle name="40% - Accent3 2 2 2 3 4" xfId="2277"/>
    <cellStyle name="40% - Accent3 2 2 2 3 5" xfId="2926"/>
    <cellStyle name="40% - Accent3 2 2 2 4" xfId="538"/>
    <cellStyle name="40% - Accent3 2 2 2 4 2" xfId="2280"/>
    <cellStyle name="40% - Accent3 2 2 2 4 3" xfId="3155"/>
    <cellStyle name="40% - Accent3 2 2 2 5" xfId="770"/>
    <cellStyle name="40% - Accent3 2 2 2 5 2" xfId="2281"/>
    <cellStyle name="40% - Accent3 2 2 2 5 3" xfId="3385"/>
    <cellStyle name="40% - Accent3 2 2 2 6" xfId="2273"/>
    <cellStyle name="40% - Accent3 2 2 2 7" xfId="2924"/>
    <cellStyle name="40% - Accent3 2 2 3" xfId="249"/>
    <cellStyle name="40% - Accent3 2 2 3 2" xfId="541"/>
    <cellStyle name="40% - Accent3 2 2 3 2 2" xfId="2283"/>
    <cellStyle name="40% - Accent3 2 2 3 2 3" xfId="3158"/>
    <cellStyle name="40% - Accent3 2 2 3 3" xfId="773"/>
    <cellStyle name="40% - Accent3 2 2 3 3 2" xfId="2284"/>
    <cellStyle name="40% - Accent3 2 2 3 3 3" xfId="3388"/>
    <cellStyle name="40% - Accent3 2 2 3 4" xfId="2282"/>
    <cellStyle name="40% - Accent3 2 2 3 5" xfId="2927"/>
    <cellStyle name="40% - Accent3 2 2 4" xfId="250"/>
    <cellStyle name="40% - Accent3 2 2 4 2" xfId="542"/>
    <cellStyle name="40% - Accent3 2 2 4 2 2" xfId="2286"/>
    <cellStyle name="40% - Accent3 2 2 4 2 3" xfId="3159"/>
    <cellStyle name="40% - Accent3 2 2 4 3" xfId="774"/>
    <cellStyle name="40% - Accent3 2 2 4 3 2" xfId="2287"/>
    <cellStyle name="40% - Accent3 2 2 4 3 3" xfId="3389"/>
    <cellStyle name="40% - Accent3 2 2 4 4" xfId="2285"/>
    <cellStyle name="40% - Accent3 2 2 4 5" xfId="2928"/>
    <cellStyle name="40% - Accent3 2 2 5" xfId="1270"/>
    <cellStyle name="40% - Accent3 2 2 5 2" xfId="3651"/>
    <cellStyle name="40% - Accent3 2 2 6" xfId="1389"/>
    <cellStyle name="40% - Accent3 2 2 6 2" xfId="3732"/>
    <cellStyle name="40% - Accent3 2 2 7" xfId="1674"/>
    <cellStyle name="40% - Accent3 2 20" xfId="1643"/>
    <cellStyle name="40% - Accent3 2 21" xfId="1658"/>
    <cellStyle name="40% - Accent3 2 22" xfId="1707"/>
    <cellStyle name="40% - Accent3 2 23" xfId="1866"/>
    <cellStyle name="40% - Accent3 2 3" xfId="251"/>
    <cellStyle name="40% - Accent3 2 3 2" xfId="252"/>
    <cellStyle name="40% - Accent3 2 3 2 2" xfId="544"/>
    <cellStyle name="40% - Accent3 2 3 2 2 2" xfId="2290"/>
    <cellStyle name="40% - Accent3 2 3 2 2 3" xfId="3161"/>
    <cellStyle name="40% - Accent3 2 3 2 3" xfId="776"/>
    <cellStyle name="40% - Accent3 2 3 2 3 2" xfId="2291"/>
    <cellStyle name="40% - Accent3 2 3 2 3 3" xfId="3391"/>
    <cellStyle name="40% - Accent3 2 3 2 4" xfId="2289"/>
    <cellStyle name="40% - Accent3 2 3 2 5" xfId="2930"/>
    <cellStyle name="40% - Accent3 2 3 3" xfId="253"/>
    <cellStyle name="40% - Accent3 2 3 3 2" xfId="545"/>
    <cellStyle name="40% - Accent3 2 3 3 2 2" xfId="2293"/>
    <cellStyle name="40% - Accent3 2 3 3 2 3" xfId="3162"/>
    <cellStyle name="40% - Accent3 2 3 3 3" xfId="777"/>
    <cellStyle name="40% - Accent3 2 3 3 3 2" xfId="2294"/>
    <cellStyle name="40% - Accent3 2 3 3 3 3" xfId="3392"/>
    <cellStyle name="40% - Accent3 2 3 3 4" xfId="2292"/>
    <cellStyle name="40% - Accent3 2 3 3 5" xfId="2931"/>
    <cellStyle name="40% - Accent3 2 3 4" xfId="543"/>
    <cellStyle name="40% - Accent3 2 3 4 2" xfId="2295"/>
    <cellStyle name="40% - Accent3 2 3 4 3" xfId="3160"/>
    <cellStyle name="40% - Accent3 2 3 5" xfId="775"/>
    <cellStyle name="40% - Accent3 2 3 5 2" xfId="2296"/>
    <cellStyle name="40% - Accent3 2 3 5 3" xfId="3390"/>
    <cellStyle name="40% - Accent3 2 3 6" xfId="2288"/>
    <cellStyle name="40% - Accent3 2 3 7" xfId="2929"/>
    <cellStyle name="40% - Accent3 2 4" xfId="254"/>
    <cellStyle name="40% - Accent3 2 4 2" xfId="255"/>
    <cellStyle name="40% - Accent3 2 4 2 2" xfId="547"/>
    <cellStyle name="40% - Accent3 2 4 2 2 2" xfId="2299"/>
    <cellStyle name="40% - Accent3 2 4 2 2 3" xfId="3164"/>
    <cellStyle name="40% - Accent3 2 4 2 3" xfId="779"/>
    <cellStyle name="40% - Accent3 2 4 2 3 2" xfId="2300"/>
    <cellStyle name="40% - Accent3 2 4 2 3 3" xfId="3394"/>
    <cellStyle name="40% - Accent3 2 4 2 4" xfId="2298"/>
    <cellStyle name="40% - Accent3 2 4 2 5" xfId="2933"/>
    <cellStyle name="40% - Accent3 2 4 3" xfId="256"/>
    <cellStyle name="40% - Accent3 2 4 3 2" xfId="548"/>
    <cellStyle name="40% - Accent3 2 4 3 2 2" xfId="2302"/>
    <cellStyle name="40% - Accent3 2 4 3 2 3" xfId="3165"/>
    <cellStyle name="40% - Accent3 2 4 3 3" xfId="780"/>
    <cellStyle name="40% - Accent3 2 4 3 3 2" xfId="2303"/>
    <cellStyle name="40% - Accent3 2 4 3 3 3" xfId="3395"/>
    <cellStyle name="40% - Accent3 2 4 3 4" xfId="2301"/>
    <cellStyle name="40% - Accent3 2 4 3 5" xfId="2934"/>
    <cellStyle name="40% - Accent3 2 4 4" xfId="546"/>
    <cellStyle name="40% - Accent3 2 4 4 2" xfId="2304"/>
    <cellStyle name="40% - Accent3 2 4 4 3" xfId="3163"/>
    <cellStyle name="40% - Accent3 2 4 5" xfId="778"/>
    <cellStyle name="40% - Accent3 2 4 5 2" xfId="2305"/>
    <cellStyle name="40% - Accent3 2 4 5 3" xfId="3393"/>
    <cellStyle name="40% - Accent3 2 4 6" xfId="2297"/>
    <cellStyle name="40% - Accent3 2 4 7" xfId="2932"/>
    <cellStyle name="40% - Accent3 2 5" xfId="257"/>
    <cellStyle name="40% - Accent3 2 5 2" xfId="549"/>
    <cellStyle name="40% - Accent3 2 5 2 2" xfId="2307"/>
    <cellStyle name="40% - Accent3 2 5 2 3" xfId="3166"/>
    <cellStyle name="40% - Accent3 2 5 3" xfId="781"/>
    <cellStyle name="40% - Accent3 2 5 3 2" xfId="2308"/>
    <cellStyle name="40% - Accent3 2 5 3 3" xfId="3396"/>
    <cellStyle name="40% - Accent3 2 5 4" xfId="2306"/>
    <cellStyle name="40% - Accent3 2 5 5" xfId="2935"/>
    <cellStyle name="40% - Accent3 2 6" xfId="258"/>
    <cellStyle name="40% - Accent3 2 6 2" xfId="550"/>
    <cellStyle name="40% - Accent3 2 6 2 2" xfId="2310"/>
    <cellStyle name="40% - Accent3 2 6 2 3" xfId="3167"/>
    <cellStyle name="40% - Accent3 2 6 3" xfId="782"/>
    <cellStyle name="40% - Accent3 2 6 3 2" xfId="2311"/>
    <cellStyle name="40% - Accent3 2 6 3 3" xfId="3397"/>
    <cellStyle name="40% - Accent3 2 6 4" xfId="2309"/>
    <cellStyle name="40% - Accent3 2 6 5" xfId="2936"/>
    <cellStyle name="40% - Accent3 2 7" xfId="1050"/>
    <cellStyle name="40% - Accent3 2 7 2" xfId="3554"/>
    <cellStyle name="40% - Accent3 2 8" xfId="1076"/>
    <cellStyle name="40% - Accent3 2 8 2" xfId="3580"/>
    <cellStyle name="40% - Accent3 2 9" xfId="1102"/>
    <cellStyle name="40% - Accent3 2 9 2" xfId="3606"/>
    <cellStyle name="40% - Accent3 3" xfId="389"/>
    <cellStyle name="40% - Accent3 3 2" xfId="653"/>
    <cellStyle name="40% - Accent3 3 2 2" xfId="2312"/>
    <cellStyle name="40% - Accent3 3 2 3" xfId="3270"/>
    <cellStyle name="40% - Accent3 3 3" xfId="886"/>
    <cellStyle name="40% - Accent3 3 3 2" xfId="2313"/>
    <cellStyle name="40% - Accent3 3 3 3" xfId="3500"/>
    <cellStyle name="40% - Accent3 3 4" xfId="1893"/>
    <cellStyle name="40% - Accent3 3 5" xfId="3039"/>
    <cellStyle name="40% - Accent3 4" xfId="915"/>
    <cellStyle name="40% - Accent3 4 2" xfId="1908"/>
    <cellStyle name="40% - Accent3 4 3" xfId="3518"/>
    <cellStyle name="40% - Accent3 5" xfId="1063"/>
    <cellStyle name="40% - Accent3 5 2" xfId="3567"/>
    <cellStyle name="40% - Accent3 6" xfId="1089"/>
    <cellStyle name="40% - Accent3 6 2" xfId="3593"/>
    <cellStyle name="40% - Accent3 7" xfId="1115"/>
    <cellStyle name="40% - Accent3 7 2" xfId="3619"/>
    <cellStyle name="40% - Accent3 8" xfId="1326"/>
    <cellStyle name="40% - Accent3 8 2" xfId="3669"/>
    <cellStyle name="40% - Accent3 9" xfId="1352"/>
    <cellStyle name="40% - Accent3 9 2" xfId="3695"/>
    <cellStyle name="40% - Accent4" xfId="1033" builtinId="43" customBuiltin="1"/>
    <cellStyle name="40% - Accent4 10" xfId="1407"/>
    <cellStyle name="40% - Accent4 10 2" xfId="3750"/>
    <cellStyle name="40% - Accent4 11" xfId="1433"/>
    <cellStyle name="40% - Accent4 11 2" xfId="3776"/>
    <cellStyle name="40% - Accent4 12" xfId="1459"/>
    <cellStyle name="40% - Accent4 12 2" xfId="3802"/>
    <cellStyle name="40% - Accent4 13" xfId="1554"/>
    <cellStyle name="40% - Accent4 13 2" xfId="3889"/>
    <cellStyle name="40% - Accent4 14" xfId="1580"/>
    <cellStyle name="40% - Accent4 14 2" xfId="3915"/>
    <cellStyle name="40% - Accent4 15" xfId="1606"/>
    <cellStyle name="40% - Accent4 16" xfId="1632"/>
    <cellStyle name="40% - Accent4 17" xfId="1696"/>
    <cellStyle name="40% - Accent4 18" xfId="1867"/>
    <cellStyle name="40% - Accent4 19" xfId="3542"/>
    <cellStyle name="40% - Accent4 2" xfId="27"/>
    <cellStyle name="40% - Accent4 2 10" xfId="1132"/>
    <cellStyle name="40% - Accent4 2 10 2" xfId="3636"/>
    <cellStyle name="40% - Accent4 2 11" xfId="1341"/>
    <cellStyle name="40% - Accent4 2 11 2" xfId="3684"/>
    <cellStyle name="40% - Accent4 2 12" xfId="1367"/>
    <cellStyle name="40% - Accent4 2 12 2" xfId="3710"/>
    <cellStyle name="40% - Accent4 2 13" xfId="1420"/>
    <cellStyle name="40% - Accent4 2 13 2" xfId="3763"/>
    <cellStyle name="40% - Accent4 2 14" xfId="1446"/>
    <cellStyle name="40% - Accent4 2 14 2" xfId="3789"/>
    <cellStyle name="40% - Accent4 2 15" xfId="1472"/>
    <cellStyle name="40% - Accent4 2 15 2" xfId="3815"/>
    <cellStyle name="40% - Accent4 2 16" xfId="1567"/>
    <cellStyle name="40% - Accent4 2 16 2" xfId="3902"/>
    <cellStyle name="40% - Accent4 2 17" xfId="1593"/>
    <cellStyle name="40% - Accent4 2 17 2" xfId="3928"/>
    <cellStyle name="40% - Accent4 2 18" xfId="1619"/>
    <cellStyle name="40% - Accent4 2 19" xfId="1645"/>
    <cellStyle name="40% - Accent4 2 2" xfId="89"/>
    <cellStyle name="40% - Accent4 2 2 2" xfId="259"/>
    <cellStyle name="40% - Accent4 2 2 2 2" xfId="260"/>
    <cellStyle name="40% - Accent4 2 2 2 2 2" xfId="552"/>
    <cellStyle name="40% - Accent4 2 2 2 2 2 2" xfId="2316"/>
    <cellStyle name="40% - Accent4 2 2 2 2 2 3" xfId="3169"/>
    <cellStyle name="40% - Accent4 2 2 2 2 3" xfId="784"/>
    <cellStyle name="40% - Accent4 2 2 2 2 3 2" xfId="2317"/>
    <cellStyle name="40% - Accent4 2 2 2 2 3 3" xfId="3399"/>
    <cellStyle name="40% - Accent4 2 2 2 2 4" xfId="2315"/>
    <cellStyle name="40% - Accent4 2 2 2 2 5" xfId="2938"/>
    <cellStyle name="40% - Accent4 2 2 2 3" xfId="261"/>
    <cellStyle name="40% - Accent4 2 2 2 3 2" xfId="553"/>
    <cellStyle name="40% - Accent4 2 2 2 3 2 2" xfId="2319"/>
    <cellStyle name="40% - Accent4 2 2 2 3 2 3" xfId="3170"/>
    <cellStyle name="40% - Accent4 2 2 2 3 3" xfId="785"/>
    <cellStyle name="40% - Accent4 2 2 2 3 3 2" xfId="2320"/>
    <cellStyle name="40% - Accent4 2 2 2 3 3 3" xfId="3400"/>
    <cellStyle name="40% - Accent4 2 2 2 3 4" xfId="2318"/>
    <cellStyle name="40% - Accent4 2 2 2 3 5" xfId="2939"/>
    <cellStyle name="40% - Accent4 2 2 2 4" xfId="551"/>
    <cellStyle name="40% - Accent4 2 2 2 4 2" xfId="2321"/>
    <cellStyle name="40% - Accent4 2 2 2 4 3" xfId="3168"/>
    <cellStyle name="40% - Accent4 2 2 2 5" xfId="783"/>
    <cellStyle name="40% - Accent4 2 2 2 5 2" xfId="2322"/>
    <cellStyle name="40% - Accent4 2 2 2 5 3" xfId="3398"/>
    <cellStyle name="40% - Accent4 2 2 2 6" xfId="2314"/>
    <cellStyle name="40% - Accent4 2 2 2 7" xfId="2937"/>
    <cellStyle name="40% - Accent4 2 2 3" xfId="262"/>
    <cellStyle name="40% - Accent4 2 2 3 2" xfId="554"/>
    <cellStyle name="40% - Accent4 2 2 3 2 2" xfId="2324"/>
    <cellStyle name="40% - Accent4 2 2 3 2 3" xfId="3171"/>
    <cellStyle name="40% - Accent4 2 2 3 3" xfId="786"/>
    <cellStyle name="40% - Accent4 2 2 3 3 2" xfId="2325"/>
    <cellStyle name="40% - Accent4 2 2 3 3 3" xfId="3401"/>
    <cellStyle name="40% - Accent4 2 2 3 4" xfId="2323"/>
    <cellStyle name="40% - Accent4 2 2 3 5" xfId="2940"/>
    <cellStyle name="40% - Accent4 2 2 4" xfId="263"/>
    <cellStyle name="40% - Accent4 2 2 4 2" xfId="555"/>
    <cellStyle name="40% - Accent4 2 2 4 2 2" xfId="2327"/>
    <cellStyle name="40% - Accent4 2 2 4 2 3" xfId="3172"/>
    <cellStyle name="40% - Accent4 2 2 4 3" xfId="787"/>
    <cellStyle name="40% - Accent4 2 2 4 3 2" xfId="2328"/>
    <cellStyle name="40% - Accent4 2 2 4 3 3" xfId="3402"/>
    <cellStyle name="40% - Accent4 2 2 4 4" xfId="2326"/>
    <cellStyle name="40% - Accent4 2 2 4 5" xfId="2941"/>
    <cellStyle name="40% - Accent4 2 2 5" xfId="1271"/>
    <cellStyle name="40% - Accent4 2 2 5 2" xfId="3652"/>
    <cellStyle name="40% - Accent4 2 2 6" xfId="1390"/>
    <cellStyle name="40% - Accent4 2 2 6 2" xfId="3733"/>
    <cellStyle name="40% - Accent4 2 2 7" xfId="1675"/>
    <cellStyle name="40% - Accent4 2 20" xfId="1659"/>
    <cellStyle name="40% - Accent4 2 21" xfId="1709"/>
    <cellStyle name="40% - Accent4 2 22" xfId="1878"/>
    <cellStyle name="40% - Accent4 2 3" xfId="264"/>
    <cellStyle name="40% - Accent4 2 3 2" xfId="265"/>
    <cellStyle name="40% - Accent4 2 3 2 2" xfId="557"/>
    <cellStyle name="40% - Accent4 2 3 2 2 2" xfId="2331"/>
    <cellStyle name="40% - Accent4 2 3 2 2 3" xfId="3174"/>
    <cellStyle name="40% - Accent4 2 3 2 3" xfId="789"/>
    <cellStyle name="40% - Accent4 2 3 2 3 2" xfId="2332"/>
    <cellStyle name="40% - Accent4 2 3 2 3 3" xfId="3404"/>
    <cellStyle name="40% - Accent4 2 3 2 4" xfId="2330"/>
    <cellStyle name="40% - Accent4 2 3 2 5" xfId="2943"/>
    <cellStyle name="40% - Accent4 2 3 3" xfId="266"/>
    <cellStyle name="40% - Accent4 2 3 3 2" xfId="558"/>
    <cellStyle name="40% - Accent4 2 3 3 2 2" xfId="2334"/>
    <cellStyle name="40% - Accent4 2 3 3 2 3" xfId="3175"/>
    <cellStyle name="40% - Accent4 2 3 3 3" xfId="790"/>
    <cellStyle name="40% - Accent4 2 3 3 3 2" xfId="2335"/>
    <cellStyle name="40% - Accent4 2 3 3 3 3" xfId="3405"/>
    <cellStyle name="40% - Accent4 2 3 3 4" xfId="2333"/>
    <cellStyle name="40% - Accent4 2 3 3 5" xfId="2944"/>
    <cellStyle name="40% - Accent4 2 3 4" xfId="556"/>
    <cellStyle name="40% - Accent4 2 3 4 2" xfId="2336"/>
    <cellStyle name="40% - Accent4 2 3 4 3" xfId="3173"/>
    <cellStyle name="40% - Accent4 2 3 5" xfId="788"/>
    <cellStyle name="40% - Accent4 2 3 5 2" xfId="2337"/>
    <cellStyle name="40% - Accent4 2 3 5 3" xfId="3403"/>
    <cellStyle name="40% - Accent4 2 3 6" xfId="2329"/>
    <cellStyle name="40% - Accent4 2 3 7" xfId="2942"/>
    <cellStyle name="40% - Accent4 2 4" xfId="267"/>
    <cellStyle name="40% - Accent4 2 4 2" xfId="268"/>
    <cellStyle name="40% - Accent4 2 4 2 2" xfId="560"/>
    <cellStyle name="40% - Accent4 2 4 2 2 2" xfId="2340"/>
    <cellStyle name="40% - Accent4 2 4 2 2 3" xfId="3177"/>
    <cellStyle name="40% - Accent4 2 4 2 3" xfId="792"/>
    <cellStyle name="40% - Accent4 2 4 2 3 2" xfId="2341"/>
    <cellStyle name="40% - Accent4 2 4 2 3 3" xfId="3407"/>
    <cellStyle name="40% - Accent4 2 4 2 4" xfId="2339"/>
    <cellStyle name="40% - Accent4 2 4 2 5" xfId="2946"/>
    <cellStyle name="40% - Accent4 2 4 3" xfId="269"/>
    <cellStyle name="40% - Accent4 2 4 3 2" xfId="561"/>
    <cellStyle name="40% - Accent4 2 4 3 2 2" xfId="2343"/>
    <cellStyle name="40% - Accent4 2 4 3 2 3" xfId="3178"/>
    <cellStyle name="40% - Accent4 2 4 3 3" xfId="793"/>
    <cellStyle name="40% - Accent4 2 4 3 3 2" xfId="2344"/>
    <cellStyle name="40% - Accent4 2 4 3 3 3" xfId="3408"/>
    <cellStyle name="40% - Accent4 2 4 3 4" xfId="2342"/>
    <cellStyle name="40% - Accent4 2 4 3 5" xfId="2947"/>
    <cellStyle name="40% - Accent4 2 4 4" xfId="559"/>
    <cellStyle name="40% - Accent4 2 4 4 2" xfId="2345"/>
    <cellStyle name="40% - Accent4 2 4 4 3" xfId="3176"/>
    <cellStyle name="40% - Accent4 2 4 5" xfId="791"/>
    <cellStyle name="40% - Accent4 2 4 5 2" xfId="2346"/>
    <cellStyle name="40% - Accent4 2 4 5 3" xfId="3406"/>
    <cellStyle name="40% - Accent4 2 4 6" xfId="2338"/>
    <cellStyle name="40% - Accent4 2 4 7" xfId="2945"/>
    <cellStyle name="40% - Accent4 2 5" xfId="270"/>
    <cellStyle name="40% - Accent4 2 5 2" xfId="562"/>
    <cellStyle name="40% - Accent4 2 5 2 2" xfId="2348"/>
    <cellStyle name="40% - Accent4 2 5 2 3" xfId="3179"/>
    <cellStyle name="40% - Accent4 2 5 3" xfId="794"/>
    <cellStyle name="40% - Accent4 2 5 3 2" xfId="2349"/>
    <cellStyle name="40% - Accent4 2 5 3 3" xfId="3409"/>
    <cellStyle name="40% - Accent4 2 5 4" xfId="2347"/>
    <cellStyle name="40% - Accent4 2 5 5" xfId="2948"/>
    <cellStyle name="40% - Accent4 2 6" xfId="271"/>
    <cellStyle name="40% - Accent4 2 6 2" xfId="563"/>
    <cellStyle name="40% - Accent4 2 6 2 2" xfId="2351"/>
    <cellStyle name="40% - Accent4 2 6 2 3" xfId="3180"/>
    <cellStyle name="40% - Accent4 2 6 3" xfId="795"/>
    <cellStyle name="40% - Accent4 2 6 3 2" xfId="2352"/>
    <cellStyle name="40% - Accent4 2 6 3 3" xfId="3410"/>
    <cellStyle name="40% - Accent4 2 6 4" xfId="2350"/>
    <cellStyle name="40% - Accent4 2 6 5" xfId="2949"/>
    <cellStyle name="40% - Accent4 2 7" xfId="1052"/>
    <cellStyle name="40% - Accent4 2 7 2" xfId="3556"/>
    <cellStyle name="40% - Accent4 2 8" xfId="1078"/>
    <cellStyle name="40% - Accent4 2 8 2" xfId="3582"/>
    <cellStyle name="40% - Accent4 2 9" xfId="1104"/>
    <cellStyle name="40% - Accent4 2 9 2" xfId="3608"/>
    <cellStyle name="40% - Accent4 3" xfId="390"/>
    <cellStyle name="40% - Accent4 3 2" xfId="654"/>
    <cellStyle name="40% - Accent4 3 2 2" xfId="2353"/>
    <cellStyle name="40% - Accent4 3 2 3" xfId="3271"/>
    <cellStyle name="40% - Accent4 3 3" xfId="887"/>
    <cellStyle name="40% - Accent4 3 3 2" xfId="2354"/>
    <cellStyle name="40% - Accent4 3 3 3" xfId="3501"/>
    <cellStyle name="40% - Accent4 3 4" xfId="1895"/>
    <cellStyle name="40% - Accent4 3 5" xfId="3040"/>
    <cellStyle name="40% - Accent4 4" xfId="916"/>
    <cellStyle name="40% - Accent4 4 2" xfId="1910"/>
    <cellStyle name="40% - Accent4 4 3" xfId="3519"/>
    <cellStyle name="40% - Accent4 5" xfId="1065"/>
    <cellStyle name="40% - Accent4 5 2" xfId="3569"/>
    <cellStyle name="40% - Accent4 6" xfId="1091"/>
    <cellStyle name="40% - Accent4 6 2" xfId="3595"/>
    <cellStyle name="40% - Accent4 7" xfId="1117"/>
    <cellStyle name="40% - Accent4 7 2" xfId="3621"/>
    <cellStyle name="40% - Accent4 8" xfId="1328"/>
    <cellStyle name="40% - Accent4 8 2" xfId="3671"/>
    <cellStyle name="40% - Accent4 9" xfId="1354"/>
    <cellStyle name="40% - Accent4 9 2" xfId="3697"/>
    <cellStyle name="40% - Accent5" xfId="1037" builtinId="47" customBuiltin="1"/>
    <cellStyle name="40% - Accent5 10" xfId="1409"/>
    <cellStyle name="40% - Accent5 10 2" xfId="3752"/>
    <cellStyle name="40% - Accent5 11" xfId="1435"/>
    <cellStyle name="40% - Accent5 11 2" xfId="3778"/>
    <cellStyle name="40% - Accent5 12" xfId="1461"/>
    <cellStyle name="40% - Accent5 12 2" xfId="3804"/>
    <cellStyle name="40% - Accent5 13" xfId="1556"/>
    <cellStyle name="40% - Accent5 13 2" xfId="3891"/>
    <cellStyle name="40% - Accent5 14" xfId="1582"/>
    <cellStyle name="40% - Accent5 14 2" xfId="3917"/>
    <cellStyle name="40% - Accent5 15" xfId="1608"/>
    <cellStyle name="40% - Accent5 16" xfId="1634"/>
    <cellStyle name="40% - Accent5 17" xfId="1698"/>
    <cellStyle name="40% - Accent5 18" xfId="1876"/>
    <cellStyle name="40% - Accent5 19" xfId="3544"/>
    <cellStyle name="40% - Accent5 2" xfId="28"/>
    <cellStyle name="40% - Accent5 2 10" xfId="1133"/>
    <cellStyle name="40% - Accent5 2 10 2" xfId="3637"/>
    <cellStyle name="40% - Accent5 2 11" xfId="1343"/>
    <cellStyle name="40% - Accent5 2 11 2" xfId="3686"/>
    <cellStyle name="40% - Accent5 2 12" xfId="1369"/>
    <cellStyle name="40% - Accent5 2 12 2" xfId="3712"/>
    <cellStyle name="40% - Accent5 2 13" xfId="1422"/>
    <cellStyle name="40% - Accent5 2 13 2" xfId="3765"/>
    <cellStyle name="40% - Accent5 2 14" xfId="1448"/>
    <cellStyle name="40% - Accent5 2 14 2" xfId="3791"/>
    <cellStyle name="40% - Accent5 2 15" xfId="1474"/>
    <cellStyle name="40% - Accent5 2 15 2" xfId="3817"/>
    <cellStyle name="40% - Accent5 2 16" xfId="1569"/>
    <cellStyle name="40% - Accent5 2 16 2" xfId="3904"/>
    <cellStyle name="40% - Accent5 2 17" xfId="1595"/>
    <cellStyle name="40% - Accent5 2 17 2" xfId="3930"/>
    <cellStyle name="40% - Accent5 2 18" xfId="1621"/>
    <cellStyle name="40% - Accent5 2 19" xfId="1647"/>
    <cellStyle name="40% - Accent5 2 2" xfId="90"/>
    <cellStyle name="40% - Accent5 2 2 2" xfId="272"/>
    <cellStyle name="40% - Accent5 2 2 2 2" xfId="273"/>
    <cellStyle name="40% - Accent5 2 2 2 2 2" xfId="565"/>
    <cellStyle name="40% - Accent5 2 2 2 2 2 2" xfId="2357"/>
    <cellStyle name="40% - Accent5 2 2 2 2 2 3" xfId="3182"/>
    <cellStyle name="40% - Accent5 2 2 2 2 3" xfId="797"/>
    <cellStyle name="40% - Accent5 2 2 2 2 3 2" xfId="2358"/>
    <cellStyle name="40% - Accent5 2 2 2 2 3 3" xfId="3412"/>
    <cellStyle name="40% - Accent5 2 2 2 2 4" xfId="2356"/>
    <cellStyle name="40% - Accent5 2 2 2 2 5" xfId="2951"/>
    <cellStyle name="40% - Accent5 2 2 2 3" xfId="274"/>
    <cellStyle name="40% - Accent5 2 2 2 3 2" xfId="566"/>
    <cellStyle name="40% - Accent5 2 2 2 3 2 2" xfId="2360"/>
    <cellStyle name="40% - Accent5 2 2 2 3 2 3" xfId="3183"/>
    <cellStyle name="40% - Accent5 2 2 2 3 3" xfId="798"/>
    <cellStyle name="40% - Accent5 2 2 2 3 3 2" xfId="2361"/>
    <cellStyle name="40% - Accent5 2 2 2 3 3 3" xfId="3413"/>
    <cellStyle name="40% - Accent5 2 2 2 3 4" xfId="2359"/>
    <cellStyle name="40% - Accent5 2 2 2 3 5" xfId="2952"/>
    <cellStyle name="40% - Accent5 2 2 2 4" xfId="564"/>
    <cellStyle name="40% - Accent5 2 2 2 4 2" xfId="2362"/>
    <cellStyle name="40% - Accent5 2 2 2 4 3" xfId="3181"/>
    <cellStyle name="40% - Accent5 2 2 2 5" xfId="796"/>
    <cellStyle name="40% - Accent5 2 2 2 5 2" xfId="2363"/>
    <cellStyle name="40% - Accent5 2 2 2 5 3" xfId="3411"/>
    <cellStyle name="40% - Accent5 2 2 2 6" xfId="2355"/>
    <cellStyle name="40% - Accent5 2 2 2 7" xfId="2950"/>
    <cellStyle name="40% - Accent5 2 2 3" xfId="275"/>
    <cellStyle name="40% - Accent5 2 2 3 2" xfId="567"/>
    <cellStyle name="40% - Accent5 2 2 3 2 2" xfId="2365"/>
    <cellStyle name="40% - Accent5 2 2 3 2 3" xfId="3184"/>
    <cellStyle name="40% - Accent5 2 2 3 3" xfId="799"/>
    <cellStyle name="40% - Accent5 2 2 3 3 2" xfId="2366"/>
    <cellStyle name="40% - Accent5 2 2 3 3 3" xfId="3414"/>
    <cellStyle name="40% - Accent5 2 2 3 4" xfId="2364"/>
    <cellStyle name="40% - Accent5 2 2 3 5" xfId="2953"/>
    <cellStyle name="40% - Accent5 2 2 4" xfId="276"/>
    <cellStyle name="40% - Accent5 2 2 4 2" xfId="568"/>
    <cellStyle name="40% - Accent5 2 2 4 2 2" xfId="2368"/>
    <cellStyle name="40% - Accent5 2 2 4 2 3" xfId="3185"/>
    <cellStyle name="40% - Accent5 2 2 4 3" xfId="800"/>
    <cellStyle name="40% - Accent5 2 2 4 3 2" xfId="2369"/>
    <cellStyle name="40% - Accent5 2 2 4 3 3" xfId="3415"/>
    <cellStyle name="40% - Accent5 2 2 4 4" xfId="2367"/>
    <cellStyle name="40% - Accent5 2 2 4 5" xfId="2954"/>
    <cellStyle name="40% - Accent5 2 2 5" xfId="1272"/>
    <cellStyle name="40% - Accent5 2 2 5 2" xfId="3653"/>
    <cellStyle name="40% - Accent5 2 2 6" xfId="1391"/>
    <cellStyle name="40% - Accent5 2 2 6 2" xfId="3734"/>
    <cellStyle name="40% - Accent5 2 2 7" xfId="1676"/>
    <cellStyle name="40% - Accent5 2 20" xfId="1660"/>
    <cellStyle name="40% - Accent5 2 21" xfId="1711"/>
    <cellStyle name="40% - Accent5 2 22" xfId="1873"/>
    <cellStyle name="40% - Accent5 2 3" xfId="277"/>
    <cellStyle name="40% - Accent5 2 3 2" xfId="278"/>
    <cellStyle name="40% - Accent5 2 3 2 2" xfId="570"/>
    <cellStyle name="40% - Accent5 2 3 2 2 2" xfId="2372"/>
    <cellStyle name="40% - Accent5 2 3 2 2 3" xfId="3187"/>
    <cellStyle name="40% - Accent5 2 3 2 3" xfId="802"/>
    <cellStyle name="40% - Accent5 2 3 2 3 2" xfId="2373"/>
    <cellStyle name="40% - Accent5 2 3 2 3 3" xfId="3417"/>
    <cellStyle name="40% - Accent5 2 3 2 4" xfId="2371"/>
    <cellStyle name="40% - Accent5 2 3 2 5" xfId="2956"/>
    <cellStyle name="40% - Accent5 2 3 3" xfId="279"/>
    <cellStyle name="40% - Accent5 2 3 3 2" xfId="571"/>
    <cellStyle name="40% - Accent5 2 3 3 2 2" xfId="2375"/>
    <cellStyle name="40% - Accent5 2 3 3 2 3" xfId="3188"/>
    <cellStyle name="40% - Accent5 2 3 3 3" xfId="803"/>
    <cellStyle name="40% - Accent5 2 3 3 3 2" xfId="2376"/>
    <cellStyle name="40% - Accent5 2 3 3 3 3" xfId="3418"/>
    <cellStyle name="40% - Accent5 2 3 3 4" xfId="2374"/>
    <cellStyle name="40% - Accent5 2 3 3 5" xfId="2957"/>
    <cellStyle name="40% - Accent5 2 3 4" xfId="569"/>
    <cellStyle name="40% - Accent5 2 3 4 2" xfId="2377"/>
    <cellStyle name="40% - Accent5 2 3 4 3" xfId="3186"/>
    <cellStyle name="40% - Accent5 2 3 5" xfId="801"/>
    <cellStyle name="40% - Accent5 2 3 5 2" xfId="2378"/>
    <cellStyle name="40% - Accent5 2 3 5 3" xfId="3416"/>
    <cellStyle name="40% - Accent5 2 3 6" xfId="2370"/>
    <cellStyle name="40% - Accent5 2 3 7" xfId="2955"/>
    <cellStyle name="40% - Accent5 2 4" xfId="280"/>
    <cellStyle name="40% - Accent5 2 4 2" xfId="281"/>
    <cellStyle name="40% - Accent5 2 4 2 2" xfId="573"/>
    <cellStyle name="40% - Accent5 2 4 2 2 2" xfId="2381"/>
    <cellStyle name="40% - Accent5 2 4 2 2 3" xfId="3190"/>
    <cellStyle name="40% - Accent5 2 4 2 3" xfId="805"/>
    <cellStyle name="40% - Accent5 2 4 2 3 2" xfId="2382"/>
    <cellStyle name="40% - Accent5 2 4 2 3 3" xfId="3420"/>
    <cellStyle name="40% - Accent5 2 4 2 4" xfId="2380"/>
    <cellStyle name="40% - Accent5 2 4 2 5" xfId="2959"/>
    <cellStyle name="40% - Accent5 2 4 3" xfId="282"/>
    <cellStyle name="40% - Accent5 2 4 3 2" xfId="574"/>
    <cellStyle name="40% - Accent5 2 4 3 2 2" xfId="2384"/>
    <cellStyle name="40% - Accent5 2 4 3 2 3" xfId="3191"/>
    <cellStyle name="40% - Accent5 2 4 3 3" xfId="806"/>
    <cellStyle name="40% - Accent5 2 4 3 3 2" xfId="2385"/>
    <cellStyle name="40% - Accent5 2 4 3 3 3" xfId="3421"/>
    <cellStyle name="40% - Accent5 2 4 3 4" xfId="2383"/>
    <cellStyle name="40% - Accent5 2 4 3 5" xfId="2960"/>
    <cellStyle name="40% - Accent5 2 4 4" xfId="572"/>
    <cellStyle name="40% - Accent5 2 4 4 2" xfId="2386"/>
    <cellStyle name="40% - Accent5 2 4 4 3" xfId="3189"/>
    <cellStyle name="40% - Accent5 2 4 5" xfId="804"/>
    <cellStyle name="40% - Accent5 2 4 5 2" xfId="2387"/>
    <cellStyle name="40% - Accent5 2 4 5 3" xfId="3419"/>
    <cellStyle name="40% - Accent5 2 4 6" xfId="2379"/>
    <cellStyle name="40% - Accent5 2 4 7" xfId="2958"/>
    <cellStyle name="40% - Accent5 2 5" xfId="283"/>
    <cellStyle name="40% - Accent5 2 5 2" xfId="575"/>
    <cellStyle name="40% - Accent5 2 5 2 2" xfId="2389"/>
    <cellStyle name="40% - Accent5 2 5 2 3" xfId="3192"/>
    <cellStyle name="40% - Accent5 2 5 3" xfId="807"/>
    <cellStyle name="40% - Accent5 2 5 3 2" xfId="2390"/>
    <cellStyle name="40% - Accent5 2 5 3 3" xfId="3422"/>
    <cellStyle name="40% - Accent5 2 5 4" xfId="2388"/>
    <cellStyle name="40% - Accent5 2 5 5" xfId="2961"/>
    <cellStyle name="40% - Accent5 2 6" xfId="284"/>
    <cellStyle name="40% - Accent5 2 6 2" xfId="576"/>
    <cellStyle name="40% - Accent5 2 6 2 2" xfId="2392"/>
    <cellStyle name="40% - Accent5 2 6 2 3" xfId="3193"/>
    <cellStyle name="40% - Accent5 2 6 3" xfId="808"/>
    <cellStyle name="40% - Accent5 2 6 3 2" xfId="2393"/>
    <cellStyle name="40% - Accent5 2 6 3 3" xfId="3423"/>
    <cellStyle name="40% - Accent5 2 6 4" xfId="2391"/>
    <cellStyle name="40% - Accent5 2 6 5" xfId="2962"/>
    <cellStyle name="40% - Accent5 2 7" xfId="1054"/>
    <cellStyle name="40% - Accent5 2 7 2" xfId="3558"/>
    <cellStyle name="40% - Accent5 2 8" xfId="1080"/>
    <cellStyle name="40% - Accent5 2 8 2" xfId="3584"/>
    <cellStyle name="40% - Accent5 2 9" xfId="1106"/>
    <cellStyle name="40% - Accent5 2 9 2" xfId="3610"/>
    <cellStyle name="40% - Accent5 3" xfId="391"/>
    <cellStyle name="40% - Accent5 3 2" xfId="655"/>
    <cellStyle name="40% - Accent5 3 2 2" xfId="2394"/>
    <cellStyle name="40% - Accent5 3 2 3" xfId="3272"/>
    <cellStyle name="40% - Accent5 3 3" xfId="888"/>
    <cellStyle name="40% - Accent5 3 3 2" xfId="2395"/>
    <cellStyle name="40% - Accent5 3 3 3" xfId="3502"/>
    <cellStyle name="40% - Accent5 3 4" xfId="1897"/>
    <cellStyle name="40% - Accent5 3 5" xfId="3041"/>
    <cellStyle name="40% - Accent5 4" xfId="917"/>
    <cellStyle name="40% - Accent5 4 2" xfId="1912"/>
    <cellStyle name="40% - Accent5 4 3" xfId="3520"/>
    <cellStyle name="40% - Accent5 5" xfId="1067"/>
    <cellStyle name="40% - Accent5 5 2" xfId="3571"/>
    <cellStyle name="40% - Accent5 6" xfId="1093"/>
    <cellStyle name="40% - Accent5 6 2" xfId="3597"/>
    <cellStyle name="40% - Accent5 7" xfId="1119"/>
    <cellStyle name="40% - Accent5 7 2" xfId="3623"/>
    <cellStyle name="40% - Accent5 8" xfId="1330"/>
    <cellStyle name="40% - Accent5 8 2" xfId="3673"/>
    <cellStyle name="40% - Accent5 9" xfId="1356"/>
    <cellStyle name="40% - Accent5 9 2" xfId="3699"/>
    <cellStyle name="40% - Accent6" xfId="1041" builtinId="51" customBuiltin="1"/>
    <cellStyle name="40% - Accent6 10" xfId="1411"/>
    <cellStyle name="40% - Accent6 10 2" xfId="3754"/>
    <cellStyle name="40% - Accent6 11" xfId="1437"/>
    <cellStyle name="40% - Accent6 11 2" xfId="3780"/>
    <cellStyle name="40% - Accent6 12" xfId="1463"/>
    <cellStyle name="40% - Accent6 12 2" xfId="3806"/>
    <cellStyle name="40% - Accent6 13" xfId="1558"/>
    <cellStyle name="40% - Accent6 13 2" xfId="3893"/>
    <cellStyle name="40% - Accent6 14" xfId="1584"/>
    <cellStyle name="40% - Accent6 14 2" xfId="3919"/>
    <cellStyle name="40% - Accent6 15" xfId="1610"/>
    <cellStyle name="40% - Accent6 16" xfId="1636"/>
    <cellStyle name="40% - Accent6 17" xfId="1700"/>
    <cellStyle name="40% - Accent6 18" xfId="1865"/>
    <cellStyle name="40% - Accent6 19" xfId="3546"/>
    <cellStyle name="40% - Accent6 2" xfId="29"/>
    <cellStyle name="40% - Accent6 2 10" xfId="1134"/>
    <cellStyle name="40% - Accent6 2 10 2" xfId="3638"/>
    <cellStyle name="40% - Accent6 2 11" xfId="1345"/>
    <cellStyle name="40% - Accent6 2 11 2" xfId="3688"/>
    <cellStyle name="40% - Accent6 2 12" xfId="1371"/>
    <cellStyle name="40% - Accent6 2 12 2" xfId="3714"/>
    <cellStyle name="40% - Accent6 2 13" xfId="1424"/>
    <cellStyle name="40% - Accent6 2 13 2" xfId="3767"/>
    <cellStyle name="40% - Accent6 2 14" xfId="1450"/>
    <cellStyle name="40% - Accent6 2 14 2" xfId="3793"/>
    <cellStyle name="40% - Accent6 2 15" xfId="1476"/>
    <cellStyle name="40% - Accent6 2 15 2" xfId="3819"/>
    <cellStyle name="40% - Accent6 2 16" xfId="1571"/>
    <cellStyle name="40% - Accent6 2 16 2" xfId="3906"/>
    <cellStyle name="40% - Accent6 2 17" xfId="1597"/>
    <cellStyle name="40% - Accent6 2 17 2" xfId="3932"/>
    <cellStyle name="40% - Accent6 2 18" xfId="1623"/>
    <cellStyle name="40% - Accent6 2 19" xfId="1649"/>
    <cellStyle name="40% - Accent6 2 2" xfId="91"/>
    <cellStyle name="40% - Accent6 2 2 2" xfId="285"/>
    <cellStyle name="40% - Accent6 2 2 2 2" xfId="286"/>
    <cellStyle name="40% - Accent6 2 2 2 2 2" xfId="578"/>
    <cellStyle name="40% - Accent6 2 2 2 2 2 2" xfId="2398"/>
    <cellStyle name="40% - Accent6 2 2 2 2 2 3" xfId="3195"/>
    <cellStyle name="40% - Accent6 2 2 2 2 3" xfId="810"/>
    <cellStyle name="40% - Accent6 2 2 2 2 3 2" xfId="2399"/>
    <cellStyle name="40% - Accent6 2 2 2 2 3 3" xfId="3425"/>
    <cellStyle name="40% - Accent6 2 2 2 2 4" xfId="2397"/>
    <cellStyle name="40% - Accent6 2 2 2 2 5" xfId="2964"/>
    <cellStyle name="40% - Accent6 2 2 2 3" xfId="287"/>
    <cellStyle name="40% - Accent6 2 2 2 3 2" xfId="579"/>
    <cellStyle name="40% - Accent6 2 2 2 3 2 2" xfId="2401"/>
    <cellStyle name="40% - Accent6 2 2 2 3 2 3" xfId="3196"/>
    <cellStyle name="40% - Accent6 2 2 2 3 3" xfId="811"/>
    <cellStyle name="40% - Accent6 2 2 2 3 3 2" xfId="2402"/>
    <cellStyle name="40% - Accent6 2 2 2 3 3 3" xfId="3426"/>
    <cellStyle name="40% - Accent6 2 2 2 3 4" xfId="2400"/>
    <cellStyle name="40% - Accent6 2 2 2 3 5" xfId="2965"/>
    <cellStyle name="40% - Accent6 2 2 2 4" xfId="577"/>
    <cellStyle name="40% - Accent6 2 2 2 4 2" xfId="2403"/>
    <cellStyle name="40% - Accent6 2 2 2 4 3" xfId="3194"/>
    <cellStyle name="40% - Accent6 2 2 2 5" xfId="809"/>
    <cellStyle name="40% - Accent6 2 2 2 5 2" xfId="2404"/>
    <cellStyle name="40% - Accent6 2 2 2 5 3" xfId="3424"/>
    <cellStyle name="40% - Accent6 2 2 2 6" xfId="2396"/>
    <cellStyle name="40% - Accent6 2 2 2 7" xfId="2963"/>
    <cellStyle name="40% - Accent6 2 2 3" xfId="288"/>
    <cellStyle name="40% - Accent6 2 2 3 2" xfId="580"/>
    <cellStyle name="40% - Accent6 2 2 3 2 2" xfId="2406"/>
    <cellStyle name="40% - Accent6 2 2 3 2 3" xfId="3197"/>
    <cellStyle name="40% - Accent6 2 2 3 3" xfId="812"/>
    <cellStyle name="40% - Accent6 2 2 3 3 2" xfId="2407"/>
    <cellStyle name="40% - Accent6 2 2 3 3 3" xfId="3427"/>
    <cellStyle name="40% - Accent6 2 2 3 4" xfId="2405"/>
    <cellStyle name="40% - Accent6 2 2 3 5" xfId="2966"/>
    <cellStyle name="40% - Accent6 2 2 4" xfId="289"/>
    <cellStyle name="40% - Accent6 2 2 4 2" xfId="581"/>
    <cellStyle name="40% - Accent6 2 2 4 2 2" xfId="2409"/>
    <cellStyle name="40% - Accent6 2 2 4 2 3" xfId="3198"/>
    <cellStyle name="40% - Accent6 2 2 4 3" xfId="813"/>
    <cellStyle name="40% - Accent6 2 2 4 3 2" xfId="2410"/>
    <cellStyle name="40% - Accent6 2 2 4 3 3" xfId="3428"/>
    <cellStyle name="40% - Accent6 2 2 4 4" xfId="2408"/>
    <cellStyle name="40% - Accent6 2 2 4 5" xfId="2967"/>
    <cellStyle name="40% - Accent6 2 2 5" xfId="1273"/>
    <cellStyle name="40% - Accent6 2 2 5 2" xfId="3654"/>
    <cellStyle name="40% - Accent6 2 2 6" xfId="1392"/>
    <cellStyle name="40% - Accent6 2 2 6 2" xfId="3735"/>
    <cellStyle name="40% - Accent6 2 2 7" xfId="1677"/>
    <cellStyle name="40% - Accent6 2 20" xfId="1661"/>
    <cellStyle name="40% - Accent6 2 21" xfId="1713"/>
    <cellStyle name="40% - Accent6 2 22" xfId="1796"/>
    <cellStyle name="40% - Accent6 2 3" xfId="290"/>
    <cellStyle name="40% - Accent6 2 3 2" xfId="291"/>
    <cellStyle name="40% - Accent6 2 3 2 2" xfId="583"/>
    <cellStyle name="40% - Accent6 2 3 2 2 2" xfId="2413"/>
    <cellStyle name="40% - Accent6 2 3 2 2 3" xfId="3200"/>
    <cellStyle name="40% - Accent6 2 3 2 3" xfId="815"/>
    <cellStyle name="40% - Accent6 2 3 2 3 2" xfId="2414"/>
    <cellStyle name="40% - Accent6 2 3 2 3 3" xfId="3430"/>
    <cellStyle name="40% - Accent6 2 3 2 4" xfId="2412"/>
    <cellStyle name="40% - Accent6 2 3 2 5" xfId="2969"/>
    <cellStyle name="40% - Accent6 2 3 3" xfId="292"/>
    <cellStyle name="40% - Accent6 2 3 3 2" xfId="584"/>
    <cellStyle name="40% - Accent6 2 3 3 2 2" xfId="2416"/>
    <cellStyle name="40% - Accent6 2 3 3 2 3" xfId="3201"/>
    <cellStyle name="40% - Accent6 2 3 3 3" xfId="816"/>
    <cellStyle name="40% - Accent6 2 3 3 3 2" xfId="2417"/>
    <cellStyle name="40% - Accent6 2 3 3 3 3" xfId="3431"/>
    <cellStyle name="40% - Accent6 2 3 3 4" xfId="2415"/>
    <cellStyle name="40% - Accent6 2 3 3 5" xfId="2970"/>
    <cellStyle name="40% - Accent6 2 3 4" xfId="582"/>
    <cellStyle name="40% - Accent6 2 3 4 2" xfId="2418"/>
    <cellStyle name="40% - Accent6 2 3 4 3" xfId="3199"/>
    <cellStyle name="40% - Accent6 2 3 5" xfId="814"/>
    <cellStyle name="40% - Accent6 2 3 5 2" xfId="2419"/>
    <cellStyle name="40% - Accent6 2 3 5 3" xfId="3429"/>
    <cellStyle name="40% - Accent6 2 3 6" xfId="2411"/>
    <cellStyle name="40% - Accent6 2 3 7" xfId="2968"/>
    <cellStyle name="40% - Accent6 2 4" xfId="293"/>
    <cellStyle name="40% - Accent6 2 4 2" xfId="294"/>
    <cellStyle name="40% - Accent6 2 4 2 2" xfId="586"/>
    <cellStyle name="40% - Accent6 2 4 2 2 2" xfId="2422"/>
    <cellStyle name="40% - Accent6 2 4 2 2 3" xfId="3203"/>
    <cellStyle name="40% - Accent6 2 4 2 3" xfId="818"/>
    <cellStyle name="40% - Accent6 2 4 2 3 2" xfId="2423"/>
    <cellStyle name="40% - Accent6 2 4 2 3 3" xfId="3433"/>
    <cellStyle name="40% - Accent6 2 4 2 4" xfId="2421"/>
    <cellStyle name="40% - Accent6 2 4 2 5" xfId="2972"/>
    <cellStyle name="40% - Accent6 2 4 3" xfId="295"/>
    <cellStyle name="40% - Accent6 2 4 3 2" xfId="587"/>
    <cellStyle name="40% - Accent6 2 4 3 2 2" xfId="2425"/>
    <cellStyle name="40% - Accent6 2 4 3 2 3" xfId="3204"/>
    <cellStyle name="40% - Accent6 2 4 3 3" xfId="819"/>
    <cellStyle name="40% - Accent6 2 4 3 3 2" xfId="2426"/>
    <cellStyle name="40% - Accent6 2 4 3 3 3" xfId="3434"/>
    <cellStyle name="40% - Accent6 2 4 3 4" xfId="2424"/>
    <cellStyle name="40% - Accent6 2 4 3 5" xfId="2973"/>
    <cellStyle name="40% - Accent6 2 4 4" xfId="585"/>
    <cellStyle name="40% - Accent6 2 4 4 2" xfId="2427"/>
    <cellStyle name="40% - Accent6 2 4 4 3" xfId="3202"/>
    <cellStyle name="40% - Accent6 2 4 5" xfId="817"/>
    <cellStyle name="40% - Accent6 2 4 5 2" xfId="2428"/>
    <cellStyle name="40% - Accent6 2 4 5 3" xfId="3432"/>
    <cellStyle name="40% - Accent6 2 4 6" xfId="2420"/>
    <cellStyle name="40% - Accent6 2 4 7" xfId="2971"/>
    <cellStyle name="40% - Accent6 2 5" xfId="296"/>
    <cellStyle name="40% - Accent6 2 5 2" xfId="588"/>
    <cellStyle name="40% - Accent6 2 5 2 2" xfId="2430"/>
    <cellStyle name="40% - Accent6 2 5 2 3" xfId="3205"/>
    <cellStyle name="40% - Accent6 2 5 3" xfId="820"/>
    <cellStyle name="40% - Accent6 2 5 3 2" xfId="2431"/>
    <cellStyle name="40% - Accent6 2 5 3 3" xfId="3435"/>
    <cellStyle name="40% - Accent6 2 5 4" xfId="2429"/>
    <cellStyle name="40% - Accent6 2 5 5" xfId="2974"/>
    <cellStyle name="40% - Accent6 2 6" xfId="297"/>
    <cellStyle name="40% - Accent6 2 6 2" xfId="589"/>
    <cellStyle name="40% - Accent6 2 6 2 2" xfId="2433"/>
    <cellStyle name="40% - Accent6 2 6 2 3" xfId="3206"/>
    <cellStyle name="40% - Accent6 2 6 3" xfId="821"/>
    <cellStyle name="40% - Accent6 2 6 3 2" xfId="2434"/>
    <cellStyle name="40% - Accent6 2 6 3 3" xfId="3436"/>
    <cellStyle name="40% - Accent6 2 6 4" xfId="2432"/>
    <cellStyle name="40% - Accent6 2 6 5" xfId="2975"/>
    <cellStyle name="40% - Accent6 2 7" xfId="1056"/>
    <cellStyle name="40% - Accent6 2 7 2" xfId="3560"/>
    <cellStyle name="40% - Accent6 2 8" xfId="1082"/>
    <cellStyle name="40% - Accent6 2 8 2" xfId="3586"/>
    <cellStyle name="40% - Accent6 2 9" xfId="1108"/>
    <cellStyle name="40% - Accent6 2 9 2" xfId="3612"/>
    <cellStyle name="40% - Accent6 3" xfId="392"/>
    <cellStyle name="40% - Accent6 3 2" xfId="656"/>
    <cellStyle name="40% - Accent6 3 2 2" xfId="2435"/>
    <cellStyle name="40% - Accent6 3 2 3" xfId="3273"/>
    <cellStyle name="40% - Accent6 3 3" xfId="889"/>
    <cellStyle name="40% - Accent6 3 3 2" xfId="2436"/>
    <cellStyle name="40% - Accent6 3 3 3" xfId="3503"/>
    <cellStyle name="40% - Accent6 3 4" xfId="1899"/>
    <cellStyle name="40% - Accent6 3 5" xfId="3042"/>
    <cellStyle name="40% - Accent6 4" xfId="918"/>
    <cellStyle name="40% - Accent6 4 2" xfId="1914"/>
    <cellStyle name="40% - Accent6 4 3" xfId="3521"/>
    <cellStyle name="40% - Accent6 5" xfId="1069"/>
    <cellStyle name="40% - Accent6 5 2" xfId="3573"/>
    <cellStyle name="40% - Accent6 6" xfId="1095"/>
    <cellStyle name="40% - Accent6 6 2" xfId="3599"/>
    <cellStyle name="40% - Accent6 7" xfId="1121"/>
    <cellStyle name="40% - Accent6 7 2" xfId="3625"/>
    <cellStyle name="40% - Accent6 8" xfId="1332"/>
    <cellStyle name="40% - Accent6 8 2" xfId="3675"/>
    <cellStyle name="40% - Accent6 9" xfId="1358"/>
    <cellStyle name="40% - Accent6 9 2" xfId="3701"/>
    <cellStyle name="40% - Акцент1 2" xfId="919"/>
    <cellStyle name="40% — акцент1 2" xfId="920"/>
    <cellStyle name="40% - Акцент1 2 10" xfId="2697"/>
    <cellStyle name="40% - Акцент1 2 11" xfId="2795"/>
    <cellStyle name="40% - Акцент1 2 12" xfId="2802"/>
    <cellStyle name="40% - Акцент1 2 13" xfId="3522"/>
    <cellStyle name="40% - Акцент1 2 14" xfId="3939"/>
    <cellStyle name="40% - Акцент1 2 2" xfId="1925"/>
    <cellStyle name="40% - Акцент1 2 3" xfId="1784"/>
    <cellStyle name="40% - Акцент1 2 4" xfId="2665"/>
    <cellStyle name="40% - Акцент1 2 5" xfId="2632"/>
    <cellStyle name="40% - Акцент1 2 6" xfId="1800"/>
    <cellStyle name="40% - Акцент1 2 7" xfId="1864"/>
    <cellStyle name="40% - Акцент1 2 8" xfId="2628"/>
    <cellStyle name="40% - Акцент1 2 9" xfId="2618"/>
    <cellStyle name="40% — акцент1 3" xfId="1484"/>
    <cellStyle name="40% — акцент1 3 2" xfId="3823"/>
    <cellStyle name="40% — акцент1 4" xfId="1482"/>
    <cellStyle name="40% — акцент1 4 2" xfId="3821"/>
    <cellStyle name="40% — акцент1 5" xfId="1510"/>
    <cellStyle name="40% — акцент1 5 2" xfId="3848"/>
    <cellStyle name="40% — акцент1 6" xfId="1512"/>
    <cellStyle name="40% — акцент1 6 2" xfId="3850"/>
    <cellStyle name="40% — акцент1 7" xfId="1534"/>
    <cellStyle name="40% — акцент1 7 2" xfId="3870"/>
    <cellStyle name="40% - Акцент2 2" xfId="921"/>
    <cellStyle name="40% — акцент2 2" xfId="922"/>
    <cellStyle name="40% - Акцент2 2 10" xfId="2699"/>
    <cellStyle name="40% - Акцент2 2 11" xfId="2793"/>
    <cellStyle name="40% - Акцент2 2 12" xfId="2804"/>
    <cellStyle name="40% - Акцент2 2 13" xfId="3523"/>
    <cellStyle name="40% - Акцент2 2 14" xfId="3940"/>
    <cellStyle name="40% - Акцент2 2 2" xfId="1927"/>
    <cellStyle name="40% - Акцент2 2 3" xfId="1782"/>
    <cellStyle name="40% - Акцент2 2 4" xfId="2663"/>
    <cellStyle name="40% - Акцент2 2 5" xfId="2634"/>
    <cellStyle name="40% - Акцент2 2 6" xfId="2630"/>
    <cellStyle name="40% - Акцент2 2 7" xfId="2439"/>
    <cellStyle name="40% - Акцент2 2 8" xfId="2437"/>
    <cellStyle name="40% - Акцент2 2 9" xfId="2667"/>
    <cellStyle name="40% — акцент2 3" xfId="1488"/>
    <cellStyle name="40% — акцент2 3 2" xfId="3827"/>
    <cellStyle name="40% — акцент2 4" xfId="1494"/>
    <cellStyle name="40% — акцент2 4 2" xfId="3833"/>
    <cellStyle name="40% — акцент2 5" xfId="1491"/>
    <cellStyle name="40% — акцент2 5 2" xfId="3830"/>
    <cellStyle name="40% — акцент2 6" xfId="1523"/>
    <cellStyle name="40% — акцент2 6 2" xfId="3861"/>
    <cellStyle name="40% — акцент2 7" xfId="1536"/>
    <cellStyle name="40% — акцент2 7 2" xfId="3872"/>
    <cellStyle name="40% - Акцент3 2" xfId="923"/>
    <cellStyle name="40% — акцент3 2" xfId="924"/>
    <cellStyle name="40% - Акцент3 2 10" xfId="2701"/>
    <cellStyle name="40% - Акцент3 2 11" xfId="2791"/>
    <cellStyle name="40% - Акцент3 2 12" xfId="2806"/>
    <cellStyle name="40% - Акцент3 2 13" xfId="3524"/>
    <cellStyle name="40% - Акцент3 2 14" xfId="3941"/>
    <cellStyle name="40% - Акцент3 2 2" xfId="1929"/>
    <cellStyle name="40% - Акцент3 2 3" xfId="2189"/>
    <cellStyle name="40% - Акцент3 2 4" xfId="2661"/>
    <cellStyle name="40% - Акцент3 2 5" xfId="2636"/>
    <cellStyle name="40% - Акцент3 2 6" xfId="2651"/>
    <cellStyle name="40% - Акцент3 2 7" xfId="2668"/>
    <cellStyle name="40% - Акцент3 2 8" xfId="2648"/>
    <cellStyle name="40% - Акцент3 2 9" xfId="2625"/>
    <cellStyle name="40% — акцент3 3" xfId="1490"/>
    <cellStyle name="40% — акцент3 3 2" xfId="3829"/>
    <cellStyle name="40% — акцент3 4" xfId="1502"/>
    <cellStyle name="40% — акцент3 4 2" xfId="3840"/>
    <cellStyle name="40% — акцент3 5" xfId="1514"/>
    <cellStyle name="40% — акцент3 5 2" xfId="3852"/>
    <cellStyle name="40% — акцент3 6" xfId="1501"/>
    <cellStyle name="40% — акцент3 6 2" xfId="3839"/>
    <cellStyle name="40% — акцент3 7" xfId="1538"/>
    <cellStyle name="40% — акцент3 7 2" xfId="3874"/>
    <cellStyle name="40% - Акцент4 2" xfId="925"/>
    <cellStyle name="40% — акцент4 2" xfId="926"/>
    <cellStyle name="40% - Акцент4 2 10" xfId="2703"/>
    <cellStyle name="40% - Акцент4 2 11" xfId="2789"/>
    <cellStyle name="40% - Акцент4 2 12" xfId="2808"/>
    <cellStyle name="40% - Акцент4 2 13" xfId="3525"/>
    <cellStyle name="40% - Акцент4 2 14" xfId="3942"/>
    <cellStyle name="40% - Акцент4 2 2" xfId="1931"/>
    <cellStyle name="40% - Акцент4 2 3" xfId="2187"/>
    <cellStyle name="40% - Акцент4 2 4" xfId="2660"/>
    <cellStyle name="40% - Акцент4 2 5" xfId="2637"/>
    <cellStyle name="40% - Акцент4 2 6" xfId="1883"/>
    <cellStyle name="40% - Акцент4 2 7" xfId="2671"/>
    <cellStyle name="40% - Акцент4 2 8" xfId="2673"/>
    <cellStyle name="40% - Акцент4 2 9" xfId="1880"/>
    <cellStyle name="40% — акцент4 3" xfId="1493"/>
    <cellStyle name="40% — акцент4 3 2" xfId="3832"/>
    <cellStyle name="40% — акцент4 4" xfId="1505"/>
    <cellStyle name="40% — акцент4 4 2" xfId="3843"/>
    <cellStyle name="40% — акцент4 5" xfId="1518"/>
    <cellStyle name="40% — акцент4 5 2" xfId="3856"/>
    <cellStyle name="40% — акцент4 6" xfId="1526"/>
    <cellStyle name="40% — акцент4 6 2" xfId="3864"/>
    <cellStyle name="40% — акцент4 7" xfId="1540"/>
    <cellStyle name="40% — акцент4 7 2" xfId="3876"/>
    <cellStyle name="40% - Акцент5 2" xfId="927"/>
    <cellStyle name="40% — акцент5 2" xfId="928"/>
    <cellStyle name="40% - Акцент5 2 10" xfId="2705"/>
    <cellStyle name="40% - Акцент5 2 11" xfId="2787"/>
    <cellStyle name="40% - Акцент5 2 12" xfId="2810"/>
    <cellStyle name="40% - Акцент5 2 13" xfId="3526"/>
    <cellStyle name="40% - Акцент5 2 14" xfId="3943"/>
    <cellStyle name="40% - Акцент5 2 2" xfId="1933"/>
    <cellStyle name="40% - Акцент5 2 3" xfId="2185"/>
    <cellStyle name="40% - Акцент5 2 4" xfId="2658"/>
    <cellStyle name="40% - Акцент5 2 5" xfId="2639"/>
    <cellStyle name="40% - Акцент5 2 6" xfId="1900"/>
    <cellStyle name="40% - Акцент5 2 7" xfId="1901"/>
    <cellStyle name="40% - Акцент5 2 8" xfId="2627"/>
    <cellStyle name="40% - Акцент5 2 9" xfId="2647"/>
    <cellStyle name="40% — акцент5 3" xfId="1497"/>
    <cellStyle name="40% — акцент5 3 2" xfId="3835"/>
    <cellStyle name="40% — акцент5 4" xfId="1507"/>
    <cellStyle name="40% — акцент5 4 2" xfId="3845"/>
    <cellStyle name="40% — акцент5 5" xfId="1520"/>
    <cellStyle name="40% — акцент5 5 2" xfId="3858"/>
    <cellStyle name="40% — акцент5 6" xfId="1528"/>
    <cellStyle name="40% — акцент5 6 2" xfId="3866"/>
    <cellStyle name="40% — акцент5 7" xfId="1542"/>
    <cellStyle name="40% — акцент5 7 2" xfId="3878"/>
    <cellStyle name="40% - Акцент6 2" xfId="929"/>
    <cellStyle name="40% — акцент6 2" xfId="930"/>
    <cellStyle name="40% - Акцент6 2 10" xfId="2707"/>
    <cellStyle name="40% - Акцент6 2 11" xfId="2785"/>
    <cellStyle name="40% - Акцент6 2 12" xfId="2812"/>
    <cellStyle name="40% - Акцент6 2 13" xfId="3527"/>
    <cellStyle name="40% - Акцент6 2 14" xfId="3944"/>
    <cellStyle name="40% - Акцент6 2 2" xfId="1935"/>
    <cellStyle name="40% - Акцент6 2 3" xfId="1821"/>
    <cellStyle name="40% - Акцент6 2 4" xfId="2656"/>
    <cellStyle name="40% - Акцент6 2 5" xfId="2641"/>
    <cellStyle name="40% - Акцент6 2 6" xfId="2619"/>
    <cellStyle name="40% - Акцент6 2 7" xfId="2645"/>
    <cellStyle name="40% - Акцент6 2 8" xfId="2674"/>
    <cellStyle name="40% - Акцент6 2 9" xfId="2670"/>
    <cellStyle name="40% — акцент6 3" xfId="1500"/>
    <cellStyle name="40% — акцент6 3 2" xfId="3838"/>
    <cellStyle name="40% — акцент6 4" xfId="1509"/>
    <cellStyle name="40% — акцент6 4 2" xfId="3847"/>
    <cellStyle name="40% — акцент6 5" xfId="1522"/>
    <cellStyle name="40% — акцент6 5 2" xfId="3860"/>
    <cellStyle name="40% — акцент6 6" xfId="1530"/>
    <cellStyle name="40% — акцент6 6 2" xfId="3868"/>
    <cellStyle name="40% — акцент6 7" xfId="1544"/>
    <cellStyle name="40% — акцент6 7 2" xfId="3880"/>
    <cellStyle name="60% - Accent1" xfId="1022" builtinId="32" customBuiltin="1"/>
    <cellStyle name="60% - Accent1 2" xfId="30"/>
    <cellStyle name="60% - Accent1 2 2" xfId="92"/>
    <cellStyle name="60% - Accent1 2 3" xfId="1135"/>
    <cellStyle name="60% - Accent1 2 4" xfId="1834"/>
    <cellStyle name="60% - Accent1 3" xfId="393"/>
    <cellStyle name="60% - Accent2" xfId="1026" builtinId="36" customBuiltin="1"/>
    <cellStyle name="60% - Accent2 2" xfId="31"/>
    <cellStyle name="60% - Accent2 2 2" xfId="93"/>
    <cellStyle name="60% - Accent2 2 3" xfId="1136"/>
    <cellStyle name="60% - Accent2 2 4" xfId="1772"/>
    <cellStyle name="60% - Accent2 3" xfId="394"/>
    <cellStyle name="60% - Accent3" xfId="1030" builtinId="40" customBuiltin="1"/>
    <cellStyle name="60% - Accent3 2" xfId="32"/>
    <cellStyle name="60% - Accent3 2 2" xfId="94"/>
    <cellStyle name="60% - Accent3 2 3" xfId="1137"/>
    <cellStyle name="60% - Accent3 2 4" xfId="1785"/>
    <cellStyle name="60% - Accent3 3" xfId="395"/>
    <cellStyle name="60% - Accent4" xfId="1034" builtinId="44" customBuiltin="1"/>
    <cellStyle name="60% - Accent4 2" xfId="33"/>
    <cellStyle name="60% - Accent4 2 2" xfId="95"/>
    <cellStyle name="60% - Accent4 2 3" xfId="1138"/>
    <cellStyle name="60% - Accent4 2 4" xfId="1877"/>
    <cellStyle name="60% - Accent4 3" xfId="396"/>
    <cellStyle name="60% - Accent5" xfId="1038" builtinId="48" customBuiltin="1"/>
    <cellStyle name="60% - Accent5 2" xfId="34"/>
    <cellStyle name="60% - Accent5 2 2" xfId="96"/>
    <cellStyle name="60% - Accent5 2 3" xfId="1139"/>
    <cellStyle name="60% - Accent5 2 4" xfId="1805"/>
    <cellStyle name="60% - Accent5 3" xfId="397"/>
    <cellStyle name="60% - Accent6" xfId="1042" builtinId="52" customBuiltin="1"/>
    <cellStyle name="60% - Accent6 2" xfId="35"/>
    <cellStyle name="60% - Accent6 2 2" xfId="97"/>
    <cellStyle name="60% - Accent6 2 3" xfId="1140"/>
    <cellStyle name="60% - Accent6 2 4" xfId="1792"/>
    <cellStyle name="60% - Accent6 3" xfId="398"/>
    <cellStyle name="60% - Акцент1 2" xfId="931"/>
    <cellStyle name="60% — акцент1 2" xfId="932"/>
    <cellStyle name="60% - Акцент2 2" xfId="933"/>
    <cellStyle name="60% — акцент2 2" xfId="934"/>
    <cellStyle name="60% - Акцент3 2" xfId="935"/>
    <cellStyle name="60% — акцент3 2" xfId="936"/>
    <cellStyle name="60% - Акцент4 2" xfId="937"/>
    <cellStyle name="60% — акцент4 2" xfId="938"/>
    <cellStyle name="60% - Акцент5 2" xfId="939"/>
    <cellStyle name="60% — акцент5 2" xfId="940"/>
    <cellStyle name="60% - Акцент6 2" xfId="941"/>
    <cellStyle name="60% — акцент6 2" xfId="942"/>
    <cellStyle name="Accent1" xfId="1019" builtinId="29" customBuiltin="1"/>
    <cellStyle name="Accent1 2" xfId="36"/>
    <cellStyle name="Accent1 2 2" xfId="98"/>
    <cellStyle name="Accent1 2 3" xfId="1141"/>
    <cellStyle name="Accent1 2 4" xfId="1793"/>
    <cellStyle name="Accent1 3" xfId="399"/>
    <cellStyle name="Accent2" xfId="1023" builtinId="33" customBuiltin="1"/>
    <cellStyle name="Accent2 2" xfId="37"/>
    <cellStyle name="Accent2 2 2" xfId="99"/>
    <cellStyle name="Accent2 2 3" xfId="1142"/>
    <cellStyle name="Accent2 2 4" xfId="1787"/>
    <cellStyle name="Accent2 3" xfId="400"/>
    <cellStyle name="Accent3" xfId="1027" builtinId="37" customBuiltin="1"/>
    <cellStyle name="Accent3 2" xfId="38"/>
    <cellStyle name="Accent3 2 2" xfId="100"/>
    <cellStyle name="Accent3 2 3" xfId="1143"/>
    <cellStyle name="Accent3 2 4" xfId="1798"/>
    <cellStyle name="Accent3 3" xfId="401"/>
    <cellStyle name="Accent4" xfId="1031" builtinId="41" customBuiltin="1"/>
    <cellStyle name="Accent4 2" xfId="39"/>
    <cellStyle name="Accent4 2 2" xfId="101"/>
    <cellStyle name="Accent4 2 3" xfId="1144"/>
    <cellStyle name="Accent4 2 4" xfId="1875"/>
    <cellStyle name="Accent4 3" xfId="402"/>
    <cellStyle name="Accent5" xfId="1035" builtinId="45" customBuiltin="1"/>
    <cellStyle name="Accent5 2" xfId="40"/>
    <cellStyle name="Accent5 2 2" xfId="102"/>
    <cellStyle name="Accent5 2 3" xfId="1145"/>
    <cellStyle name="Accent5 2 4" xfId="1777"/>
    <cellStyle name="Accent5 3" xfId="403"/>
    <cellStyle name="Accent6" xfId="1039" builtinId="49" customBuiltin="1"/>
    <cellStyle name="Accent6 2" xfId="41"/>
    <cellStyle name="Accent6 2 2" xfId="103"/>
    <cellStyle name="Accent6 2 3" xfId="1146"/>
    <cellStyle name="Accent6 2 4" xfId="1794"/>
    <cellStyle name="Accent6 3" xfId="404"/>
    <cellStyle name="Bad" xfId="1010" builtinId="27" customBuiltin="1"/>
    <cellStyle name="Bad 2" xfId="42"/>
    <cellStyle name="Bad 2 2" xfId="104"/>
    <cellStyle name="Bad 2 3" xfId="1147"/>
    <cellStyle name="Bad 2 4" xfId="1779"/>
    <cellStyle name="Bad 3" xfId="405"/>
    <cellStyle name="Calculation" xfId="1002" builtinId="22" customBuiltin="1"/>
    <cellStyle name="Calculation 2" xfId="43"/>
    <cellStyle name="Calculation 2 2" xfId="105"/>
    <cellStyle name="Calculation 2 2 2" xfId="426"/>
    <cellStyle name="Calculation 2 2 2 2" xfId="2440"/>
    <cellStyle name="Calculation 2 2 3" xfId="822"/>
    <cellStyle name="Calculation 2 2 3 2" xfId="2441"/>
    <cellStyle name="Calculation 2 2 4" xfId="1881"/>
    <cellStyle name="Calculation 2 3" xfId="1148"/>
    <cellStyle name="Calculation 2 4" xfId="1719"/>
    <cellStyle name="Calculation 2 5" xfId="1863"/>
    <cellStyle name="Calculation 3" xfId="406"/>
    <cellStyle name="Check Cell" xfId="1015" builtinId="23" customBuiltin="1"/>
    <cellStyle name="Check Cell 2" xfId="44"/>
    <cellStyle name="Check Cell 2 2" xfId="106"/>
    <cellStyle name="Check Cell 2 3" xfId="1149"/>
    <cellStyle name="Check Cell 2 4" xfId="1813"/>
    <cellStyle name="Check Cell 3" xfId="407"/>
    <cellStyle name="Comma" xfId="7" builtinId="3"/>
    <cellStyle name="Comma 10" xfId="421"/>
    <cellStyle name="Comma 10 2" xfId="1290"/>
    <cellStyle name="Comma 10 2 2" xfId="3659"/>
    <cellStyle name="Comma 10 3" xfId="1397"/>
    <cellStyle name="Comma 10 3 2" xfId="3740"/>
    <cellStyle name="Comma 10 4" xfId="1682"/>
    <cellStyle name="Comma 10 5" xfId="2442"/>
    <cellStyle name="Comma 10 6" xfId="2709"/>
    <cellStyle name="Comma 10 7" xfId="3043"/>
    <cellStyle name="Comma 11" xfId="1004"/>
    <cellStyle name="Comma 12" xfId="1477"/>
    <cellStyle name="Comma 13" xfId="1687"/>
    <cellStyle name="Comma 13 2" xfId="1714"/>
    <cellStyle name="Comma 14" xfId="2675"/>
    <cellStyle name="Comma 15" xfId="1000"/>
    <cellStyle name="Comma 15 2" xfId="1293"/>
    <cellStyle name="Comma 15 3" xfId="2708"/>
    <cellStyle name="Comma 19" xfId="1744"/>
    <cellStyle name="Comma 2" xfId="10"/>
    <cellStyle name="Comma 2 2" xfId="72"/>
    <cellStyle name="Comma 2 2 2" xfId="107"/>
    <cellStyle name="Comma 2 2 2 2" xfId="298"/>
    <cellStyle name="Comma 2 2 2 2 2" xfId="2710"/>
    <cellStyle name="Comma 2 2 2 3" xfId="1001"/>
    <cellStyle name="Comma 2 2 2 4" xfId="1151"/>
    <cellStyle name="Comma 2 2 2 5" xfId="2682"/>
    <cellStyle name="Comma 2 2 3" xfId="1152"/>
    <cellStyle name="Comma 2 2 4" xfId="1274"/>
    <cellStyle name="Comma 2 2 5" xfId="1294"/>
    <cellStyle name="Comma 2 2 6" xfId="2679"/>
    <cellStyle name="Comma 2 3" xfId="75"/>
    <cellStyle name="Comma 2 3 2" xfId="299"/>
    <cellStyle name="Comma 2 3 2 2" xfId="1154"/>
    <cellStyle name="Comma 2 3 2 3" xfId="2711"/>
    <cellStyle name="Comma 2 3 3" xfId="1300"/>
    <cellStyle name="Comma 2 3 4" xfId="1153"/>
    <cellStyle name="Comma 2 3 5" xfId="2681"/>
    <cellStyle name="Comma 2 4" xfId="68"/>
    <cellStyle name="Comma 2 4 2" xfId="1155"/>
    <cellStyle name="Comma 2 4 3" xfId="2712"/>
    <cellStyle name="Comma 2 5" xfId="17"/>
    <cellStyle name="Comma 2 5 2" xfId="1295"/>
    <cellStyle name="Comma 2 5 3" xfId="2713"/>
    <cellStyle name="Comma 2 6" xfId="1150"/>
    <cellStyle name="Comma 2 7" xfId="2676"/>
    <cellStyle name="Comma 3" xfId="12"/>
    <cellStyle name="Comma 3 2" xfId="108"/>
    <cellStyle name="Comma 3 2 2" xfId="300"/>
    <cellStyle name="Comma 3 2 2 2" xfId="301"/>
    <cellStyle name="Comma 3 2 2 2 2" xfId="1765"/>
    <cellStyle name="Comma 3 2 2 2 2 2" xfId="1853"/>
    <cellStyle name="Comma 3 2 2 2 3" xfId="1741"/>
    <cellStyle name="Comma 3 2 2 2 4" xfId="1831"/>
    <cellStyle name="Comma 3 2 2 2 5" xfId="2693"/>
    <cellStyle name="Comma 3 2 2 3" xfId="1755"/>
    <cellStyle name="Comma 3 2 2 3 2" xfId="1843"/>
    <cellStyle name="Comma 3 2 2 4" xfId="1730"/>
    <cellStyle name="Comma 3 2 2 5" xfId="1818"/>
    <cellStyle name="Comma 3 2 2 6" xfId="2688"/>
    <cellStyle name="Comma 3 2 3" xfId="427"/>
    <cellStyle name="Comma 3 2 3 2" xfId="1759"/>
    <cellStyle name="Comma 3 2 3 2 2" xfId="1847"/>
    <cellStyle name="Comma 3 2 3 3" xfId="1735"/>
    <cellStyle name="Comma 3 2 3 4" xfId="1825"/>
    <cellStyle name="Comma 3 2 3 5" xfId="2686"/>
    <cellStyle name="Comma 3 2 3 6" xfId="3048"/>
    <cellStyle name="Comma 3 2 4" xfId="663"/>
    <cellStyle name="Comma 3 2 4 2" xfId="1749"/>
    <cellStyle name="Comma 3 2 4 3" xfId="1837"/>
    <cellStyle name="Comma 3 2 4 4" xfId="2690"/>
    <cellStyle name="Comma 3 2 4 5" xfId="3278"/>
    <cellStyle name="Comma 3 2 5" xfId="1156"/>
    <cellStyle name="Comma 3 2 6" xfId="1720"/>
    <cellStyle name="Comma 3 2 7" xfId="1799"/>
    <cellStyle name="Comma 3 2 8" xfId="2683"/>
    <cellStyle name="Comma 3 2 9" xfId="2817"/>
    <cellStyle name="Comma 3 3" xfId="71"/>
    <cellStyle name="Comma 3 3 2" xfId="1275"/>
    <cellStyle name="Comma 3 3 3" xfId="1157"/>
    <cellStyle name="Comma 3 3 4" xfId="2714"/>
    <cellStyle name="Comma 3 4" xfId="1301"/>
    <cellStyle name="Comma 3 5" xfId="2678"/>
    <cellStyle name="Comma 4" xfId="74"/>
    <cellStyle name="Comma 4 2" xfId="302"/>
    <cellStyle name="Comma 4 2 2" xfId="303"/>
    <cellStyle name="Comma 4 2 2 2" xfId="1291"/>
    <cellStyle name="Comma 4 2 2 3" xfId="2716"/>
    <cellStyle name="Comma 4 2 3" xfId="1316"/>
    <cellStyle name="Comma 4 2 4" xfId="1158"/>
    <cellStyle name="Comma 4 2 5" xfId="2715"/>
    <cellStyle name="Comma 4 3" xfId="304"/>
    <cellStyle name="Comma 4 3 2" xfId="305"/>
    <cellStyle name="Comma 4 3 2 2" xfId="2718"/>
    <cellStyle name="Comma 4 3 3" xfId="1159"/>
    <cellStyle name="Comma 4 3 4" xfId="2717"/>
    <cellStyle name="Comma 4 4" xfId="1306"/>
    <cellStyle name="Comma 4 5" xfId="2680"/>
    <cellStyle name="Comma 5" xfId="66"/>
    <cellStyle name="Comma 5 2" xfId="306"/>
    <cellStyle name="Comma 5 2 2" xfId="307"/>
    <cellStyle name="Comma 5 2 2 2" xfId="1758"/>
    <cellStyle name="Comma 5 2 2 3" xfId="1846"/>
    <cellStyle name="Comma 5 2 2 4" xfId="2719"/>
    <cellStyle name="Comma 5 2 3" xfId="1161"/>
    <cellStyle name="Comma 5 2 4" xfId="1734"/>
    <cellStyle name="Comma 5 2 5" xfId="1824"/>
    <cellStyle name="Comma 5 2 6" xfId="2685"/>
    <cellStyle name="Comma 5 3" xfId="425"/>
    <cellStyle name="Comma 5 3 2" xfId="1313"/>
    <cellStyle name="Comma 5 3 3" xfId="1748"/>
    <cellStyle name="Comma 5 3 4" xfId="1836"/>
    <cellStyle name="Comma 5 3 5" xfId="2689"/>
    <cellStyle name="Comma 5 3 6" xfId="3047"/>
    <cellStyle name="Comma 5 4" xfId="660"/>
    <cellStyle name="Comma 5 4 2" xfId="2443"/>
    <cellStyle name="Comma 5 4 3" xfId="2720"/>
    <cellStyle name="Comma 5 4 4" xfId="3277"/>
    <cellStyle name="Comma 5 5" xfId="1160"/>
    <cellStyle name="Comma 5 6" xfId="1718"/>
    <cellStyle name="Comma 5 7" xfId="1775"/>
    <cellStyle name="Comma 5 8" xfId="2677"/>
    <cellStyle name="Comma 5 9" xfId="2816"/>
    <cellStyle name="Comma 6" xfId="15"/>
    <cellStyle name="Comma 6 10" xfId="658"/>
    <cellStyle name="Comma 6 10 2" xfId="2444"/>
    <cellStyle name="Comma 6 10 3" xfId="3275"/>
    <cellStyle name="Comma 6 11" xfId="1162"/>
    <cellStyle name="Comma 6 12" xfId="1729"/>
    <cellStyle name="Comma 6 13" xfId="1817"/>
    <cellStyle name="Comma 6 14" xfId="2687"/>
    <cellStyle name="Comma 6 15" xfId="2814"/>
    <cellStyle name="Comma 6 2" xfId="308"/>
    <cellStyle name="Comma 6 2 2" xfId="1163"/>
    <cellStyle name="Comma 6 2 2 2" xfId="1764"/>
    <cellStyle name="Comma 6 2 2 3" xfId="1852"/>
    <cellStyle name="Comma 6 2 3" xfId="1740"/>
    <cellStyle name="Comma 6 2 4" xfId="1830"/>
    <cellStyle name="Comma 6 2 5" xfId="2692"/>
    <cellStyle name="Comma 6 3" xfId="309"/>
    <cellStyle name="Comma 6 3 10" xfId="1842"/>
    <cellStyle name="Comma 6 3 11" xfId="2721"/>
    <cellStyle name="Comma 6 3 12" xfId="2976"/>
    <cellStyle name="Comma 6 3 2" xfId="310"/>
    <cellStyle name="Comma 6 3 2 2" xfId="311"/>
    <cellStyle name="Comma 6 3 2 2 2" xfId="592"/>
    <cellStyle name="Comma 6 3 2 2 2 2" xfId="2447"/>
    <cellStyle name="Comma 6 3 2 2 2 3" xfId="2724"/>
    <cellStyle name="Comma 6 3 2 2 2 4" xfId="3209"/>
    <cellStyle name="Comma 6 3 2 2 3" xfId="825"/>
    <cellStyle name="Comma 6 3 2 2 3 2" xfId="2448"/>
    <cellStyle name="Comma 6 3 2 2 3 3" xfId="2725"/>
    <cellStyle name="Comma 6 3 2 2 3 4" xfId="3439"/>
    <cellStyle name="Comma 6 3 2 2 4" xfId="2446"/>
    <cellStyle name="Comma 6 3 2 2 5" xfId="2723"/>
    <cellStyle name="Comma 6 3 2 2 6" xfId="2978"/>
    <cellStyle name="Comma 6 3 2 3" xfId="312"/>
    <cellStyle name="Comma 6 3 2 3 2" xfId="593"/>
    <cellStyle name="Comma 6 3 2 3 2 2" xfId="2450"/>
    <cellStyle name="Comma 6 3 2 3 2 3" xfId="2727"/>
    <cellStyle name="Comma 6 3 2 3 2 4" xfId="3210"/>
    <cellStyle name="Comma 6 3 2 3 3" xfId="826"/>
    <cellStyle name="Comma 6 3 2 3 3 2" xfId="2451"/>
    <cellStyle name="Comma 6 3 2 3 3 3" xfId="2728"/>
    <cellStyle name="Comma 6 3 2 3 3 4" xfId="3440"/>
    <cellStyle name="Comma 6 3 2 3 4" xfId="2449"/>
    <cellStyle name="Comma 6 3 2 3 5" xfId="2726"/>
    <cellStyle name="Comma 6 3 2 3 6" xfId="2979"/>
    <cellStyle name="Comma 6 3 2 4" xfId="591"/>
    <cellStyle name="Comma 6 3 2 4 2" xfId="2452"/>
    <cellStyle name="Comma 6 3 2 4 3" xfId="2729"/>
    <cellStyle name="Comma 6 3 2 4 4" xfId="3208"/>
    <cellStyle name="Comma 6 3 2 5" xfId="824"/>
    <cellStyle name="Comma 6 3 2 5 2" xfId="2453"/>
    <cellStyle name="Comma 6 3 2 5 3" xfId="2730"/>
    <cellStyle name="Comma 6 3 2 5 4" xfId="3438"/>
    <cellStyle name="Comma 6 3 2 6" xfId="2445"/>
    <cellStyle name="Comma 6 3 2 7" xfId="2722"/>
    <cellStyle name="Comma 6 3 2 8" xfId="2977"/>
    <cellStyle name="Comma 6 3 3" xfId="313"/>
    <cellStyle name="Comma 6 3 3 2" xfId="594"/>
    <cellStyle name="Comma 6 3 3 2 2" xfId="2455"/>
    <cellStyle name="Comma 6 3 3 2 3" xfId="2732"/>
    <cellStyle name="Comma 6 3 3 2 4" xfId="3211"/>
    <cellStyle name="Comma 6 3 3 3" xfId="827"/>
    <cellStyle name="Comma 6 3 3 3 2" xfId="2456"/>
    <cellStyle name="Comma 6 3 3 3 3" xfId="2733"/>
    <cellStyle name="Comma 6 3 3 3 4" xfId="3441"/>
    <cellStyle name="Comma 6 3 3 4" xfId="2454"/>
    <cellStyle name="Comma 6 3 3 5" xfId="2731"/>
    <cellStyle name="Comma 6 3 3 6" xfId="2980"/>
    <cellStyle name="Comma 6 3 4" xfId="314"/>
    <cellStyle name="Comma 6 3 4 2" xfId="595"/>
    <cellStyle name="Comma 6 3 4 2 2" xfId="2458"/>
    <cellStyle name="Comma 6 3 4 2 3" xfId="2735"/>
    <cellStyle name="Comma 6 3 4 2 4" xfId="3212"/>
    <cellStyle name="Comma 6 3 4 3" xfId="828"/>
    <cellStyle name="Comma 6 3 4 3 2" xfId="2459"/>
    <cellStyle name="Comma 6 3 4 3 3" xfId="2736"/>
    <cellStyle name="Comma 6 3 4 3 4" xfId="3442"/>
    <cellStyle name="Comma 6 3 4 4" xfId="2457"/>
    <cellStyle name="Comma 6 3 4 5" xfId="2734"/>
    <cellStyle name="Comma 6 3 4 6" xfId="2981"/>
    <cellStyle name="Comma 6 3 5" xfId="590"/>
    <cellStyle name="Comma 6 3 5 2" xfId="2460"/>
    <cellStyle name="Comma 6 3 5 3" xfId="2737"/>
    <cellStyle name="Comma 6 3 5 4" xfId="3207"/>
    <cellStyle name="Comma 6 3 6" xfId="823"/>
    <cellStyle name="Comma 6 3 6 2" xfId="2461"/>
    <cellStyle name="Comma 6 3 6 3" xfId="2738"/>
    <cellStyle name="Comma 6 3 6 4" xfId="3437"/>
    <cellStyle name="Comma 6 3 7" xfId="1318"/>
    <cellStyle name="Comma 6 3 7 2" xfId="3661"/>
    <cellStyle name="Comma 6 3 8" xfId="1684"/>
    <cellStyle name="Comma 6 3 9" xfId="1754"/>
    <cellStyle name="Comma 6 4" xfId="315"/>
    <cellStyle name="Comma 6 4 2" xfId="316"/>
    <cellStyle name="Comma 6 4 2 2" xfId="317"/>
    <cellStyle name="Comma 6 4 2 2 2" xfId="598"/>
    <cellStyle name="Comma 6 4 2 2 2 2" xfId="2465"/>
    <cellStyle name="Comma 6 4 2 2 2 3" xfId="2742"/>
    <cellStyle name="Comma 6 4 2 2 2 4" xfId="3215"/>
    <cellStyle name="Comma 6 4 2 2 3" xfId="831"/>
    <cellStyle name="Comma 6 4 2 2 3 2" xfId="2466"/>
    <cellStyle name="Comma 6 4 2 2 3 3" xfId="2743"/>
    <cellStyle name="Comma 6 4 2 2 3 4" xfId="3445"/>
    <cellStyle name="Comma 6 4 2 2 4" xfId="2464"/>
    <cellStyle name="Comma 6 4 2 2 5" xfId="2741"/>
    <cellStyle name="Comma 6 4 2 2 6" xfId="2984"/>
    <cellStyle name="Comma 6 4 2 3" xfId="318"/>
    <cellStyle name="Comma 6 4 2 3 2" xfId="599"/>
    <cellStyle name="Comma 6 4 2 3 2 2" xfId="2468"/>
    <cellStyle name="Comma 6 4 2 3 2 3" xfId="2745"/>
    <cellStyle name="Comma 6 4 2 3 2 4" xfId="3216"/>
    <cellStyle name="Comma 6 4 2 3 3" xfId="832"/>
    <cellStyle name="Comma 6 4 2 3 3 2" xfId="2469"/>
    <cellStyle name="Comma 6 4 2 3 3 3" xfId="2746"/>
    <cellStyle name="Comma 6 4 2 3 3 4" xfId="3446"/>
    <cellStyle name="Comma 6 4 2 3 4" xfId="2467"/>
    <cellStyle name="Comma 6 4 2 3 5" xfId="2744"/>
    <cellStyle name="Comma 6 4 2 3 6" xfId="2985"/>
    <cellStyle name="Comma 6 4 2 4" xfId="597"/>
    <cellStyle name="Comma 6 4 2 4 2" xfId="2470"/>
    <cellStyle name="Comma 6 4 2 4 3" xfId="2747"/>
    <cellStyle name="Comma 6 4 2 4 4" xfId="3214"/>
    <cellStyle name="Comma 6 4 2 5" xfId="830"/>
    <cellStyle name="Comma 6 4 2 5 2" xfId="2471"/>
    <cellStyle name="Comma 6 4 2 5 3" xfId="2748"/>
    <cellStyle name="Comma 6 4 2 5 4" xfId="3444"/>
    <cellStyle name="Comma 6 4 2 6" xfId="2463"/>
    <cellStyle name="Comma 6 4 2 7" xfId="2740"/>
    <cellStyle name="Comma 6 4 2 8" xfId="2983"/>
    <cellStyle name="Comma 6 4 3" xfId="319"/>
    <cellStyle name="Comma 6 4 3 2" xfId="600"/>
    <cellStyle name="Comma 6 4 3 2 2" xfId="2473"/>
    <cellStyle name="Comma 6 4 3 2 3" xfId="2750"/>
    <cellStyle name="Comma 6 4 3 2 4" xfId="3217"/>
    <cellStyle name="Comma 6 4 3 3" xfId="833"/>
    <cellStyle name="Comma 6 4 3 3 2" xfId="2474"/>
    <cellStyle name="Comma 6 4 3 3 3" xfId="2751"/>
    <cellStyle name="Comma 6 4 3 3 4" xfId="3447"/>
    <cellStyle name="Comma 6 4 3 4" xfId="2472"/>
    <cellStyle name="Comma 6 4 3 5" xfId="2749"/>
    <cellStyle name="Comma 6 4 3 6" xfId="2986"/>
    <cellStyle name="Comma 6 4 4" xfId="320"/>
    <cellStyle name="Comma 6 4 4 2" xfId="601"/>
    <cellStyle name="Comma 6 4 4 2 2" xfId="2476"/>
    <cellStyle name="Comma 6 4 4 2 3" xfId="2753"/>
    <cellStyle name="Comma 6 4 4 2 4" xfId="3218"/>
    <cellStyle name="Comma 6 4 4 3" xfId="834"/>
    <cellStyle name="Comma 6 4 4 3 2" xfId="2477"/>
    <cellStyle name="Comma 6 4 4 3 3" xfId="2754"/>
    <cellStyle name="Comma 6 4 4 3 4" xfId="3448"/>
    <cellStyle name="Comma 6 4 4 4" xfId="2475"/>
    <cellStyle name="Comma 6 4 4 5" xfId="2752"/>
    <cellStyle name="Comma 6 4 4 6" xfId="2987"/>
    <cellStyle name="Comma 6 4 5" xfId="596"/>
    <cellStyle name="Comma 6 4 5 2" xfId="2478"/>
    <cellStyle name="Comma 6 4 5 3" xfId="2755"/>
    <cellStyle name="Comma 6 4 5 4" xfId="3213"/>
    <cellStyle name="Comma 6 4 6" xfId="829"/>
    <cellStyle name="Comma 6 4 6 2" xfId="2479"/>
    <cellStyle name="Comma 6 4 6 3" xfId="2756"/>
    <cellStyle name="Comma 6 4 6 4" xfId="3443"/>
    <cellStyle name="Comma 6 4 7" xfId="2462"/>
    <cellStyle name="Comma 6 4 8" xfId="2739"/>
    <cellStyle name="Comma 6 4 9" xfId="2982"/>
    <cellStyle name="Comma 6 5" xfId="321"/>
    <cellStyle name="Comma 6 5 2" xfId="322"/>
    <cellStyle name="Comma 6 5 2 2" xfId="603"/>
    <cellStyle name="Comma 6 5 2 2 2" xfId="2482"/>
    <cellStyle name="Comma 6 5 2 2 3" xfId="2759"/>
    <cellStyle name="Comma 6 5 2 2 4" xfId="3220"/>
    <cellStyle name="Comma 6 5 2 3" xfId="836"/>
    <cellStyle name="Comma 6 5 2 3 2" xfId="2483"/>
    <cellStyle name="Comma 6 5 2 3 3" xfId="2760"/>
    <cellStyle name="Comma 6 5 2 3 4" xfId="3450"/>
    <cellStyle name="Comma 6 5 2 4" xfId="2481"/>
    <cellStyle name="Comma 6 5 2 5" xfId="2758"/>
    <cellStyle name="Comma 6 5 2 6" xfId="2989"/>
    <cellStyle name="Comma 6 5 3" xfId="323"/>
    <cellStyle name="Comma 6 5 3 2" xfId="604"/>
    <cellStyle name="Comma 6 5 3 2 2" xfId="2485"/>
    <cellStyle name="Comma 6 5 3 2 3" xfId="2762"/>
    <cellStyle name="Comma 6 5 3 2 4" xfId="3221"/>
    <cellStyle name="Comma 6 5 3 3" xfId="837"/>
    <cellStyle name="Comma 6 5 3 3 2" xfId="2486"/>
    <cellStyle name="Comma 6 5 3 3 3" xfId="2763"/>
    <cellStyle name="Comma 6 5 3 3 4" xfId="3451"/>
    <cellStyle name="Comma 6 5 3 4" xfId="2484"/>
    <cellStyle name="Comma 6 5 3 5" xfId="2761"/>
    <cellStyle name="Comma 6 5 3 6" xfId="2990"/>
    <cellStyle name="Comma 6 5 4" xfId="602"/>
    <cellStyle name="Comma 6 5 4 2" xfId="2487"/>
    <cellStyle name="Comma 6 5 4 3" xfId="2764"/>
    <cellStyle name="Comma 6 5 4 4" xfId="3219"/>
    <cellStyle name="Comma 6 5 5" xfId="835"/>
    <cellStyle name="Comma 6 5 5 2" xfId="2488"/>
    <cellStyle name="Comma 6 5 5 3" xfId="2765"/>
    <cellStyle name="Comma 6 5 5 4" xfId="3449"/>
    <cellStyle name="Comma 6 5 6" xfId="2480"/>
    <cellStyle name="Comma 6 5 7" xfId="2757"/>
    <cellStyle name="Comma 6 5 8" xfId="2988"/>
    <cellStyle name="Comma 6 6" xfId="324"/>
    <cellStyle name="Comma 6 6 2" xfId="325"/>
    <cellStyle name="Comma 6 6 2 2" xfId="606"/>
    <cellStyle name="Comma 6 6 2 2 2" xfId="2491"/>
    <cellStyle name="Comma 6 6 2 2 3" xfId="2768"/>
    <cellStyle name="Comma 6 6 2 2 4" xfId="3223"/>
    <cellStyle name="Comma 6 6 2 3" xfId="839"/>
    <cellStyle name="Comma 6 6 2 3 2" xfId="2492"/>
    <cellStyle name="Comma 6 6 2 3 3" xfId="2769"/>
    <cellStyle name="Comma 6 6 2 3 4" xfId="3453"/>
    <cellStyle name="Comma 6 6 2 4" xfId="2490"/>
    <cellStyle name="Comma 6 6 2 5" xfId="2767"/>
    <cellStyle name="Comma 6 6 2 6" xfId="2992"/>
    <cellStyle name="Comma 6 6 3" xfId="326"/>
    <cellStyle name="Comma 6 6 3 2" xfId="607"/>
    <cellStyle name="Comma 6 6 3 2 2" xfId="2494"/>
    <cellStyle name="Comma 6 6 3 2 3" xfId="2771"/>
    <cellStyle name="Comma 6 6 3 2 4" xfId="3224"/>
    <cellStyle name="Comma 6 6 3 3" xfId="840"/>
    <cellStyle name="Comma 6 6 3 3 2" xfId="2495"/>
    <cellStyle name="Comma 6 6 3 3 3" xfId="2772"/>
    <cellStyle name="Comma 6 6 3 3 4" xfId="3454"/>
    <cellStyle name="Comma 6 6 3 4" xfId="2493"/>
    <cellStyle name="Comma 6 6 3 5" xfId="2770"/>
    <cellStyle name="Comma 6 6 3 6" xfId="2993"/>
    <cellStyle name="Comma 6 6 4" xfId="605"/>
    <cellStyle name="Comma 6 6 4 2" xfId="2496"/>
    <cellStyle name="Comma 6 6 4 3" xfId="2773"/>
    <cellStyle name="Comma 6 6 4 4" xfId="3222"/>
    <cellStyle name="Comma 6 6 5" xfId="838"/>
    <cellStyle name="Comma 6 6 5 2" xfId="2497"/>
    <cellStyle name="Comma 6 6 5 3" xfId="2774"/>
    <cellStyle name="Comma 6 6 5 4" xfId="3452"/>
    <cellStyle name="Comma 6 6 6" xfId="2489"/>
    <cellStyle name="Comma 6 6 7" xfId="2766"/>
    <cellStyle name="Comma 6 6 8" xfId="2991"/>
    <cellStyle name="Comma 6 7" xfId="327"/>
    <cellStyle name="Comma 6 7 2" xfId="608"/>
    <cellStyle name="Comma 6 7 2 2" xfId="2499"/>
    <cellStyle name="Comma 6 7 2 3" xfId="2776"/>
    <cellStyle name="Comma 6 7 2 4" xfId="3225"/>
    <cellStyle name="Comma 6 7 3" xfId="841"/>
    <cellStyle name="Comma 6 7 3 2" xfId="2500"/>
    <cellStyle name="Comma 6 7 3 3" xfId="2777"/>
    <cellStyle name="Comma 6 7 3 4" xfId="3455"/>
    <cellStyle name="Comma 6 7 4" xfId="2498"/>
    <cellStyle name="Comma 6 7 5" xfId="2775"/>
    <cellStyle name="Comma 6 7 6" xfId="2994"/>
    <cellStyle name="Comma 6 8" xfId="328"/>
    <cellStyle name="Comma 6 8 2" xfId="609"/>
    <cellStyle name="Comma 6 8 2 2" xfId="2502"/>
    <cellStyle name="Comma 6 8 2 3" xfId="2779"/>
    <cellStyle name="Comma 6 8 2 4" xfId="3226"/>
    <cellStyle name="Comma 6 8 3" xfId="842"/>
    <cellStyle name="Comma 6 8 3 2" xfId="2503"/>
    <cellStyle name="Comma 6 8 3 3" xfId="2780"/>
    <cellStyle name="Comma 6 8 3 4" xfId="3456"/>
    <cellStyle name="Comma 6 8 4" xfId="2501"/>
    <cellStyle name="Comma 6 8 5" xfId="2778"/>
    <cellStyle name="Comma 6 8 6" xfId="2995"/>
    <cellStyle name="Comma 6 9" xfId="423"/>
    <cellStyle name="Comma 6 9 2" xfId="2504"/>
    <cellStyle name="Comma 6 9 3" xfId="3045"/>
    <cellStyle name="Comma 7" xfId="329"/>
    <cellStyle name="Comma 7 2" xfId="1165"/>
    <cellStyle name="Comma 7 2 2" xfId="1166"/>
    <cellStyle name="Comma 7 3" xfId="1167"/>
    <cellStyle name="Comma 7 4" xfId="1164"/>
    <cellStyle name="Comma 8" xfId="330"/>
    <cellStyle name="Comma 8 2" xfId="331"/>
    <cellStyle name="Comma 8 2 2" xfId="2782"/>
    <cellStyle name="Comma 8 3" xfId="1168"/>
    <cellStyle name="Comma 8 4" xfId="2781"/>
    <cellStyle name="Comma 9" xfId="332"/>
    <cellStyle name="Comma 9 2" xfId="333"/>
    <cellStyle name="Comma 9 2 2" xfId="1276"/>
    <cellStyle name="Comma 9 2 3" xfId="2784"/>
    <cellStyle name="Comma 9 3" xfId="1169"/>
    <cellStyle name="Comma 9 4" xfId="2783"/>
    <cellStyle name="Currency 2" xfId="1292"/>
    <cellStyle name="Currency 2 2" xfId="1398"/>
    <cellStyle name="Currency 2 2 2" xfId="3741"/>
    <cellStyle name="Currency 2 3" xfId="1683"/>
    <cellStyle name="Currency 2 4" xfId="3660"/>
    <cellStyle name="Explanatory Text" xfId="1017" builtinId="53" customBuiltin="1"/>
    <cellStyle name="Explanatory Text 2" xfId="45"/>
    <cellStyle name="Explanatory Text 2 2" xfId="109"/>
    <cellStyle name="Explanatory Text 2 3" xfId="1170"/>
    <cellStyle name="Explanatory Text 2 4" xfId="1870"/>
    <cellStyle name="Explanatory Text 3" xfId="408"/>
    <cellStyle name="Good" xfId="1009" builtinId="26" customBuiltin="1"/>
    <cellStyle name="Good 2" xfId="46"/>
    <cellStyle name="Good 2 2" xfId="110"/>
    <cellStyle name="Good 2 3" xfId="1171"/>
    <cellStyle name="Good 2 4" xfId="1855"/>
    <cellStyle name="Good 3" xfId="409"/>
    <cellStyle name="Heading 1" xfId="1005" builtinId="16" customBuiltin="1"/>
    <cellStyle name="Heading 1 2" xfId="47"/>
    <cellStyle name="Heading 1 2 2" xfId="111"/>
    <cellStyle name="Heading 1 2 3" xfId="1172"/>
    <cellStyle name="Heading 1 2 4" xfId="1872"/>
    <cellStyle name="Heading 1 3" xfId="410"/>
    <cellStyle name="Heading 2" xfId="1006" builtinId="17" customBuiltin="1"/>
    <cellStyle name="Heading 2 2" xfId="48"/>
    <cellStyle name="Heading 2 2 2" xfId="112"/>
    <cellStyle name="Heading 2 2 3" xfId="1173"/>
    <cellStyle name="Heading 2 2 4" xfId="1809"/>
    <cellStyle name="Heading 2 3" xfId="411"/>
    <cellStyle name="Heading 3" xfId="1007" builtinId="18" customBuiltin="1"/>
    <cellStyle name="Heading 3 2" xfId="49"/>
    <cellStyle name="Heading 3 2 2" xfId="113"/>
    <cellStyle name="Heading 3 2 3" xfId="1174"/>
    <cellStyle name="Heading 3 2 4" xfId="1862"/>
    <cellStyle name="Heading 3 3" xfId="412"/>
    <cellStyle name="Heading 4" xfId="1008" builtinId="19" customBuiltin="1"/>
    <cellStyle name="Heading 4 2" xfId="50"/>
    <cellStyle name="Heading 4 2 2" xfId="114"/>
    <cellStyle name="Heading 4 2 3" xfId="1175"/>
    <cellStyle name="Heading 4 2 4" xfId="1822"/>
    <cellStyle name="Heading 4 3" xfId="413"/>
    <cellStyle name="Input" xfId="1012" builtinId="20" customBuiltin="1"/>
    <cellStyle name="Input 2" xfId="51"/>
    <cellStyle name="Input 2 2" xfId="115"/>
    <cellStyle name="Input 2 2 2" xfId="428"/>
    <cellStyle name="Input 2 2 2 2" xfId="2507"/>
    <cellStyle name="Input 2 2 3" xfId="661"/>
    <cellStyle name="Input 2 2 3 2" xfId="2508"/>
    <cellStyle name="Input 2 2 4" xfId="1882"/>
    <cellStyle name="Input 2 3" xfId="1176"/>
    <cellStyle name="Input 2 4" xfId="1721"/>
    <cellStyle name="Input 2 5" xfId="1820"/>
    <cellStyle name="Input 3" xfId="414"/>
    <cellStyle name="KPMG Heading 1" xfId="1177"/>
    <cellStyle name="KPMG Heading 2" xfId="1178"/>
    <cellStyle name="KPMG Heading 3" xfId="1179"/>
    <cellStyle name="KPMG Heading 4" xfId="1180"/>
    <cellStyle name="KPMG Normal" xfId="1181"/>
    <cellStyle name="KPMG Normal Text" xfId="1182"/>
    <cellStyle name="KPMG Normal_123" xfId="1183"/>
    <cellStyle name="Linked Cell" xfId="1014" builtinId="24" customBuiltin="1"/>
    <cellStyle name="Linked Cell 2" xfId="52"/>
    <cellStyle name="Linked Cell 2 2" xfId="116"/>
    <cellStyle name="Linked Cell 2 3" xfId="1184"/>
    <cellStyle name="Linked Cell 2 4" xfId="1874"/>
    <cellStyle name="Linked Cell 3" xfId="415"/>
    <cellStyle name="Neutral" xfId="1011" builtinId="28" customBuiltin="1"/>
    <cellStyle name="Neutral 2" xfId="53"/>
    <cellStyle name="Neutral 2 2" xfId="78"/>
    <cellStyle name="Neutral 2 3" xfId="334"/>
    <cellStyle name="Neutral 2 4" xfId="1185"/>
    <cellStyle name="Neutral 2 5" xfId="1860"/>
    <cellStyle name="Neutral 3" xfId="117"/>
    <cellStyle name="Neutral 4" xfId="335"/>
    <cellStyle name="Neutral 4 2" xfId="416"/>
    <cellStyle name="Normal" xfId="0" builtinId="0"/>
    <cellStyle name="Normal 10" xfId="4"/>
    <cellStyle name="Normal 10 10" xfId="1768"/>
    <cellStyle name="Normal 10 2" xfId="336"/>
    <cellStyle name="Normal 10 2 10" xfId="2996"/>
    <cellStyle name="Normal 10 2 2" xfId="337"/>
    <cellStyle name="Normal 10 2 2 2" xfId="338"/>
    <cellStyle name="Normal 10 2 2 2 2" xfId="612"/>
    <cellStyle name="Normal 10 2 2 2 2 2" xfId="2511"/>
    <cellStyle name="Normal 10 2 2 2 2 3" xfId="3229"/>
    <cellStyle name="Normal 10 2 2 2 3" xfId="845"/>
    <cellStyle name="Normal 10 2 2 2 3 2" xfId="2512"/>
    <cellStyle name="Normal 10 2 2 2 3 3" xfId="3459"/>
    <cellStyle name="Normal 10 2 2 2 4" xfId="2510"/>
    <cellStyle name="Normal 10 2 2 2 5" xfId="2998"/>
    <cellStyle name="Normal 10 2 2 3" xfId="339"/>
    <cellStyle name="Normal 10 2 2 3 2" xfId="613"/>
    <cellStyle name="Normal 10 2 2 3 2 2" xfId="2514"/>
    <cellStyle name="Normal 10 2 2 3 2 3" xfId="3230"/>
    <cellStyle name="Normal 10 2 2 3 3" xfId="846"/>
    <cellStyle name="Normal 10 2 2 3 3 2" xfId="2515"/>
    <cellStyle name="Normal 10 2 2 3 3 3" xfId="3460"/>
    <cellStyle name="Normal 10 2 2 3 4" xfId="2513"/>
    <cellStyle name="Normal 10 2 2 3 5" xfId="2999"/>
    <cellStyle name="Normal 10 2 2 4" xfId="611"/>
    <cellStyle name="Normal 10 2 2 4 2" xfId="2516"/>
    <cellStyle name="Normal 10 2 2 4 3" xfId="3228"/>
    <cellStyle name="Normal 10 2 2 5" xfId="844"/>
    <cellStyle name="Normal 10 2 2 5 2" xfId="2517"/>
    <cellStyle name="Normal 10 2 2 5 3" xfId="3458"/>
    <cellStyle name="Normal 10 2 2 6" xfId="1762"/>
    <cellStyle name="Normal 10 2 2 7" xfId="1850"/>
    <cellStyle name="Normal 10 2 2 8" xfId="2997"/>
    <cellStyle name="Normal 10 2 3" xfId="340"/>
    <cellStyle name="Normal 10 2 3 2" xfId="614"/>
    <cellStyle name="Normal 10 2 3 2 2" xfId="2519"/>
    <cellStyle name="Normal 10 2 3 2 3" xfId="3231"/>
    <cellStyle name="Normal 10 2 3 3" xfId="847"/>
    <cellStyle name="Normal 10 2 3 3 2" xfId="2520"/>
    <cellStyle name="Normal 10 2 3 3 3" xfId="3461"/>
    <cellStyle name="Normal 10 2 3 4" xfId="2518"/>
    <cellStyle name="Normal 10 2 3 5" xfId="3000"/>
    <cellStyle name="Normal 10 2 4" xfId="341"/>
    <cellStyle name="Normal 10 2 4 2" xfId="615"/>
    <cellStyle name="Normal 10 2 4 2 2" xfId="2522"/>
    <cellStyle name="Normal 10 2 4 2 3" xfId="3232"/>
    <cellStyle name="Normal 10 2 4 3" xfId="848"/>
    <cellStyle name="Normal 10 2 4 3 2" xfId="2523"/>
    <cellStyle name="Normal 10 2 4 3 3" xfId="3462"/>
    <cellStyle name="Normal 10 2 4 4" xfId="2521"/>
    <cellStyle name="Normal 10 2 4 5" xfId="3001"/>
    <cellStyle name="Normal 10 2 5" xfId="610"/>
    <cellStyle name="Normal 10 2 5 2" xfId="2524"/>
    <cellStyle name="Normal 10 2 5 3" xfId="3227"/>
    <cellStyle name="Normal 10 2 6" xfId="843"/>
    <cellStyle name="Normal 10 2 6 2" xfId="2525"/>
    <cellStyle name="Normal 10 2 6 3" xfId="3457"/>
    <cellStyle name="Normal 10 2 7" xfId="1187"/>
    <cellStyle name="Normal 10 2 8" xfId="1738"/>
    <cellStyle name="Normal 10 2 9" xfId="1828"/>
    <cellStyle name="Normal 10 3" xfId="342"/>
    <cellStyle name="Normal 10 3 2" xfId="343"/>
    <cellStyle name="Normal 10 3 2 2" xfId="617"/>
    <cellStyle name="Normal 10 3 2 2 2" xfId="2527"/>
    <cellStyle name="Normal 10 3 2 2 3" xfId="3234"/>
    <cellStyle name="Normal 10 3 2 3" xfId="850"/>
    <cellStyle name="Normal 10 3 2 3 2" xfId="2528"/>
    <cellStyle name="Normal 10 3 2 3 3" xfId="3464"/>
    <cellStyle name="Normal 10 3 2 4" xfId="2526"/>
    <cellStyle name="Normal 10 3 2 5" xfId="3003"/>
    <cellStyle name="Normal 10 3 3" xfId="344"/>
    <cellStyle name="Normal 10 3 3 2" xfId="618"/>
    <cellStyle name="Normal 10 3 3 2 2" xfId="2530"/>
    <cellStyle name="Normal 10 3 3 2 3" xfId="3235"/>
    <cellStyle name="Normal 10 3 3 3" xfId="851"/>
    <cellStyle name="Normal 10 3 3 3 2" xfId="2531"/>
    <cellStyle name="Normal 10 3 3 3 3" xfId="3465"/>
    <cellStyle name="Normal 10 3 3 4" xfId="2529"/>
    <cellStyle name="Normal 10 3 3 5" xfId="3004"/>
    <cellStyle name="Normal 10 3 4" xfId="616"/>
    <cellStyle name="Normal 10 3 4 2" xfId="2532"/>
    <cellStyle name="Normal 10 3 4 3" xfId="3233"/>
    <cellStyle name="Normal 10 3 5" xfId="849"/>
    <cellStyle name="Normal 10 3 5 2" xfId="2533"/>
    <cellStyle name="Normal 10 3 5 3" xfId="3463"/>
    <cellStyle name="Normal 10 3 6" xfId="1277"/>
    <cellStyle name="Normal 10 3 7" xfId="1743"/>
    <cellStyle name="Normal 10 3 8" xfId="1916"/>
    <cellStyle name="Normal 10 3 9" xfId="3002"/>
    <cellStyle name="Normal 10 4" xfId="345"/>
    <cellStyle name="Normal 10 4 2" xfId="346"/>
    <cellStyle name="Normal 10 4 2 2" xfId="620"/>
    <cellStyle name="Normal 10 4 2 2 2" xfId="2535"/>
    <cellStyle name="Normal 10 4 2 2 3" xfId="3237"/>
    <cellStyle name="Normal 10 4 2 3" xfId="853"/>
    <cellStyle name="Normal 10 4 2 3 2" xfId="2536"/>
    <cellStyle name="Normal 10 4 2 3 3" xfId="3467"/>
    <cellStyle name="Normal 10 4 2 4" xfId="2534"/>
    <cellStyle name="Normal 10 4 2 5" xfId="3006"/>
    <cellStyle name="Normal 10 4 3" xfId="347"/>
    <cellStyle name="Normal 10 4 3 2" xfId="621"/>
    <cellStyle name="Normal 10 4 3 2 2" xfId="2538"/>
    <cellStyle name="Normal 10 4 3 2 3" xfId="3238"/>
    <cellStyle name="Normal 10 4 3 3" xfId="854"/>
    <cellStyle name="Normal 10 4 3 3 2" xfId="2539"/>
    <cellStyle name="Normal 10 4 3 3 3" xfId="3468"/>
    <cellStyle name="Normal 10 4 3 4" xfId="2537"/>
    <cellStyle name="Normal 10 4 3 5" xfId="3007"/>
    <cellStyle name="Normal 10 4 4" xfId="619"/>
    <cellStyle name="Normal 10 4 4 2" xfId="2540"/>
    <cellStyle name="Normal 10 4 4 3" xfId="3236"/>
    <cellStyle name="Normal 10 4 5" xfId="852"/>
    <cellStyle name="Normal 10 4 5 2" xfId="2541"/>
    <cellStyle name="Normal 10 4 5 3" xfId="3466"/>
    <cellStyle name="Normal 10 4 6" xfId="1312"/>
    <cellStyle name="Normal 10 4 7" xfId="1752"/>
    <cellStyle name="Normal 10 4 8" xfId="1840"/>
    <cellStyle name="Normal 10 4 9" xfId="3005"/>
    <cellStyle name="Normal 10 5" xfId="348"/>
    <cellStyle name="Normal 10 5 2" xfId="622"/>
    <cellStyle name="Normal 10 5 2 2" xfId="2543"/>
    <cellStyle name="Normal 10 5 2 3" xfId="3239"/>
    <cellStyle name="Normal 10 5 3" xfId="855"/>
    <cellStyle name="Normal 10 5 3 2" xfId="2544"/>
    <cellStyle name="Normal 10 5 3 3" xfId="3469"/>
    <cellStyle name="Normal 10 5 4" xfId="2542"/>
    <cellStyle name="Normal 10 5 5" xfId="3008"/>
    <cellStyle name="Normal 10 6" xfId="349"/>
    <cellStyle name="Normal 10 6 2" xfId="623"/>
    <cellStyle name="Normal 10 6 2 2" xfId="2546"/>
    <cellStyle name="Normal 10 6 2 3" xfId="3240"/>
    <cellStyle name="Normal 10 6 3" xfId="856"/>
    <cellStyle name="Normal 10 6 3 2" xfId="2547"/>
    <cellStyle name="Normal 10 6 3 3" xfId="3470"/>
    <cellStyle name="Normal 10 6 4" xfId="2545"/>
    <cellStyle name="Normal 10 6 5" xfId="3009"/>
    <cellStyle name="Normal 10 7" xfId="1186"/>
    <cellStyle name="Normal 10 8" xfId="1727"/>
    <cellStyle name="Normal 10 9" xfId="1815"/>
    <cellStyle name="Normal 11" xfId="350"/>
    <cellStyle name="Normal 11 2" xfId="351"/>
    <cellStyle name="Normal 11 2 2" xfId="1261"/>
    <cellStyle name="Normal 11 2 2 2" xfId="1763"/>
    <cellStyle name="Normal 11 2 2 3" xfId="1851"/>
    <cellStyle name="Normal 11 2 3" xfId="1739"/>
    <cellStyle name="Normal 11 2 4" xfId="1829"/>
    <cellStyle name="Normal 11 3" xfId="943"/>
    <cellStyle name="Normal 11 3 2" xfId="1315"/>
    <cellStyle name="Normal 11 3 3" xfId="1746"/>
    <cellStyle name="Normal 11 3 4" xfId="1917"/>
    <cellStyle name="Normal 11 3 5" xfId="3528"/>
    <cellStyle name="Normal 11 4" xfId="1188"/>
    <cellStyle name="Normal 11 4 2" xfId="1753"/>
    <cellStyle name="Normal 11 4 3" xfId="1841"/>
    <cellStyle name="Normal 11 5" xfId="1728"/>
    <cellStyle name="Normal 11 6" xfId="1816"/>
    <cellStyle name="Normal 12" xfId="352"/>
    <cellStyle name="Normal 12 2" xfId="353"/>
    <cellStyle name="Normal 12 2 2" xfId="1715"/>
    <cellStyle name="Normal 12 3" xfId="893"/>
    <cellStyle name="Normal 12 3 2" xfId="1716"/>
    <cellStyle name="Normal 12 4" xfId="1189"/>
    <cellStyle name="Normal 12 5" xfId="1732"/>
    <cellStyle name="Normal 13" xfId="1190"/>
    <cellStyle name="Normal 13 2" xfId="1745"/>
    <cellStyle name="Normal 14" xfId="1191"/>
    <cellStyle name="Normal 14 2" xfId="1192"/>
    <cellStyle name="Normal 15" xfId="1193"/>
    <cellStyle name="Normal 16" xfId="1194"/>
    <cellStyle name="Normal 16 2" xfId="1278"/>
    <cellStyle name="Normal 17" xfId="1289"/>
    <cellStyle name="Normal 17 2" xfId="1396"/>
    <cellStyle name="Normal 17 2 2" xfId="3739"/>
    <cellStyle name="Normal 17 3" xfId="1681"/>
    <cellStyle name="Normal 17 4" xfId="3658"/>
    <cellStyle name="Normal 18" xfId="1122"/>
    <cellStyle name="Normal 18 2" xfId="3626"/>
    <cellStyle name="Normal 2" xfId="1"/>
    <cellStyle name="Normal 2 2" xfId="54"/>
    <cellStyle name="Normal 2 2 2" xfId="135"/>
    <cellStyle name="Normal 2 2 2 2" xfId="1196"/>
    <cellStyle name="Normal 2 2 3" xfId="118"/>
    <cellStyle name="Normal 2 2 3 2" xfId="1288"/>
    <cellStyle name="Normal 2 2 4" xfId="1302"/>
    <cellStyle name="Normal 2 2 5" xfId="1195"/>
    <cellStyle name="Normal 2 3" xfId="119"/>
    <cellStyle name="Normal 2 3 2" xfId="1198"/>
    <cellStyle name="Normal 2 3 2 2" xfId="1280"/>
    <cellStyle name="Normal 2 3 3" xfId="1279"/>
    <cellStyle name="Normal 2 3 4" xfId="1197"/>
    <cellStyle name="Normal 2 3 5" xfId="1769"/>
    <cellStyle name="Normal 2 4" xfId="67"/>
    <cellStyle name="Normal 2 4 2" xfId="1199"/>
    <cellStyle name="Normal 2 5" xfId="16"/>
    <cellStyle name="Normal 2 5 2" xfId="1200"/>
    <cellStyle name="Normal 2 5 3" xfId="1921"/>
    <cellStyle name="Normal 2_3.Havelvacner_N1_12 23.01.2018" xfId="354"/>
    <cellStyle name="Normal 28" xfId="1531"/>
    <cellStyle name="Normal 3" xfId="3"/>
    <cellStyle name="Normal 3 2" xfId="55"/>
    <cellStyle name="Normal 3 2 2" xfId="120"/>
    <cellStyle name="Normal 3 2 3" xfId="76"/>
    <cellStyle name="Normal 3 2 4" xfId="1201"/>
    <cellStyle name="Normal 3 3" xfId="70"/>
    <cellStyle name="Normal 3 3 2" xfId="1202"/>
    <cellStyle name="Normal 3 4" xfId="1203"/>
    <cellStyle name="Normal 3 4 2" xfId="1281"/>
    <cellStyle name="Normal 3_HavelvacN2axjusakN3" xfId="79"/>
    <cellStyle name="Normal 30" xfId="1532"/>
    <cellStyle name="Normal 4" xfId="5"/>
    <cellStyle name="Normal 4 2" xfId="77"/>
    <cellStyle name="Normal 4 2 2" xfId="355"/>
    <cellStyle name="Normal 4 2 3" xfId="1296"/>
    <cellStyle name="Normal 4 3" xfId="73"/>
    <cellStyle name="Normal 4 4" xfId="1204"/>
    <cellStyle name="Normal 4 7 4" xfId="1770"/>
    <cellStyle name="Normal 5" xfId="9"/>
    <cellStyle name="Normal 5 10" xfId="1205"/>
    <cellStyle name="Normal 5 2" xfId="56"/>
    <cellStyle name="Normal 5 2 2" xfId="121"/>
    <cellStyle name="Normal 5 2 2 2" xfId="429"/>
    <cellStyle name="Normal 5 2 2 2 2" xfId="1766"/>
    <cellStyle name="Normal 5 2 2 2 2 2" xfId="1854"/>
    <cellStyle name="Normal 5 2 2 2 3" xfId="1742"/>
    <cellStyle name="Normal 5 2 2 2 4" xfId="1832"/>
    <cellStyle name="Normal 5 2 2 2 5" xfId="3049"/>
    <cellStyle name="Normal 5 2 2 3" xfId="664"/>
    <cellStyle name="Normal 5 2 2 3 2" xfId="1756"/>
    <cellStyle name="Normal 5 2 2 3 3" xfId="1844"/>
    <cellStyle name="Normal 5 2 2 3 4" xfId="3279"/>
    <cellStyle name="Normal 5 2 2 4" xfId="1282"/>
    <cellStyle name="Normal 5 2 2 5" xfId="1731"/>
    <cellStyle name="Normal 5 2 2 6" xfId="1819"/>
    <cellStyle name="Normal 5 2 2 7" xfId="2818"/>
    <cellStyle name="Normal 5 2 3" xfId="944"/>
    <cellStyle name="Normal 5 2 3 2" xfId="1303"/>
    <cellStyle name="Normal 5 2 3 2 2" xfId="1760"/>
    <cellStyle name="Normal 5 2 3 2 3" xfId="1848"/>
    <cellStyle name="Normal 5 2 3 3" xfId="1736"/>
    <cellStyle name="Normal 5 2 3 4" xfId="1826"/>
    <cellStyle name="Normal 5 2 3 5" xfId="3529"/>
    <cellStyle name="Normal 5 2 4" xfId="945"/>
    <cellStyle name="Normal 5 2 4 2" xfId="1750"/>
    <cellStyle name="Normal 5 2 4 3" xfId="1838"/>
    <cellStyle name="Normal 5 2 4 4" xfId="3530"/>
    <cellStyle name="Normal 5 2 5" xfId="1206"/>
    <cellStyle name="Normal 5 2 6" xfId="1722"/>
    <cellStyle name="Normal 5 2 7" xfId="1803"/>
    <cellStyle name="Normal 5 3" xfId="356"/>
    <cellStyle name="Normal 5 3 2" xfId="357"/>
    <cellStyle name="Normal 5 3 2 2" xfId="358"/>
    <cellStyle name="Normal 5 3 2 2 2" xfId="626"/>
    <cellStyle name="Normal 5 3 2 2 2 2" xfId="2550"/>
    <cellStyle name="Normal 5 3 2 2 2 3" xfId="3243"/>
    <cellStyle name="Normal 5 3 2 2 3" xfId="859"/>
    <cellStyle name="Normal 5 3 2 2 3 2" xfId="2551"/>
    <cellStyle name="Normal 5 3 2 2 3 3" xfId="3473"/>
    <cellStyle name="Normal 5 3 2 2 4" xfId="2549"/>
    <cellStyle name="Normal 5 3 2 2 5" xfId="3012"/>
    <cellStyle name="Normal 5 3 2 3" xfId="359"/>
    <cellStyle name="Normal 5 3 2 3 2" xfId="627"/>
    <cellStyle name="Normal 5 3 2 3 2 2" xfId="2553"/>
    <cellStyle name="Normal 5 3 2 3 2 3" xfId="3244"/>
    <cellStyle name="Normal 5 3 2 3 3" xfId="860"/>
    <cellStyle name="Normal 5 3 2 3 3 2" xfId="2554"/>
    <cellStyle name="Normal 5 3 2 3 3 3" xfId="3474"/>
    <cellStyle name="Normal 5 3 2 3 4" xfId="2552"/>
    <cellStyle name="Normal 5 3 2 3 5" xfId="3013"/>
    <cellStyle name="Normal 5 3 2 4" xfId="625"/>
    <cellStyle name="Normal 5 3 2 4 2" xfId="2555"/>
    <cellStyle name="Normal 5 3 2 4 3" xfId="3242"/>
    <cellStyle name="Normal 5 3 2 5" xfId="858"/>
    <cellStyle name="Normal 5 3 2 5 2" xfId="2556"/>
    <cellStyle name="Normal 5 3 2 5 3" xfId="3472"/>
    <cellStyle name="Normal 5 3 2 6" xfId="2548"/>
    <cellStyle name="Normal 5 3 2 7" xfId="3011"/>
    <cellStyle name="Normal 5 3 3" xfId="360"/>
    <cellStyle name="Normal 5 3 3 2" xfId="628"/>
    <cellStyle name="Normal 5 3 3 2 2" xfId="2558"/>
    <cellStyle name="Normal 5 3 3 2 3" xfId="3245"/>
    <cellStyle name="Normal 5 3 3 3" xfId="861"/>
    <cellStyle name="Normal 5 3 3 3 2" xfId="2559"/>
    <cellStyle name="Normal 5 3 3 3 3" xfId="3475"/>
    <cellStyle name="Normal 5 3 3 4" xfId="2557"/>
    <cellStyle name="Normal 5 3 3 5" xfId="3014"/>
    <cellStyle name="Normal 5 3 4" xfId="361"/>
    <cellStyle name="Normal 5 3 4 2" xfId="629"/>
    <cellStyle name="Normal 5 3 4 2 2" xfId="2561"/>
    <cellStyle name="Normal 5 3 4 2 3" xfId="3246"/>
    <cellStyle name="Normal 5 3 4 3" xfId="862"/>
    <cellStyle name="Normal 5 3 4 3 2" xfId="2562"/>
    <cellStyle name="Normal 5 3 4 3 3" xfId="3476"/>
    <cellStyle name="Normal 5 3 4 4" xfId="2560"/>
    <cellStyle name="Normal 5 3 4 5" xfId="3015"/>
    <cellStyle name="Normal 5 3 5" xfId="624"/>
    <cellStyle name="Normal 5 3 5 2" xfId="2563"/>
    <cellStyle name="Normal 5 3 5 3" xfId="3241"/>
    <cellStyle name="Normal 5 3 6" xfId="857"/>
    <cellStyle name="Normal 5 3 6 2" xfId="2564"/>
    <cellStyle name="Normal 5 3 6 3" xfId="3471"/>
    <cellStyle name="Normal 5 3 7" xfId="1297"/>
    <cellStyle name="Normal 5 3 7 2" xfId="2623"/>
    <cellStyle name="Normal 5 3 8" xfId="1938"/>
    <cellStyle name="Normal 5 3 9" xfId="3010"/>
    <cellStyle name="Normal 5 4" xfId="362"/>
    <cellStyle name="Normal 5 4 2" xfId="363"/>
    <cellStyle name="Normal 5 4 2 2" xfId="364"/>
    <cellStyle name="Normal 5 4 2 2 2" xfId="632"/>
    <cellStyle name="Normal 5 4 2 2 2 2" xfId="2568"/>
    <cellStyle name="Normal 5 4 2 2 2 3" xfId="3249"/>
    <cellStyle name="Normal 5 4 2 2 3" xfId="865"/>
    <cellStyle name="Normal 5 4 2 2 3 2" xfId="2569"/>
    <cellStyle name="Normal 5 4 2 2 3 3" xfId="3479"/>
    <cellStyle name="Normal 5 4 2 2 4" xfId="2567"/>
    <cellStyle name="Normal 5 4 2 2 5" xfId="3018"/>
    <cellStyle name="Normal 5 4 2 3" xfId="365"/>
    <cellStyle name="Normal 5 4 2 3 2" xfId="633"/>
    <cellStyle name="Normal 5 4 2 3 2 2" xfId="2571"/>
    <cellStyle name="Normal 5 4 2 3 2 3" xfId="3250"/>
    <cellStyle name="Normal 5 4 2 3 3" xfId="866"/>
    <cellStyle name="Normal 5 4 2 3 3 2" xfId="2572"/>
    <cellStyle name="Normal 5 4 2 3 3 3" xfId="3480"/>
    <cellStyle name="Normal 5 4 2 3 4" xfId="2570"/>
    <cellStyle name="Normal 5 4 2 3 5" xfId="3019"/>
    <cellStyle name="Normal 5 4 2 4" xfId="631"/>
    <cellStyle name="Normal 5 4 2 4 2" xfId="2573"/>
    <cellStyle name="Normal 5 4 2 4 3" xfId="3248"/>
    <cellStyle name="Normal 5 4 2 5" xfId="864"/>
    <cellStyle name="Normal 5 4 2 5 2" xfId="2574"/>
    <cellStyle name="Normal 5 4 2 5 3" xfId="3478"/>
    <cellStyle name="Normal 5 4 2 6" xfId="2566"/>
    <cellStyle name="Normal 5 4 2 7" xfId="3017"/>
    <cellStyle name="Normal 5 4 3" xfId="366"/>
    <cellStyle name="Normal 5 4 3 2" xfId="634"/>
    <cellStyle name="Normal 5 4 3 2 2" xfId="2576"/>
    <cellStyle name="Normal 5 4 3 2 3" xfId="3251"/>
    <cellStyle name="Normal 5 4 3 3" xfId="867"/>
    <cellStyle name="Normal 5 4 3 3 2" xfId="2577"/>
    <cellStyle name="Normal 5 4 3 3 3" xfId="3481"/>
    <cellStyle name="Normal 5 4 3 4" xfId="2575"/>
    <cellStyle name="Normal 5 4 3 5" xfId="3020"/>
    <cellStyle name="Normal 5 4 4" xfId="367"/>
    <cellStyle name="Normal 5 4 4 2" xfId="635"/>
    <cellStyle name="Normal 5 4 4 2 2" xfId="2579"/>
    <cellStyle name="Normal 5 4 4 2 3" xfId="3252"/>
    <cellStyle name="Normal 5 4 4 3" xfId="868"/>
    <cellStyle name="Normal 5 4 4 3 2" xfId="2580"/>
    <cellStyle name="Normal 5 4 4 3 3" xfId="3482"/>
    <cellStyle name="Normal 5 4 4 4" xfId="2578"/>
    <cellStyle name="Normal 5 4 4 5" xfId="3021"/>
    <cellStyle name="Normal 5 4 5" xfId="630"/>
    <cellStyle name="Normal 5 4 5 2" xfId="2581"/>
    <cellStyle name="Normal 5 4 5 3" xfId="3247"/>
    <cellStyle name="Normal 5 4 6" xfId="863"/>
    <cellStyle name="Normal 5 4 6 2" xfId="2582"/>
    <cellStyle name="Normal 5 4 6 3" xfId="3477"/>
    <cellStyle name="Normal 5 4 7" xfId="2565"/>
    <cellStyle name="Normal 5 4 8" xfId="3016"/>
    <cellStyle name="Normal 5 5" xfId="368"/>
    <cellStyle name="Normal 5 5 2" xfId="369"/>
    <cellStyle name="Normal 5 5 2 2" xfId="637"/>
    <cellStyle name="Normal 5 5 2 2 2" xfId="2585"/>
    <cellStyle name="Normal 5 5 2 2 3" xfId="3254"/>
    <cellStyle name="Normal 5 5 2 3" xfId="870"/>
    <cellStyle name="Normal 5 5 2 3 2" xfId="2586"/>
    <cellStyle name="Normal 5 5 2 3 3" xfId="3484"/>
    <cellStyle name="Normal 5 5 2 4" xfId="2584"/>
    <cellStyle name="Normal 5 5 2 5" xfId="3023"/>
    <cellStyle name="Normal 5 5 3" xfId="370"/>
    <cellStyle name="Normal 5 5 3 2" xfId="638"/>
    <cellStyle name="Normal 5 5 3 2 2" xfId="2588"/>
    <cellStyle name="Normal 5 5 3 2 3" xfId="3255"/>
    <cellStyle name="Normal 5 5 3 3" xfId="871"/>
    <cellStyle name="Normal 5 5 3 3 2" xfId="2589"/>
    <cellStyle name="Normal 5 5 3 3 3" xfId="3485"/>
    <cellStyle name="Normal 5 5 3 4" xfId="2587"/>
    <cellStyle name="Normal 5 5 3 5" xfId="3024"/>
    <cellStyle name="Normal 5 5 4" xfId="636"/>
    <cellStyle name="Normal 5 5 4 2" xfId="2590"/>
    <cellStyle name="Normal 5 5 4 3" xfId="3253"/>
    <cellStyle name="Normal 5 5 5" xfId="869"/>
    <cellStyle name="Normal 5 5 5 2" xfId="2591"/>
    <cellStyle name="Normal 5 5 5 3" xfId="3483"/>
    <cellStyle name="Normal 5 5 6" xfId="2583"/>
    <cellStyle name="Normal 5 5 7" xfId="3022"/>
    <cellStyle name="Normal 5 6" xfId="371"/>
    <cellStyle name="Normal 5 6 2" xfId="372"/>
    <cellStyle name="Normal 5 6 2 2" xfId="640"/>
    <cellStyle name="Normal 5 6 2 2 2" xfId="2594"/>
    <cellStyle name="Normal 5 6 2 2 3" xfId="3257"/>
    <cellStyle name="Normal 5 6 2 3" xfId="873"/>
    <cellStyle name="Normal 5 6 2 3 2" xfId="2595"/>
    <cellStyle name="Normal 5 6 2 3 3" xfId="3487"/>
    <cellStyle name="Normal 5 6 2 4" xfId="2593"/>
    <cellStyle name="Normal 5 6 2 5" xfId="3026"/>
    <cellStyle name="Normal 5 6 3" xfId="373"/>
    <cellStyle name="Normal 5 6 3 2" xfId="641"/>
    <cellStyle name="Normal 5 6 3 2 2" xfId="2597"/>
    <cellStyle name="Normal 5 6 3 2 3" xfId="3258"/>
    <cellStyle name="Normal 5 6 3 3" xfId="874"/>
    <cellStyle name="Normal 5 6 3 3 2" xfId="2598"/>
    <cellStyle name="Normal 5 6 3 3 3" xfId="3488"/>
    <cellStyle name="Normal 5 6 3 4" xfId="2596"/>
    <cellStyle name="Normal 5 6 3 5" xfId="3027"/>
    <cellStyle name="Normal 5 6 4" xfId="639"/>
    <cellStyle name="Normal 5 6 4 2" xfId="2599"/>
    <cellStyle name="Normal 5 6 4 3" xfId="3256"/>
    <cellStyle name="Normal 5 6 5" xfId="872"/>
    <cellStyle name="Normal 5 6 5 2" xfId="2600"/>
    <cellStyle name="Normal 5 6 5 3" xfId="3486"/>
    <cellStyle name="Normal 5 6 6" xfId="2592"/>
    <cellStyle name="Normal 5 6 7" xfId="3025"/>
    <cellStyle name="Normal 5 7" xfId="374"/>
    <cellStyle name="Normal 5 7 2" xfId="642"/>
    <cellStyle name="Normal 5 7 2 2" xfId="2602"/>
    <cellStyle name="Normal 5 7 2 3" xfId="3259"/>
    <cellStyle name="Normal 5 7 3" xfId="875"/>
    <cellStyle name="Normal 5 7 3 2" xfId="2603"/>
    <cellStyle name="Normal 5 7 3 3" xfId="3489"/>
    <cellStyle name="Normal 5 7 4" xfId="2601"/>
    <cellStyle name="Normal 5 7 5" xfId="3028"/>
    <cellStyle name="Normal 5 8" xfId="375"/>
    <cellStyle name="Normal 5 8 2" xfId="643"/>
    <cellStyle name="Normal 5 8 2 2" xfId="2605"/>
    <cellStyle name="Normal 5 8 2 3" xfId="3260"/>
    <cellStyle name="Normal 5 8 3" xfId="876"/>
    <cellStyle name="Normal 5 8 3 2" xfId="2606"/>
    <cellStyle name="Normal 5 8 3 3" xfId="3490"/>
    <cellStyle name="Normal 5 8 4" xfId="2604"/>
    <cellStyle name="Normal 5 8 5" xfId="3029"/>
    <cellStyle name="Normal 5 9" xfId="376"/>
    <cellStyle name="Normal 5 9 2" xfId="644"/>
    <cellStyle name="Normal 5 9 2 2" xfId="2608"/>
    <cellStyle name="Normal 5 9 2 3" xfId="3261"/>
    <cellStyle name="Normal 5 9 3" xfId="877"/>
    <cellStyle name="Normal 5 9 3 2" xfId="2609"/>
    <cellStyle name="Normal 5 9 3 3" xfId="3491"/>
    <cellStyle name="Normal 5 9 4" xfId="2607"/>
    <cellStyle name="Normal 5 9 5" xfId="3030"/>
    <cellStyle name="Normal 6" xfId="122"/>
    <cellStyle name="Normal 6 2" xfId="946"/>
    <cellStyle name="Normal 6 2 2" xfId="1208"/>
    <cellStyle name="Normal 6 3" xfId="1298"/>
    <cellStyle name="Normal 6 4" xfId="1207"/>
    <cellStyle name="Normal 7" xfId="123"/>
    <cellStyle name="Normal 7 2" xfId="1260"/>
    <cellStyle name="Normal 7 3" xfId="1299"/>
    <cellStyle name="Normal 7 4" xfId="1209"/>
    <cellStyle name="Normal 8" xfId="8"/>
    <cellStyle name="Normal 8 2" xfId="134"/>
    <cellStyle name="Normal 8 2 2" xfId="1314"/>
    <cellStyle name="Normal 8 2 2 2" xfId="1757"/>
    <cellStyle name="Normal 8 2 2 3" xfId="1845"/>
    <cellStyle name="Normal 8 2 3" xfId="1211"/>
    <cellStyle name="Normal 8 2 4" xfId="1733"/>
    <cellStyle name="Normal 8 2 5" xfId="1823"/>
    <cellStyle name="Normal 8 3" xfId="947"/>
    <cellStyle name="Normal 8 3 2" xfId="1283"/>
    <cellStyle name="Normal 8 3 2 2" xfId="3655"/>
    <cellStyle name="Normal 8 3 3" xfId="1393"/>
    <cellStyle name="Normal 8 3 3 2" xfId="3736"/>
    <cellStyle name="Normal 8 3 4" xfId="1678"/>
    <cellStyle name="Normal 8 3 5" xfId="1747"/>
    <cellStyle name="Normal 8 3 6" xfId="1835"/>
    <cellStyle name="Normal 8 3 7" xfId="3531"/>
    <cellStyle name="Normal 8 4" xfId="948"/>
    <cellStyle name="Normal 8 4 2" xfId="1305"/>
    <cellStyle name="Normal 8 4 3" xfId="1915"/>
    <cellStyle name="Normal 8 4 4" xfId="3532"/>
    <cellStyle name="Normal 8 5" xfId="1210"/>
    <cellStyle name="Normal 8 5 2" xfId="3639"/>
    <cellStyle name="Normal 8 6" xfId="1378"/>
    <cellStyle name="Normal 8 6 2" xfId="3721"/>
    <cellStyle name="Normal 8 7" xfId="1662"/>
    <cellStyle name="Normal 8 8" xfId="1717"/>
    <cellStyle name="Normal 8 9" xfId="1774"/>
    <cellStyle name="Normal 88" xfId="1309"/>
    <cellStyle name="Normal 89" xfId="1311"/>
    <cellStyle name="Normal 9" xfId="13"/>
    <cellStyle name="Normal 9 2" xfId="422"/>
    <cellStyle name="Normal 9 2 2" xfId="1213"/>
    <cellStyle name="Normal 9 2 2 2" xfId="1761"/>
    <cellStyle name="Normal 9 2 2 3" xfId="1849"/>
    <cellStyle name="Normal 9 2 3" xfId="1737"/>
    <cellStyle name="Normal 9 2 4" xfId="1827"/>
    <cellStyle name="Normal 9 2 5" xfId="3044"/>
    <cellStyle name="Normal 9 3" xfId="657"/>
    <cellStyle name="Normal 9 3 2" xfId="1308"/>
    <cellStyle name="Normal 9 3 3" xfId="1751"/>
    <cellStyle name="Normal 9 3 4" xfId="1839"/>
    <cellStyle name="Normal 9 3 5" xfId="3274"/>
    <cellStyle name="Normal 9 4" xfId="1212"/>
    <cellStyle name="Normal 9 5" xfId="1726"/>
    <cellStyle name="Normal 9 6" xfId="1814"/>
    <cellStyle name="Normal 9 7" xfId="2813"/>
    <cellStyle name="Normal 90" xfId="1310"/>
    <cellStyle name="Normal_Book2" xfId="997"/>
    <cellStyle name="Normal_General 17.02.04" xfId="1003"/>
    <cellStyle name="Normal_Varabashxum-ynderk" xfId="1545"/>
    <cellStyle name="Note" xfId="1771" builtinId="10" customBuiltin="1"/>
    <cellStyle name="Note 10" xfId="1346"/>
    <cellStyle name="Note 10 2" xfId="3689"/>
    <cellStyle name="Note 11" xfId="1399"/>
    <cellStyle name="Note 11 2" xfId="3742"/>
    <cellStyle name="Note 12" xfId="1425"/>
    <cellStyle name="Note 12 2" xfId="3768"/>
    <cellStyle name="Note 13" xfId="1451"/>
    <cellStyle name="Note 13 2" xfId="3794"/>
    <cellStyle name="Note 14" xfId="1546"/>
    <cellStyle name="Note 14 2" xfId="3881"/>
    <cellStyle name="Note 15" xfId="1572"/>
    <cellStyle name="Note 15 2" xfId="3907"/>
    <cellStyle name="Note 16" xfId="1598"/>
    <cellStyle name="Note 17" xfId="1624"/>
    <cellStyle name="Note 18" xfId="1688"/>
    <cellStyle name="Note 2" xfId="57"/>
    <cellStyle name="Note 2 10" xfId="1412"/>
    <cellStyle name="Note 2 10 2" xfId="3755"/>
    <cellStyle name="Note 2 11" xfId="1438"/>
    <cellStyle name="Note 2 11 2" xfId="3781"/>
    <cellStyle name="Note 2 12" xfId="1464"/>
    <cellStyle name="Note 2 12 2" xfId="3807"/>
    <cellStyle name="Note 2 13" xfId="1559"/>
    <cellStyle name="Note 2 13 2" xfId="3894"/>
    <cellStyle name="Note 2 14" xfId="1585"/>
    <cellStyle name="Note 2 14 2" xfId="3920"/>
    <cellStyle name="Note 2 15" xfId="1611"/>
    <cellStyle name="Note 2 16" xfId="1637"/>
    <cellStyle name="Note 2 17" xfId="1663"/>
    <cellStyle name="Note 2 18" xfId="1701"/>
    <cellStyle name="Note 2 19" xfId="1723"/>
    <cellStyle name="Note 2 2" xfId="124"/>
    <cellStyle name="Note 2 2 2" xfId="430"/>
    <cellStyle name="Note 2 2 2 2" xfId="2610"/>
    <cellStyle name="Note 2 2 2 3" xfId="2796"/>
    <cellStyle name="Note 2 2 3" xfId="891"/>
    <cellStyle name="Note 2 2 3 2" xfId="2611"/>
    <cellStyle name="Note 2 2 3 3" xfId="2797"/>
    <cellStyle name="Note 2 2 4" xfId="1215"/>
    <cellStyle name="Note 2 2 5" xfId="1884"/>
    <cellStyle name="Note 2 2 6" xfId="2684"/>
    <cellStyle name="Note 2 20" xfId="1812"/>
    <cellStyle name="Note 2 3" xfId="1044"/>
    <cellStyle name="Note 2 3 2" xfId="3548"/>
    <cellStyle name="Note 2 4" xfId="1070"/>
    <cellStyle name="Note 2 4 2" xfId="3574"/>
    <cellStyle name="Note 2 5" xfId="1096"/>
    <cellStyle name="Note 2 5 2" xfId="3600"/>
    <cellStyle name="Note 2 6" xfId="1214"/>
    <cellStyle name="Note 2 6 2" xfId="3640"/>
    <cellStyle name="Note 2 7" xfId="1333"/>
    <cellStyle name="Note 2 7 2" xfId="3676"/>
    <cellStyle name="Note 2 8" xfId="1359"/>
    <cellStyle name="Note 2 8 2" xfId="3702"/>
    <cellStyle name="Note 2 9" xfId="1377"/>
    <cellStyle name="Note 2 9 2" xfId="3720"/>
    <cellStyle name="Note 2 9 3" xfId="3945"/>
    <cellStyle name="Note 3" xfId="58"/>
    <cellStyle name="Note 3 2" xfId="424"/>
    <cellStyle name="Note 3 2 2" xfId="2612"/>
    <cellStyle name="Note 3 2 3" xfId="3046"/>
    <cellStyle name="Note 3 3" xfId="659"/>
    <cellStyle name="Note 3 3 2" xfId="2613"/>
    <cellStyle name="Note 3 3 3" xfId="3276"/>
    <cellStyle name="Note 3 4" xfId="1887"/>
    <cellStyle name="Note 3 5" xfId="2815"/>
    <cellStyle name="Note 4" xfId="949"/>
    <cellStyle name="Note 4 2" xfId="1902"/>
    <cellStyle name="Note 4 3" xfId="3533"/>
    <cellStyle name="Note 5" xfId="1043"/>
    <cellStyle name="Note 5 2" xfId="3547"/>
    <cellStyle name="Note 6" xfId="1057"/>
    <cellStyle name="Note 6 2" xfId="3561"/>
    <cellStyle name="Note 7" xfId="1083"/>
    <cellStyle name="Note 7 2" xfId="3587"/>
    <cellStyle name="Note 8" xfId="1109"/>
    <cellStyle name="Note 8 2" xfId="3613"/>
    <cellStyle name="Note 9" xfId="1320"/>
    <cellStyle name="Note 9 2" xfId="3663"/>
    <cellStyle name="Output" xfId="1013" builtinId="21" customBuiltin="1"/>
    <cellStyle name="Output 2" xfId="59"/>
    <cellStyle name="Output 2 2" xfId="125"/>
    <cellStyle name="Output 2 2 2" xfId="431"/>
    <cellStyle name="Output 2 2 2 2" xfId="2614"/>
    <cellStyle name="Output 2 2 3" xfId="662"/>
    <cellStyle name="Output 2 2 3 2" xfId="2615"/>
    <cellStyle name="Output 2 2 4" xfId="1885"/>
    <cellStyle name="Output 2 3" xfId="1216"/>
    <cellStyle name="Output 2 4" xfId="1724"/>
    <cellStyle name="Output 2 5" xfId="1776"/>
    <cellStyle name="Output 3" xfId="417"/>
    <cellStyle name="Percent 2" xfId="2"/>
    <cellStyle name="Percent 2 2" xfId="69"/>
    <cellStyle name="Percent 2 2 2" xfId="377"/>
    <cellStyle name="Percent 2 2 2 2" xfId="1218"/>
    <cellStyle name="Percent 2 2 3" xfId="1217"/>
    <cellStyle name="Percent 2 3" xfId="60"/>
    <cellStyle name="Percent 2 3 2" xfId="1284"/>
    <cellStyle name="Percent 2 3 3" xfId="1219"/>
    <cellStyle name="Percent 3" xfId="11"/>
    <cellStyle name="Percent 3 2" xfId="378"/>
    <cellStyle name="Percent 3 2 2" xfId="1221"/>
    <cellStyle name="Percent 3 3" xfId="1304"/>
    <cellStyle name="Percent 3 4" xfId="1220"/>
    <cellStyle name="Percent 4" xfId="1222"/>
    <cellStyle name="Percent 4 2" xfId="1223"/>
    <cellStyle name="Percent 4 2 2" xfId="1317"/>
    <cellStyle name="Percent 4 3" xfId="1307"/>
    <cellStyle name="Percent 5" xfId="1224"/>
    <cellStyle name="Percent 5 2" xfId="1225"/>
    <cellStyle name="Percent 5 2 2" xfId="1226"/>
    <cellStyle name="Percent 5 3" xfId="1227"/>
    <cellStyle name="Percent 5 4" xfId="1319"/>
    <cellStyle name="Percent 5 4 2" xfId="1685"/>
    <cellStyle name="Percent 5 4 3" xfId="3662"/>
    <cellStyle name="RowLevel_1_N6+artabyuje" xfId="379"/>
    <cellStyle name="SN_241" xfId="6"/>
    <cellStyle name="SN_b" xfId="892"/>
    <cellStyle name="SN_it" xfId="998"/>
    <cellStyle name="Style 1" xfId="126"/>
    <cellStyle name="Style 1 2" xfId="127"/>
    <cellStyle name="Style 1 2 2" xfId="950"/>
    <cellStyle name="Style 1_verchnakan_ax21-25_2018" xfId="128"/>
    <cellStyle name="Title" xfId="1686" builtinId="15" customBuiltin="1"/>
    <cellStyle name="Title 2" xfId="61"/>
    <cellStyle name="Title 2 2" xfId="129"/>
    <cellStyle name="Title 2 3" xfId="1861"/>
    <cellStyle name="Title 3" xfId="418"/>
    <cellStyle name="Title 3 2" xfId="1780"/>
    <cellStyle name="Total" xfId="1018" builtinId="25" customBuiltin="1"/>
    <cellStyle name="Total 2" xfId="62"/>
    <cellStyle name="Total 2 2" xfId="130"/>
    <cellStyle name="Total 2 2 2" xfId="432"/>
    <cellStyle name="Total 2 2 2 2" xfId="2616"/>
    <cellStyle name="Total 2 2 3" xfId="890"/>
    <cellStyle name="Total 2 2 3 2" xfId="2617"/>
    <cellStyle name="Total 2 2 4" xfId="1886"/>
    <cellStyle name="Total 2 3" xfId="1228"/>
    <cellStyle name="Total 2 4" xfId="1725"/>
    <cellStyle name="Total 2 5" xfId="1811"/>
    <cellStyle name="Total 3" xfId="419"/>
    <cellStyle name="Warning Text" xfId="1016" builtinId="11" customBuiltin="1"/>
    <cellStyle name="Warning Text 2" xfId="63"/>
    <cellStyle name="Warning Text 2 2" xfId="131"/>
    <cellStyle name="Warning Text 2 3" xfId="1229"/>
    <cellStyle name="Warning Text 2 4" xfId="1786"/>
    <cellStyle name="Warning Text 3" xfId="420"/>
    <cellStyle name="Акцент1 2" xfId="951"/>
    <cellStyle name="Акцент1 3" xfId="952"/>
    <cellStyle name="Акцент2 2" xfId="953"/>
    <cellStyle name="Акцент2 3" xfId="954"/>
    <cellStyle name="Акцент3 2" xfId="955"/>
    <cellStyle name="Акцент3 3" xfId="956"/>
    <cellStyle name="Акцент4 2" xfId="957"/>
    <cellStyle name="Акцент4 3" xfId="958"/>
    <cellStyle name="Акцент5 2" xfId="959"/>
    <cellStyle name="Акцент5 3" xfId="960"/>
    <cellStyle name="Акцент6 2" xfId="961"/>
    <cellStyle name="Акцент6 3" xfId="962"/>
    <cellStyle name="Беззащитный" xfId="1230"/>
    <cellStyle name="Беззащитный 2" xfId="1285"/>
    <cellStyle name="Ввод  2" xfId="963"/>
    <cellStyle name="Ввод  3" xfId="964"/>
    <cellStyle name="Вывод 2" xfId="965"/>
    <cellStyle name="Вывод 3" xfId="966"/>
    <cellStyle name="Вычисление 2" xfId="967"/>
    <cellStyle name="Вычисление 3" xfId="968"/>
    <cellStyle name="Заголовок 1 2" xfId="969"/>
    <cellStyle name="Заголовок 1 3" xfId="970"/>
    <cellStyle name="Заголовок 2 2" xfId="971"/>
    <cellStyle name="Заголовок 2 3" xfId="972"/>
    <cellStyle name="Заголовок 3 2" xfId="973"/>
    <cellStyle name="Заголовок 3 3" xfId="974"/>
    <cellStyle name="Заголовок 4 2" xfId="975"/>
    <cellStyle name="Заголовок 4 3" xfId="976"/>
    <cellStyle name="Защитный" xfId="1231"/>
    <cellStyle name="Итог 2" xfId="977"/>
    <cellStyle name="Итог 3" xfId="978"/>
    <cellStyle name="Контрольная ячейка 2" xfId="979"/>
    <cellStyle name="Контрольная ячейка 3" xfId="980"/>
    <cellStyle name="Название 2" xfId="380"/>
    <cellStyle name="Название 3" xfId="1479"/>
    <cellStyle name="Нейтральный 2" xfId="981"/>
    <cellStyle name="Нейтральный 3" xfId="982"/>
    <cellStyle name="Обычный 10" xfId="1495"/>
    <cellStyle name="Обычный 14" xfId="1767"/>
    <cellStyle name="Обычный 2" xfId="14"/>
    <cellStyle name="Обычный 2 10" xfId="1233"/>
    <cellStyle name="Обычный 2 11" xfId="1234"/>
    <cellStyle name="Обычный 2 12" xfId="1235"/>
    <cellStyle name="Обычный 2 13" xfId="1236"/>
    <cellStyle name="Обычный 2 14" xfId="1286"/>
    <cellStyle name="Обычный 2 14 2" xfId="1394"/>
    <cellStyle name="Обычный 2 14 2 2" xfId="3737"/>
    <cellStyle name="Обычный 2 14 3" xfId="1679"/>
    <cellStyle name="Обычный 2 14 4" xfId="3656"/>
    <cellStyle name="Обычный 2 15" xfId="1232"/>
    <cellStyle name="Обычный 2 15 2" xfId="3641"/>
    <cellStyle name="Обычный 2 16" xfId="1379"/>
    <cellStyle name="Обычный 2 16 2" xfId="3722"/>
    <cellStyle name="Обычный 2 17" xfId="1664"/>
    <cellStyle name="Обычный 2 18" xfId="1788"/>
    <cellStyle name="Обычный 2 2" xfId="133"/>
    <cellStyle name="Обычный 2 2 2" xfId="1238"/>
    <cellStyle name="Обычный 2 2 3" xfId="1237"/>
    <cellStyle name="Обычный 2 2 4" xfId="1937"/>
    <cellStyle name="Обычный 2 3" xfId="132"/>
    <cellStyle name="Обычный 2 3 2" xfId="1239"/>
    <cellStyle name="Обычный 2 4" xfId="1240"/>
    <cellStyle name="Обычный 2 4 2" xfId="1241"/>
    <cellStyle name="Обычный 2 5" xfId="1242"/>
    <cellStyle name="Обычный 2 5 2" xfId="1243"/>
    <cellStyle name="Обычный 2 6" xfId="1244"/>
    <cellStyle name="Обычный 2 6 2" xfId="1245"/>
    <cellStyle name="Обычный 2 7" xfId="1246"/>
    <cellStyle name="Обычный 2 7 2" xfId="1247"/>
    <cellStyle name="Обычный 2 8" xfId="1248"/>
    <cellStyle name="Обычный 2 8 2" xfId="1249"/>
    <cellStyle name="Обычный 2 9" xfId="1250"/>
    <cellStyle name="Обычный 2 9 2" xfId="1287"/>
    <cellStyle name="Обычный 2 9 2 2" xfId="1395"/>
    <cellStyle name="Обычный 2 9 2 2 2" xfId="3738"/>
    <cellStyle name="Обычный 2 9 2 3" xfId="1680"/>
    <cellStyle name="Обычный 2 9 2 4" xfId="3657"/>
    <cellStyle name="Обычный 2 9 3" xfId="1380"/>
    <cellStyle name="Обычный 2 9 3 2" xfId="3723"/>
    <cellStyle name="Обычный 2 9 4" xfId="1665"/>
    <cellStyle name="Обычный 2 9 5" xfId="3642"/>
    <cellStyle name="Обычный 2_900005052015" xfId="1251"/>
    <cellStyle name="Обычный 3" xfId="136"/>
    <cellStyle name="Обычный 3 2" xfId="433"/>
    <cellStyle name="Обычный 3 2 2" xfId="1253"/>
    <cellStyle name="Обычный 3 2 3" xfId="2620"/>
    <cellStyle name="Обычный 3 2 4" xfId="3050"/>
    <cellStyle name="Обычный 3 3" xfId="665"/>
    <cellStyle name="Обычный 3 3 2" xfId="2621"/>
    <cellStyle name="Обычный 3 3 3" xfId="3280"/>
    <cellStyle name="Обычный 3 4" xfId="1252"/>
    <cellStyle name="Обычный 3 5" xfId="1920"/>
    <cellStyle name="Обычный 3 6" xfId="2819"/>
    <cellStyle name="Обычный 4" xfId="137"/>
    <cellStyle name="Обычный 5" xfId="138"/>
    <cellStyle name="Обычный 6" xfId="139"/>
    <cellStyle name="Обычный 7" xfId="983"/>
    <cellStyle name="Обычный 8" xfId="1478"/>
    <cellStyle name="Обычный 9" xfId="1480"/>
    <cellStyle name="Обычный 9 2" xfId="999"/>
    <cellStyle name="Плохой 2" xfId="984"/>
    <cellStyle name="Плохой 3" xfId="985"/>
    <cellStyle name="Пояснение 2" xfId="986"/>
    <cellStyle name="Пояснение 3" xfId="987"/>
    <cellStyle name="Примечание 2" xfId="988"/>
    <cellStyle name="Примечание 2 2" xfId="1923"/>
    <cellStyle name="Примечание 2 3" xfId="3534"/>
    <cellStyle name="Примечание 3" xfId="1481"/>
    <cellStyle name="Примечание 3 2" xfId="3820"/>
    <cellStyle name="Связанная ячейка 2" xfId="989"/>
    <cellStyle name="Связанная ячейка 3" xfId="990"/>
    <cellStyle name="Стиль 1" xfId="64"/>
    <cellStyle name="Стиль 1 2" xfId="1254"/>
    <cellStyle name="Текст предупреждения 2" xfId="991"/>
    <cellStyle name="Текст предупреждения 3" xfId="992"/>
    <cellStyle name="Финансовый 2" xfId="65"/>
    <cellStyle name="Финансовый 2 2" xfId="993"/>
    <cellStyle name="Финансовый 2 2 2" xfId="1256"/>
    <cellStyle name="Финансовый 2 3" xfId="1255"/>
    <cellStyle name="Финансовый 2 4" xfId="1918"/>
    <cellStyle name="Финансовый 2 5" xfId="2694"/>
    <cellStyle name="Финансовый 2 6" xfId="2799"/>
    <cellStyle name="Финансовый 3" xfId="894"/>
    <cellStyle name="Финансовый 3 2" xfId="1257"/>
    <cellStyle name="Финансовый 3 3" xfId="1919"/>
    <cellStyle name="Финансовый 4" xfId="994"/>
    <cellStyle name="Финансовый 4 2" xfId="1259"/>
    <cellStyle name="Финансовый 4 3" xfId="1258"/>
    <cellStyle name="Финансовый 4 4" xfId="2695"/>
    <cellStyle name="Финансовый 4 5" xfId="2800"/>
    <cellStyle name="Финансовый 5" xfId="2622"/>
    <cellStyle name="Финансовый 5 2" xfId="2798"/>
    <cellStyle name="Хороший 2" xfId="995"/>
    <cellStyle name="Хороший 3" xfId="9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esktop/ll/&#1344;&#1344;%20&#1391;&#1377;&#1404;.%20&#1400;&#1408;&#1400;&#1399;&#1396;&#1377;&#1398;%20&#1398;&#1377;&#1389;&#1377;&#1379;&#1387;&#1390;%20-%20&#1402;&#1381;&#1407;&#1377;&#1391;&#1377;&#1398;%20&#1378;&#1397;&#1400;&#1410;&#1403;&#1381;%20&#1406;&#1381;&#1408;&#1377;&#1380;&#1377;&#1408;&#1393;&#1396;&#1377;&#1398;%20&#1381;&#1398;&#1385;&#1377;&#1391;&#1377;%20-%2016.10.2023%2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rtak%20Albertyan/Downloads/Havelvacner_&#1344;&#1359;&#1334;&#134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esktop/Avetyan%203.2/New%20folder/havelvac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s>
    <sheetDataSet>
      <sheetData sheetId="0"/>
      <sheetData sheetId="1">
        <row r="23">
          <cell r="F23" t="str">
            <v xml:space="preserve"> 11005</v>
          </cell>
        </row>
      </sheetData>
      <sheetData sheetId="2">
        <row r="16">
          <cell r="E16">
            <v>-5273204.0999999996</v>
          </cell>
        </row>
      </sheetData>
      <sheetData sheetId="3">
        <row r="16">
          <cell r="E16">
            <v>-126562.6</v>
          </cell>
        </row>
        <row r="34">
          <cell r="D34" t="str">
            <v xml:space="preserve"> Սոցիալական ներդրումների և տեղական զարգացման ծրագիր</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1"/>
      <sheetName val="5.2"/>
    </sheetNames>
    <sheetDataSet>
      <sheetData sheetId="0" refreshError="1"/>
      <sheetData sheetId="1" refreshError="1"/>
      <sheetData sheetId="2" refreshError="1"/>
      <sheetData sheetId="3" refreshError="1">
        <row r="16">
          <cell r="D16" t="str">
            <v xml:space="preserve"> Ոռոգման համակարգի առողջացում</v>
          </cell>
        </row>
      </sheetData>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1"/>
      <sheetName val="h2."/>
      <sheetName val="h3"/>
      <sheetName val="h4"/>
      <sheetName val="h5."/>
      <sheetName val="h6."/>
      <sheetName val="h7"/>
      <sheetName val="h8"/>
      <sheetName val="h9"/>
    </sheetNames>
    <sheetDataSet>
      <sheetData sheetId="0"/>
      <sheetData sheetId="1">
        <row r="258">
          <cell r="H258">
            <v>-449050</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zoomScaleNormal="100" workbookViewId="0">
      <selection activeCell="B9" sqref="B9"/>
    </sheetView>
  </sheetViews>
  <sheetFormatPr defaultRowHeight="17.25"/>
  <cols>
    <col min="1" max="1" width="36.7109375" style="671" customWidth="1"/>
    <col min="2" max="2" width="55.42578125" style="671" customWidth="1"/>
    <col min="3" max="3" width="18" style="671" customWidth="1"/>
    <col min="4" max="4" width="16.140625" style="671" customWidth="1"/>
    <col min="5" max="5" width="17.5703125" style="671" customWidth="1"/>
    <col min="6" max="6" width="15.42578125" style="671" customWidth="1"/>
    <col min="7" max="7" width="13.7109375" style="671" customWidth="1"/>
    <col min="8" max="9" width="12.140625" style="671" customWidth="1"/>
    <col min="10" max="253" width="9.140625" style="671"/>
    <col min="254" max="254" width="3" style="671" customWidth="1"/>
    <col min="255" max="255" width="36.7109375" style="671" customWidth="1"/>
    <col min="256" max="256" width="58.42578125" style="671" customWidth="1"/>
    <col min="257" max="257" width="21.85546875" style="671" customWidth="1"/>
    <col min="258" max="509" width="9.140625" style="671"/>
    <col min="510" max="510" width="3" style="671" customWidth="1"/>
    <col min="511" max="511" width="36.7109375" style="671" customWidth="1"/>
    <col min="512" max="512" width="58.42578125" style="671" customWidth="1"/>
    <col min="513" max="513" width="21.85546875" style="671" customWidth="1"/>
    <col min="514" max="765" width="9.140625" style="671"/>
    <col min="766" max="766" width="3" style="671" customWidth="1"/>
    <col min="767" max="767" width="36.7109375" style="671" customWidth="1"/>
    <col min="768" max="768" width="58.42578125" style="671" customWidth="1"/>
    <col min="769" max="769" width="21.85546875" style="671" customWidth="1"/>
    <col min="770" max="1021" width="9.140625" style="671"/>
    <col min="1022" max="1022" width="3" style="671" customWidth="1"/>
    <col min="1023" max="1023" width="36.7109375" style="671" customWidth="1"/>
    <col min="1024" max="1024" width="58.42578125" style="671" customWidth="1"/>
    <col min="1025" max="1025" width="21.85546875" style="671" customWidth="1"/>
    <col min="1026" max="1277" width="9.140625" style="671"/>
    <col min="1278" max="1278" width="3" style="671" customWidth="1"/>
    <col min="1279" max="1279" width="36.7109375" style="671" customWidth="1"/>
    <col min="1280" max="1280" width="58.42578125" style="671" customWidth="1"/>
    <col min="1281" max="1281" width="21.85546875" style="671" customWidth="1"/>
    <col min="1282" max="1533" width="9.140625" style="671"/>
    <col min="1534" max="1534" width="3" style="671" customWidth="1"/>
    <col min="1535" max="1535" width="36.7109375" style="671" customWidth="1"/>
    <col min="1536" max="1536" width="58.42578125" style="671" customWidth="1"/>
    <col min="1537" max="1537" width="21.85546875" style="671" customWidth="1"/>
    <col min="1538" max="1789" width="9.140625" style="671"/>
    <col min="1790" max="1790" width="3" style="671" customWidth="1"/>
    <col min="1791" max="1791" width="36.7109375" style="671" customWidth="1"/>
    <col min="1792" max="1792" width="58.42578125" style="671" customWidth="1"/>
    <col min="1793" max="1793" width="21.85546875" style="671" customWidth="1"/>
    <col min="1794" max="2045" width="9.140625" style="671"/>
    <col min="2046" max="2046" width="3" style="671" customWidth="1"/>
    <col min="2047" max="2047" width="36.7109375" style="671" customWidth="1"/>
    <col min="2048" max="2048" width="58.42578125" style="671" customWidth="1"/>
    <col min="2049" max="2049" width="21.85546875" style="671" customWidth="1"/>
    <col min="2050" max="2301" width="9.140625" style="671"/>
    <col min="2302" max="2302" width="3" style="671" customWidth="1"/>
    <col min="2303" max="2303" width="36.7109375" style="671" customWidth="1"/>
    <col min="2304" max="2304" width="58.42578125" style="671" customWidth="1"/>
    <col min="2305" max="2305" width="21.85546875" style="671" customWidth="1"/>
    <col min="2306" max="2557" width="9.140625" style="671"/>
    <col min="2558" max="2558" width="3" style="671" customWidth="1"/>
    <col min="2559" max="2559" width="36.7109375" style="671" customWidth="1"/>
    <col min="2560" max="2560" width="58.42578125" style="671" customWidth="1"/>
    <col min="2561" max="2561" width="21.85546875" style="671" customWidth="1"/>
    <col min="2562" max="2813" width="9.140625" style="671"/>
    <col min="2814" max="2814" width="3" style="671" customWidth="1"/>
    <col min="2815" max="2815" width="36.7109375" style="671" customWidth="1"/>
    <col min="2816" max="2816" width="58.42578125" style="671" customWidth="1"/>
    <col min="2817" max="2817" width="21.85546875" style="671" customWidth="1"/>
    <col min="2818" max="3069" width="9.140625" style="671"/>
    <col min="3070" max="3070" width="3" style="671" customWidth="1"/>
    <col min="3071" max="3071" width="36.7109375" style="671" customWidth="1"/>
    <col min="3072" max="3072" width="58.42578125" style="671" customWidth="1"/>
    <col min="3073" max="3073" width="21.85546875" style="671" customWidth="1"/>
    <col min="3074" max="3325" width="9.140625" style="671"/>
    <col min="3326" max="3326" width="3" style="671" customWidth="1"/>
    <col min="3327" max="3327" width="36.7109375" style="671" customWidth="1"/>
    <col min="3328" max="3328" width="58.42578125" style="671" customWidth="1"/>
    <col min="3329" max="3329" width="21.85546875" style="671" customWidth="1"/>
    <col min="3330" max="3581" width="9.140625" style="671"/>
    <col min="3582" max="3582" width="3" style="671" customWidth="1"/>
    <col min="3583" max="3583" width="36.7109375" style="671" customWidth="1"/>
    <col min="3584" max="3584" width="58.42578125" style="671" customWidth="1"/>
    <col min="3585" max="3585" width="21.85546875" style="671" customWidth="1"/>
    <col min="3586" max="3837" width="9.140625" style="671"/>
    <col min="3838" max="3838" width="3" style="671" customWidth="1"/>
    <col min="3839" max="3839" width="36.7109375" style="671" customWidth="1"/>
    <col min="3840" max="3840" width="58.42578125" style="671" customWidth="1"/>
    <col min="3841" max="3841" width="21.85546875" style="671" customWidth="1"/>
    <col min="3842" max="4093" width="9.140625" style="671"/>
    <col min="4094" max="4094" width="3" style="671" customWidth="1"/>
    <col min="4095" max="4095" width="36.7109375" style="671" customWidth="1"/>
    <col min="4096" max="4096" width="58.42578125" style="671" customWidth="1"/>
    <col min="4097" max="4097" width="21.85546875" style="671" customWidth="1"/>
    <col min="4098" max="4349" width="9.140625" style="671"/>
    <col min="4350" max="4350" width="3" style="671" customWidth="1"/>
    <col min="4351" max="4351" width="36.7109375" style="671" customWidth="1"/>
    <col min="4352" max="4352" width="58.42578125" style="671" customWidth="1"/>
    <col min="4353" max="4353" width="21.85546875" style="671" customWidth="1"/>
    <col min="4354" max="4605" width="9.140625" style="671"/>
    <col min="4606" max="4606" width="3" style="671" customWidth="1"/>
    <col min="4607" max="4607" width="36.7109375" style="671" customWidth="1"/>
    <col min="4608" max="4608" width="58.42578125" style="671" customWidth="1"/>
    <col min="4609" max="4609" width="21.85546875" style="671" customWidth="1"/>
    <col min="4610" max="4861" width="9.140625" style="671"/>
    <col min="4862" max="4862" width="3" style="671" customWidth="1"/>
    <col min="4863" max="4863" width="36.7109375" style="671" customWidth="1"/>
    <col min="4864" max="4864" width="58.42578125" style="671" customWidth="1"/>
    <col min="4865" max="4865" width="21.85546875" style="671" customWidth="1"/>
    <col min="4866" max="5117" width="9.140625" style="671"/>
    <col min="5118" max="5118" width="3" style="671" customWidth="1"/>
    <col min="5119" max="5119" width="36.7109375" style="671" customWidth="1"/>
    <col min="5120" max="5120" width="58.42578125" style="671" customWidth="1"/>
    <col min="5121" max="5121" width="21.85546875" style="671" customWidth="1"/>
    <col min="5122" max="5373" width="9.140625" style="671"/>
    <col min="5374" max="5374" width="3" style="671" customWidth="1"/>
    <col min="5375" max="5375" width="36.7109375" style="671" customWidth="1"/>
    <col min="5376" max="5376" width="58.42578125" style="671" customWidth="1"/>
    <col min="5377" max="5377" width="21.85546875" style="671" customWidth="1"/>
    <col min="5378" max="5629" width="9.140625" style="671"/>
    <col min="5630" max="5630" width="3" style="671" customWidth="1"/>
    <col min="5631" max="5631" width="36.7109375" style="671" customWidth="1"/>
    <col min="5632" max="5632" width="58.42578125" style="671" customWidth="1"/>
    <col min="5633" max="5633" width="21.85546875" style="671" customWidth="1"/>
    <col min="5634" max="5885" width="9.140625" style="671"/>
    <col min="5886" max="5886" width="3" style="671" customWidth="1"/>
    <col min="5887" max="5887" width="36.7109375" style="671" customWidth="1"/>
    <col min="5888" max="5888" width="58.42578125" style="671" customWidth="1"/>
    <col min="5889" max="5889" width="21.85546875" style="671" customWidth="1"/>
    <col min="5890" max="6141" width="9.140625" style="671"/>
    <col min="6142" max="6142" width="3" style="671" customWidth="1"/>
    <col min="6143" max="6143" width="36.7109375" style="671" customWidth="1"/>
    <col min="6144" max="6144" width="58.42578125" style="671" customWidth="1"/>
    <col min="6145" max="6145" width="21.85546875" style="671" customWidth="1"/>
    <col min="6146" max="6397" width="9.140625" style="671"/>
    <col min="6398" max="6398" width="3" style="671" customWidth="1"/>
    <col min="6399" max="6399" width="36.7109375" style="671" customWidth="1"/>
    <col min="6400" max="6400" width="58.42578125" style="671" customWidth="1"/>
    <col min="6401" max="6401" width="21.85546875" style="671" customWidth="1"/>
    <col min="6402" max="6653" width="9.140625" style="671"/>
    <col min="6654" max="6654" width="3" style="671" customWidth="1"/>
    <col min="6655" max="6655" width="36.7109375" style="671" customWidth="1"/>
    <col min="6656" max="6656" width="58.42578125" style="671" customWidth="1"/>
    <col min="6657" max="6657" width="21.85546875" style="671" customWidth="1"/>
    <col min="6658" max="6909" width="9.140625" style="671"/>
    <col min="6910" max="6910" width="3" style="671" customWidth="1"/>
    <col min="6911" max="6911" width="36.7109375" style="671" customWidth="1"/>
    <col min="6912" max="6912" width="58.42578125" style="671" customWidth="1"/>
    <col min="6913" max="6913" width="21.85546875" style="671" customWidth="1"/>
    <col min="6914" max="7165" width="9.140625" style="671"/>
    <col min="7166" max="7166" width="3" style="671" customWidth="1"/>
    <col min="7167" max="7167" width="36.7109375" style="671" customWidth="1"/>
    <col min="7168" max="7168" width="58.42578125" style="671" customWidth="1"/>
    <col min="7169" max="7169" width="21.85546875" style="671" customWidth="1"/>
    <col min="7170" max="7421" width="9.140625" style="671"/>
    <col min="7422" max="7422" width="3" style="671" customWidth="1"/>
    <col min="7423" max="7423" width="36.7109375" style="671" customWidth="1"/>
    <col min="7424" max="7424" width="58.42578125" style="671" customWidth="1"/>
    <col min="7425" max="7425" width="21.85546875" style="671" customWidth="1"/>
    <col min="7426" max="7677" width="9.140625" style="671"/>
    <col min="7678" max="7678" width="3" style="671" customWidth="1"/>
    <col min="7679" max="7679" width="36.7109375" style="671" customWidth="1"/>
    <col min="7680" max="7680" width="58.42578125" style="671" customWidth="1"/>
    <col min="7681" max="7681" width="21.85546875" style="671" customWidth="1"/>
    <col min="7682" max="7933" width="9.140625" style="671"/>
    <col min="7934" max="7934" width="3" style="671" customWidth="1"/>
    <col min="7935" max="7935" width="36.7109375" style="671" customWidth="1"/>
    <col min="7936" max="7936" width="58.42578125" style="671" customWidth="1"/>
    <col min="7937" max="7937" width="21.85546875" style="671" customWidth="1"/>
    <col min="7938" max="8189" width="9.140625" style="671"/>
    <col min="8190" max="8190" width="3" style="671" customWidth="1"/>
    <col min="8191" max="8191" width="36.7109375" style="671" customWidth="1"/>
    <col min="8192" max="8192" width="58.42578125" style="671" customWidth="1"/>
    <col min="8193" max="8193" width="21.85546875" style="671" customWidth="1"/>
    <col min="8194" max="8445" width="9.140625" style="671"/>
    <col min="8446" max="8446" width="3" style="671" customWidth="1"/>
    <col min="8447" max="8447" width="36.7109375" style="671" customWidth="1"/>
    <col min="8448" max="8448" width="58.42578125" style="671" customWidth="1"/>
    <col min="8449" max="8449" width="21.85546875" style="671" customWidth="1"/>
    <col min="8450" max="8701" width="9.140625" style="671"/>
    <col min="8702" max="8702" width="3" style="671" customWidth="1"/>
    <col min="8703" max="8703" width="36.7109375" style="671" customWidth="1"/>
    <col min="8704" max="8704" width="58.42578125" style="671" customWidth="1"/>
    <col min="8705" max="8705" width="21.85546875" style="671" customWidth="1"/>
    <col min="8706" max="8957" width="9.140625" style="671"/>
    <col min="8958" max="8958" width="3" style="671" customWidth="1"/>
    <col min="8959" max="8959" width="36.7109375" style="671" customWidth="1"/>
    <col min="8960" max="8960" width="58.42578125" style="671" customWidth="1"/>
    <col min="8961" max="8961" width="21.85546875" style="671" customWidth="1"/>
    <col min="8962" max="9213" width="9.140625" style="671"/>
    <col min="9214" max="9214" width="3" style="671" customWidth="1"/>
    <col min="9215" max="9215" width="36.7109375" style="671" customWidth="1"/>
    <col min="9216" max="9216" width="58.42578125" style="671" customWidth="1"/>
    <col min="9217" max="9217" width="21.85546875" style="671" customWidth="1"/>
    <col min="9218" max="9469" width="9.140625" style="671"/>
    <col min="9470" max="9470" width="3" style="671" customWidth="1"/>
    <col min="9471" max="9471" width="36.7109375" style="671" customWidth="1"/>
    <col min="9472" max="9472" width="58.42578125" style="671" customWidth="1"/>
    <col min="9473" max="9473" width="21.85546875" style="671" customWidth="1"/>
    <col min="9474" max="9725" width="9.140625" style="671"/>
    <col min="9726" max="9726" width="3" style="671" customWidth="1"/>
    <col min="9727" max="9727" width="36.7109375" style="671" customWidth="1"/>
    <col min="9728" max="9728" width="58.42578125" style="671" customWidth="1"/>
    <col min="9729" max="9729" width="21.85546875" style="671" customWidth="1"/>
    <col min="9730" max="9981" width="9.140625" style="671"/>
    <col min="9982" max="9982" width="3" style="671" customWidth="1"/>
    <col min="9983" max="9983" width="36.7109375" style="671" customWidth="1"/>
    <col min="9984" max="9984" width="58.42578125" style="671" customWidth="1"/>
    <col min="9985" max="9985" width="21.85546875" style="671" customWidth="1"/>
    <col min="9986" max="10237" width="9.140625" style="671"/>
    <col min="10238" max="10238" width="3" style="671" customWidth="1"/>
    <col min="10239" max="10239" width="36.7109375" style="671" customWidth="1"/>
    <col min="10240" max="10240" width="58.42578125" style="671" customWidth="1"/>
    <col min="10241" max="10241" width="21.85546875" style="671" customWidth="1"/>
    <col min="10242" max="10493" width="9.140625" style="671"/>
    <col min="10494" max="10494" width="3" style="671" customWidth="1"/>
    <col min="10495" max="10495" width="36.7109375" style="671" customWidth="1"/>
    <col min="10496" max="10496" width="58.42578125" style="671" customWidth="1"/>
    <col min="10497" max="10497" width="21.85546875" style="671" customWidth="1"/>
    <col min="10498" max="10749" width="9.140625" style="671"/>
    <col min="10750" max="10750" width="3" style="671" customWidth="1"/>
    <col min="10751" max="10751" width="36.7109375" style="671" customWidth="1"/>
    <col min="10752" max="10752" width="58.42578125" style="671" customWidth="1"/>
    <col min="10753" max="10753" width="21.85546875" style="671" customWidth="1"/>
    <col min="10754" max="11005" width="9.140625" style="671"/>
    <col min="11006" max="11006" width="3" style="671" customWidth="1"/>
    <col min="11007" max="11007" width="36.7109375" style="671" customWidth="1"/>
    <col min="11008" max="11008" width="58.42578125" style="671" customWidth="1"/>
    <col min="11009" max="11009" width="21.85546875" style="671" customWidth="1"/>
    <col min="11010" max="11261" width="9.140625" style="671"/>
    <col min="11262" max="11262" width="3" style="671" customWidth="1"/>
    <col min="11263" max="11263" width="36.7109375" style="671" customWidth="1"/>
    <col min="11264" max="11264" width="58.42578125" style="671" customWidth="1"/>
    <col min="11265" max="11265" width="21.85546875" style="671" customWidth="1"/>
    <col min="11266" max="11517" width="9.140625" style="671"/>
    <col min="11518" max="11518" width="3" style="671" customWidth="1"/>
    <col min="11519" max="11519" width="36.7109375" style="671" customWidth="1"/>
    <col min="11520" max="11520" width="58.42578125" style="671" customWidth="1"/>
    <col min="11521" max="11521" width="21.85546875" style="671" customWidth="1"/>
    <col min="11522" max="11773" width="9.140625" style="671"/>
    <col min="11774" max="11774" width="3" style="671" customWidth="1"/>
    <col min="11775" max="11775" width="36.7109375" style="671" customWidth="1"/>
    <col min="11776" max="11776" width="58.42578125" style="671" customWidth="1"/>
    <col min="11777" max="11777" width="21.85546875" style="671" customWidth="1"/>
    <col min="11778" max="12029" width="9.140625" style="671"/>
    <col min="12030" max="12030" width="3" style="671" customWidth="1"/>
    <col min="12031" max="12031" width="36.7109375" style="671" customWidth="1"/>
    <col min="12032" max="12032" width="58.42578125" style="671" customWidth="1"/>
    <col min="12033" max="12033" width="21.85546875" style="671" customWidth="1"/>
    <col min="12034" max="12285" width="9.140625" style="671"/>
    <col min="12286" max="12286" width="3" style="671" customWidth="1"/>
    <col min="12287" max="12287" width="36.7109375" style="671" customWidth="1"/>
    <col min="12288" max="12288" width="58.42578125" style="671" customWidth="1"/>
    <col min="12289" max="12289" width="21.85546875" style="671" customWidth="1"/>
    <col min="12290" max="12541" width="9.140625" style="671"/>
    <col min="12542" max="12542" width="3" style="671" customWidth="1"/>
    <col min="12543" max="12543" width="36.7109375" style="671" customWidth="1"/>
    <col min="12544" max="12544" width="58.42578125" style="671" customWidth="1"/>
    <col min="12545" max="12545" width="21.85546875" style="671" customWidth="1"/>
    <col min="12546" max="12797" width="9.140625" style="671"/>
    <col min="12798" max="12798" width="3" style="671" customWidth="1"/>
    <col min="12799" max="12799" width="36.7109375" style="671" customWidth="1"/>
    <col min="12800" max="12800" width="58.42578125" style="671" customWidth="1"/>
    <col min="12801" max="12801" width="21.85546875" style="671" customWidth="1"/>
    <col min="12802" max="13053" width="9.140625" style="671"/>
    <col min="13054" max="13054" width="3" style="671" customWidth="1"/>
    <col min="13055" max="13055" width="36.7109375" style="671" customWidth="1"/>
    <col min="13056" max="13056" width="58.42578125" style="671" customWidth="1"/>
    <col min="13057" max="13057" width="21.85546875" style="671" customWidth="1"/>
    <col min="13058" max="13309" width="9.140625" style="671"/>
    <col min="13310" max="13310" width="3" style="671" customWidth="1"/>
    <col min="13311" max="13311" width="36.7109375" style="671" customWidth="1"/>
    <col min="13312" max="13312" width="58.42578125" style="671" customWidth="1"/>
    <col min="13313" max="13313" width="21.85546875" style="671" customWidth="1"/>
    <col min="13314" max="13565" width="9.140625" style="671"/>
    <col min="13566" max="13566" width="3" style="671" customWidth="1"/>
    <col min="13567" max="13567" width="36.7109375" style="671" customWidth="1"/>
    <col min="13568" max="13568" width="58.42578125" style="671" customWidth="1"/>
    <col min="13569" max="13569" width="21.85546875" style="671" customWidth="1"/>
    <col min="13570" max="13821" width="9.140625" style="671"/>
    <col min="13822" max="13822" width="3" style="671" customWidth="1"/>
    <col min="13823" max="13823" width="36.7109375" style="671" customWidth="1"/>
    <col min="13824" max="13824" width="58.42578125" style="671" customWidth="1"/>
    <col min="13825" max="13825" width="21.85546875" style="671" customWidth="1"/>
    <col min="13826" max="14077" width="9.140625" style="671"/>
    <col min="14078" max="14078" width="3" style="671" customWidth="1"/>
    <col min="14079" max="14079" width="36.7109375" style="671" customWidth="1"/>
    <col min="14080" max="14080" width="58.42578125" style="671" customWidth="1"/>
    <col min="14081" max="14081" width="21.85546875" style="671" customWidth="1"/>
    <col min="14082" max="14333" width="9.140625" style="671"/>
    <col min="14334" max="14334" width="3" style="671" customWidth="1"/>
    <col min="14335" max="14335" width="36.7109375" style="671" customWidth="1"/>
    <col min="14336" max="14336" width="58.42578125" style="671" customWidth="1"/>
    <col min="14337" max="14337" width="21.85546875" style="671" customWidth="1"/>
    <col min="14338" max="14589" width="9.140625" style="671"/>
    <col min="14590" max="14590" width="3" style="671" customWidth="1"/>
    <col min="14591" max="14591" width="36.7109375" style="671" customWidth="1"/>
    <col min="14592" max="14592" width="58.42578125" style="671" customWidth="1"/>
    <col min="14593" max="14593" width="21.85546875" style="671" customWidth="1"/>
    <col min="14594" max="14845" width="9.140625" style="671"/>
    <col min="14846" max="14846" width="3" style="671" customWidth="1"/>
    <col min="14847" max="14847" width="36.7109375" style="671" customWidth="1"/>
    <col min="14848" max="14848" width="58.42578125" style="671" customWidth="1"/>
    <col min="14849" max="14849" width="21.85546875" style="671" customWidth="1"/>
    <col min="14850" max="15101" width="9.140625" style="671"/>
    <col min="15102" max="15102" width="3" style="671" customWidth="1"/>
    <col min="15103" max="15103" width="36.7109375" style="671" customWidth="1"/>
    <col min="15104" max="15104" width="58.42578125" style="671" customWidth="1"/>
    <col min="15105" max="15105" width="21.85546875" style="671" customWidth="1"/>
    <col min="15106" max="15357" width="9.140625" style="671"/>
    <col min="15358" max="15358" width="3" style="671" customWidth="1"/>
    <col min="15359" max="15359" width="36.7109375" style="671" customWidth="1"/>
    <col min="15360" max="15360" width="58.42578125" style="671" customWidth="1"/>
    <col min="15361" max="15361" width="21.85546875" style="671" customWidth="1"/>
    <col min="15362" max="15613" width="9.140625" style="671"/>
    <col min="15614" max="15614" width="3" style="671" customWidth="1"/>
    <col min="15615" max="15615" width="36.7109375" style="671" customWidth="1"/>
    <col min="15616" max="15616" width="58.42578125" style="671" customWidth="1"/>
    <col min="15617" max="15617" width="21.85546875" style="671" customWidth="1"/>
    <col min="15618" max="15869" width="9.140625" style="671"/>
    <col min="15870" max="15870" width="3" style="671" customWidth="1"/>
    <col min="15871" max="15871" width="36.7109375" style="671" customWidth="1"/>
    <col min="15872" max="15872" width="58.42578125" style="671" customWidth="1"/>
    <col min="15873" max="15873" width="21.85546875" style="671" customWidth="1"/>
    <col min="15874" max="16125" width="9.140625" style="671"/>
    <col min="16126" max="16126" width="3" style="671" customWidth="1"/>
    <col min="16127" max="16127" width="36.7109375" style="671" customWidth="1"/>
    <col min="16128" max="16128" width="58.42578125" style="671" customWidth="1"/>
    <col min="16129" max="16129" width="21.85546875" style="671" customWidth="1"/>
    <col min="16130" max="16384" width="9.140625" style="671"/>
  </cols>
  <sheetData>
    <row r="1" spans="1:8" s="16" customFormat="1">
      <c r="B1" s="25" t="s">
        <v>196</v>
      </c>
      <c r="C1" s="23"/>
    </row>
    <row r="2" spans="1:8" s="16" customFormat="1">
      <c r="A2" s="24"/>
      <c r="B2" s="25" t="s">
        <v>279</v>
      </c>
      <c r="C2" s="23"/>
      <c r="D2" s="24"/>
      <c r="H2" s="28"/>
    </row>
    <row r="3" spans="1:8" s="16" customFormat="1">
      <c r="A3" s="24"/>
      <c r="B3" s="25" t="s">
        <v>0</v>
      </c>
      <c r="C3" s="23"/>
      <c r="D3" s="24"/>
    </row>
    <row r="4" spans="1:8" s="16" customFormat="1">
      <c r="C4" s="23"/>
    </row>
    <row r="5" spans="1:8" s="16" customFormat="1" ht="54.75" customHeight="1">
      <c r="A5" s="1109" t="s">
        <v>285</v>
      </c>
      <c r="B5" s="1109"/>
      <c r="C5" s="26"/>
    </row>
    <row r="6" spans="1:8" s="16" customFormat="1">
      <c r="C6" s="23"/>
    </row>
    <row r="7" spans="1:8" s="16" customFormat="1">
      <c r="B7" s="20" t="s">
        <v>191</v>
      </c>
      <c r="C7" s="23"/>
    </row>
    <row r="8" spans="1:8" s="16" customFormat="1" ht="69">
      <c r="A8" s="29"/>
      <c r="B8" s="30" t="s">
        <v>208</v>
      </c>
      <c r="C8" s="23"/>
    </row>
    <row r="9" spans="1:8" s="16" customFormat="1" ht="24" customHeight="1">
      <c r="A9" s="31" t="s">
        <v>197</v>
      </c>
      <c r="B9" s="986">
        <f>+'h2'!B10</f>
        <v>-4394281.1999999993</v>
      </c>
      <c r="C9" s="23"/>
    </row>
    <row r="10" spans="1:8" s="16" customFormat="1" ht="24" customHeight="1">
      <c r="A10" s="31" t="s">
        <v>198</v>
      </c>
      <c r="B10" s="986">
        <f>'h9'!H10</f>
        <v>-14557465.400000002</v>
      </c>
      <c r="C10" s="23"/>
    </row>
    <row r="11" spans="1:8" s="16" customFormat="1" ht="24" customHeight="1">
      <c r="A11" s="31" t="s">
        <v>199</v>
      </c>
      <c r="B11" s="986">
        <f>-B9+B10</f>
        <v>-10163184.200000003</v>
      </c>
      <c r="D11" s="23"/>
    </row>
    <row r="12" spans="1:8" s="16" customFormat="1">
      <c r="C12" s="23"/>
    </row>
    <row r="13" spans="1:8" s="16" customFormat="1">
      <c r="B13" s="27"/>
      <c r="C13" s="23"/>
    </row>
    <row r="14" spans="1:8" s="16" customFormat="1">
      <c r="C14" s="23"/>
    </row>
    <row r="15" spans="1:8" s="16" customFormat="1">
      <c r="C15" s="23"/>
    </row>
    <row r="16" spans="1:8" s="16" customFormat="1">
      <c r="C16" s="23"/>
    </row>
    <row r="17" spans="3:3" s="16" customFormat="1">
      <c r="C17" s="23"/>
    </row>
    <row r="18" spans="3:3" s="16" customFormat="1">
      <c r="C18" s="23"/>
    </row>
    <row r="19" spans="3:3" s="16" customFormat="1">
      <c r="C19" s="23"/>
    </row>
    <row r="20" spans="3:3" s="16" customFormat="1">
      <c r="C20" s="23"/>
    </row>
    <row r="21" spans="3:3" s="16" customFormat="1">
      <c r="C21" s="23"/>
    </row>
    <row r="22" spans="3:3" s="16" customFormat="1">
      <c r="C22" s="23"/>
    </row>
    <row r="23" spans="3:3" s="16" customFormat="1">
      <c r="C23" s="23"/>
    </row>
  </sheetData>
  <mergeCells count="1">
    <mergeCell ref="A5:B5"/>
  </mergeCells>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zoomScaleNormal="100" workbookViewId="0">
      <selection activeCell="E11" sqref="E11"/>
    </sheetView>
  </sheetViews>
  <sheetFormatPr defaultRowHeight="15.75"/>
  <cols>
    <col min="1" max="1" width="51.85546875" style="33" customWidth="1"/>
    <col min="2" max="2" width="34.28515625" style="33" customWidth="1"/>
    <col min="3" max="3" width="19.42578125" style="33" customWidth="1"/>
    <col min="4" max="255" width="9.140625" style="33"/>
    <col min="256" max="256" width="51.85546875" style="33" customWidth="1"/>
    <col min="257" max="257" width="17.85546875" style="33" customWidth="1"/>
    <col min="258" max="258" width="19.42578125" style="33" customWidth="1"/>
    <col min="259" max="511" width="9.140625" style="33"/>
    <col min="512" max="512" width="51.85546875" style="33" customWidth="1"/>
    <col min="513" max="513" width="17.85546875" style="33" customWidth="1"/>
    <col min="514" max="514" width="19.42578125" style="33" customWidth="1"/>
    <col min="515" max="767" width="9.140625" style="33"/>
    <col min="768" max="768" width="51.85546875" style="33" customWidth="1"/>
    <col min="769" max="769" width="17.85546875" style="33" customWidth="1"/>
    <col min="770" max="770" width="19.42578125" style="33" customWidth="1"/>
    <col min="771" max="1023" width="9.140625" style="33"/>
    <col min="1024" max="1024" width="51.85546875" style="33" customWidth="1"/>
    <col min="1025" max="1025" width="17.85546875" style="33" customWidth="1"/>
    <col min="1026" max="1026" width="19.42578125" style="33" customWidth="1"/>
    <col min="1027" max="1279" width="9.140625" style="33"/>
    <col min="1280" max="1280" width="51.85546875" style="33" customWidth="1"/>
    <col min="1281" max="1281" width="17.85546875" style="33" customWidth="1"/>
    <col min="1282" max="1282" width="19.42578125" style="33" customWidth="1"/>
    <col min="1283" max="1535" width="9.140625" style="33"/>
    <col min="1536" max="1536" width="51.85546875" style="33" customWidth="1"/>
    <col min="1537" max="1537" width="17.85546875" style="33" customWidth="1"/>
    <col min="1538" max="1538" width="19.42578125" style="33" customWidth="1"/>
    <col min="1539" max="1791" width="9.140625" style="33"/>
    <col min="1792" max="1792" width="51.85546875" style="33" customWidth="1"/>
    <col min="1793" max="1793" width="17.85546875" style="33" customWidth="1"/>
    <col min="1794" max="1794" width="19.42578125" style="33" customWidth="1"/>
    <col min="1795" max="2047" width="9.140625" style="33"/>
    <col min="2048" max="2048" width="51.85546875" style="33" customWidth="1"/>
    <col min="2049" max="2049" width="17.85546875" style="33" customWidth="1"/>
    <col min="2050" max="2050" width="19.42578125" style="33" customWidth="1"/>
    <col min="2051" max="2303" width="9.140625" style="33"/>
    <col min="2304" max="2304" width="51.85546875" style="33" customWidth="1"/>
    <col min="2305" max="2305" width="17.85546875" style="33" customWidth="1"/>
    <col min="2306" max="2306" width="19.42578125" style="33" customWidth="1"/>
    <col min="2307" max="2559" width="9.140625" style="33"/>
    <col min="2560" max="2560" width="51.85546875" style="33" customWidth="1"/>
    <col min="2561" max="2561" width="17.85546875" style="33" customWidth="1"/>
    <col min="2562" max="2562" width="19.42578125" style="33" customWidth="1"/>
    <col min="2563" max="2815" width="9.140625" style="33"/>
    <col min="2816" max="2816" width="51.85546875" style="33" customWidth="1"/>
    <col min="2817" max="2817" width="17.85546875" style="33" customWidth="1"/>
    <col min="2818" max="2818" width="19.42578125" style="33" customWidth="1"/>
    <col min="2819" max="3071" width="9.140625" style="33"/>
    <col min="3072" max="3072" width="51.85546875" style="33" customWidth="1"/>
    <col min="3073" max="3073" width="17.85546875" style="33" customWidth="1"/>
    <col min="3074" max="3074" width="19.42578125" style="33" customWidth="1"/>
    <col min="3075" max="3327" width="9.140625" style="33"/>
    <col min="3328" max="3328" width="51.85546875" style="33" customWidth="1"/>
    <col min="3329" max="3329" width="17.85546875" style="33" customWidth="1"/>
    <col min="3330" max="3330" width="19.42578125" style="33" customWidth="1"/>
    <col min="3331" max="3583" width="9.140625" style="33"/>
    <col min="3584" max="3584" width="51.85546875" style="33" customWidth="1"/>
    <col min="3585" max="3585" width="17.85546875" style="33" customWidth="1"/>
    <col min="3586" max="3586" width="19.42578125" style="33" customWidth="1"/>
    <col min="3587" max="3839" width="9.140625" style="33"/>
    <col min="3840" max="3840" width="51.85546875" style="33" customWidth="1"/>
    <col min="3841" max="3841" width="17.85546875" style="33" customWidth="1"/>
    <col min="3842" max="3842" width="19.42578125" style="33" customWidth="1"/>
    <col min="3843" max="4095" width="9.140625" style="33"/>
    <col min="4096" max="4096" width="51.85546875" style="33" customWidth="1"/>
    <col min="4097" max="4097" width="17.85546875" style="33" customWidth="1"/>
    <col min="4098" max="4098" width="19.42578125" style="33" customWidth="1"/>
    <col min="4099" max="4351" width="9.140625" style="33"/>
    <col min="4352" max="4352" width="51.85546875" style="33" customWidth="1"/>
    <col min="4353" max="4353" width="17.85546875" style="33" customWidth="1"/>
    <col min="4354" max="4354" width="19.42578125" style="33" customWidth="1"/>
    <col min="4355" max="4607" width="9.140625" style="33"/>
    <col min="4608" max="4608" width="51.85546875" style="33" customWidth="1"/>
    <col min="4609" max="4609" width="17.85546875" style="33" customWidth="1"/>
    <col min="4610" max="4610" width="19.42578125" style="33" customWidth="1"/>
    <col min="4611" max="4863" width="9.140625" style="33"/>
    <col min="4864" max="4864" width="51.85546875" style="33" customWidth="1"/>
    <col min="4865" max="4865" width="17.85546875" style="33" customWidth="1"/>
    <col min="4866" max="4866" width="19.42578125" style="33" customWidth="1"/>
    <col min="4867" max="5119" width="9.140625" style="33"/>
    <col min="5120" max="5120" width="51.85546875" style="33" customWidth="1"/>
    <col min="5121" max="5121" width="17.85546875" style="33" customWidth="1"/>
    <col min="5122" max="5122" width="19.42578125" style="33" customWidth="1"/>
    <col min="5123" max="5375" width="9.140625" style="33"/>
    <col min="5376" max="5376" width="51.85546875" style="33" customWidth="1"/>
    <col min="5377" max="5377" width="17.85546875" style="33" customWidth="1"/>
    <col min="5378" max="5378" width="19.42578125" style="33" customWidth="1"/>
    <col min="5379" max="5631" width="9.140625" style="33"/>
    <col min="5632" max="5632" width="51.85546875" style="33" customWidth="1"/>
    <col min="5633" max="5633" width="17.85546875" style="33" customWidth="1"/>
    <col min="5634" max="5634" width="19.42578125" style="33" customWidth="1"/>
    <col min="5635" max="5887" width="9.140625" style="33"/>
    <col min="5888" max="5888" width="51.85546875" style="33" customWidth="1"/>
    <col min="5889" max="5889" width="17.85546875" style="33" customWidth="1"/>
    <col min="5890" max="5890" width="19.42578125" style="33" customWidth="1"/>
    <col min="5891" max="6143" width="9.140625" style="33"/>
    <col min="6144" max="6144" width="51.85546875" style="33" customWidth="1"/>
    <col min="6145" max="6145" width="17.85546875" style="33" customWidth="1"/>
    <col min="6146" max="6146" width="19.42578125" style="33" customWidth="1"/>
    <col min="6147" max="6399" width="9.140625" style="33"/>
    <col min="6400" max="6400" width="51.85546875" style="33" customWidth="1"/>
    <col min="6401" max="6401" width="17.85546875" style="33" customWidth="1"/>
    <col min="6402" max="6402" width="19.42578125" style="33" customWidth="1"/>
    <col min="6403" max="6655" width="9.140625" style="33"/>
    <col min="6656" max="6656" width="51.85546875" style="33" customWidth="1"/>
    <col min="6657" max="6657" width="17.85546875" style="33" customWidth="1"/>
    <col min="6658" max="6658" width="19.42578125" style="33" customWidth="1"/>
    <col min="6659" max="6911" width="9.140625" style="33"/>
    <col min="6912" max="6912" width="51.85546875" style="33" customWidth="1"/>
    <col min="6913" max="6913" width="17.85546875" style="33" customWidth="1"/>
    <col min="6914" max="6914" width="19.42578125" style="33" customWidth="1"/>
    <col min="6915" max="7167" width="9.140625" style="33"/>
    <col min="7168" max="7168" width="51.85546875" style="33" customWidth="1"/>
    <col min="7169" max="7169" width="17.85546875" style="33" customWidth="1"/>
    <col min="7170" max="7170" width="19.42578125" style="33" customWidth="1"/>
    <col min="7171" max="7423" width="9.140625" style="33"/>
    <col min="7424" max="7424" width="51.85546875" style="33" customWidth="1"/>
    <col min="7425" max="7425" width="17.85546875" style="33" customWidth="1"/>
    <col min="7426" max="7426" width="19.42578125" style="33" customWidth="1"/>
    <col min="7427" max="7679" width="9.140625" style="33"/>
    <col min="7680" max="7680" width="51.85546875" style="33" customWidth="1"/>
    <col min="7681" max="7681" width="17.85546875" style="33" customWidth="1"/>
    <col min="7682" max="7682" width="19.42578125" style="33" customWidth="1"/>
    <col min="7683" max="7935" width="9.140625" style="33"/>
    <col min="7936" max="7936" width="51.85546875" style="33" customWidth="1"/>
    <col min="7937" max="7937" width="17.85546875" style="33" customWidth="1"/>
    <col min="7938" max="7938" width="19.42578125" style="33" customWidth="1"/>
    <col min="7939" max="8191" width="9.140625" style="33"/>
    <col min="8192" max="8192" width="51.85546875" style="33" customWidth="1"/>
    <col min="8193" max="8193" width="17.85546875" style="33" customWidth="1"/>
    <col min="8194" max="8194" width="19.42578125" style="33" customWidth="1"/>
    <col min="8195" max="8447" width="9.140625" style="33"/>
    <col min="8448" max="8448" width="51.85546875" style="33" customWidth="1"/>
    <col min="8449" max="8449" width="17.85546875" style="33" customWidth="1"/>
    <col min="8450" max="8450" width="19.42578125" style="33" customWidth="1"/>
    <col min="8451" max="8703" width="9.140625" style="33"/>
    <col min="8704" max="8704" width="51.85546875" style="33" customWidth="1"/>
    <col min="8705" max="8705" width="17.85546875" style="33" customWidth="1"/>
    <col min="8706" max="8706" width="19.42578125" style="33" customWidth="1"/>
    <col min="8707" max="8959" width="9.140625" style="33"/>
    <col min="8960" max="8960" width="51.85546875" style="33" customWidth="1"/>
    <col min="8961" max="8961" width="17.85546875" style="33" customWidth="1"/>
    <col min="8962" max="8962" width="19.42578125" style="33" customWidth="1"/>
    <col min="8963" max="9215" width="9.140625" style="33"/>
    <col min="9216" max="9216" width="51.85546875" style="33" customWidth="1"/>
    <col min="9217" max="9217" width="17.85546875" style="33" customWidth="1"/>
    <col min="9218" max="9218" width="19.42578125" style="33" customWidth="1"/>
    <col min="9219" max="9471" width="9.140625" style="33"/>
    <col min="9472" max="9472" width="51.85546875" style="33" customWidth="1"/>
    <col min="9473" max="9473" width="17.85546875" style="33" customWidth="1"/>
    <col min="9474" max="9474" width="19.42578125" style="33" customWidth="1"/>
    <col min="9475" max="9727" width="9.140625" style="33"/>
    <col min="9728" max="9728" width="51.85546875" style="33" customWidth="1"/>
    <col min="9729" max="9729" width="17.85546875" style="33" customWidth="1"/>
    <col min="9730" max="9730" width="19.42578125" style="33" customWidth="1"/>
    <col min="9731" max="9983" width="9.140625" style="33"/>
    <col min="9984" max="9984" width="51.85546875" style="33" customWidth="1"/>
    <col min="9985" max="9985" width="17.85546875" style="33" customWidth="1"/>
    <col min="9986" max="9986" width="19.42578125" style="33" customWidth="1"/>
    <col min="9987" max="10239" width="9.140625" style="33"/>
    <col min="10240" max="10240" width="51.85546875" style="33" customWidth="1"/>
    <col min="10241" max="10241" width="17.85546875" style="33" customWidth="1"/>
    <col min="10242" max="10242" width="19.42578125" style="33" customWidth="1"/>
    <col min="10243" max="10495" width="9.140625" style="33"/>
    <col min="10496" max="10496" width="51.85546875" style="33" customWidth="1"/>
    <col min="10497" max="10497" width="17.85546875" style="33" customWidth="1"/>
    <col min="10498" max="10498" width="19.42578125" style="33" customWidth="1"/>
    <col min="10499" max="10751" width="9.140625" style="33"/>
    <col min="10752" max="10752" width="51.85546875" style="33" customWidth="1"/>
    <col min="10753" max="10753" width="17.85546875" style="33" customWidth="1"/>
    <col min="10754" max="10754" width="19.42578125" style="33" customWidth="1"/>
    <col min="10755" max="11007" width="9.140625" style="33"/>
    <col min="11008" max="11008" width="51.85546875" style="33" customWidth="1"/>
    <col min="11009" max="11009" width="17.85546875" style="33" customWidth="1"/>
    <col min="11010" max="11010" width="19.42578125" style="33" customWidth="1"/>
    <col min="11011" max="11263" width="9.140625" style="33"/>
    <col min="11264" max="11264" width="51.85546875" style="33" customWidth="1"/>
    <col min="11265" max="11265" width="17.85546875" style="33" customWidth="1"/>
    <col min="11266" max="11266" width="19.42578125" style="33" customWidth="1"/>
    <col min="11267" max="11519" width="9.140625" style="33"/>
    <col min="11520" max="11520" width="51.85546875" style="33" customWidth="1"/>
    <col min="11521" max="11521" width="17.85546875" style="33" customWidth="1"/>
    <col min="11522" max="11522" width="19.42578125" style="33" customWidth="1"/>
    <col min="11523" max="11775" width="9.140625" style="33"/>
    <col min="11776" max="11776" width="51.85546875" style="33" customWidth="1"/>
    <col min="11777" max="11777" width="17.85546875" style="33" customWidth="1"/>
    <col min="11778" max="11778" width="19.42578125" style="33" customWidth="1"/>
    <col min="11779" max="12031" width="9.140625" style="33"/>
    <col min="12032" max="12032" width="51.85546875" style="33" customWidth="1"/>
    <col min="12033" max="12033" width="17.85546875" style="33" customWidth="1"/>
    <col min="12034" max="12034" width="19.42578125" style="33" customWidth="1"/>
    <col min="12035" max="12287" width="9.140625" style="33"/>
    <col min="12288" max="12288" width="51.85546875" style="33" customWidth="1"/>
    <col min="12289" max="12289" width="17.85546875" style="33" customWidth="1"/>
    <col min="12290" max="12290" width="19.42578125" style="33" customWidth="1"/>
    <col min="12291" max="12543" width="9.140625" style="33"/>
    <col min="12544" max="12544" width="51.85546875" style="33" customWidth="1"/>
    <col min="12545" max="12545" width="17.85546875" style="33" customWidth="1"/>
    <col min="12546" max="12546" width="19.42578125" style="33" customWidth="1"/>
    <col min="12547" max="12799" width="9.140625" style="33"/>
    <col min="12800" max="12800" width="51.85546875" style="33" customWidth="1"/>
    <col min="12801" max="12801" width="17.85546875" style="33" customWidth="1"/>
    <col min="12802" max="12802" width="19.42578125" style="33" customWidth="1"/>
    <col min="12803" max="13055" width="9.140625" style="33"/>
    <col min="13056" max="13056" width="51.85546875" style="33" customWidth="1"/>
    <col min="13057" max="13057" width="17.85546875" style="33" customWidth="1"/>
    <col min="13058" max="13058" width="19.42578125" style="33" customWidth="1"/>
    <col min="13059" max="13311" width="9.140625" style="33"/>
    <col min="13312" max="13312" width="51.85546875" style="33" customWidth="1"/>
    <col min="13313" max="13313" width="17.85546875" style="33" customWidth="1"/>
    <col min="13314" max="13314" width="19.42578125" style="33" customWidth="1"/>
    <col min="13315" max="13567" width="9.140625" style="33"/>
    <col min="13568" max="13568" width="51.85546875" style="33" customWidth="1"/>
    <col min="13569" max="13569" width="17.85546875" style="33" customWidth="1"/>
    <col min="13570" max="13570" width="19.42578125" style="33" customWidth="1"/>
    <col min="13571" max="13823" width="9.140625" style="33"/>
    <col min="13824" max="13824" width="51.85546875" style="33" customWidth="1"/>
    <col min="13825" max="13825" width="17.85546875" style="33" customWidth="1"/>
    <col min="13826" max="13826" width="19.42578125" style="33" customWidth="1"/>
    <col min="13827" max="14079" width="9.140625" style="33"/>
    <col min="14080" max="14080" width="51.85546875" style="33" customWidth="1"/>
    <col min="14081" max="14081" width="17.85546875" style="33" customWidth="1"/>
    <col min="14082" max="14082" width="19.42578125" style="33" customWidth="1"/>
    <col min="14083" max="14335" width="9.140625" style="33"/>
    <col min="14336" max="14336" width="51.85546875" style="33" customWidth="1"/>
    <col min="14337" max="14337" width="17.85546875" style="33" customWidth="1"/>
    <col min="14338" max="14338" width="19.42578125" style="33" customWidth="1"/>
    <col min="14339" max="14591" width="9.140625" style="33"/>
    <col min="14592" max="14592" width="51.85546875" style="33" customWidth="1"/>
    <col min="14593" max="14593" width="17.85546875" style="33" customWidth="1"/>
    <col min="14594" max="14594" width="19.42578125" style="33" customWidth="1"/>
    <col min="14595" max="14847" width="9.140625" style="33"/>
    <col min="14848" max="14848" width="51.85546875" style="33" customWidth="1"/>
    <col min="14849" max="14849" width="17.85546875" style="33" customWidth="1"/>
    <col min="14850" max="14850" width="19.42578125" style="33" customWidth="1"/>
    <col min="14851" max="15103" width="9.140625" style="33"/>
    <col min="15104" max="15104" width="51.85546875" style="33" customWidth="1"/>
    <col min="15105" max="15105" width="17.85546875" style="33" customWidth="1"/>
    <col min="15106" max="15106" width="19.42578125" style="33" customWidth="1"/>
    <col min="15107" max="15359" width="9.140625" style="33"/>
    <col min="15360" max="15360" width="51.85546875" style="33" customWidth="1"/>
    <col min="15361" max="15361" width="17.85546875" style="33" customWidth="1"/>
    <col min="15362" max="15362" width="19.42578125" style="33" customWidth="1"/>
    <col min="15363" max="15615" width="9.140625" style="33"/>
    <col min="15616" max="15616" width="51.85546875" style="33" customWidth="1"/>
    <col min="15617" max="15617" width="17.85546875" style="33" customWidth="1"/>
    <col min="15618" max="15618" width="19.42578125" style="33" customWidth="1"/>
    <col min="15619" max="15871" width="9.140625" style="33"/>
    <col min="15872" max="15872" width="51.85546875" style="33" customWidth="1"/>
    <col min="15873" max="15873" width="17.85546875" style="33" customWidth="1"/>
    <col min="15874" max="15874" width="19.42578125" style="33" customWidth="1"/>
    <col min="15875" max="16127" width="9.140625" style="33"/>
    <col min="16128" max="16128" width="51.85546875" style="33" customWidth="1"/>
    <col min="16129" max="16129" width="17.85546875" style="33" customWidth="1"/>
    <col min="16130" max="16130" width="19.42578125" style="33" customWidth="1"/>
    <col min="16131" max="16384" width="9.140625" style="33"/>
  </cols>
  <sheetData>
    <row r="1" spans="1:8" s="16" customFormat="1" ht="17.25">
      <c r="C1" s="25" t="s">
        <v>192</v>
      </c>
      <c r="D1" s="32"/>
    </row>
    <row r="2" spans="1:8" s="16" customFormat="1" ht="17.25">
      <c r="C2" s="25" t="s">
        <v>279</v>
      </c>
    </row>
    <row r="3" spans="1:8" s="16" customFormat="1" ht="17.25">
      <c r="A3" s="32"/>
      <c r="B3" s="32"/>
      <c r="C3" s="25" t="s">
        <v>0</v>
      </c>
    </row>
    <row r="4" spans="1:8" s="16" customFormat="1" ht="17.25"/>
    <row r="5" spans="1:8" s="16" customFormat="1" ht="90.75" customHeight="1">
      <c r="A5" s="1109" t="s">
        <v>284</v>
      </c>
      <c r="B5" s="1109"/>
      <c r="C5" s="1109"/>
      <c r="G5" s="1110"/>
      <c r="H5" s="1110"/>
    </row>
    <row r="6" spans="1:8" ht="17.25">
      <c r="A6" s="1111"/>
      <c r="B6" s="1111"/>
      <c r="C6" s="1111"/>
      <c r="D6" s="17"/>
    </row>
    <row r="7" spans="1:8" ht="17.25">
      <c r="A7" s="34"/>
      <c r="B7" s="1114" t="s">
        <v>191</v>
      </c>
      <c r="C7" s="1114"/>
      <c r="D7" s="672"/>
    </row>
    <row r="8" spans="1:8" ht="60.75" customHeight="1">
      <c r="A8" s="1112" t="s">
        <v>193</v>
      </c>
      <c r="B8" s="63" t="s">
        <v>33</v>
      </c>
      <c r="C8" s="61"/>
      <c r="D8" s="672"/>
    </row>
    <row r="9" spans="1:8" ht="15.75" customHeight="1">
      <c r="A9" s="1113"/>
      <c r="B9" s="35" t="s">
        <v>50</v>
      </c>
      <c r="C9" s="62"/>
    </row>
    <row r="10" spans="1:8" ht="18.75" customHeight="1">
      <c r="A10" s="663" t="s">
        <v>194</v>
      </c>
      <c r="B10" s="36">
        <f>+B12</f>
        <v>-4394281.1999999993</v>
      </c>
    </row>
    <row r="11" spans="1:8" ht="21" customHeight="1">
      <c r="A11" s="37" t="s">
        <v>3</v>
      </c>
      <c r="B11" s="37"/>
    </row>
    <row r="12" spans="1:8" ht="24.75" customHeight="1">
      <c r="A12" s="38" t="s">
        <v>195</v>
      </c>
      <c r="B12" s="22">
        <f>+h12.d!I11</f>
        <v>-4394281.1999999993</v>
      </c>
    </row>
    <row r="13" spans="1:8">
      <c r="C13" s="39"/>
    </row>
    <row r="15" spans="1:8">
      <c r="B15" s="43"/>
      <c r="C15" s="43"/>
    </row>
    <row r="17" spans="2:3">
      <c r="B17" s="44"/>
      <c r="C17" s="44"/>
    </row>
  </sheetData>
  <mergeCells count="5">
    <mergeCell ref="A5:C5"/>
    <mergeCell ref="G5:H5"/>
    <mergeCell ref="A6:C6"/>
    <mergeCell ref="A8:A9"/>
    <mergeCell ref="B7:C7"/>
  </mergeCells>
  <pageMargins left="0.7" right="0.7" top="0.75" bottom="0.75" header="0.3" footer="0.3"/>
  <pageSetup paperSize="9" scale="98" orientation="portrait" verticalDpi="0" r:id="rId1"/>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W29"/>
  <sheetViews>
    <sheetView topLeftCell="A4" zoomScaleNormal="100" workbookViewId="0">
      <selection activeCell="A4" sqref="A1:XFD1048576"/>
    </sheetView>
  </sheetViews>
  <sheetFormatPr defaultColWidth="9.140625" defaultRowHeight="17.25"/>
  <cols>
    <col min="1" max="1" width="56.140625" style="338" customWidth="1"/>
    <col min="2" max="2" width="41.42578125" style="338" customWidth="1"/>
    <col min="3" max="3" width="25.5703125" style="338" customWidth="1"/>
    <col min="4" max="4" width="22" style="338" customWidth="1"/>
    <col min="5" max="5" width="23.140625" style="338" customWidth="1"/>
    <col min="6" max="16384" width="9.140625" style="338"/>
  </cols>
  <sheetData>
    <row r="1" spans="1:3">
      <c r="C1" s="370" t="s">
        <v>209</v>
      </c>
    </row>
    <row r="2" spans="1:3">
      <c r="C2" s="370" t="s">
        <v>286</v>
      </c>
    </row>
    <row r="3" spans="1:3">
      <c r="C3" s="370" t="s">
        <v>0</v>
      </c>
    </row>
    <row r="4" spans="1:3">
      <c r="C4" s="294"/>
    </row>
    <row r="5" spans="1:3" ht="69" customHeight="1">
      <c r="A5" s="1293" t="s">
        <v>287</v>
      </c>
      <c r="B5" s="1293"/>
      <c r="C5" s="1293"/>
    </row>
    <row r="6" spans="1:3" ht="16.5" customHeight="1"/>
    <row r="7" spans="1:3" ht="22.5" customHeight="1">
      <c r="A7" s="19"/>
      <c r="B7" s="20" t="s">
        <v>27</v>
      </c>
      <c r="C7" s="86"/>
    </row>
    <row r="8" spans="1:3" ht="115.5" customHeight="1">
      <c r="A8" s="1115" t="s">
        <v>215</v>
      </c>
      <c r="B8" s="978" t="s">
        <v>22</v>
      </c>
      <c r="C8" s="64"/>
    </row>
    <row r="9" spans="1:3" ht="30" customHeight="1">
      <c r="A9" s="1116"/>
      <c r="B9" s="979" t="s">
        <v>50</v>
      </c>
    </row>
    <row r="10" spans="1:3">
      <c r="A10" s="980" t="s">
        <v>125</v>
      </c>
      <c r="B10" s="979">
        <f>+B12+B22</f>
        <v>-10163184.199999999</v>
      </c>
      <c r="C10" s="1367"/>
    </row>
    <row r="11" spans="1:3">
      <c r="A11" s="981" t="s">
        <v>6</v>
      </c>
      <c r="B11" s="979"/>
    </row>
    <row r="12" spans="1:3">
      <c r="A12" s="981" t="s">
        <v>187</v>
      </c>
      <c r="B12" s="979">
        <f>+B14</f>
        <v>17542850.799999997</v>
      </c>
      <c r="C12" s="1368"/>
    </row>
    <row r="13" spans="1:3">
      <c r="A13" s="981" t="s">
        <v>6</v>
      </c>
      <c r="B13" s="979"/>
      <c r="C13" s="1368"/>
    </row>
    <row r="14" spans="1:3">
      <c r="A14" s="981" t="s">
        <v>188</v>
      </c>
      <c r="B14" s="982">
        <f>+B16+B17+B20</f>
        <v>17542850.799999997</v>
      </c>
      <c r="C14" s="1369"/>
    </row>
    <row r="15" spans="1:3">
      <c r="A15" s="981" t="s">
        <v>6</v>
      </c>
      <c r="B15" s="982"/>
    </row>
    <row r="16" spans="1:3" ht="71.25" customHeight="1">
      <c r="A16" s="981" t="s">
        <v>1035</v>
      </c>
      <c r="B16" s="982">
        <f>+'h6'!F11</f>
        <v>-2903574.1</v>
      </c>
    </row>
    <row r="17" spans="1:49" ht="33.75" customHeight="1">
      <c r="A17" s="981" t="s">
        <v>189</v>
      </c>
      <c r="B17" s="982">
        <f>+B18+B19</f>
        <v>24946424.899999999</v>
      </c>
      <c r="C17" s="1369"/>
    </row>
    <row r="18" spans="1:49" ht="96.75" customHeight="1">
      <c r="A18" s="983" t="s">
        <v>190</v>
      </c>
      <c r="B18" s="982">
        <f>-'h6'!D11</f>
        <v>20446424.899999999</v>
      </c>
      <c r="C18" s="1369"/>
    </row>
    <row r="19" spans="1:49" ht="52.5" customHeight="1">
      <c r="A19" s="983" t="s">
        <v>933</v>
      </c>
      <c r="B19" s="982">
        <f>-h5.!E9</f>
        <v>4500000</v>
      </c>
      <c r="C19" s="1369"/>
    </row>
    <row r="20" spans="1:49" ht="22.5" customHeight="1">
      <c r="A20" s="981" t="s">
        <v>1033</v>
      </c>
      <c r="B20" s="982">
        <f>+B21</f>
        <v>-4500000</v>
      </c>
    </row>
    <row r="21" spans="1:49" ht="26.25" customHeight="1">
      <c r="A21" s="983" t="s">
        <v>1034</v>
      </c>
      <c r="B21" s="982">
        <v>-4500000</v>
      </c>
    </row>
    <row r="22" spans="1:49" s="41" customFormat="1" ht="26.25" customHeight="1">
      <c r="A22" s="981" t="s">
        <v>200</v>
      </c>
      <c r="B22" s="982">
        <f>+B24</f>
        <v>-27706034.999999996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row>
    <row r="23" spans="1:49" s="41" customFormat="1" ht="18" customHeight="1">
      <c r="A23" s="981" t="s">
        <v>201</v>
      </c>
      <c r="B23" s="982"/>
    </row>
    <row r="24" spans="1:49" s="41" customFormat="1" ht="17.25" customHeight="1">
      <c r="A24" s="981" t="s">
        <v>202</v>
      </c>
      <c r="B24" s="982">
        <f>B26</f>
        <v>-27706034.999999996</v>
      </c>
    </row>
    <row r="25" spans="1:49" s="41" customFormat="1" ht="17.25" customHeight="1">
      <c r="A25" s="981" t="s">
        <v>6</v>
      </c>
      <c r="B25" s="982"/>
    </row>
    <row r="26" spans="1:49" s="41" customFormat="1" ht="22.5" customHeight="1">
      <c r="A26" s="981" t="s">
        <v>203</v>
      </c>
      <c r="B26" s="982">
        <f>+B28</f>
        <v>-27706034.999999996</v>
      </c>
    </row>
    <row r="27" spans="1:49" s="41" customFormat="1" ht="20.25" customHeight="1">
      <c r="A27" s="981" t="s">
        <v>204</v>
      </c>
      <c r="B27" s="982"/>
    </row>
    <row r="28" spans="1:49" s="41" customFormat="1" ht="23.25" customHeight="1">
      <c r="A28" s="981" t="s">
        <v>205</v>
      </c>
      <c r="B28" s="984">
        <f>+h11v!F11+'h6'!E11</f>
        <v>-27706034.999999996</v>
      </c>
    </row>
    <row r="29" spans="1:49">
      <c r="C29" s="1369"/>
    </row>
  </sheetData>
  <mergeCells count="2">
    <mergeCell ref="A5:C5"/>
    <mergeCell ref="A8:A9"/>
  </mergeCells>
  <pageMargins left="0.7" right="0.7" top="0.75" bottom="0.75" header="0.3" footer="0.3"/>
  <pageSetup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60"/>
  <sheetViews>
    <sheetView zoomScale="80" zoomScaleNormal="80" workbookViewId="0">
      <selection sqref="A1:XFD1048576"/>
    </sheetView>
  </sheetViews>
  <sheetFormatPr defaultColWidth="9.140625" defaultRowHeight="17.25"/>
  <cols>
    <col min="1" max="1" width="9.140625" style="341"/>
    <col min="2" max="3" width="15.85546875" style="341" customWidth="1"/>
    <col min="4" max="4" width="69.85546875" style="341" customWidth="1"/>
    <col min="5" max="5" width="34.28515625" style="341" customWidth="1"/>
    <col min="6" max="6" width="17.5703125" style="341" bestFit="1" customWidth="1"/>
    <col min="7" max="8" width="9.140625" style="341"/>
    <col min="9" max="9" width="17" style="341" bestFit="1" customWidth="1"/>
    <col min="10" max="16384" width="9.140625" style="341"/>
  </cols>
  <sheetData>
    <row r="1" spans="2:7" s="294" customFormat="1">
      <c r="B1" s="1370"/>
      <c r="C1" s="1370"/>
      <c r="D1" s="1370"/>
      <c r="E1" s="1371" t="s">
        <v>210</v>
      </c>
      <c r="F1" s="1370"/>
      <c r="G1" s="1370"/>
    </row>
    <row r="2" spans="2:7" s="294" customFormat="1">
      <c r="B2" s="1370"/>
      <c r="C2" s="1370"/>
      <c r="D2" s="1370"/>
      <c r="E2" s="1371" t="s">
        <v>280</v>
      </c>
      <c r="F2" s="1370"/>
      <c r="G2" s="1370"/>
    </row>
    <row r="3" spans="2:7" s="294" customFormat="1">
      <c r="B3" s="1370"/>
      <c r="C3" s="1370"/>
      <c r="D3" s="1370"/>
      <c r="E3" s="1371" t="s">
        <v>0</v>
      </c>
      <c r="F3" s="1370"/>
      <c r="G3" s="1370"/>
    </row>
    <row r="4" spans="2:7" s="294" customFormat="1">
      <c r="B4" s="1372"/>
      <c r="C4" s="1372"/>
      <c r="D4" s="1372"/>
      <c r="E4" s="1372"/>
      <c r="F4" s="1372"/>
      <c r="G4" s="1372"/>
    </row>
    <row r="5" spans="2:7" s="294" customFormat="1" ht="55.35" customHeight="1">
      <c r="B5" s="1373" t="s">
        <v>288</v>
      </c>
      <c r="C5" s="1373"/>
      <c r="D5" s="1373"/>
      <c r="E5" s="1373"/>
      <c r="F5" s="1372"/>
      <c r="G5" s="1372"/>
    </row>
    <row r="6" spans="2:7" s="294" customFormat="1">
      <c r="B6" s="1372"/>
      <c r="C6" s="1372"/>
      <c r="D6" s="1372"/>
      <c r="E6" s="1372" t="s">
        <v>27</v>
      </c>
      <c r="F6" s="1372"/>
      <c r="G6" s="1372"/>
    </row>
    <row r="7" spans="2:7" s="1375" customFormat="1" ht="68.25" customHeight="1">
      <c r="B7" s="1374" t="s">
        <v>18</v>
      </c>
      <c r="C7" s="1374"/>
      <c r="D7" s="1374" t="s">
        <v>83</v>
      </c>
      <c r="E7" s="65" t="s">
        <v>33</v>
      </c>
    </row>
    <row r="8" spans="2:7" s="1375" customFormat="1" ht="25.5" customHeight="1">
      <c r="B8" s="1376" t="s">
        <v>19</v>
      </c>
      <c r="C8" s="1376" t="s">
        <v>20</v>
      </c>
      <c r="D8" s="1374"/>
      <c r="E8" s="46" t="s">
        <v>50</v>
      </c>
    </row>
    <row r="9" spans="2:7" s="1375" customFormat="1" ht="37.5" customHeight="1">
      <c r="B9" s="1377"/>
      <c r="C9" s="1377"/>
      <c r="D9" s="71" t="s">
        <v>84</v>
      </c>
      <c r="E9" s="1378">
        <f>+E10</f>
        <v>-24946424.899999999</v>
      </c>
      <c r="F9" s="1379"/>
      <c r="G9" s="1379"/>
    </row>
    <row r="10" spans="2:7" s="1381" customFormat="1" ht="38.25" customHeight="1">
      <c r="B10" s="1380"/>
      <c r="C10" s="1380"/>
      <c r="D10" s="291" t="s">
        <v>43</v>
      </c>
      <c r="E10" s="291">
        <f>E11+E19+E27+E49</f>
        <v>-24946424.899999999</v>
      </c>
    </row>
    <row r="11" spans="2:7" s="1381" customFormat="1" ht="46.5" customHeight="1">
      <c r="B11" s="1382" t="s">
        <v>165</v>
      </c>
      <c r="C11" s="1382"/>
      <c r="D11" s="1383" t="s">
        <v>168</v>
      </c>
      <c r="E11" s="1119">
        <f>E15</f>
        <v>-1074000</v>
      </c>
    </row>
    <row r="12" spans="2:7" s="1381" customFormat="1" ht="61.5" customHeight="1">
      <c r="B12" s="1384"/>
      <c r="C12" s="1384"/>
      <c r="D12" s="1383" t="s">
        <v>169</v>
      </c>
      <c r="E12" s="1120"/>
    </row>
    <row r="13" spans="2:7" s="1381" customFormat="1" ht="56.25" customHeight="1">
      <c r="B13" s="1385"/>
      <c r="C13" s="1385"/>
      <c r="D13" s="1383" t="s">
        <v>170</v>
      </c>
      <c r="E13" s="1121"/>
    </row>
    <row r="14" spans="2:7" s="1381" customFormat="1" ht="17.25" customHeight="1">
      <c r="B14" s="1386" t="s">
        <v>79</v>
      </c>
      <c r="C14" s="1387"/>
      <c r="D14" s="1387"/>
      <c r="E14" s="1388"/>
    </row>
    <row r="15" spans="2:7" s="1381" customFormat="1" ht="120.75">
      <c r="B15" s="1382"/>
      <c r="C15" s="1382" t="s">
        <v>184</v>
      </c>
      <c r="D15" s="1383" t="s">
        <v>212</v>
      </c>
      <c r="E15" s="1119">
        <f>'h6'!D16</f>
        <v>-1074000</v>
      </c>
    </row>
    <row r="16" spans="2:7" s="1381" customFormat="1" ht="51.75">
      <c r="B16" s="1384"/>
      <c r="C16" s="1384"/>
      <c r="D16" s="1383" t="s">
        <v>213</v>
      </c>
      <c r="E16" s="1120"/>
    </row>
    <row r="17" spans="2:5" s="1381" customFormat="1">
      <c r="B17" s="1384"/>
      <c r="C17" s="1384"/>
      <c r="D17" s="1383" t="s">
        <v>81</v>
      </c>
      <c r="E17" s="1120"/>
    </row>
    <row r="18" spans="2:5" s="1381" customFormat="1">
      <c r="B18" s="1385"/>
      <c r="C18" s="1385"/>
      <c r="D18" s="1383" t="s">
        <v>82</v>
      </c>
      <c r="E18" s="1121"/>
    </row>
    <row r="19" spans="2:5" s="1381" customFormat="1" ht="46.5" customHeight="1">
      <c r="B19" s="1382" t="s">
        <v>312</v>
      </c>
      <c r="C19" s="1382"/>
      <c r="D19" s="1383" t="s">
        <v>316</v>
      </c>
      <c r="E19" s="1119">
        <f>E23</f>
        <v>-2218233.2000000002</v>
      </c>
    </row>
    <row r="20" spans="2:5" s="1381" customFormat="1" ht="34.5">
      <c r="B20" s="1384"/>
      <c r="C20" s="1384"/>
      <c r="D20" s="1383" t="s">
        <v>317</v>
      </c>
      <c r="E20" s="1120"/>
    </row>
    <row r="21" spans="2:5" s="1381" customFormat="1" ht="56.25" customHeight="1">
      <c r="B21" s="1385"/>
      <c r="C21" s="1385"/>
      <c r="D21" s="1383" t="s">
        <v>318</v>
      </c>
      <c r="E21" s="1121"/>
    </row>
    <row r="22" spans="2:5" s="1381" customFormat="1" ht="17.25" customHeight="1">
      <c r="B22" s="1386" t="s">
        <v>79</v>
      </c>
      <c r="C22" s="1387"/>
      <c r="D22" s="1387"/>
      <c r="E22" s="1388"/>
    </row>
    <row r="23" spans="2:5" s="1381" customFormat="1" ht="103.5">
      <c r="B23" s="1382"/>
      <c r="C23" s="1382" t="s">
        <v>313</v>
      </c>
      <c r="D23" s="1383" t="s">
        <v>319</v>
      </c>
      <c r="E23" s="1119">
        <f>'h6'!D26</f>
        <v>-2218233.2000000002</v>
      </c>
    </row>
    <row r="24" spans="2:5" s="1381" customFormat="1" ht="51.75">
      <c r="B24" s="1384"/>
      <c r="C24" s="1384"/>
      <c r="D24" s="1383" t="s">
        <v>320</v>
      </c>
      <c r="E24" s="1120"/>
    </row>
    <row r="25" spans="2:5" s="1381" customFormat="1" ht="16.5" customHeight="1">
      <c r="B25" s="1384"/>
      <c r="C25" s="1384"/>
      <c r="D25" s="1383" t="s">
        <v>81</v>
      </c>
      <c r="E25" s="1120"/>
    </row>
    <row r="26" spans="2:5" s="1381" customFormat="1" ht="23.25" customHeight="1">
      <c r="B26" s="1385"/>
      <c r="C26" s="1385"/>
      <c r="D26" s="1383" t="s">
        <v>82</v>
      </c>
      <c r="E26" s="1121"/>
    </row>
    <row r="27" spans="2:5" s="1381" customFormat="1" ht="44.25" customHeight="1">
      <c r="B27" s="1389" t="s">
        <v>78</v>
      </c>
      <c r="C27" s="1389"/>
      <c r="D27" s="1383" t="s">
        <v>216</v>
      </c>
      <c r="E27" s="1122">
        <f>E31+E39+E35+E44</f>
        <v>-19691291.699999999</v>
      </c>
    </row>
    <row r="28" spans="2:5" s="1381" customFormat="1" ht="69">
      <c r="B28" s="1389"/>
      <c r="C28" s="1389"/>
      <c r="D28" s="1383" t="s">
        <v>217</v>
      </c>
      <c r="E28" s="1122"/>
    </row>
    <row r="29" spans="2:5" s="1381" customFormat="1" ht="34.5">
      <c r="B29" s="1389"/>
      <c r="C29" s="1389"/>
      <c r="D29" s="1383" t="s">
        <v>218</v>
      </c>
      <c r="E29" s="1122"/>
    </row>
    <row r="30" spans="2:5" s="1381" customFormat="1" ht="28.5" customHeight="1">
      <c r="B30" s="1390" t="s">
        <v>311</v>
      </c>
      <c r="C30" s="1390"/>
      <c r="D30" s="1390"/>
      <c r="E30" s="1391"/>
    </row>
    <row r="31" spans="2:5" s="1381" customFormat="1" ht="113.25" customHeight="1">
      <c r="B31" s="1389"/>
      <c r="C31" s="1389" t="s">
        <v>80</v>
      </c>
      <c r="D31" s="1383" t="s">
        <v>219</v>
      </c>
      <c r="E31" s="1122">
        <f>'h6'!D35</f>
        <v>-199000</v>
      </c>
    </row>
    <row r="32" spans="2:5" s="1381" customFormat="1" ht="105" customHeight="1">
      <c r="B32" s="1389"/>
      <c r="C32" s="1389"/>
      <c r="D32" s="1383" t="s">
        <v>220</v>
      </c>
      <c r="E32" s="1122"/>
    </row>
    <row r="33" spans="2:5" s="1381" customFormat="1" ht="24.75" customHeight="1">
      <c r="B33" s="1389"/>
      <c r="C33" s="1389"/>
      <c r="D33" s="1383" t="s">
        <v>81</v>
      </c>
      <c r="E33" s="1122"/>
    </row>
    <row r="34" spans="2:5" s="1381" customFormat="1" ht="32.25" customHeight="1">
      <c r="B34" s="1389"/>
      <c r="C34" s="1389"/>
      <c r="D34" s="1383" t="s">
        <v>82</v>
      </c>
      <c r="E34" s="1122"/>
    </row>
    <row r="35" spans="2:5" s="1381" customFormat="1" ht="103.5">
      <c r="B35" s="1392"/>
      <c r="C35" s="1393" t="s">
        <v>576</v>
      </c>
      <c r="D35" s="1383" t="s">
        <v>577</v>
      </c>
      <c r="E35" s="1124">
        <f>'h6'!D43</f>
        <v>164000</v>
      </c>
    </row>
    <row r="36" spans="2:5" s="1381" customFormat="1" ht="32.25" customHeight="1">
      <c r="B36" s="1384"/>
      <c r="C36" s="1393"/>
      <c r="D36" s="1383" t="s">
        <v>578</v>
      </c>
      <c r="E36" s="1120"/>
    </row>
    <row r="37" spans="2:5" s="1381" customFormat="1" ht="32.25" customHeight="1">
      <c r="B37" s="1384"/>
      <c r="C37" s="1393"/>
      <c r="D37" s="1394" t="s">
        <v>81</v>
      </c>
      <c r="E37" s="1120"/>
    </row>
    <row r="38" spans="2:5" s="1381" customFormat="1" ht="32.25" customHeight="1">
      <c r="B38" s="1385"/>
      <c r="C38" s="1393"/>
      <c r="D38" s="1383" t="s">
        <v>82</v>
      </c>
      <c r="E38" s="1121"/>
    </row>
    <row r="39" spans="2:5" s="1381" customFormat="1" ht="51" customHeight="1">
      <c r="B39" s="1389"/>
      <c r="C39" s="1389" t="s">
        <v>85</v>
      </c>
      <c r="D39" s="1395" t="s">
        <v>214</v>
      </c>
      <c r="E39" s="1122">
        <f>'h6'!D51</f>
        <v>-15156291.699999999</v>
      </c>
    </row>
    <row r="40" spans="2:5" s="1381" customFormat="1" ht="71.25" customHeight="1">
      <c r="B40" s="1389"/>
      <c r="C40" s="1389"/>
      <c r="D40" s="1395"/>
      <c r="E40" s="1122"/>
    </row>
    <row r="41" spans="2:5" s="1381" customFormat="1" ht="54" customHeight="1">
      <c r="B41" s="1389"/>
      <c r="C41" s="1389"/>
      <c r="D41" s="1383" t="s">
        <v>86</v>
      </c>
      <c r="E41" s="1122"/>
    </row>
    <row r="42" spans="2:5" s="1381" customFormat="1" ht="22.5" customHeight="1">
      <c r="B42" s="1389"/>
      <c r="C42" s="1389"/>
      <c r="D42" s="1383" t="s">
        <v>81</v>
      </c>
      <c r="E42" s="1122"/>
    </row>
    <row r="43" spans="2:5" s="1381" customFormat="1" ht="32.25" customHeight="1">
      <c r="B43" s="1389"/>
      <c r="C43" s="1389"/>
      <c r="D43" s="1383" t="s">
        <v>82</v>
      </c>
      <c r="E43" s="1122"/>
    </row>
    <row r="44" spans="2:5" s="1381" customFormat="1" ht="32.25" customHeight="1">
      <c r="B44" s="1389"/>
      <c r="C44" s="1389" t="s">
        <v>934</v>
      </c>
      <c r="D44" s="1396" t="s">
        <v>935</v>
      </c>
      <c r="E44" s="1123">
        <v>-4500000</v>
      </c>
    </row>
    <row r="45" spans="2:5" s="1381" customFormat="1" ht="32.25" customHeight="1">
      <c r="B45" s="1389"/>
      <c r="C45" s="1389"/>
      <c r="D45" s="1396"/>
      <c r="E45" s="1120"/>
    </row>
    <row r="46" spans="2:5" s="1381" customFormat="1" ht="32.25" customHeight="1">
      <c r="B46" s="1389"/>
      <c r="C46" s="1389"/>
      <c r="D46" s="1383" t="s">
        <v>936</v>
      </c>
      <c r="E46" s="1120"/>
    </row>
    <row r="47" spans="2:5" s="1381" customFormat="1" ht="32.25" customHeight="1">
      <c r="B47" s="1389"/>
      <c r="C47" s="1389"/>
      <c r="D47" s="1383" t="s">
        <v>81</v>
      </c>
      <c r="E47" s="1120"/>
    </row>
    <row r="48" spans="2:5" s="1381" customFormat="1" ht="32.25" customHeight="1">
      <c r="B48" s="1389"/>
      <c r="C48" s="1389"/>
      <c r="D48" s="1383" t="s">
        <v>82</v>
      </c>
      <c r="E48" s="1121"/>
    </row>
    <row r="49" spans="2:6" ht="34.5">
      <c r="B49" s="1393" t="s">
        <v>303</v>
      </c>
      <c r="C49" s="1393"/>
      <c r="D49" s="1383" t="s">
        <v>306</v>
      </c>
      <c r="E49" s="1118">
        <f>E52</f>
        <v>-1962900</v>
      </c>
    </row>
    <row r="50" spans="2:6" ht="49.5" customHeight="1">
      <c r="B50" s="1393"/>
      <c r="C50" s="1393"/>
      <c r="D50" s="1383" t="s">
        <v>307</v>
      </c>
      <c r="E50" s="1118"/>
    </row>
    <row r="51" spans="2:6" ht="60" customHeight="1">
      <c r="B51" s="1393"/>
      <c r="C51" s="1393"/>
      <c r="D51" s="1383" t="s">
        <v>308</v>
      </c>
      <c r="E51" s="1118"/>
      <c r="F51" s="1397"/>
    </row>
    <row r="52" spans="2:6" ht="109.5" customHeight="1">
      <c r="B52" s="1398"/>
      <c r="C52" s="1398" t="s">
        <v>184</v>
      </c>
      <c r="D52" s="1399" t="s">
        <v>309</v>
      </c>
      <c r="E52" s="1117">
        <f>'h6'!D61</f>
        <v>-1962900</v>
      </c>
      <c r="F52" s="1397"/>
    </row>
    <row r="53" spans="2:6" ht="72.75" customHeight="1">
      <c r="B53" s="1398"/>
      <c r="C53" s="1398"/>
      <c r="D53" s="1399" t="s">
        <v>310</v>
      </c>
      <c r="E53" s="1117"/>
      <c r="F53" s="1397"/>
    </row>
    <row r="54" spans="2:6" ht="24" customHeight="1">
      <c r="B54" s="1398"/>
      <c r="C54" s="1398"/>
      <c r="D54" s="1400" t="s">
        <v>81</v>
      </c>
      <c r="E54" s="1117"/>
      <c r="F54" s="1397"/>
    </row>
    <row r="55" spans="2:6" ht="18.75" customHeight="1">
      <c r="B55" s="1398"/>
      <c r="C55" s="1398"/>
      <c r="D55" s="1399" t="s">
        <v>82</v>
      </c>
      <c r="E55" s="1117"/>
      <c r="F55" s="1397"/>
    </row>
    <row r="56" spans="2:6" ht="16.149999999999999" customHeight="1">
      <c r="B56" s="1401"/>
      <c r="C56" s="1401"/>
      <c r="D56" s="1401"/>
      <c r="E56" s="1401"/>
    </row>
    <row r="57" spans="2:6">
      <c r="B57" s="1401"/>
      <c r="C57" s="1401"/>
      <c r="D57" s="1401"/>
      <c r="E57" s="1401"/>
    </row>
    <row r="58" spans="2:6">
      <c r="B58" s="1401"/>
      <c r="C58" s="1401"/>
      <c r="D58" s="1401"/>
      <c r="E58" s="1401"/>
    </row>
    <row r="59" spans="2:6">
      <c r="B59" s="1401"/>
      <c r="C59" s="1401"/>
      <c r="D59" s="1401"/>
      <c r="E59" s="1401"/>
    </row>
    <row r="60" spans="2:6">
      <c r="B60" s="1401"/>
      <c r="C60" s="1401"/>
      <c r="D60" s="1401"/>
      <c r="E60" s="1401"/>
    </row>
  </sheetData>
  <mergeCells count="42">
    <mergeCell ref="D44:D45"/>
    <mergeCell ref="E44:E48"/>
    <mergeCell ref="B44:B48"/>
    <mergeCell ref="C44:C48"/>
    <mergeCell ref="C35:C38"/>
    <mergeCell ref="B35:B38"/>
    <mergeCell ref="E35:E38"/>
    <mergeCell ref="B19:B21"/>
    <mergeCell ref="C19:C21"/>
    <mergeCell ref="E19:E21"/>
    <mergeCell ref="B22:E22"/>
    <mergeCell ref="B23:B26"/>
    <mergeCell ref="C23:C26"/>
    <mergeCell ref="E23:E26"/>
    <mergeCell ref="E27:E29"/>
    <mergeCell ref="B5:E5"/>
    <mergeCell ref="B39:B43"/>
    <mergeCell ref="C39:C43"/>
    <mergeCell ref="D39:D40"/>
    <mergeCell ref="E39:E43"/>
    <mergeCell ref="B30:D30"/>
    <mergeCell ref="B31:B34"/>
    <mergeCell ref="C31:C34"/>
    <mergeCell ref="E31:E34"/>
    <mergeCell ref="B27:B29"/>
    <mergeCell ref="C27:C29"/>
    <mergeCell ref="B7:C7"/>
    <mergeCell ref="D7:D8"/>
    <mergeCell ref="B14:E14"/>
    <mergeCell ref="B10:C10"/>
    <mergeCell ref="B11:B13"/>
    <mergeCell ref="C11:C13"/>
    <mergeCell ref="E11:E13"/>
    <mergeCell ref="B15:B18"/>
    <mergeCell ref="C15:C18"/>
    <mergeCell ref="E15:E18"/>
    <mergeCell ref="B52:B55"/>
    <mergeCell ref="C52:C55"/>
    <mergeCell ref="E52:E55"/>
    <mergeCell ref="B49:B51"/>
    <mergeCell ref="C49:C51"/>
    <mergeCell ref="E49:E51"/>
  </mergeCells>
  <pageMargins left="0.2" right="0.2" top="0.25" bottom="0.25" header="0.3" footer="0.3"/>
  <pageSetup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0"/>
  <sheetViews>
    <sheetView workbookViewId="0">
      <selection activeCell="G15" sqref="G15"/>
    </sheetView>
  </sheetViews>
  <sheetFormatPr defaultColWidth="9.140625" defaultRowHeight="17.25"/>
  <cols>
    <col min="1" max="1" width="9.140625" style="16"/>
    <col min="2" max="2" width="11" style="16" bestFit="1" customWidth="1"/>
    <col min="3" max="3" width="15.85546875" style="16" customWidth="1"/>
    <col min="4" max="4" width="65.7109375" style="16" customWidth="1"/>
    <col min="5" max="5" width="33.140625" style="16" customWidth="1"/>
    <col min="6" max="10" width="18.85546875" style="16" customWidth="1"/>
    <col min="11" max="16384" width="9.140625" style="16"/>
  </cols>
  <sheetData>
    <row r="1" spans="2:10" s="4" customFormat="1">
      <c r="E1" s="10"/>
      <c r="F1" s="5" t="s">
        <v>126</v>
      </c>
      <c r="G1" s="10"/>
      <c r="H1" s="10"/>
      <c r="I1" s="15"/>
    </row>
    <row r="2" spans="2:10" s="4" customFormat="1">
      <c r="E2" s="10"/>
      <c r="F2" s="5" t="s">
        <v>280</v>
      </c>
      <c r="G2" s="10"/>
      <c r="H2" s="10"/>
      <c r="I2" s="15"/>
    </row>
    <row r="3" spans="2:10" s="4" customFormat="1">
      <c r="E3" s="10"/>
      <c r="F3" s="5" t="s">
        <v>0</v>
      </c>
      <c r="G3" s="10"/>
      <c r="H3" s="10"/>
      <c r="I3" s="15"/>
    </row>
    <row r="4" spans="2:10" s="4" customFormat="1">
      <c r="E4" s="15"/>
      <c r="F4" s="15"/>
      <c r="G4" s="15"/>
      <c r="H4" s="15"/>
      <c r="I4" s="15"/>
    </row>
    <row r="5" spans="2:10" s="4" customFormat="1" ht="48" customHeight="1">
      <c r="B5" s="1126" t="s">
        <v>937</v>
      </c>
      <c r="C5" s="1126"/>
      <c r="D5" s="1126"/>
      <c r="E5" s="1126"/>
      <c r="F5" s="1126"/>
      <c r="G5" s="151"/>
      <c r="H5" s="151"/>
      <c r="I5" s="151"/>
      <c r="J5" s="151"/>
    </row>
    <row r="6" spans="2:10" s="4" customFormat="1">
      <c r="C6" s="15"/>
      <c r="D6" s="15"/>
      <c r="E6" s="15" t="s">
        <v>27</v>
      </c>
    </row>
    <row r="7" spans="2:10" s="17" customFormat="1" ht="69">
      <c r="B7" s="1127" t="s">
        <v>18</v>
      </c>
      <c r="C7" s="1127"/>
      <c r="D7" s="1128" t="s">
        <v>215</v>
      </c>
      <c r="E7" s="631" t="s">
        <v>33</v>
      </c>
      <c r="F7" s="632"/>
    </row>
    <row r="8" spans="2:10" s="17" customFormat="1">
      <c r="B8" s="1127"/>
      <c r="C8" s="1127"/>
      <c r="D8" s="1128"/>
      <c r="E8" s="631" t="s">
        <v>50</v>
      </c>
      <c r="F8" s="632"/>
    </row>
    <row r="9" spans="2:10" s="17" customFormat="1">
      <c r="B9" s="116" t="s">
        <v>19</v>
      </c>
      <c r="C9" s="116" t="s">
        <v>20</v>
      </c>
      <c r="D9" s="469" t="s">
        <v>125</v>
      </c>
      <c r="E9" s="633">
        <f>+E11</f>
        <v>-4500000</v>
      </c>
    </row>
    <row r="10" spans="2:10" s="12" customFormat="1">
      <c r="B10" s="1129"/>
      <c r="C10" s="1129"/>
      <c r="D10" s="123" t="s">
        <v>6</v>
      </c>
      <c r="E10" s="18"/>
    </row>
    <row r="11" spans="2:10" s="709" customFormat="1" ht="34.5">
      <c r="B11" s="1130"/>
      <c r="C11" s="1130"/>
      <c r="D11" s="707" t="s">
        <v>69</v>
      </c>
      <c r="E11" s="708">
        <f>+E12</f>
        <v>-4500000</v>
      </c>
    </row>
    <row r="12" spans="2:10" s="69" customFormat="1">
      <c r="B12" s="521">
        <v>1167</v>
      </c>
      <c r="C12" s="521"/>
      <c r="D12" s="710" t="s">
        <v>87</v>
      </c>
      <c r="E12" s="711">
        <f>+E13</f>
        <v>-4500000</v>
      </c>
    </row>
    <row r="13" spans="2:10" s="709" customFormat="1" ht="34.5">
      <c r="B13" s="531"/>
      <c r="C13" s="531">
        <v>42009</v>
      </c>
      <c r="D13" s="712" t="s">
        <v>938</v>
      </c>
      <c r="E13" s="708">
        <f>+E17</f>
        <v>-4500000</v>
      </c>
    </row>
    <row r="14" spans="2:10" s="12" customFormat="1">
      <c r="B14" s="1125"/>
      <c r="C14" s="1125"/>
      <c r="D14" s="122" t="s">
        <v>88</v>
      </c>
      <c r="E14" s="634"/>
    </row>
    <row r="15" spans="2:10" s="12" customFormat="1">
      <c r="B15" s="1125"/>
      <c r="C15" s="1125"/>
      <c r="D15" s="123" t="s">
        <v>939</v>
      </c>
      <c r="E15" s="634">
        <f>+E13</f>
        <v>-4500000</v>
      </c>
    </row>
    <row r="16" spans="2:10" s="12" customFormat="1" ht="34.5">
      <c r="B16" s="1125"/>
      <c r="C16" s="1125"/>
      <c r="D16" s="123" t="s">
        <v>89</v>
      </c>
      <c r="E16" s="634"/>
    </row>
    <row r="17" spans="2:5" s="12" customFormat="1" ht="51.75">
      <c r="B17" s="1125"/>
      <c r="C17" s="1125"/>
      <c r="D17" s="123" t="s">
        <v>90</v>
      </c>
      <c r="E17" s="634">
        <f>+E18</f>
        <v>-4500000</v>
      </c>
    </row>
    <row r="18" spans="2:5" s="12" customFormat="1">
      <c r="B18" s="1125"/>
      <c r="C18" s="1125"/>
      <c r="D18" s="123" t="s">
        <v>91</v>
      </c>
      <c r="E18" s="634">
        <f>+E19</f>
        <v>-4500000</v>
      </c>
    </row>
    <row r="19" spans="2:5" s="12" customFormat="1" ht="34.5">
      <c r="B19" s="1125"/>
      <c r="C19" s="1125"/>
      <c r="D19" s="123" t="s">
        <v>92</v>
      </c>
      <c r="E19" s="634">
        <f>+E20</f>
        <v>-4500000</v>
      </c>
    </row>
    <row r="20" spans="2:5" s="12" customFormat="1">
      <c r="B20" s="1125"/>
      <c r="C20" s="1125"/>
      <c r="D20" s="123" t="s">
        <v>93</v>
      </c>
      <c r="E20" s="11">
        <v>-4500000</v>
      </c>
    </row>
  </sheetData>
  <mergeCells count="6">
    <mergeCell ref="B14:C20"/>
    <mergeCell ref="B5:F5"/>
    <mergeCell ref="B7:C8"/>
    <mergeCell ref="D7:D8"/>
    <mergeCell ref="B10:C10"/>
    <mergeCell ref="B11:C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8"/>
  <sheetViews>
    <sheetView topLeftCell="A4" zoomScale="80" zoomScaleNormal="80" workbookViewId="0">
      <selection activeCell="E15" sqref="E15"/>
    </sheetView>
  </sheetViews>
  <sheetFormatPr defaultColWidth="9.140625" defaultRowHeight="17.25"/>
  <cols>
    <col min="1" max="1" width="11" style="109" bestFit="1" customWidth="1"/>
    <col min="2" max="2" width="15.85546875" style="109" customWidth="1"/>
    <col min="3" max="3" width="62.5703125" style="109" customWidth="1"/>
    <col min="4" max="6" width="18.85546875" style="109" customWidth="1"/>
    <col min="7" max="7" width="18" style="109" bestFit="1" customWidth="1"/>
    <col min="8" max="8" width="17.140625" style="109" bestFit="1" customWidth="1"/>
    <col min="9" max="16384" width="9.140625" style="109"/>
  </cols>
  <sheetData>
    <row r="1" spans="1:8" s="88" customFormat="1">
      <c r="D1" s="89"/>
      <c r="E1" s="90"/>
      <c r="F1" s="91" t="s">
        <v>516</v>
      </c>
    </row>
    <row r="2" spans="1:8" s="88" customFormat="1" ht="24.6" customHeight="1">
      <c r="D2" s="89"/>
      <c r="E2" s="90"/>
      <c r="F2" s="91" t="s">
        <v>280</v>
      </c>
    </row>
    <row r="3" spans="1:8" s="88" customFormat="1">
      <c r="D3" s="89"/>
      <c r="E3" s="90"/>
      <c r="F3" s="91" t="s">
        <v>0</v>
      </c>
    </row>
    <row r="4" spans="1:8" s="88" customFormat="1">
      <c r="D4" s="90"/>
      <c r="E4" s="90"/>
    </row>
    <row r="5" spans="1:8" s="88" customFormat="1" ht="56.25" customHeight="1">
      <c r="A5" s="1140" t="s">
        <v>282</v>
      </c>
      <c r="B5" s="1140"/>
      <c r="C5" s="1140"/>
      <c r="D5" s="1140"/>
      <c r="E5" s="1140"/>
      <c r="F5" s="1140"/>
    </row>
    <row r="6" spans="1:8" s="88" customFormat="1">
      <c r="B6" s="90"/>
      <c r="C6" s="90"/>
      <c r="F6" s="90" t="s">
        <v>27</v>
      </c>
    </row>
    <row r="7" spans="1:8" s="92" customFormat="1" ht="51.75" customHeight="1">
      <c r="A7" s="1141" t="s">
        <v>18</v>
      </c>
      <c r="B7" s="1141"/>
      <c r="C7" s="1142" t="s">
        <v>83</v>
      </c>
      <c r="D7" s="1144" t="str">
        <f>'h4'!E7</f>
        <v>Ցուցանիշների փոփոխությունը 
(նվազեցումները նշված են փակագծերում)</v>
      </c>
      <c r="E7" s="1144"/>
      <c r="F7" s="1145"/>
    </row>
    <row r="8" spans="1:8" s="92" customFormat="1" ht="22.35" customHeight="1">
      <c r="A8" s="1141"/>
      <c r="B8" s="1141"/>
      <c r="C8" s="1142"/>
      <c r="D8" s="1143" t="s">
        <v>50</v>
      </c>
      <c r="E8" s="1143"/>
      <c r="F8" s="1143"/>
    </row>
    <row r="9" spans="1:8" s="92" customFormat="1" ht="21.6" customHeight="1">
      <c r="A9" s="1141"/>
      <c r="B9" s="1141"/>
      <c r="C9" s="1142"/>
      <c r="D9" s="1146" t="s">
        <v>95</v>
      </c>
      <c r="E9" s="1146" t="s">
        <v>96</v>
      </c>
      <c r="F9" s="1146"/>
    </row>
    <row r="10" spans="1:8" s="92" customFormat="1" ht="41.45" customHeight="1">
      <c r="A10" s="665" t="s">
        <v>19</v>
      </c>
      <c r="B10" s="665" t="s">
        <v>20</v>
      </c>
      <c r="C10" s="1142"/>
      <c r="D10" s="1146"/>
      <c r="E10" s="667" t="s">
        <v>97</v>
      </c>
      <c r="F10" s="93" t="s">
        <v>118</v>
      </c>
    </row>
    <row r="11" spans="1:8" s="92" customFormat="1" ht="21.75" customHeight="1">
      <c r="A11" s="94"/>
      <c r="B11" s="94"/>
      <c r="C11" s="666" t="s">
        <v>211</v>
      </c>
      <c r="D11" s="667">
        <f>D13</f>
        <v>-20446424.899999999</v>
      </c>
      <c r="E11" s="667">
        <f>E13</f>
        <v>-17542850.799999997</v>
      </c>
      <c r="F11" s="667">
        <f>F13</f>
        <v>-2903574.1</v>
      </c>
    </row>
    <row r="12" spans="1:8" ht="20.25" customHeight="1">
      <c r="A12" s="1134"/>
      <c r="B12" s="1134"/>
      <c r="C12" s="95" t="s">
        <v>6</v>
      </c>
      <c r="D12" s="705"/>
      <c r="E12" s="705"/>
      <c r="F12" s="705"/>
      <c r="H12" s="706"/>
    </row>
    <row r="13" spans="1:8" s="92" customFormat="1" ht="34.5">
      <c r="A13" s="96"/>
      <c r="B13" s="97"/>
      <c r="C13" s="98" t="s">
        <v>21</v>
      </c>
      <c r="D13" s="94">
        <f>E13+F13</f>
        <v>-20446424.899999999</v>
      </c>
      <c r="E13" s="667">
        <f>E14+E24+E34+E59</f>
        <v>-17542850.799999997</v>
      </c>
      <c r="F13" s="667">
        <f>F14+F24+F34+F59</f>
        <v>-2903574.1</v>
      </c>
    </row>
    <row r="14" spans="1:8" s="92" customFormat="1">
      <c r="A14" s="99" t="s">
        <v>165</v>
      </c>
      <c r="B14" s="100"/>
      <c r="C14" s="94" t="s">
        <v>166</v>
      </c>
      <c r="D14" s="94">
        <f>E14+F14</f>
        <v>-1074000</v>
      </c>
      <c r="E14" s="667">
        <f>E16</f>
        <v>-806000</v>
      </c>
      <c r="F14" s="667">
        <f>F16</f>
        <v>-268000</v>
      </c>
    </row>
    <row r="15" spans="1:8" s="92" customFormat="1" ht="21" customHeight="1">
      <c r="A15" s="101"/>
      <c r="B15" s="102"/>
      <c r="C15" s="103" t="s">
        <v>167</v>
      </c>
      <c r="D15" s="97"/>
      <c r="E15" s="667"/>
      <c r="F15" s="97"/>
    </row>
    <row r="16" spans="1:8" s="92" customFormat="1" ht="103.5">
      <c r="A16" s="104"/>
      <c r="B16" s="105" t="s">
        <v>184</v>
      </c>
      <c r="C16" s="106" t="s">
        <v>185</v>
      </c>
      <c r="D16" s="94">
        <f>D18</f>
        <v>-1074000</v>
      </c>
      <c r="E16" s="667">
        <f>E18</f>
        <v>-806000</v>
      </c>
      <c r="F16" s="667">
        <f>F18</f>
        <v>-268000</v>
      </c>
    </row>
    <row r="17" spans="1:6" s="92" customFormat="1">
      <c r="A17" s="1131"/>
      <c r="B17" s="1131"/>
      <c r="C17" s="107" t="s">
        <v>88</v>
      </c>
      <c r="D17" s="667"/>
      <c r="E17" s="667"/>
      <c r="F17" s="667"/>
    </row>
    <row r="18" spans="1:6" s="92" customFormat="1" ht="34.5">
      <c r="A18" s="1132"/>
      <c r="B18" s="1132"/>
      <c r="C18" s="95" t="s">
        <v>69</v>
      </c>
      <c r="D18" s="94">
        <f>F18+E18</f>
        <v>-1074000</v>
      </c>
      <c r="E18" s="667">
        <f>E20</f>
        <v>-806000</v>
      </c>
      <c r="F18" s="667">
        <f>F20</f>
        <v>-268000</v>
      </c>
    </row>
    <row r="19" spans="1:6" s="92" customFormat="1" ht="34.5">
      <c r="A19" s="1132"/>
      <c r="B19" s="1132"/>
      <c r="C19" s="95" t="s">
        <v>89</v>
      </c>
      <c r="D19" s="667"/>
      <c r="E19" s="667"/>
      <c r="F19" s="667"/>
    </row>
    <row r="20" spans="1:6" s="92" customFormat="1" ht="51.75">
      <c r="A20" s="1132"/>
      <c r="B20" s="1132"/>
      <c r="C20" s="95" t="s">
        <v>90</v>
      </c>
      <c r="D20" s="94">
        <f>E20+F20</f>
        <v>-1074000</v>
      </c>
      <c r="E20" s="667">
        <f t="shared" ref="E20:F22" si="0">E21</f>
        <v>-806000</v>
      </c>
      <c r="F20" s="667">
        <f t="shared" si="0"/>
        <v>-268000</v>
      </c>
    </row>
    <row r="21" spans="1:6" s="92" customFormat="1" ht="34.5">
      <c r="A21" s="1132"/>
      <c r="B21" s="1132"/>
      <c r="C21" s="95" t="s">
        <v>91</v>
      </c>
      <c r="D21" s="94">
        <f>D22</f>
        <v>-1074000</v>
      </c>
      <c r="E21" s="667">
        <f t="shared" si="0"/>
        <v>-806000</v>
      </c>
      <c r="F21" s="667">
        <f t="shared" si="0"/>
        <v>-268000</v>
      </c>
    </row>
    <row r="22" spans="1:6" s="92" customFormat="1" ht="34.5">
      <c r="A22" s="1132"/>
      <c r="B22" s="1132"/>
      <c r="C22" s="95" t="s">
        <v>92</v>
      </c>
      <c r="D22" s="94">
        <f>D23</f>
        <v>-1074000</v>
      </c>
      <c r="E22" s="667">
        <f t="shared" si="0"/>
        <v>-806000</v>
      </c>
      <c r="F22" s="667">
        <f t="shared" si="0"/>
        <v>-268000</v>
      </c>
    </row>
    <row r="23" spans="1:6" s="92" customFormat="1" ht="23.25" customHeight="1">
      <c r="A23" s="1133"/>
      <c r="B23" s="1133"/>
      <c r="C23" s="95" t="s">
        <v>93</v>
      </c>
      <c r="D23" s="667">
        <f>E23+F23</f>
        <v>-1074000</v>
      </c>
      <c r="E23" s="667">
        <v>-806000</v>
      </c>
      <c r="F23" s="667">
        <v>-268000</v>
      </c>
    </row>
    <row r="24" spans="1:6" s="117" customFormat="1" ht="21" customHeight="1">
      <c r="A24" s="114" t="s">
        <v>312</v>
      </c>
      <c r="B24" s="115"/>
      <c r="C24" s="116" t="s">
        <v>141</v>
      </c>
      <c r="D24" s="116">
        <f>E24+F24</f>
        <v>-2218233.2000000002</v>
      </c>
      <c r="E24" s="11">
        <f>E26</f>
        <v>412959.4</v>
      </c>
      <c r="F24" s="11">
        <f>F26</f>
        <v>-2631192.6</v>
      </c>
    </row>
    <row r="25" spans="1:6" s="117" customFormat="1" ht="21" customHeight="1">
      <c r="A25" s="118"/>
      <c r="B25" s="119"/>
      <c r="C25" s="47" t="s">
        <v>167</v>
      </c>
      <c r="D25" s="120"/>
      <c r="E25" s="11"/>
      <c r="F25" s="120"/>
    </row>
    <row r="26" spans="1:6" s="117" customFormat="1" ht="86.25">
      <c r="A26" s="121"/>
      <c r="B26" s="664" t="s">
        <v>313</v>
      </c>
      <c r="C26" s="48" t="s">
        <v>314</v>
      </c>
      <c r="D26" s="116">
        <f>D28</f>
        <v>-2218233.2000000002</v>
      </c>
      <c r="E26" s="11">
        <f>E28</f>
        <v>412959.4</v>
      </c>
      <c r="F26" s="11">
        <f>F28</f>
        <v>-2631192.6</v>
      </c>
    </row>
    <row r="27" spans="1:6" s="117" customFormat="1">
      <c r="A27" s="1137"/>
      <c r="B27" s="1137"/>
      <c r="C27" s="122" t="s">
        <v>88</v>
      </c>
      <c r="D27" s="11"/>
      <c r="E27" s="11"/>
      <c r="F27" s="11"/>
    </row>
    <row r="28" spans="1:6" s="117" customFormat="1" ht="34.5">
      <c r="A28" s="1138"/>
      <c r="B28" s="1138"/>
      <c r="C28" s="123" t="s">
        <v>69</v>
      </c>
      <c r="D28" s="116">
        <f>F28+E28</f>
        <v>-2218233.2000000002</v>
      </c>
      <c r="E28" s="11">
        <f>E30</f>
        <v>412959.4</v>
      </c>
      <c r="F28" s="11">
        <f>F30</f>
        <v>-2631192.6</v>
      </c>
    </row>
    <row r="29" spans="1:6" s="117" customFormat="1" ht="34.5">
      <c r="A29" s="1138"/>
      <c r="B29" s="1138"/>
      <c r="C29" s="123" t="s">
        <v>89</v>
      </c>
      <c r="D29" s="11"/>
      <c r="E29" s="11"/>
      <c r="F29" s="11"/>
    </row>
    <row r="30" spans="1:6" s="117" customFormat="1" ht="51.75">
      <c r="A30" s="1138"/>
      <c r="B30" s="1138"/>
      <c r="C30" s="123" t="s">
        <v>90</v>
      </c>
      <c r="D30" s="116">
        <f>E30+F30</f>
        <v>-2218233.2000000002</v>
      </c>
      <c r="E30" s="11">
        <f t="shared" ref="E30:F32" si="1">E31</f>
        <v>412959.4</v>
      </c>
      <c r="F30" s="11">
        <f t="shared" si="1"/>
        <v>-2631192.6</v>
      </c>
    </row>
    <row r="31" spans="1:6" s="117" customFormat="1" ht="34.5">
      <c r="A31" s="1138"/>
      <c r="B31" s="1138"/>
      <c r="C31" s="123" t="s">
        <v>91</v>
      </c>
      <c r="D31" s="116">
        <f>D32</f>
        <v>-2218233.2000000002</v>
      </c>
      <c r="E31" s="11">
        <f t="shared" si="1"/>
        <v>412959.4</v>
      </c>
      <c r="F31" s="11">
        <f t="shared" si="1"/>
        <v>-2631192.6</v>
      </c>
    </row>
    <row r="32" spans="1:6" s="117" customFormat="1" ht="34.5">
      <c r="A32" s="1138"/>
      <c r="B32" s="1138"/>
      <c r="C32" s="123" t="s">
        <v>92</v>
      </c>
      <c r="D32" s="116">
        <f>D33</f>
        <v>-2218233.2000000002</v>
      </c>
      <c r="E32" s="11">
        <f t="shared" si="1"/>
        <v>412959.4</v>
      </c>
      <c r="F32" s="11">
        <f t="shared" si="1"/>
        <v>-2631192.6</v>
      </c>
    </row>
    <row r="33" spans="1:6" s="117" customFormat="1" ht="23.25" customHeight="1">
      <c r="A33" s="1139"/>
      <c r="B33" s="1139"/>
      <c r="C33" s="123" t="s">
        <v>93</v>
      </c>
      <c r="D33" s="11">
        <f>E33+F33</f>
        <v>-2218233.2000000002</v>
      </c>
      <c r="E33" s="11">
        <v>412959.4</v>
      </c>
      <c r="F33" s="11">
        <v>-2631192.6</v>
      </c>
    </row>
    <row r="34" spans="1:6" s="92" customFormat="1" ht="31.5" customHeight="1">
      <c r="A34" s="102" t="s">
        <v>78</v>
      </c>
      <c r="B34" s="108"/>
      <c r="C34" s="94" t="s">
        <v>87</v>
      </c>
      <c r="D34" s="667">
        <f>D35+D51+D43</f>
        <v>-15191291.699999999</v>
      </c>
      <c r="E34" s="667">
        <f t="shared" ref="E34:F34" si="2">E35+E51+E43</f>
        <v>-15186910.199999999</v>
      </c>
      <c r="F34" s="667">
        <f t="shared" si="2"/>
        <v>-4381.5</v>
      </c>
    </row>
    <row r="35" spans="1:6" s="92" customFormat="1" ht="103.5">
      <c r="A35" s="1135"/>
      <c r="B35" s="102" t="s">
        <v>80</v>
      </c>
      <c r="C35" s="106" t="s">
        <v>124</v>
      </c>
      <c r="D35" s="667">
        <f>E35+F35</f>
        <v>-199000</v>
      </c>
      <c r="E35" s="667">
        <f>+E37</f>
        <v>-193000</v>
      </c>
      <c r="F35" s="667">
        <f>+F37</f>
        <v>-6000</v>
      </c>
    </row>
    <row r="36" spans="1:6" s="92" customFormat="1">
      <c r="A36" s="1135"/>
      <c r="B36" s="1134"/>
      <c r="C36" s="107" t="s">
        <v>88</v>
      </c>
      <c r="D36" s="667"/>
      <c r="E36" s="667"/>
      <c r="F36" s="667"/>
    </row>
    <row r="37" spans="1:6" s="92" customFormat="1" ht="34.5">
      <c r="A37" s="1135"/>
      <c r="B37" s="1134"/>
      <c r="C37" s="95" t="s">
        <v>69</v>
      </c>
      <c r="D37" s="667">
        <f>E37+F37</f>
        <v>-199000</v>
      </c>
      <c r="E37" s="667">
        <f>E39</f>
        <v>-193000</v>
      </c>
      <c r="F37" s="667">
        <f>F39</f>
        <v>-6000</v>
      </c>
    </row>
    <row r="38" spans="1:6" s="92" customFormat="1" ht="32.25" customHeight="1">
      <c r="A38" s="1135"/>
      <c r="B38" s="1134"/>
      <c r="C38" s="95" t="s">
        <v>89</v>
      </c>
      <c r="D38" s="667"/>
      <c r="E38" s="667"/>
      <c r="F38" s="667"/>
    </row>
    <row r="39" spans="1:6" s="92" customFormat="1" ht="51.75">
      <c r="A39" s="1135"/>
      <c r="B39" s="1134"/>
      <c r="C39" s="95" t="s">
        <v>90</v>
      </c>
      <c r="D39" s="667">
        <f>E39+F39</f>
        <v>-199000</v>
      </c>
      <c r="E39" s="667">
        <f t="shared" ref="E39:F41" si="3">E40</f>
        <v>-193000</v>
      </c>
      <c r="F39" s="667">
        <f t="shared" si="3"/>
        <v>-6000</v>
      </c>
    </row>
    <row r="40" spans="1:6" s="92" customFormat="1" ht="34.5">
      <c r="A40" s="1135"/>
      <c r="B40" s="1134"/>
      <c r="C40" s="95" t="s">
        <v>91</v>
      </c>
      <c r="D40" s="667">
        <f>E40+F40</f>
        <v>-199000</v>
      </c>
      <c r="E40" s="667">
        <f t="shared" si="3"/>
        <v>-193000</v>
      </c>
      <c r="F40" s="667">
        <f t="shared" si="3"/>
        <v>-6000</v>
      </c>
    </row>
    <row r="41" spans="1:6" s="92" customFormat="1" ht="34.5">
      <c r="A41" s="1135"/>
      <c r="B41" s="1134"/>
      <c r="C41" s="95" t="s">
        <v>92</v>
      </c>
      <c r="D41" s="667">
        <f>E41+F41</f>
        <v>-199000</v>
      </c>
      <c r="E41" s="667">
        <f t="shared" si="3"/>
        <v>-193000</v>
      </c>
      <c r="F41" s="667">
        <f t="shared" si="3"/>
        <v>-6000</v>
      </c>
    </row>
    <row r="42" spans="1:6" s="92" customFormat="1" ht="23.25" customHeight="1">
      <c r="A42" s="1135"/>
      <c r="B42" s="1134"/>
      <c r="C42" s="95" t="s">
        <v>93</v>
      </c>
      <c r="D42" s="667">
        <f>E42+F42</f>
        <v>-199000</v>
      </c>
      <c r="E42" s="667">
        <v>-193000</v>
      </c>
      <c r="F42" s="667">
        <v>-6000</v>
      </c>
    </row>
    <row r="43" spans="1:6" s="92" customFormat="1" ht="89.25" customHeight="1">
      <c r="A43" s="1135"/>
      <c r="B43" s="664">
        <v>42005</v>
      </c>
      <c r="C43" s="48" t="s">
        <v>579</v>
      </c>
      <c r="D43" s="667">
        <f t="shared" ref="D43:D49" si="4">E43+F43</f>
        <v>164000</v>
      </c>
      <c r="E43" s="667">
        <f>E45</f>
        <v>145000</v>
      </c>
      <c r="F43" s="667">
        <f>F45</f>
        <v>19000</v>
      </c>
    </row>
    <row r="44" spans="1:6" s="92" customFormat="1" ht="23.25" customHeight="1">
      <c r="A44" s="1135"/>
      <c r="B44" s="1129"/>
      <c r="C44" s="122" t="s">
        <v>88</v>
      </c>
      <c r="D44" s="667"/>
      <c r="E44" s="667"/>
      <c r="F44" s="667"/>
    </row>
    <row r="45" spans="1:6" s="92" customFormat="1" ht="35.25" customHeight="1">
      <c r="A45" s="1135"/>
      <c r="B45" s="1129"/>
      <c r="C45" s="485" t="s">
        <v>69</v>
      </c>
      <c r="D45" s="667">
        <f t="shared" si="4"/>
        <v>164000</v>
      </c>
      <c r="E45" s="667">
        <f t="shared" ref="E45:F49" si="5">E46</f>
        <v>145000</v>
      </c>
      <c r="F45" s="667">
        <f t="shared" si="5"/>
        <v>19000</v>
      </c>
    </row>
    <row r="46" spans="1:6" s="92" customFormat="1" ht="48" customHeight="1">
      <c r="A46" s="1135"/>
      <c r="B46" s="1129"/>
      <c r="C46" s="123" t="s">
        <v>89</v>
      </c>
      <c r="D46" s="667">
        <f t="shared" si="4"/>
        <v>164000</v>
      </c>
      <c r="E46" s="667">
        <f t="shared" si="5"/>
        <v>145000</v>
      </c>
      <c r="F46" s="667">
        <f t="shared" si="5"/>
        <v>19000</v>
      </c>
    </row>
    <row r="47" spans="1:6" s="92" customFormat="1" ht="50.25" customHeight="1">
      <c r="A47" s="1135"/>
      <c r="B47" s="1129"/>
      <c r="C47" s="123" t="s">
        <v>90</v>
      </c>
      <c r="D47" s="667">
        <f t="shared" si="4"/>
        <v>164000</v>
      </c>
      <c r="E47" s="667">
        <f t="shared" si="5"/>
        <v>145000</v>
      </c>
      <c r="F47" s="667">
        <f t="shared" si="5"/>
        <v>19000</v>
      </c>
    </row>
    <row r="48" spans="1:6" s="92" customFormat="1" ht="41.25" customHeight="1">
      <c r="A48" s="1135"/>
      <c r="B48" s="1129"/>
      <c r="C48" s="123" t="s">
        <v>91</v>
      </c>
      <c r="D48" s="667">
        <f t="shared" si="4"/>
        <v>164000</v>
      </c>
      <c r="E48" s="667">
        <f t="shared" si="5"/>
        <v>145000</v>
      </c>
      <c r="F48" s="667">
        <f t="shared" si="5"/>
        <v>19000</v>
      </c>
    </row>
    <row r="49" spans="1:6" s="92" customFormat="1" ht="34.5" customHeight="1">
      <c r="A49" s="1135"/>
      <c r="B49" s="1129"/>
      <c r="C49" s="123" t="s">
        <v>92</v>
      </c>
      <c r="D49" s="667">
        <f t="shared" si="4"/>
        <v>164000</v>
      </c>
      <c r="E49" s="667">
        <f t="shared" si="5"/>
        <v>145000</v>
      </c>
      <c r="F49" s="667">
        <f t="shared" si="5"/>
        <v>19000</v>
      </c>
    </row>
    <row r="50" spans="1:6" s="92" customFormat="1" ht="23.25" customHeight="1">
      <c r="A50" s="1135"/>
      <c r="B50" s="1129"/>
      <c r="C50" s="123" t="s">
        <v>93</v>
      </c>
      <c r="D50" s="667">
        <f>E50+F50</f>
        <v>164000</v>
      </c>
      <c r="E50" s="667">
        <v>145000</v>
      </c>
      <c r="F50" s="667">
        <v>19000</v>
      </c>
    </row>
    <row r="51" spans="1:6" s="92" customFormat="1" ht="103.5">
      <c r="A51" s="1135"/>
      <c r="B51" s="102" t="s">
        <v>85</v>
      </c>
      <c r="C51" s="106" t="s">
        <v>94</v>
      </c>
      <c r="D51" s="667">
        <f>E51+F51</f>
        <v>-15156291.699999999</v>
      </c>
      <c r="E51" s="667">
        <f>E53</f>
        <v>-15138910.199999999</v>
      </c>
      <c r="F51" s="667">
        <f>F53</f>
        <v>-17381.5</v>
      </c>
    </row>
    <row r="52" spans="1:6" s="92" customFormat="1" ht="19.5" customHeight="1">
      <c r="A52" s="1135"/>
      <c r="B52" s="1134"/>
      <c r="C52" s="107" t="s">
        <v>88</v>
      </c>
      <c r="D52" s="667"/>
      <c r="E52" s="667"/>
      <c r="F52" s="667"/>
    </row>
    <row r="53" spans="1:6" s="92" customFormat="1" ht="34.5">
      <c r="A53" s="1135"/>
      <c r="B53" s="1134"/>
      <c r="C53" s="95" t="s">
        <v>69</v>
      </c>
      <c r="D53" s="667">
        <f>E53+F53</f>
        <v>-15156291.699999999</v>
      </c>
      <c r="E53" s="667">
        <f>E55</f>
        <v>-15138910.199999999</v>
      </c>
      <c r="F53" s="667">
        <f>F55</f>
        <v>-17381.5</v>
      </c>
    </row>
    <row r="54" spans="1:6" s="92" customFormat="1" ht="34.5">
      <c r="A54" s="1135"/>
      <c r="B54" s="1134"/>
      <c r="C54" s="95" t="s">
        <v>89</v>
      </c>
      <c r="D54" s="667"/>
      <c r="E54" s="667"/>
      <c r="F54" s="667"/>
    </row>
    <row r="55" spans="1:6" ht="51.75">
      <c r="A55" s="1135"/>
      <c r="B55" s="1134"/>
      <c r="C55" s="95" t="s">
        <v>90</v>
      </c>
      <c r="D55" s="667">
        <f>E55+F55</f>
        <v>-15156291.699999999</v>
      </c>
      <c r="E55" s="667">
        <f t="shared" ref="E55:F57" si="6">E56</f>
        <v>-15138910.199999999</v>
      </c>
      <c r="F55" s="667">
        <f t="shared" si="6"/>
        <v>-17381.5</v>
      </c>
    </row>
    <row r="56" spans="1:6" ht="34.5">
      <c r="A56" s="1135"/>
      <c r="B56" s="1134"/>
      <c r="C56" s="95" t="s">
        <v>91</v>
      </c>
      <c r="D56" s="667">
        <f>E56+F56</f>
        <v>-15156291.699999999</v>
      </c>
      <c r="E56" s="667">
        <f t="shared" si="6"/>
        <v>-15138910.199999999</v>
      </c>
      <c r="F56" s="667">
        <f t="shared" si="6"/>
        <v>-17381.5</v>
      </c>
    </row>
    <row r="57" spans="1:6" ht="34.5">
      <c r="A57" s="1135"/>
      <c r="B57" s="1134"/>
      <c r="C57" s="95" t="s">
        <v>92</v>
      </c>
      <c r="D57" s="667">
        <f>E57+F57</f>
        <v>-15156291.699999999</v>
      </c>
      <c r="E57" s="667">
        <f t="shared" si="6"/>
        <v>-15138910.199999999</v>
      </c>
      <c r="F57" s="667">
        <f t="shared" si="6"/>
        <v>-17381.5</v>
      </c>
    </row>
    <row r="58" spans="1:6" ht="21.75" customHeight="1">
      <c r="A58" s="1136"/>
      <c r="B58" s="1134"/>
      <c r="C58" s="95" t="s">
        <v>93</v>
      </c>
      <c r="D58" s="667">
        <f>E58+F58</f>
        <v>-15156291.699999999</v>
      </c>
      <c r="E58" s="667">
        <v>-15138910.199999999</v>
      </c>
      <c r="F58" s="667">
        <v>-17381.5</v>
      </c>
    </row>
    <row r="59" spans="1:6" s="92" customFormat="1">
      <c r="A59" s="99" t="s">
        <v>303</v>
      </c>
      <c r="B59" s="100"/>
      <c r="C59" s="94" t="s">
        <v>304</v>
      </c>
      <c r="D59" s="94">
        <f>E59+F59</f>
        <v>-1962900</v>
      </c>
      <c r="E59" s="667">
        <f>E61</f>
        <v>-1962900</v>
      </c>
      <c r="F59" s="667">
        <f>F61</f>
        <v>0</v>
      </c>
    </row>
    <row r="60" spans="1:6" s="92" customFormat="1" ht="21" customHeight="1">
      <c r="A60" s="101"/>
      <c r="B60" s="102"/>
      <c r="C60" s="103" t="s">
        <v>167</v>
      </c>
      <c r="D60" s="97"/>
      <c r="E60" s="667"/>
      <c r="F60" s="97"/>
    </row>
    <row r="61" spans="1:6" s="92" customFormat="1" ht="101.25" customHeight="1">
      <c r="A61" s="104"/>
      <c r="B61" s="105" t="s">
        <v>184</v>
      </c>
      <c r="C61" s="106" t="s">
        <v>315</v>
      </c>
      <c r="D61" s="94">
        <f>D63</f>
        <v>-1962900</v>
      </c>
      <c r="E61" s="667">
        <f>E63</f>
        <v>-1962900</v>
      </c>
      <c r="F61" s="667">
        <f>F63</f>
        <v>0</v>
      </c>
    </row>
    <row r="62" spans="1:6" s="92" customFormat="1">
      <c r="A62" s="1131"/>
      <c r="B62" s="1131"/>
      <c r="C62" s="107" t="s">
        <v>88</v>
      </c>
      <c r="D62" s="667"/>
      <c r="E62" s="667"/>
      <c r="F62" s="667"/>
    </row>
    <row r="63" spans="1:6" s="92" customFormat="1" ht="34.5">
      <c r="A63" s="1132"/>
      <c r="B63" s="1132"/>
      <c r="C63" s="95" t="s">
        <v>69</v>
      </c>
      <c r="D63" s="94">
        <f>F63+E63</f>
        <v>-1962900</v>
      </c>
      <c r="E63" s="667">
        <f>E65</f>
        <v>-1962900</v>
      </c>
      <c r="F63" s="667">
        <f>F65</f>
        <v>0</v>
      </c>
    </row>
    <row r="64" spans="1:6" s="92" customFormat="1" ht="34.5">
      <c r="A64" s="1132"/>
      <c r="B64" s="1132"/>
      <c r="C64" s="95" t="s">
        <v>89</v>
      </c>
      <c r="D64" s="667"/>
      <c r="E64" s="667"/>
      <c r="F64" s="667"/>
    </row>
    <row r="65" spans="1:6" s="92" customFormat="1" ht="51.75">
      <c r="A65" s="1132"/>
      <c r="B65" s="1132"/>
      <c r="C65" s="95" t="s">
        <v>90</v>
      </c>
      <c r="D65" s="94">
        <f>E65+F65</f>
        <v>-1962900</v>
      </c>
      <c r="E65" s="667">
        <f t="shared" ref="E65:F67" si="7">E66</f>
        <v>-1962900</v>
      </c>
      <c r="F65" s="667">
        <f t="shared" si="7"/>
        <v>0</v>
      </c>
    </row>
    <row r="66" spans="1:6" s="92" customFormat="1" ht="34.5">
      <c r="A66" s="1132"/>
      <c r="B66" s="1132"/>
      <c r="C66" s="95" t="s">
        <v>91</v>
      </c>
      <c r="D66" s="94">
        <f>D67</f>
        <v>-1962900</v>
      </c>
      <c r="E66" s="667">
        <f t="shared" si="7"/>
        <v>-1962900</v>
      </c>
      <c r="F66" s="667">
        <f t="shared" si="7"/>
        <v>0</v>
      </c>
    </row>
    <row r="67" spans="1:6" s="92" customFormat="1" ht="34.5">
      <c r="A67" s="1132"/>
      <c r="B67" s="1132"/>
      <c r="C67" s="95" t="s">
        <v>92</v>
      </c>
      <c r="D67" s="94">
        <f>D68</f>
        <v>-1962900</v>
      </c>
      <c r="E67" s="667">
        <f t="shared" si="7"/>
        <v>-1962900</v>
      </c>
      <c r="F67" s="667">
        <f t="shared" si="7"/>
        <v>0</v>
      </c>
    </row>
    <row r="68" spans="1:6" s="92" customFormat="1" ht="23.25" customHeight="1">
      <c r="A68" s="1133"/>
      <c r="B68" s="1133"/>
      <c r="C68" s="95" t="s">
        <v>93</v>
      </c>
      <c r="D68" s="667">
        <f>E68+F68</f>
        <v>-1962900</v>
      </c>
      <c r="E68" s="667">
        <v>-1962900</v>
      </c>
      <c r="F68" s="667">
        <v>0</v>
      </c>
    </row>
  </sheetData>
  <mergeCells count="18">
    <mergeCell ref="A5:F5"/>
    <mergeCell ref="A7:B9"/>
    <mergeCell ref="C7:C10"/>
    <mergeCell ref="D8:F8"/>
    <mergeCell ref="D7:F7"/>
    <mergeCell ref="D9:D10"/>
    <mergeCell ref="E9:F9"/>
    <mergeCell ref="A62:A68"/>
    <mergeCell ref="B62:B68"/>
    <mergeCell ref="B52:B58"/>
    <mergeCell ref="A12:B12"/>
    <mergeCell ref="B17:B23"/>
    <mergeCell ref="A17:A23"/>
    <mergeCell ref="A35:A58"/>
    <mergeCell ref="B36:B42"/>
    <mergeCell ref="A27:A33"/>
    <mergeCell ref="B27:B33"/>
    <mergeCell ref="B44:B50"/>
  </mergeCells>
  <pageMargins left="0.2" right="0.2" top="0.2" bottom="0.19" header="0.2" footer="0.19"/>
  <pageSetup scale="65" orientation="portrait" r:id="rId1"/>
  <ignoredErrors>
    <ignoredError sqref="D35" formula="1"/>
    <ignoredError sqref="A34:B42 A51:B5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7"/>
  <sheetViews>
    <sheetView topLeftCell="A10" zoomScaleNormal="100" workbookViewId="0">
      <selection activeCell="A4" sqref="A4:D4"/>
    </sheetView>
  </sheetViews>
  <sheetFormatPr defaultColWidth="9.140625" defaultRowHeight="17.25"/>
  <cols>
    <col min="1" max="1" width="31.140625" style="16" customWidth="1"/>
    <col min="2" max="2" width="69.85546875" style="16" customWidth="1"/>
    <col min="3" max="3" width="31.7109375" style="16" customWidth="1"/>
    <col min="4" max="4" width="17.7109375" style="16" customWidth="1"/>
    <col min="5" max="8" width="30.85546875" style="16" customWidth="1"/>
    <col min="9" max="9" width="40.5703125" style="16" customWidth="1"/>
    <col min="10" max="16384" width="9.140625" style="16"/>
  </cols>
  <sheetData>
    <row r="1" spans="1:9" s="4" customFormat="1">
      <c r="D1" s="5" t="s">
        <v>1011</v>
      </c>
      <c r="E1" s="10"/>
      <c r="F1" s="10"/>
      <c r="G1" s="10"/>
      <c r="H1" s="15"/>
    </row>
    <row r="2" spans="1:9" s="4" customFormat="1">
      <c r="D2" s="5" t="s">
        <v>280</v>
      </c>
      <c r="E2" s="15"/>
      <c r="F2" s="15"/>
      <c r="G2" s="15"/>
      <c r="H2" s="15"/>
    </row>
    <row r="3" spans="1:9" s="4" customFormat="1">
      <c r="C3" s="45"/>
      <c r="D3" s="5" t="s">
        <v>0</v>
      </c>
      <c r="E3" s="15"/>
      <c r="F3" s="15"/>
      <c r="G3" s="15"/>
      <c r="H3" s="15"/>
    </row>
    <row r="4" spans="1:9" s="4" customFormat="1" ht="59.25" customHeight="1">
      <c r="A4" s="1126" t="s">
        <v>281</v>
      </c>
      <c r="B4" s="1126"/>
      <c r="C4" s="1126"/>
      <c r="D4" s="1126"/>
      <c r="E4" s="151"/>
      <c r="F4" s="151"/>
      <c r="G4" s="151"/>
      <c r="H4" s="151"/>
      <c r="I4" s="151"/>
    </row>
    <row r="5" spans="1:9" s="152" customFormat="1"/>
    <row r="6" spans="1:9" s="69" customFormat="1">
      <c r="A6" s="57" t="s">
        <v>98</v>
      </c>
      <c r="B6" s="57" t="s">
        <v>99</v>
      </c>
      <c r="C6" s="153"/>
      <c r="D6" s="153"/>
    </row>
    <row r="7" spans="1:9" s="12" customFormat="1">
      <c r="A7" s="49">
        <v>1040</v>
      </c>
      <c r="B7" s="49" t="s">
        <v>166</v>
      </c>
    </row>
    <row r="8" spans="1:9" s="12" customFormat="1">
      <c r="A8" s="620"/>
      <c r="B8" s="620"/>
    </row>
    <row r="9" spans="1:9" s="69" customFormat="1">
      <c r="A9" s="154" t="s">
        <v>100</v>
      </c>
      <c r="D9" s="155"/>
      <c r="F9" s="156"/>
    </row>
    <row r="10" spans="1:9" s="12" customFormat="1" ht="75.75" customHeight="1">
      <c r="A10" s="49" t="s">
        <v>101</v>
      </c>
      <c r="B10" s="157">
        <v>1040</v>
      </c>
      <c r="C10" s="158" t="s">
        <v>33</v>
      </c>
      <c r="D10" s="159"/>
    </row>
    <row r="11" spans="1:9" s="12" customFormat="1" ht="16.5" customHeight="1">
      <c r="A11" s="49" t="s">
        <v>102</v>
      </c>
      <c r="B11" s="157">
        <v>42001</v>
      </c>
      <c r="C11" s="669" t="s">
        <v>50</v>
      </c>
    </row>
    <row r="12" spans="1:9" s="12" customFormat="1" ht="51.75">
      <c r="A12" s="160" t="s">
        <v>103</v>
      </c>
      <c r="B12" s="157" t="s">
        <v>186</v>
      </c>
      <c r="C12" s="669"/>
    </row>
    <row r="13" spans="1:9" s="12" customFormat="1" ht="34.5">
      <c r="A13" s="160" t="s">
        <v>105</v>
      </c>
      <c r="B13" s="157" t="s">
        <v>295</v>
      </c>
      <c r="C13" s="669"/>
    </row>
    <row r="14" spans="1:9" s="12" customFormat="1">
      <c r="A14" s="160" t="s">
        <v>107</v>
      </c>
      <c r="B14" s="157" t="s">
        <v>82</v>
      </c>
      <c r="C14" s="669"/>
    </row>
    <row r="15" spans="1:9" s="12" customFormat="1" ht="51.75">
      <c r="A15" s="49" t="s">
        <v>108</v>
      </c>
      <c r="B15" s="157" t="s">
        <v>109</v>
      </c>
      <c r="C15" s="669"/>
    </row>
    <row r="16" spans="1:9" s="12" customFormat="1">
      <c r="A16" s="161"/>
      <c r="B16" s="157" t="s">
        <v>110</v>
      </c>
      <c r="C16" s="669"/>
    </row>
    <row r="17" spans="1:6" s="12" customFormat="1">
      <c r="A17" s="50" t="s">
        <v>113</v>
      </c>
      <c r="B17" s="162"/>
      <c r="C17" s="163">
        <f>'h6'!D16</f>
        <v>-1074000</v>
      </c>
    </row>
    <row r="18" spans="1:6" s="152" customFormat="1"/>
    <row r="19" spans="1:6" s="69" customFormat="1">
      <c r="A19" s="57" t="s">
        <v>98</v>
      </c>
      <c r="B19" s="57" t="s">
        <v>99</v>
      </c>
      <c r="C19" s="153"/>
      <c r="D19" s="153"/>
    </row>
    <row r="20" spans="1:6" s="12" customFormat="1">
      <c r="A20" s="49">
        <v>1157</v>
      </c>
      <c r="B20" s="49" t="s">
        <v>141</v>
      </c>
    </row>
    <row r="21" spans="1:6" s="12" customFormat="1">
      <c r="A21" s="620"/>
      <c r="B21" s="620"/>
    </row>
    <row r="22" spans="1:6" s="69" customFormat="1">
      <c r="A22" s="154" t="s">
        <v>100</v>
      </c>
      <c r="D22" s="155"/>
      <c r="F22" s="156"/>
    </row>
    <row r="23" spans="1:6" s="12" customFormat="1" ht="75.75" customHeight="1">
      <c r="A23" s="49" t="s">
        <v>101</v>
      </c>
      <c r="B23" s="157">
        <v>1157</v>
      </c>
      <c r="C23" s="158" t="s">
        <v>33</v>
      </c>
      <c r="D23" s="159"/>
    </row>
    <row r="24" spans="1:6" s="12" customFormat="1" ht="16.5" customHeight="1">
      <c r="A24" s="49" t="s">
        <v>102</v>
      </c>
      <c r="B24" s="157">
        <v>42004</v>
      </c>
      <c r="C24" s="669" t="s">
        <v>50</v>
      </c>
    </row>
    <row r="25" spans="1:6" s="12" customFormat="1" ht="86.25">
      <c r="A25" s="160" t="s">
        <v>103</v>
      </c>
      <c r="B25" s="157" t="s">
        <v>321</v>
      </c>
      <c r="C25" s="669"/>
    </row>
    <row r="26" spans="1:6" s="12" customFormat="1" ht="34.5">
      <c r="A26" s="160" t="s">
        <v>105</v>
      </c>
      <c r="B26" s="157" t="s">
        <v>322</v>
      </c>
      <c r="C26" s="669"/>
    </row>
    <row r="27" spans="1:6" s="12" customFormat="1">
      <c r="A27" s="160" t="s">
        <v>107</v>
      </c>
      <c r="B27" s="157" t="s">
        <v>82</v>
      </c>
      <c r="C27" s="669"/>
    </row>
    <row r="28" spans="1:6" s="12" customFormat="1" ht="51.75">
      <c r="A28" s="49" t="s">
        <v>108</v>
      </c>
      <c r="B28" s="157" t="s">
        <v>109</v>
      </c>
      <c r="C28" s="669"/>
    </row>
    <row r="29" spans="1:6" s="12" customFormat="1">
      <c r="A29" s="161"/>
      <c r="B29" s="157" t="s">
        <v>110</v>
      </c>
      <c r="C29" s="669"/>
    </row>
    <row r="30" spans="1:6" s="12" customFormat="1">
      <c r="A30" s="50" t="s">
        <v>113</v>
      </c>
      <c r="B30" s="162"/>
      <c r="C30" s="163">
        <f>'h6'!D24</f>
        <v>-2218233.2000000002</v>
      </c>
    </row>
    <row r="31" spans="1:6" s="152" customFormat="1"/>
    <row r="32" spans="1:6" s="12" customFormat="1">
      <c r="A32" s="57" t="s">
        <v>98</v>
      </c>
      <c r="B32" s="57" t="s">
        <v>99</v>
      </c>
    </row>
    <row r="33" spans="1:5" s="12" customFormat="1" ht="24.75" customHeight="1">
      <c r="A33" s="669">
        <v>1167</v>
      </c>
      <c r="B33" s="49" t="s">
        <v>87</v>
      </c>
      <c r="D33" s="164"/>
      <c r="E33" s="51"/>
    </row>
    <row r="34" spans="1:5" s="12" customFormat="1" ht="24.75" customHeight="1">
      <c r="A34" s="713"/>
      <c r="B34" s="620"/>
      <c r="D34" s="164"/>
      <c r="E34" s="51"/>
    </row>
    <row r="35" spans="1:5" s="12" customFormat="1">
      <c r="A35" s="154" t="s">
        <v>100</v>
      </c>
      <c r="D35" s="165"/>
    </row>
    <row r="36" spans="1:5" s="12" customFormat="1" ht="74.25" customHeight="1">
      <c r="A36" s="167" t="s">
        <v>101</v>
      </c>
      <c r="B36" s="168">
        <v>1167</v>
      </c>
      <c r="C36" s="169" t="str">
        <f>C56</f>
        <v>Ցուցանիշների փոփոխությունը 
(նվազեցումները նշված են փակագծերում)</v>
      </c>
      <c r="D36" s="170"/>
    </row>
    <row r="37" spans="1:5" s="12" customFormat="1">
      <c r="A37" s="167" t="s">
        <v>102</v>
      </c>
      <c r="B37" s="171">
        <v>42003</v>
      </c>
      <c r="C37" s="169" t="s">
        <v>50</v>
      </c>
    </row>
    <row r="38" spans="1:5" s="12" customFormat="1" ht="86.25">
      <c r="A38" s="169" t="s">
        <v>103</v>
      </c>
      <c r="B38" s="172" t="s">
        <v>104</v>
      </c>
      <c r="C38" s="167"/>
    </row>
    <row r="39" spans="1:5" s="12" customFormat="1" ht="120.75">
      <c r="A39" s="169" t="s">
        <v>105</v>
      </c>
      <c r="B39" s="172" t="s">
        <v>106</v>
      </c>
      <c r="C39" s="167"/>
    </row>
    <row r="40" spans="1:5" s="12" customFormat="1">
      <c r="A40" s="173" t="s">
        <v>107</v>
      </c>
      <c r="B40" s="172" t="s">
        <v>82</v>
      </c>
      <c r="C40" s="167"/>
    </row>
    <row r="41" spans="1:5" s="12" customFormat="1" ht="51.75">
      <c r="A41" s="171" t="s">
        <v>108</v>
      </c>
      <c r="B41" s="174" t="s">
        <v>109</v>
      </c>
      <c r="C41" s="167"/>
    </row>
    <row r="42" spans="1:5" s="12" customFormat="1" ht="22.5" customHeight="1">
      <c r="A42" s="1149" t="s">
        <v>110</v>
      </c>
      <c r="B42" s="1150"/>
      <c r="C42" s="167"/>
    </row>
    <row r="43" spans="1:5" s="12" customFormat="1">
      <c r="A43" s="171" t="s">
        <v>111</v>
      </c>
      <c r="B43" s="171" t="s">
        <v>289</v>
      </c>
      <c r="C43" s="110">
        <v>-1</v>
      </c>
    </row>
    <row r="44" spans="1:5" s="12" customFormat="1">
      <c r="A44" s="175" t="s">
        <v>113</v>
      </c>
      <c r="B44" s="176"/>
      <c r="C44" s="72">
        <f>'h6'!D35</f>
        <v>-199000</v>
      </c>
    </row>
    <row r="45" spans="1:5" s="12" customFormat="1"/>
    <row r="46" spans="1:5" s="12" customFormat="1" ht="70.5" customHeight="1">
      <c r="A46" s="487" t="s">
        <v>101</v>
      </c>
      <c r="B46" s="185">
        <v>1167</v>
      </c>
      <c r="C46" s="486" t="str">
        <f>C36</f>
        <v>Ցուցանիշների փոփոխությունը 
(նվազեցումները նշված են փակագծերում)</v>
      </c>
    </row>
    <row r="47" spans="1:5" s="12" customFormat="1">
      <c r="A47" s="487" t="s">
        <v>102</v>
      </c>
      <c r="B47" s="185">
        <v>42005</v>
      </c>
      <c r="C47" s="18"/>
    </row>
    <row r="48" spans="1:5" s="12" customFormat="1" ht="86.25">
      <c r="A48" s="490" t="s">
        <v>103</v>
      </c>
      <c r="B48" s="491" t="s">
        <v>580</v>
      </c>
      <c r="C48" s="18"/>
    </row>
    <row r="49" spans="1:5" s="12" customFormat="1" ht="86.25">
      <c r="A49" s="490" t="s">
        <v>105</v>
      </c>
      <c r="B49" s="491" t="s">
        <v>581</v>
      </c>
      <c r="C49" s="18"/>
    </row>
    <row r="50" spans="1:5" s="12" customFormat="1">
      <c r="A50" s="490" t="s">
        <v>107</v>
      </c>
      <c r="B50" s="491" t="s">
        <v>82</v>
      </c>
      <c r="C50" s="18"/>
    </row>
    <row r="51" spans="1:5" s="12" customFormat="1" ht="51.75">
      <c r="A51" s="488" t="s">
        <v>108</v>
      </c>
      <c r="B51" s="491" t="s">
        <v>114</v>
      </c>
      <c r="C51" s="18"/>
    </row>
    <row r="52" spans="1:5" s="12" customFormat="1">
      <c r="A52" s="1153" t="s">
        <v>110</v>
      </c>
      <c r="B52" s="1154"/>
      <c r="C52" s="18"/>
    </row>
    <row r="53" spans="1:5" s="12" customFormat="1">
      <c r="A53" s="1151" t="s">
        <v>113</v>
      </c>
      <c r="B53" s="1152"/>
      <c r="C53" s="489">
        <f>'h6'!D43</f>
        <v>164000</v>
      </c>
    </row>
    <row r="54" spans="1:5" s="12" customFormat="1"/>
    <row r="55" spans="1:5" s="12" customFormat="1"/>
    <row r="56" spans="1:5" s="12" customFormat="1" ht="69">
      <c r="A56" s="49" t="s">
        <v>101</v>
      </c>
      <c r="B56" s="670">
        <v>1167</v>
      </c>
      <c r="C56" s="668" t="s">
        <v>33</v>
      </c>
      <c r="D56" s="17"/>
    </row>
    <row r="57" spans="1:5" s="12" customFormat="1">
      <c r="A57" s="49" t="s">
        <v>102</v>
      </c>
      <c r="B57" s="670">
        <v>42008</v>
      </c>
      <c r="C57" s="1148" t="s">
        <v>50</v>
      </c>
    </row>
    <row r="58" spans="1:5" s="12" customFormat="1" ht="107.25" customHeight="1">
      <c r="A58" s="668" t="s">
        <v>103</v>
      </c>
      <c r="B58" s="177" t="s">
        <v>115</v>
      </c>
      <c r="C58" s="1148"/>
    </row>
    <row r="59" spans="1:5" s="12" customFormat="1" ht="36.75" customHeight="1">
      <c r="A59" s="74" t="s">
        <v>105</v>
      </c>
      <c r="B59" s="177" t="s">
        <v>116</v>
      </c>
      <c r="C59" s="1148"/>
      <c r="E59" s="51"/>
    </row>
    <row r="60" spans="1:5" s="12" customFormat="1">
      <c r="A60" s="178" t="s">
        <v>107</v>
      </c>
      <c r="B60" s="179" t="s">
        <v>82</v>
      </c>
      <c r="C60" s="1148"/>
    </row>
    <row r="61" spans="1:5" s="12" customFormat="1" ht="17.25" customHeight="1">
      <c r="A61" s="670" t="s">
        <v>108</v>
      </c>
      <c r="B61" s="49" t="s">
        <v>114</v>
      </c>
      <c r="C61" s="1148"/>
    </row>
    <row r="62" spans="1:5" s="12" customFormat="1" ht="19.5" customHeight="1">
      <c r="A62" s="161"/>
      <c r="B62" s="180" t="s">
        <v>110</v>
      </c>
      <c r="C62" s="1148"/>
    </row>
    <row r="63" spans="1:5" s="12" customFormat="1">
      <c r="A63" s="49" t="s">
        <v>111</v>
      </c>
      <c r="B63" s="49" t="s">
        <v>112</v>
      </c>
      <c r="C63" s="70">
        <v>-3</v>
      </c>
    </row>
    <row r="64" spans="1:5" s="12" customFormat="1">
      <c r="A64" s="73" t="s">
        <v>113</v>
      </c>
      <c r="B64" s="50"/>
      <c r="C64" s="11">
        <f>'h6'!D51</f>
        <v>-15156291.699999999</v>
      </c>
    </row>
    <row r="65" spans="1:9" s="12" customFormat="1"/>
    <row r="66" spans="1:9" s="12" customFormat="1">
      <c r="A66" s="166"/>
      <c r="B66" s="166"/>
      <c r="C66" s="181"/>
      <c r="E66" s="182"/>
      <c r="F66" s="182"/>
      <c r="G66" s="182"/>
      <c r="H66" s="182"/>
    </row>
    <row r="67" spans="1:9" s="12" customFormat="1" ht="69" customHeight="1">
      <c r="A67" s="49" t="s">
        <v>101</v>
      </c>
      <c r="B67" s="630">
        <v>1167</v>
      </c>
      <c r="C67" s="668" t="str">
        <f>C56</f>
        <v>Ցուցանիշների փոփոխությունը 
(նվազեցումները նշված են փակագծերում)</v>
      </c>
      <c r="E67" s="182"/>
      <c r="F67" s="182"/>
      <c r="G67" s="182"/>
      <c r="H67" s="182"/>
    </row>
    <row r="68" spans="1:9" s="12" customFormat="1">
      <c r="A68" s="74" t="s">
        <v>102</v>
      </c>
      <c r="B68" s="630">
        <v>42009</v>
      </c>
      <c r="C68" s="1148" t="s">
        <v>50</v>
      </c>
      <c r="E68" s="182"/>
      <c r="F68" s="182"/>
      <c r="G68" s="182"/>
      <c r="H68" s="182"/>
    </row>
    <row r="69" spans="1:9" s="12" customFormat="1" ht="34.5">
      <c r="A69" s="74" t="s">
        <v>103</v>
      </c>
      <c r="B69" s="635" t="s">
        <v>938</v>
      </c>
      <c r="C69" s="1148"/>
      <c r="E69" s="182"/>
      <c r="F69" s="182"/>
      <c r="G69" s="182"/>
      <c r="H69" s="182"/>
    </row>
    <row r="70" spans="1:9" s="12" customFormat="1">
      <c r="A70" s="74" t="s">
        <v>105</v>
      </c>
      <c r="B70" s="630" t="s">
        <v>940</v>
      </c>
      <c r="C70" s="1148"/>
      <c r="E70" s="182"/>
      <c r="F70" s="182"/>
      <c r="G70" s="182"/>
      <c r="H70" s="182"/>
    </row>
    <row r="71" spans="1:9" s="12" customFormat="1">
      <c r="A71" s="74" t="s">
        <v>107</v>
      </c>
      <c r="B71" s="630" t="s">
        <v>941</v>
      </c>
      <c r="C71" s="1148"/>
      <c r="E71" s="182"/>
      <c r="F71" s="182"/>
      <c r="G71" s="182"/>
      <c r="H71" s="182"/>
    </row>
    <row r="72" spans="1:9" s="12" customFormat="1" ht="51.75">
      <c r="A72" s="468" t="s">
        <v>108</v>
      </c>
      <c r="B72" s="630" t="s">
        <v>942</v>
      </c>
      <c r="C72" s="1148"/>
      <c r="E72" s="182"/>
      <c r="F72" s="182"/>
      <c r="G72" s="182"/>
      <c r="H72" s="182"/>
    </row>
    <row r="73" spans="1:9" s="12" customFormat="1">
      <c r="A73" s="636"/>
      <c r="B73" s="637" t="s">
        <v>110</v>
      </c>
      <c r="C73" s="1148"/>
      <c r="E73" s="182"/>
      <c r="F73" s="182"/>
      <c r="G73" s="182"/>
      <c r="H73" s="182"/>
    </row>
    <row r="74" spans="1:9" s="12" customFormat="1">
      <c r="A74" s="638" t="s">
        <v>111</v>
      </c>
      <c r="B74" s="638" t="s">
        <v>112</v>
      </c>
      <c r="C74" s="639">
        <v>-1</v>
      </c>
      <c r="E74" s="182"/>
      <c r="F74" s="182"/>
      <c r="G74" s="182"/>
      <c r="H74" s="182"/>
    </row>
    <row r="75" spans="1:9" s="12" customFormat="1">
      <c r="A75" s="50" t="s">
        <v>113</v>
      </c>
      <c r="B75" s="50"/>
      <c r="C75" s="640">
        <f>h5.!E13</f>
        <v>-4500000</v>
      </c>
      <c r="E75" s="182"/>
      <c r="F75" s="182"/>
      <c r="G75" s="182"/>
      <c r="H75" s="182"/>
    </row>
    <row r="76" spans="1:9" s="12" customFormat="1">
      <c r="A76" s="166"/>
      <c r="B76" s="166"/>
      <c r="C76" s="181"/>
      <c r="E76" s="182"/>
      <c r="F76" s="182"/>
      <c r="G76" s="182"/>
      <c r="H76" s="182"/>
    </row>
    <row r="77" spans="1:9" s="12" customFormat="1">
      <c r="A77" s="166"/>
      <c r="B77" s="166"/>
      <c r="C77" s="181"/>
      <c r="E77" s="182"/>
      <c r="F77" s="182"/>
      <c r="G77" s="182"/>
      <c r="H77" s="182"/>
    </row>
    <row r="78" spans="1:9" s="12" customFormat="1" ht="23.25" customHeight="1">
      <c r="A78" s="195" t="s">
        <v>98</v>
      </c>
      <c r="B78" s="195" t="s">
        <v>99</v>
      </c>
      <c r="C78" s="16"/>
      <c r="D78" s="16"/>
      <c r="F78" s="165"/>
      <c r="G78" s="165"/>
      <c r="H78" s="165"/>
      <c r="I78" s="165"/>
    </row>
    <row r="79" spans="1:9" s="12" customFormat="1">
      <c r="A79" s="641">
        <v>1232</v>
      </c>
      <c r="B79" s="184" t="s">
        <v>304</v>
      </c>
      <c r="C79" s="16"/>
      <c r="D79" s="16"/>
      <c r="E79" s="183"/>
      <c r="F79" s="183"/>
      <c r="G79" s="183"/>
      <c r="H79" s="183"/>
    </row>
    <row r="80" spans="1:9" s="12" customFormat="1">
      <c r="A80" s="196" t="s">
        <v>100</v>
      </c>
      <c r="B80" s="197"/>
      <c r="C80" s="16"/>
      <c r="D80" s="16"/>
      <c r="E80" s="183"/>
      <c r="F80" s="183"/>
      <c r="G80" s="183"/>
      <c r="H80" s="183"/>
    </row>
    <row r="81" spans="1:8" s="12" customFormat="1">
      <c r="A81" s="196"/>
      <c r="B81" s="197"/>
      <c r="C81" s="16"/>
      <c r="D81" s="16"/>
      <c r="E81" s="165"/>
      <c r="F81" s="165"/>
      <c r="G81" s="165"/>
      <c r="H81" s="165"/>
    </row>
    <row r="82" spans="1:8" s="12" customFormat="1" ht="73.5" customHeight="1">
      <c r="A82" s="184" t="s">
        <v>101</v>
      </c>
      <c r="B82" s="185">
        <v>1232</v>
      </c>
      <c r="C82" s="68" t="str">
        <f>C36</f>
        <v>Ցուցանիշների փոփոխությունը 
(նվազեցումները նշված են փակագծերում)</v>
      </c>
      <c r="D82" s="16"/>
    </row>
    <row r="83" spans="1:8" s="12" customFormat="1" ht="18.75" customHeight="1">
      <c r="A83" s="186" t="s">
        <v>102</v>
      </c>
      <c r="B83" s="185">
        <v>42001</v>
      </c>
      <c r="C83" s="187" t="s">
        <v>50</v>
      </c>
      <c r="D83" s="16"/>
      <c r="E83" s="183"/>
    </row>
    <row r="84" spans="1:8" s="12" customFormat="1" ht="92.25" customHeight="1">
      <c r="A84" s="186" t="s">
        <v>103</v>
      </c>
      <c r="B84" s="185" t="s">
        <v>305</v>
      </c>
      <c r="C84" s="29"/>
      <c r="D84" s="16"/>
    </row>
    <row r="85" spans="1:8" s="12" customFormat="1" ht="37.5" customHeight="1">
      <c r="A85" s="186" t="s">
        <v>105</v>
      </c>
      <c r="B85" s="185" t="s">
        <v>238</v>
      </c>
      <c r="C85" s="29"/>
      <c r="D85" s="16"/>
    </row>
    <row r="86" spans="1:8" s="12" customFormat="1">
      <c r="A86" s="186" t="s">
        <v>107</v>
      </c>
      <c r="B86" s="185" t="s">
        <v>82</v>
      </c>
      <c r="C86" s="29"/>
      <c r="D86" s="16"/>
    </row>
    <row r="87" spans="1:8" s="12" customFormat="1" ht="33" customHeight="1">
      <c r="A87" s="188" t="s">
        <v>108</v>
      </c>
      <c r="B87" s="185" t="s">
        <v>109</v>
      </c>
      <c r="C87" s="29"/>
      <c r="D87" s="16"/>
    </row>
    <row r="88" spans="1:8" s="12" customFormat="1">
      <c r="A88" s="189"/>
      <c r="B88" s="190" t="s">
        <v>110</v>
      </c>
      <c r="C88" s="29"/>
      <c r="D88" s="16"/>
    </row>
    <row r="89" spans="1:8" s="12" customFormat="1" ht="34.5">
      <c r="A89" s="191" t="s">
        <v>111</v>
      </c>
      <c r="B89" s="190" t="s">
        <v>239</v>
      </c>
      <c r="C89" s="192">
        <v>-20</v>
      </c>
      <c r="D89" s="16"/>
    </row>
    <row r="90" spans="1:8" s="12" customFormat="1">
      <c r="A90" s="193" t="s">
        <v>113</v>
      </c>
      <c r="B90" s="193"/>
      <c r="C90" s="194">
        <v>-1962900</v>
      </c>
      <c r="D90" s="16"/>
    </row>
    <row r="91" spans="1:8" s="12" customFormat="1" ht="20.25" customHeight="1">
      <c r="A91" s="16"/>
      <c r="B91" s="16"/>
      <c r="C91" s="16"/>
      <c r="D91" s="16"/>
    </row>
    <row r="92" spans="1:8" s="12" customFormat="1">
      <c r="A92" s="16"/>
      <c r="B92" s="16"/>
      <c r="C92" s="16"/>
      <c r="D92" s="16"/>
    </row>
    <row r="93" spans="1:8" s="12" customFormat="1">
      <c r="D93" s="16"/>
    </row>
    <row r="94" spans="1:8" s="12" customFormat="1">
      <c r="A94" s="1147" t="s">
        <v>497</v>
      </c>
      <c r="B94" s="1147"/>
      <c r="D94" s="16"/>
    </row>
    <row r="95" spans="1:8" s="12" customFormat="1">
      <c r="B95" s="12" t="s">
        <v>498</v>
      </c>
      <c r="C95" s="12" t="s">
        <v>499</v>
      </c>
      <c r="D95" s="16"/>
    </row>
    <row r="96" spans="1:8" s="12" customFormat="1">
      <c r="D96" s="16"/>
    </row>
    <row r="97" spans="1:3">
      <c r="A97" s="12"/>
      <c r="B97" s="12"/>
      <c r="C97" s="12"/>
    </row>
  </sheetData>
  <mergeCells count="7">
    <mergeCell ref="A94:B94"/>
    <mergeCell ref="A4:D4"/>
    <mergeCell ref="C57:C62"/>
    <mergeCell ref="A42:B42"/>
    <mergeCell ref="A53:B53"/>
    <mergeCell ref="A52:B52"/>
    <mergeCell ref="C68:C7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I411"/>
  <sheetViews>
    <sheetView topLeftCell="A255" zoomScaleNormal="100" zoomScaleSheetLayoutView="100" workbookViewId="0">
      <selection activeCell="A255" sqref="A1:XFD1048576"/>
    </sheetView>
  </sheetViews>
  <sheetFormatPr defaultColWidth="9.140625" defaultRowHeight="17.25"/>
  <cols>
    <col min="1" max="2" width="9.140625" style="213"/>
    <col min="3" max="3" width="10.7109375" style="722" customWidth="1"/>
    <col min="4" max="4" width="14.85546875" style="722" customWidth="1"/>
    <col min="5" max="5" width="80" style="213" customWidth="1"/>
    <col min="6" max="6" width="40" style="213" customWidth="1"/>
    <col min="7" max="7" width="19.140625" style="213" bestFit="1" customWidth="1"/>
    <col min="8" max="8" width="23.5703125" style="213" customWidth="1"/>
    <col min="9" max="10" width="17.7109375" style="213" bestFit="1" customWidth="1"/>
    <col min="11" max="16384" width="9.140625" style="213"/>
  </cols>
  <sheetData>
    <row r="1" spans="3:9">
      <c r="F1" s="1058" t="s">
        <v>1010</v>
      </c>
    </row>
    <row r="2" spans="3:9">
      <c r="F2" s="1058" t="s">
        <v>279</v>
      </c>
    </row>
    <row r="3" spans="3:9">
      <c r="F3" s="1058" t="s">
        <v>0</v>
      </c>
    </row>
    <row r="5" spans="3:9" ht="78.75" customHeight="1">
      <c r="C5" s="1155" t="s">
        <v>275</v>
      </c>
      <c r="D5" s="1155"/>
      <c r="E5" s="1155"/>
      <c r="F5" s="1155"/>
    </row>
    <row r="6" spans="3:9">
      <c r="F6" s="214" t="s">
        <v>27</v>
      </c>
    </row>
    <row r="7" spans="3:9" s="216" customFormat="1" ht="100.5" customHeight="1">
      <c r="C7" s="1158" t="s">
        <v>1</v>
      </c>
      <c r="D7" s="1159"/>
      <c r="E7" s="1156" t="s">
        <v>38</v>
      </c>
      <c r="F7" s="215" t="s">
        <v>22</v>
      </c>
      <c r="H7" s="217"/>
    </row>
    <row r="8" spans="3:9" s="216" customFormat="1" ht="23.25" customHeight="1">
      <c r="C8" s="475" t="s">
        <v>19</v>
      </c>
      <c r="D8" s="723" t="s">
        <v>39</v>
      </c>
      <c r="E8" s="1157"/>
      <c r="F8" s="219" t="s">
        <v>2</v>
      </c>
      <c r="G8" s="220"/>
      <c r="I8" s="220"/>
    </row>
    <row r="9" spans="3:9" s="222" customFormat="1" ht="24.75" customHeight="1">
      <c r="C9" s="475" t="s">
        <v>40</v>
      </c>
      <c r="D9" s="475"/>
      <c r="E9" s="1057" t="s">
        <v>41</v>
      </c>
      <c r="F9" s="113">
        <f>F11+F398</f>
        <v>-14557465.400000002</v>
      </c>
      <c r="G9" s="221">
        <f>+F9-'h9'!H10</f>
        <v>0</v>
      </c>
      <c r="H9" s="221"/>
      <c r="I9" s="221"/>
    </row>
    <row r="10" spans="3:9" s="216" customFormat="1" ht="18" customHeight="1">
      <c r="C10" s="475"/>
      <c r="D10" s="475"/>
      <c r="E10" s="1037" t="s">
        <v>42</v>
      </c>
      <c r="F10" s="224"/>
      <c r="G10" s="217"/>
    </row>
    <row r="11" spans="3:9" s="222" customFormat="1" ht="36" customHeight="1">
      <c r="C11" s="475"/>
      <c r="D11" s="719"/>
      <c r="E11" s="225" t="s">
        <v>43</v>
      </c>
      <c r="F11" s="113">
        <f>F12+F121+F140+F165+F268+F323+F354+F373+F385</f>
        <v>-15567656.624000002</v>
      </c>
      <c r="G11" s="658"/>
      <c r="H11" s="226"/>
    </row>
    <row r="12" spans="3:9" s="1040" customFormat="1">
      <c r="C12" s="243" t="s">
        <v>145</v>
      </c>
      <c r="D12" s="720"/>
      <c r="E12" s="228" t="s">
        <v>55</v>
      </c>
      <c r="F12" s="113">
        <f>F19+F25+F31+F37+F43+F49+F55+F61+F67+F73+F79+F85+F91+F97+F103+F109+F115</f>
        <v>-8030791.8999999994</v>
      </c>
      <c r="G12" s="532"/>
      <c r="H12" s="229"/>
    </row>
    <row r="13" spans="3:9" s="1050" customFormat="1">
      <c r="C13" s="243"/>
      <c r="D13" s="243"/>
      <c r="E13" s="1038" t="s">
        <v>146</v>
      </c>
      <c r="F13" s="52"/>
    </row>
    <row r="14" spans="3:9" s="1050" customFormat="1">
      <c r="C14" s="243"/>
      <c r="D14" s="243"/>
      <c r="E14" s="1038" t="s">
        <v>56</v>
      </c>
      <c r="F14" s="231"/>
      <c r="G14" s="232"/>
      <c r="H14" s="232"/>
    </row>
    <row r="15" spans="3:9" s="1050" customFormat="1" ht="34.5">
      <c r="C15" s="243"/>
      <c r="D15" s="243"/>
      <c r="E15" s="1038" t="s">
        <v>147</v>
      </c>
      <c r="F15" s="233"/>
      <c r="G15" s="232"/>
      <c r="H15" s="232"/>
    </row>
    <row r="16" spans="3:9" s="1050" customFormat="1">
      <c r="C16" s="243"/>
      <c r="D16" s="243"/>
      <c r="E16" s="1038" t="s">
        <v>57</v>
      </c>
      <c r="F16" s="231"/>
      <c r="G16" s="232"/>
    </row>
    <row r="17" spans="3:8" s="1050" customFormat="1" ht="34.5">
      <c r="C17" s="243"/>
      <c r="D17" s="243"/>
      <c r="E17" s="1038" t="s">
        <v>148</v>
      </c>
      <c r="F17" s="231"/>
      <c r="G17" s="232"/>
      <c r="H17" s="234"/>
    </row>
    <row r="18" spans="3:8" s="1050" customFormat="1">
      <c r="C18" s="243"/>
      <c r="D18" s="720"/>
      <c r="E18" s="1052" t="s">
        <v>119</v>
      </c>
      <c r="F18" s="224"/>
    </row>
    <row r="19" spans="3:8" s="1050" customFormat="1" ht="16.5" customHeight="1">
      <c r="C19" s="243"/>
      <c r="D19" s="721" t="s">
        <v>517</v>
      </c>
      <c r="E19" s="1044" t="s">
        <v>58</v>
      </c>
      <c r="F19" s="82">
        <f>h11v!E19</f>
        <v>-162175.59999999998</v>
      </c>
    </row>
    <row r="20" spans="3:8" s="1050" customFormat="1" ht="51.75">
      <c r="C20" s="243"/>
      <c r="D20" s="721"/>
      <c r="E20" s="1034" t="s">
        <v>518</v>
      </c>
      <c r="F20" s="224"/>
    </row>
    <row r="21" spans="3:8" s="1050" customFormat="1">
      <c r="C21" s="243"/>
      <c r="D21" s="721"/>
      <c r="E21" s="1044" t="s">
        <v>60</v>
      </c>
      <c r="F21" s="224"/>
    </row>
    <row r="22" spans="3:8" s="1050" customFormat="1" ht="51.75">
      <c r="C22" s="243"/>
      <c r="D22" s="721"/>
      <c r="E22" s="1034" t="s">
        <v>527</v>
      </c>
      <c r="F22" s="224"/>
    </row>
    <row r="23" spans="3:8" s="1050" customFormat="1">
      <c r="C23" s="243"/>
      <c r="D23" s="721"/>
      <c r="E23" s="1044" t="s">
        <v>61</v>
      </c>
      <c r="F23" s="224"/>
    </row>
    <row r="24" spans="3:8" s="1050" customFormat="1">
      <c r="C24" s="243"/>
      <c r="D24" s="721"/>
      <c r="E24" s="1034" t="s">
        <v>62</v>
      </c>
      <c r="F24" s="224"/>
    </row>
    <row r="25" spans="3:8" s="1050" customFormat="1" ht="15" customHeight="1">
      <c r="C25" s="243"/>
      <c r="D25" s="721" t="s">
        <v>519</v>
      </c>
      <c r="E25" s="1044" t="s">
        <v>58</v>
      </c>
      <c r="F25" s="82">
        <f>h11v!E30</f>
        <v>-172032.7</v>
      </c>
    </row>
    <row r="26" spans="3:8" s="1050" customFormat="1" ht="51.75">
      <c r="C26" s="243"/>
      <c r="D26" s="721"/>
      <c r="E26" s="1034" t="s">
        <v>520</v>
      </c>
      <c r="F26" s="224"/>
    </row>
    <row r="27" spans="3:8" s="1050" customFormat="1">
      <c r="C27" s="243"/>
      <c r="D27" s="721"/>
      <c r="E27" s="1044" t="s">
        <v>60</v>
      </c>
      <c r="F27" s="224"/>
    </row>
    <row r="28" spans="3:8" s="1050" customFormat="1" ht="51.75">
      <c r="C28" s="243"/>
      <c r="D28" s="721"/>
      <c r="E28" s="1034" t="s">
        <v>528</v>
      </c>
      <c r="F28" s="224"/>
    </row>
    <row r="29" spans="3:8" s="1050" customFormat="1">
      <c r="C29" s="243"/>
      <c r="D29" s="721"/>
      <c r="E29" s="1044" t="s">
        <v>61</v>
      </c>
      <c r="F29" s="224"/>
    </row>
    <row r="30" spans="3:8" s="1050" customFormat="1">
      <c r="C30" s="243"/>
      <c r="D30" s="721"/>
      <c r="E30" s="1034" t="s">
        <v>62</v>
      </c>
      <c r="F30" s="224"/>
    </row>
    <row r="31" spans="3:8" s="1050" customFormat="1">
      <c r="C31" s="243"/>
      <c r="D31" s="721" t="s">
        <v>357</v>
      </c>
      <c r="E31" s="1044" t="s">
        <v>58</v>
      </c>
      <c r="F31" s="82">
        <f>h12.d!H18</f>
        <v>-9397.3000000000011</v>
      </c>
    </row>
    <row r="32" spans="3:8" s="1050" customFormat="1" ht="51.75">
      <c r="C32" s="243"/>
      <c r="D32" s="721"/>
      <c r="E32" s="1041" t="s">
        <v>358</v>
      </c>
      <c r="F32" s="257"/>
      <c r="G32" s="235"/>
    </row>
    <row r="33" spans="3:6" s="1050" customFormat="1">
      <c r="C33" s="243"/>
      <c r="D33" s="721"/>
      <c r="E33" s="1044" t="s">
        <v>60</v>
      </c>
      <c r="F33" s="257"/>
    </row>
    <row r="34" spans="3:6" s="1050" customFormat="1" ht="51.75">
      <c r="C34" s="243"/>
      <c r="D34" s="721"/>
      <c r="E34" s="1041" t="s">
        <v>355</v>
      </c>
      <c r="F34" s="257"/>
    </row>
    <row r="35" spans="3:6" s="1050" customFormat="1">
      <c r="C35" s="243"/>
      <c r="D35" s="721"/>
      <c r="E35" s="1044" t="s">
        <v>61</v>
      </c>
      <c r="F35" s="257"/>
    </row>
    <row r="36" spans="3:6" s="1050" customFormat="1">
      <c r="C36" s="243"/>
      <c r="D36" s="721"/>
      <c r="E36" s="1041" t="s">
        <v>62</v>
      </c>
      <c r="F36" s="257"/>
    </row>
    <row r="37" spans="3:6" s="1050" customFormat="1">
      <c r="C37" s="243"/>
      <c r="D37" s="721" t="s">
        <v>563</v>
      </c>
      <c r="E37" s="1044" t="s">
        <v>58</v>
      </c>
      <c r="F37" s="82">
        <f>h11v!E41</f>
        <v>-152125</v>
      </c>
    </row>
    <row r="38" spans="3:6" s="1050" customFormat="1" ht="69">
      <c r="C38" s="243"/>
      <c r="D38" s="721"/>
      <c r="E38" s="1034" t="s">
        <v>564</v>
      </c>
      <c r="F38" s="257"/>
    </row>
    <row r="39" spans="3:6" s="1050" customFormat="1">
      <c r="C39" s="243"/>
      <c r="D39" s="721"/>
      <c r="E39" s="1044" t="s">
        <v>60</v>
      </c>
      <c r="F39" s="224"/>
    </row>
    <row r="40" spans="3:6" s="1050" customFormat="1" ht="69">
      <c r="C40" s="243"/>
      <c r="D40" s="721"/>
      <c r="E40" s="1034" t="s">
        <v>562</v>
      </c>
      <c r="F40" s="224"/>
    </row>
    <row r="41" spans="3:6" s="1050" customFormat="1">
      <c r="C41" s="243"/>
      <c r="D41" s="721"/>
      <c r="E41" s="1044" t="s">
        <v>61</v>
      </c>
      <c r="F41" s="224"/>
    </row>
    <row r="42" spans="3:6" s="1050" customFormat="1">
      <c r="C42" s="243"/>
      <c r="D42" s="721"/>
      <c r="E42" s="1034" t="s">
        <v>62</v>
      </c>
      <c r="F42" s="224"/>
    </row>
    <row r="43" spans="3:6" s="1050" customFormat="1">
      <c r="C43" s="243"/>
      <c r="D43" s="721" t="s">
        <v>339</v>
      </c>
      <c r="E43" s="1044" t="s">
        <v>58</v>
      </c>
      <c r="F43" s="764">
        <f>h12.d!H26</f>
        <v>-44494</v>
      </c>
    </row>
    <row r="44" spans="3:6" s="1050" customFormat="1" ht="69">
      <c r="C44" s="243"/>
      <c r="D44" s="721"/>
      <c r="E44" s="1041" t="s">
        <v>340</v>
      </c>
      <c r="F44" s="224"/>
    </row>
    <row r="45" spans="3:6" s="1050" customFormat="1">
      <c r="C45" s="243"/>
      <c r="D45" s="721"/>
      <c r="E45" s="1044" t="s">
        <v>60</v>
      </c>
      <c r="F45" s="224"/>
    </row>
    <row r="46" spans="3:6" s="1050" customFormat="1" ht="69">
      <c r="C46" s="243"/>
      <c r="D46" s="721"/>
      <c r="E46" s="1041" t="s">
        <v>359</v>
      </c>
      <c r="F46" s="224"/>
    </row>
    <row r="47" spans="3:6" s="1050" customFormat="1">
      <c r="C47" s="243"/>
      <c r="D47" s="721"/>
      <c r="E47" s="1044" t="s">
        <v>61</v>
      </c>
      <c r="F47" s="224"/>
    </row>
    <row r="48" spans="3:6" s="1050" customFormat="1">
      <c r="C48" s="243"/>
      <c r="D48" s="721"/>
      <c r="E48" s="1041" t="s">
        <v>62</v>
      </c>
      <c r="F48" s="224"/>
    </row>
    <row r="49" spans="3:7" s="1050" customFormat="1">
      <c r="C49" s="243"/>
      <c r="D49" s="720">
        <v>11013</v>
      </c>
      <c r="E49" s="1029" t="s">
        <v>58</v>
      </c>
      <c r="F49" s="82">
        <f>'h9'!H174</f>
        <v>-28870</v>
      </c>
    </row>
    <row r="50" spans="3:7" s="1050" customFormat="1" ht="34.5">
      <c r="C50" s="243"/>
      <c r="D50" s="720"/>
      <c r="E50" s="1038" t="s">
        <v>663</v>
      </c>
      <c r="F50" s="224"/>
      <c r="G50" s="232"/>
    </row>
    <row r="51" spans="3:7" s="1050" customFormat="1">
      <c r="C51" s="243"/>
      <c r="D51" s="720"/>
      <c r="E51" s="1029" t="s">
        <v>60</v>
      </c>
      <c r="F51" s="224"/>
    </row>
    <row r="52" spans="3:7" s="1050" customFormat="1" ht="51.75">
      <c r="C52" s="243"/>
      <c r="D52" s="720"/>
      <c r="E52" s="1038" t="s">
        <v>664</v>
      </c>
      <c r="F52" s="224"/>
    </row>
    <row r="53" spans="3:7" s="1050" customFormat="1">
      <c r="C53" s="243"/>
      <c r="D53" s="720"/>
      <c r="E53" s="1029" t="s">
        <v>61</v>
      </c>
      <c r="F53" s="224"/>
    </row>
    <row r="54" spans="3:7" s="1050" customFormat="1">
      <c r="C54" s="243"/>
      <c r="D54" s="720"/>
      <c r="E54" s="1038" t="s">
        <v>62</v>
      </c>
      <c r="F54" s="224"/>
    </row>
    <row r="55" spans="3:7" s="1050" customFormat="1">
      <c r="C55" s="243"/>
      <c r="D55" s="721" t="s">
        <v>290</v>
      </c>
      <c r="E55" s="1044" t="s">
        <v>58</v>
      </c>
      <c r="F55" s="82">
        <f>h11v!E56</f>
        <v>-548165.1</v>
      </c>
    </row>
    <row r="56" spans="3:7" s="1050" customFormat="1" ht="69">
      <c r="C56" s="243"/>
      <c r="D56" s="721"/>
      <c r="E56" s="1034" t="s">
        <v>543</v>
      </c>
      <c r="F56" s="224"/>
    </row>
    <row r="57" spans="3:7" s="1050" customFormat="1">
      <c r="C57" s="243"/>
      <c r="D57" s="721"/>
      <c r="E57" s="1044" t="s">
        <v>60</v>
      </c>
      <c r="F57" s="224"/>
    </row>
    <row r="58" spans="3:7" s="1050" customFormat="1" ht="51.75">
      <c r="C58" s="243"/>
      <c r="D58" s="721"/>
      <c r="E58" s="1034" t="s">
        <v>565</v>
      </c>
      <c r="F58" s="224"/>
    </row>
    <row r="59" spans="3:7" s="1050" customFormat="1">
      <c r="C59" s="243"/>
      <c r="D59" s="721"/>
      <c r="E59" s="1044" t="s">
        <v>61</v>
      </c>
      <c r="F59" s="224"/>
    </row>
    <row r="60" spans="3:7" s="1050" customFormat="1">
      <c r="C60" s="243"/>
      <c r="D60" s="721"/>
      <c r="E60" s="1034" t="s">
        <v>150</v>
      </c>
      <c r="F60" s="224"/>
    </row>
    <row r="61" spans="3:7" s="1050" customFormat="1">
      <c r="C61" s="243"/>
      <c r="D61" s="721" t="s">
        <v>360</v>
      </c>
      <c r="E61" s="1044" t="s">
        <v>58</v>
      </c>
      <c r="F61" s="82">
        <f>h11v!E67</f>
        <v>-2522421.9</v>
      </c>
    </row>
    <row r="62" spans="3:7" s="1050" customFormat="1" ht="34.5">
      <c r="C62" s="243"/>
      <c r="D62" s="721"/>
      <c r="E62" s="1041" t="s">
        <v>361</v>
      </c>
      <c r="F62" s="224"/>
    </row>
    <row r="63" spans="3:7" s="1050" customFormat="1">
      <c r="C63" s="243"/>
      <c r="D63" s="721"/>
      <c r="E63" s="1044" t="s">
        <v>60</v>
      </c>
      <c r="F63" s="224"/>
    </row>
    <row r="64" spans="3:7" s="1050" customFormat="1" ht="51.75">
      <c r="C64" s="243"/>
      <c r="D64" s="721"/>
      <c r="E64" s="1041" t="s">
        <v>362</v>
      </c>
      <c r="F64" s="224"/>
    </row>
    <row r="65" spans="3:7" s="1050" customFormat="1">
      <c r="C65" s="243"/>
      <c r="D65" s="721"/>
      <c r="E65" s="1044" t="s">
        <v>61</v>
      </c>
      <c r="F65" s="224"/>
    </row>
    <row r="66" spans="3:7" s="1050" customFormat="1" ht="34.5">
      <c r="C66" s="243"/>
      <c r="D66" s="721"/>
      <c r="E66" s="1041" t="s">
        <v>151</v>
      </c>
      <c r="F66" s="224"/>
    </row>
    <row r="67" spans="3:7" s="1050" customFormat="1">
      <c r="C67" s="243"/>
      <c r="D67" s="720" t="s">
        <v>353</v>
      </c>
      <c r="E67" s="1029" t="s">
        <v>58</v>
      </c>
      <c r="F67" s="82">
        <f>h11v!E76</f>
        <v>-2714566.2</v>
      </c>
    </row>
    <row r="68" spans="3:7" s="1050" customFormat="1" ht="69">
      <c r="C68" s="243"/>
      <c r="D68" s="720"/>
      <c r="E68" s="1038" t="s">
        <v>521</v>
      </c>
      <c r="F68" s="224"/>
    </row>
    <row r="69" spans="3:7" s="1050" customFormat="1">
      <c r="C69" s="243"/>
      <c r="D69" s="720"/>
      <c r="E69" s="1029" t="s">
        <v>60</v>
      </c>
      <c r="F69" s="224"/>
    </row>
    <row r="70" spans="3:7" s="1050" customFormat="1" ht="51.75">
      <c r="C70" s="243"/>
      <c r="D70" s="720"/>
      <c r="E70" s="1038" t="s">
        <v>534</v>
      </c>
      <c r="F70" s="224"/>
    </row>
    <row r="71" spans="3:7" s="1050" customFormat="1">
      <c r="C71" s="243"/>
      <c r="D71" s="720"/>
      <c r="E71" s="1029" t="s">
        <v>61</v>
      </c>
      <c r="F71" s="224"/>
    </row>
    <row r="72" spans="3:7" s="1050" customFormat="1" ht="34.5">
      <c r="C72" s="243"/>
      <c r="D72" s="720"/>
      <c r="E72" s="1038" t="s">
        <v>151</v>
      </c>
      <c r="F72" s="224"/>
    </row>
    <row r="73" spans="3:7" s="1050" customFormat="1">
      <c r="C73" s="243"/>
      <c r="D73" s="720" t="s">
        <v>535</v>
      </c>
      <c r="E73" s="1029" t="s">
        <v>58</v>
      </c>
      <c r="F73" s="82">
        <f>h11v!E85</f>
        <v>-454900</v>
      </c>
    </row>
    <row r="74" spans="3:7" s="1050" customFormat="1" ht="51.75">
      <c r="C74" s="243"/>
      <c r="D74" s="720"/>
      <c r="E74" s="1038" t="s">
        <v>536</v>
      </c>
      <c r="F74" s="224"/>
    </row>
    <row r="75" spans="3:7" s="1050" customFormat="1">
      <c r="C75" s="243"/>
      <c r="D75" s="720"/>
      <c r="E75" s="1029" t="s">
        <v>60</v>
      </c>
      <c r="F75" s="224"/>
    </row>
    <row r="76" spans="3:7" s="1050" customFormat="1" ht="34.5">
      <c r="C76" s="243"/>
      <c r="D76" s="720"/>
      <c r="E76" s="1038" t="s">
        <v>537</v>
      </c>
      <c r="F76" s="224"/>
    </row>
    <row r="77" spans="3:7" s="1050" customFormat="1">
      <c r="C77" s="243"/>
      <c r="D77" s="720"/>
      <c r="E77" s="1029" t="s">
        <v>61</v>
      </c>
      <c r="F77" s="224"/>
    </row>
    <row r="78" spans="3:7" s="1050" customFormat="1" ht="34.5">
      <c r="C78" s="243"/>
      <c r="D78" s="720"/>
      <c r="E78" s="1038" t="s">
        <v>151</v>
      </c>
      <c r="F78" s="224"/>
      <c r="G78" s="232"/>
    </row>
    <row r="79" spans="3:7" s="1050" customFormat="1">
      <c r="C79" s="243"/>
      <c r="D79" s="720" t="s">
        <v>665</v>
      </c>
      <c r="E79" s="1029" t="s">
        <v>58</v>
      </c>
      <c r="F79" s="82">
        <f>'h9'!H223</f>
        <v>-266809.59999999998</v>
      </c>
    </row>
    <row r="80" spans="3:7" s="1050" customFormat="1">
      <c r="C80" s="243"/>
      <c r="D80" s="720"/>
      <c r="E80" s="1038" t="s">
        <v>666</v>
      </c>
      <c r="F80" s="224"/>
    </row>
    <row r="81" spans="3:7" s="1050" customFormat="1">
      <c r="C81" s="243"/>
      <c r="D81" s="720"/>
      <c r="E81" s="1029" t="s">
        <v>60</v>
      </c>
      <c r="F81" s="224"/>
    </row>
    <row r="82" spans="3:7" s="1050" customFormat="1" ht="34.5">
      <c r="C82" s="243"/>
      <c r="D82" s="720"/>
      <c r="E82" s="1038" t="s">
        <v>667</v>
      </c>
      <c r="F82" s="224"/>
      <c r="G82" s="232"/>
    </row>
    <row r="83" spans="3:7" s="1050" customFormat="1">
      <c r="C83" s="243"/>
      <c r="D83" s="720"/>
      <c r="E83" s="1029" t="s">
        <v>61</v>
      </c>
      <c r="F83" s="224"/>
    </row>
    <row r="84" spans="3:7" s="1050" customFormat="1" ht="34.5">
      <c r="C84" s="243"/>
      <c r="D84" s="720"/>
      <c r="E84" s="1038" t="s">
        <v>151</v>
      </c>
      <c r="F84" s="224"/>
    </row>
    <row r="85" spans="3:7" s="1050" customFormat="1">
      <c r="C85" s="243"/>
      <c r="D85" s="720">
        <v>31011</v>
      </c>
      <c r="E85" s="1029" t="s">
        <v>58</v>
      </c>
      <c r="F85" s="82">
        <f>'h9'!H232</f>
        <v>-206427.9</v>
      </c>
    </row>
    <row r="86" spans="3:7" s="1050" customFormat="1">
      <c r="C86" s="243"/>
      <c r="D86" s="720"/>
      <c r="E86" s="1038" t="s">
        <v>668</v>
      </c>
      <c r="F86" s="224"/>
    </row>
    <row r="87" spans="3:7" s="1050" customFormat="1">
      <c r="C87" s="243"/>
      <c r="D87" s="720"/>
      <c r="E87" s="1029" t="s">
        <v>60</v>
      </c>
      <c r="F87" s="224"/>
    </row>
    <row r="88" spans="3:7" s="1050" customFormat="1" ht="34.5">
      <c r="C88" s="243"/>
      <c r="D88" s="720"/>
      <c r="E88" s="1038" t="s">
        <v>669</v>
      </c>
      <c r="F88" s="224"/>
    </row>
    <row r="89" spans="3:7" s="1050" customFormat="1">
      <c r="C89" s="243"/>
      <c r="D89" s="720"/>
      <c r="E89" s="1029" t="s">
        <v>61</v>
      </c>
      <c r="F89" s="224"/>
    </row>
    <row r="90" spans="3:7" s="1050" customFormat="1" ht="34.5">
      <c r="C90" s="243"/>
      <c r="D90" s="720"/>
      <c r="E90" s="1038" t="s">
        <v>151</v>
      </c>
      <c r="F90" s="224"/>
    </row>
    <row r="91" spans="3:7" s="1050" customFormat="1">
      <c r="C91" s="243"/>
      <c r="D91" s="720">
        <v>31012</v>
      </c>
      <c r="E91" s="1029" t="s">
        <v>58</v>
      </c>
      <c r="F91" s="82">
        <f>'h9'!H241</f>
        <v>-180651.8</v>
      </c>
    </row>
    <row r="92" spans="3:7" s="1050" customFormat="1" ht="34.5">
      <c r="C92" s="243"/>
      <c r="D92" s="720"/>
      <c r="E92" s="1038" t="s">
        <v>670</v>
      </c>
      <c r="F92" s="224"/>
    </row>
    <row r="93" spans="3:7" s="1050" customFormat="1">
      <c r="C93" s="243"/>
      <c r="D93" s="720"/>
      <c r="E93" s="1029" t="s">
        <v>60</v>
      </c>
      <c r="F93" s="224"/>
    </row>
    <row r="94" spans="3:7" s="1050" customFormat="1" ht="34.5">
      <c r="C94" s="243"/>
      <c r="D94" s="720"/>
      <c r="E94" s="1038" t="s">
        <v>671</v>
      </c>
      <c r="F94" s="224"/>
    </row>
    <row r="95" spans="3:7" s="1050" customFormat="1">
      <c r="C95" s="243"/>
      <c r="D95" s="720"/>
      <c r="E95" s="1029" t="s">
        <v>61</v>
      </c>
      <c r="F95" s="224"/>
    </row>
    <row r="96" spans="3:7" s="1050" customFormat="1" ht="34.5">
      <c r="C96" s="243"/>
      <c r="D96" s="720"/>
      <c r="E96" s="1038" t="s">
        <v>151</v>
      </c>
      <c r="F96" s="224"/>
    </row>
    <row r="97" spans="3:6" s="1050" customFormat="1">
      <c r="C97" s="243"/>
      <c r="D97" s="720">
        <v>31013</v>
      </c>
      <c r="E97" s="1029" t="s">
        <v>58</v>
      </c>
      <c r="F97" s="82">
        <f>'h9'!H250</f>
        <v>-374025</v>
      </c>
    </row>
    <row r="98" spans="3:6" s="1050" customFormat="1">
      <c r="C98" s="243"/>
      <c r="D98" s="720"/>
      <c r="E98" s="1038" t="s">
        <v>672</v>
      </c>
      <c r="F98" s="224"/>
    </row>
    <row r="99" spans="3:6" s="1050" customFormat="1">
      <c r="C99" s="243"/>
      <c r="D99" s="720"/>
      <c r="E99" s="1029" t="s">
        <v>60</v>
      </c>
      <c r="F99" s="224"/>
    </row>
    <row r="100" spans="3:6" s="1050" customFormat="1">
      <c r="C100" s="243"/>
      <c r="D100" s="720"/>
      <c r="E100" s="1038" t="s">
        <v>673</v>
      </c>
      <c r="F100" s="224"/>
    </row>
    <row r="101" spans="3:6" s="1050" customFormat="1">
      <c r="C101" s="243"/>
      <c r="D101" s="720"/>
      <c r="E101" s="1029" t="s">
        <v>61</v>
      </c>
      <c r="F101" s="224"/>
    </row>
    <row r="102" spans="3:6" s="1050" customFormat="1" ht="34.5">
      <c r="C102" s="243"/>
      <c r="D102" s="720"/>
      <c r="E102" s="1038" t="s">
        <v>151</v>
      </c>
      <c r="F102" s="224"/>
    </row>
    <row r="103" spans="3:6" s="1050" customFormat="1">
      <c r="C103" s="243"/>
      <c r="D103" s="720">
        <v>31014</v>
      </c>
      <c r="E103" s="1029" t="s">
        <v>58</v>
      </c>
      <c r="F103" s="82">
        <f>'h9'!H259</f>
        <v>-64813.1</v>
      </c>
    </row>
    <row r="104" spans="3:6" s="1050" customFormat="1">
      <c r="C104" s="243"/>
      <c r="D104" s="720"/>
      <c r="E104" s="1038" t="s">
        <v>674</v>
      </c>
      <c r="F104" s="224"/>
    </row>
    <row r="105" spans="3:6" s="1050" customFormat="1">
      <c r="C105" s="243"/>
      <c r="D105" s="720"/>
      <c r="E105" s="1029" t="s">
        <v>60</v>
      </c>
      <c r="F105" s="224"/>
    </row>
    <row r="106" spans="3:6" s="1050" customFormat="1" ht="34.5">
      <c r="C106" s="243"/>
      <c r="D106" s="720"/>
      <c r="E106" s="1038" t="s">
        <v>675</v>
      </c>
      <c r="F106" s="224"/>
    </row>
    <row r="107" spans="3:6" s="1050" customFormat="1">
      <c r="C107" s="243"/>
      <c r="D107" s="720"/>
      <c r="E107" s="1029" t="s">
        <v>61</v>
      </c>
      <c r="F107" s="224"/>
    </row>
    <row r="108" spans="3:6" s="1050" customFormat="1" ht="34.5">
      <c r="C108" s="243"/>
      <c r="D108" s="720"/>
      <c r="E108" s="1038" t="s">
        <v>151</v>
      </c>
      <c r="F108" s="224"/>
    </row>
    <row r="109" spans="3:6" s="1050" customFormat="1" ht="24" customHeight="1">
      <c r="C109" s="243"/>
      <c r="D109" s="721" t="s">
        <v>241</v>
      </c>
      <c r="E109" s="1044" t="s">
        <v>58</v>
      </c>
      <c r="F109" s="81">
        <f>h11v!E104</f>
        <v>-125392.8</v>
      </c>
    </row>
    <row r="110" spans="3:6" s="1050" customFormat="1" ht="39" customHeight="1">
      <c r="C110" s="243"/>
      <c r="D110" s="721"/>
      <c r="E110" s="1041" t="s">
        <v>242</v>
      </c>
      <c r="F110" s="81"/>
    </row>
    <row r="111" spans="3:6" s="1050" customFormat="1">
      <c r="C111" s="243"/>
      <c r="D111" s="721"/>
      <c r="E111" s="1044" t="s">
        <v>60</v>
      </c>
      <c r="F111" s="81"/>
    </row>
    <row r="112" spans="3:6" s="1050" customFormat="1" ht="39.75" customHeight="1">
      <c r="C112" s="243"/>
      <c r="D112" s="721"/>
      <c r="E112" s="1041" t="s">
        <v>243</v>
      </c>
      <c r="F112" s="81"/>
    </row>
    <row r="113" spans="3:8" s="1050" customFormat="1">
      <c r="C113" s="243"/>
      <c r="D113" s="721"/>
      <c r="E113" s="1044" t="s">
        <v>61</v>
      </c>
      <c r="F113" s="81"/>
    </row>
    <row r="114" spans="3:8" s="1050" customFormat="1" ht="39" customHeight="1">
      <c r="C114" s="243"/>
      <c r="D114" s="721"/>
      <c r="E114" s="1041" t="s">
        <v>151</v>
      </c>
      <c r="F114" s="81"/>
      <c r="H114" s="232"/>
    </row>
    <row r="115" spans="3:8" s="1050" customFormat="1" ht="17.25" customHeight="1">
      <c r="C115" s="243"/>
      <c r="D115" s="720">
        <v>31020</v>
      </c>
      <c r="E115" s="1029" t="s">
        <v>58</v>
      </c>
      <c r="F115" s="81">
        <f>'h9'!H279</f>
        <v>-3523.9</v>
      </c>
      <c r="H115" s="232"/>
    </row>
    <row r="116" spans="3:8" s="1050" customFormat="1" ht="24" customHeight="1">
      <c r="C116" s="243"/>
      <c r="D116" s="720"/>
      <c r="E116" s="1038" t="s">
        <v>676</v>
      </c>
      <c r="F116" s="81"/>
      <c r="H116" s="232"/>
    </row>
    <row r="117" spans="3:8" s="1050" customFormat="1" ht="21" customHeight="1">
      <c r="C117" s="243"/>
      <c r="D117" s="720"/>
      <c r="E117" s="1029" t="s">
        <v>60</v>
      </c>
      <c r="F117" s="81"/>
      <c r="H117" s="232"/>
    </row>
    <row r="118" spans="3:8" s="1050" customFormat="1" ht="35.25" customHeight="1">
      <c r="C118" s="243"/>
      <c r="D118" s="720"/>
      <c r="E118" s="1038" t="s">
        <v>677</v>
      </c>
      <c r="F118" s="81"/>
      <c r="H118" s="232"/>
    </row>
    <row r="119" spans="3:8" s="1050" customFormat="1" ht="18.75" customHeight="1">
      <c r="C119" s="243"/>
      <c r="D119" s="720"/>
      <c r="E119" s="1029" t="s">
        <v>61</v>
      </c>
      <c r="F119" s="81"/>
      <c r="H119" s="232"/>
    </row>
    <row r="120" spans="3:8" s="1050" customFormat="1" ht="39" customHeight="1">
      <c r="C120" s="243"/>
      <c r="D120" s="720"/>
      <c r="E120" s="1038" t="s">
        <v>151</v>
      </c>
      <c r="F120" s="81"/>
      <c r="H120" s="232"/>
    </row>
    <row r="121" spans="3:8" s="1040" customFormat="1" ht="18.75" customHeight="1">
      <c r="C121" s="243">
        <v>1019</v>
      </c>
      <c r="D121" s="721"/>
      <c r="E121" s="237" t="s">
        <v>55</v>
      </c>
      <c r="F121" s="238">
        <f>F128+F134</f>
        <v>-195422.3</v>
      </c>
      <c r="H121" s="229"/>
    </row>
    <row r="122" spans="3:8" s="1050" customFormat="1" ht="23.25" customHeight="1">
      <c r="C122" s="243"/>
      <c r="D122" s="721"/>
      <c r="E122" s="1041" t="s">
        <v>336</v>
      </c>
      <c r="F122" s="81"/>
      <c r="H122" s="232"/>
    </row>
    <row r="123" spans="3:8" s="1050" customFormat="1" ht="18" customHeight="1">
      <c r="C123" s="243"/>
      <c r="D123" s="721"/>
      <c r="E123" s="1044" t="s">
        <v>56</v>
      </c>
      <c r="F123" s="81"/>
      <c r="H123" s="232"/>
    </row>
    <row r="124" spans="3:8" s="1050" customFormat="1" ht="36.75" customHeight="1">
      <c r="C124" s="243"/>
      <c r="D124" s="721"/>
      <c r="E124" s="1041" t="s">
        <v>363</v>
      </c>
      <c r="F124" s="81"/>
      <c r="H124" s="232"/>
    </row>
    <row r="125" spans="3:8" s="1050" customFormat="1" ht="19.5" customHeight="1">
      <c r="C125" s="243"/>
      <c r="D125" s="721"/>
      <c r="E125" s="1044" t="s">
        <v>57</v>
      </c>
      <c r="F125" s="81"/>
      <c r="H125" s="232"/>
    </row>
    <row r="126" spans="3:8" s="1050" customFormat="1" ht="39" customHeight="1">
      <c r="C126" s="243"/>
      <c r="D126" s="721"/>
      <c r="E126" s="1041" t="s">
        <v>364</v>
      </c>
      <c r="F126" s="81"/>
      <c r="H126" s="232"/>
    </row>
    <row r="127" spans="3:8" s="1050" customFormat="1" ht="19.5" customHeight="1">
      <c r="C127" s="243"/>
      <c r="D127" s="721"/>
      <c r="E127" s="1042" t="s">
        <v>119</v>
      </c>
      <c r="F127" s="81"/>
      <c r="H127" s="232"/>
    </row>
    <row r="128" spans="3:8" s="1050" customFormat="1" ht="23.25" customHeight="1">
      <c r="C128" s="243"/>
      <c r="D128" s="239">
        <v>11004</v>
      </c>
      <c r="E128" s="1039" t="s">
        <v>103</v>
      </c>
      <c r="F128" s="81">
        <f>h12.d!H36</f>
        <v>-45642.3</v>
      </c>
      <c r="H128" s="232"/>
    </row>
    <row r="129" spans="3:8" s="1050" customFormat="1" ht="57.75" customHeight="1">
      <c r="C129" s="243"/>
      <c r="D129" s="720"/>
      <c r="E129" s="1037" t="s">
        <v>366</v>
      </c>
      <c r="F129" s="81"/>
      <c r="H129" s="232"/>
    </row>
    <row r="130" spans="3:8" s="1050" customFormat="1" ht="23.25" customHeight="1">
      <c r="C130" s="243"/>
      <c r="D130" s="720"/>
      <c r="E130" s="1044" t="s">
        <v>60</v>
      </c>
      <c r="F130" s="81"/>
      <c r="H130" s="232"/>
    </row>
    <row r="131" spans="3:8" s="1050" customFormat="1" ht="121.5" customHeight="1">
      <c r="C131" s="243"/>
      <c r="D131" s="720"/>
      <c r="E131" s="1041" t="s">
        <v>365</v>
      </c>
      <c r="F131" s="81"/>
      <c r="H131" s="232"/>
    </row>
    <row r="132" spans="3:8" s="1050" customFormat="1" ht="18" customHeight="1">
      <c r="C132" s="243"/>
      <c r="D132" s="720"/>
      <c r="E132" s="1044" t="s">
        <v>61</v>
      </c>
      <c r="F132" s="81"/>
      <c r="H132" s="232"/>
    </row>
    <row r="133" spans="3:8" s="1050" customFormat="1" ht="19.5" customHeight="1">
      <c r="C133" s="243"/>
      <c r="D133" s="720"/>
      <c r="E133" s="1041" t="s">
        <v>62</v>
      </c>
      <c r="F133" s="81"/>
      <c r="H133" s="232"/>
    </row>
    <row r="134" spans="3:8" s="1050" customFormat="1" ht="22.5" customHeight="1">
      <c r="C134" s="243"/>
      <c r="D134" s="720" t="s">
        <v>367</v>
      </c>
      <c r="E134" s="1029" t="s">
        <v>58</v>
      </c>
      <c r="F134" s="81">
        <f>h11v!E107</f>
        <v>-149780</v>
      </c>
      <c r="H134" s="232"/>
    </row>
    <row r="135" spans="3:8" s="1050" customFormat="1" ht="36" customHeight="1">
      <c r="C135" s="243"/>
      <c r="D135" s="720"/>
      <c r="E135" s="1038" t="s">
        <v>368</v>
      </c>
      <c r="F135" s="81"/>
      <c r="H135" s="232"/>
    </row>
    <row r="136" spans="3:8" s="1050" customFormat="1" ht="21.75" customHeight="1">
      <c r="C136" s="243"/>
      <c r="D136" s="720"/>
      <c r="E136" s="1029" t="s">
        <v>60</v>
      </c>
      <c r="F136" s="81"/>
      <c r="H136" s="232"/>
    </row>
    <row r="137" spans="3:8" s="1050" customFormat="1" ht="86.25" customHeight="1">
      <c r="C137" s="243"/>
      <c r="D137" s="720"/>
      <c r="E137" s="1038" t="s">
        <v>369</v>
      </c>
      <c r="F137" s="81"/>
      <c r="H137" s="232"/>
    </row>
    <row r="138" spans="3:8" s="1050" customFormat="1" ht="20.25" customHeight="1">
      <c r="C138" s="243"/>
      <c r="D138" s="720"/>
      <c r="E138" s="1029" t="s">
        <v>61</v>
      </c>
      <c r="F138" s="81"/>
      <c r="H138" s="232"/>
    </row>
    <row r="139" spans="3:8" s="1050" customFormat="1" ht="20.25" customHeight="1">
      <c r="C139" s="243"/>
      <c r="D139" s="720"/>
      <c r="E139" s="1038" t="s">
        <v>150</v>
      </c>
      <c r="F139" s="81"/>
      <c r="H139" s="232"/>
    </row>
    <row r="140" spans="3:8" s="222" customFormat="1" ht="20.25" customHeight="1">
      <c r="C140" s="243">
        <v>1040</v>
      </c>
      <c r="D140" s="239"/>
      <c r="E140" s="228" t="s">
        <v>55</v>
      </c>
      <c r="F140" s="113">
        <f>F159+F147+F153</f>
        <v>-1328291.3</v>
      </c>
    </row>
    <row r="141" spans="3:8" s="216" customFormat="1" ht="17.25" customHeight="1">
      <c r="C141" s="243"/>
      <c r="D141" s="475"/>
      <c r="E141" s="1038" t="s">
        <v>177</v>
      </c>
      <c r="F141" s="52"/>
    </row>
    <row r="142" spans="3:8" s="216" customFormat="1" ht="17.25" customHeight="1">
      <c r="C142" s="243"/>
      <c r="D142" s="475"/>
      <c r="E142" s="1038" t="s">
        <v>56</v>
      </c>
      <c r="F142" s="231"/>
    </row>
    <row r="143" spans="3:8" s="216" customFormat="1" ht="36" customHeight="1">
      <c r="C143" s="243"/>
      <c r="D143" s="475"/>
      <c r="E143" s="1038" t="s">
        <v>178</v>
      </c>
      <c r="F143" s="231"/>
    </row>
    <row r="144" spans="3:8" s="216" customFormat="1">
      <c r="C144" s="243"/>
      <c r="D144" s="475"/>
      <c r="E144" s="1038" t="s">
        <v>57</v>
      </c>
      <c r="F144" s="231"/>
    </row>
    <row r="145" spans="3:6" s="216" customFormat="1">
      <c r="C145" s="243"/>
      <c r="D145" s="475"/>
      <c r="E145" s="1038" t="s">
        <v>179</v>
      </c>
      <c r="F145" s="244"/>
    </row>
    <row r="146" spans="3:6" s="216" customFormat="1" ht="17.25" customHeight="1">
      <c r="C146" s="243"/>
      <c r="D146" s="243"/>
      <c r="E146" s="1052" t="s">
        <v>119</v>
      </c>
      <c r="F146" s="245"/>
    </row>
    <row r="147" spans="3:6" s="216" customFormat="1">
      <c r="C147" s="243"/>
      <c r="D147" s="721" t="s">
        <v>290</v>
      </c>
      <c r="E147" s="1044" t="s">
        <v>58</v>
      </c>
      <c r="F147" s="246">
        <f>h12.d!H52</f>
        <v>-60600</v>
      </c>
    </row>
    <row r="148" spans="3:6" s="216" customFormat="1" ht="51.75">
      <c r="C148" s="243"/>
      <c r="D148" s="721"/>
      <c r="E148" s="1041" t="s">
        <v>291</v>
      </c>
      <c r="F148" s="1052"/>
    </row>
    <row r="149" spans="3:6" s="216" customFormat="1">
      <c r="C149" s="243"/>
      <c r="D149" s="721"/>
      <c r="E149" s="1044" t="s">
        <v>60</v>
      </c>
      <c r="F149" s="1052"/>
    </row>
    <row r="150" spans="3:6" s="216" customFormat="1" ht="34.5">
      <c r="C150" s="243"/>
      <c r="D150" s="721"/>
      <c r="E150" s="1041" t="s">
        <v>295</v>
      </c>
      <c r="F150" s="1052"/>
    </row>
    <row r="151" spans="3:6" s="216" customFormat="1">
      <c r="C151" s="243"/>
      <c r="D151" s="721"/>
      <c r="E151" s="1044" t="s">
        <v>61</v>
      </c>
      <c r="F151" s="1052"/>
    </row>
    <row r="152" spans="3:6" s="216" customFormat="1">
      <c r="C152" s="243"/>
      <c r="D152" s="721"/>
      <c r="E152" s="1041" t="s">
        <v>150</v>
      </c>
      <c r="F152" s="1052"/>
    </row>
    <row r="153" spans="3:6" s="216" customFormat="1">
      <c r="C153" s="243"/>
      <c r="D153" s="721" t="s">
        <v>292</v>
      </c>
      <c r="E153" s="1044" t="s">
        <v>58</v>
      </c>
      <c r="F153" s="246">
        <f>h12.d!H60</f>
        <v>-881000</v>
      </c>
    </row>
    <row r="154" spans="3:6" s="216" customFormat="1" ht="51.75">
      <c r="C154" s="243"/>
      <c r="D154" s="721"/>
      <c r="E154" s="1041" t="s">
        <v>293</v>
      </c>
      <c r="F154" s="1052"/>
    </row>
    <row r="155" spans="3:6" s="216" customFormat="1">
      <c r="C155" s="243"/>
      <c r="D155" s="721"/>
      <c r="E155" s="1044" t="s">
        <v>60</v>
      </c>
      <c r="F155" s="1052"/>
    </row>
    <row r="156" spans="3:6" s="216" customFormat="1" ht="34.5">
      <c r="C156" s="243"/>
      <c r="D156" s="721"/>
      <c r="E156" s="1041" t="s">
        <v>296</v>
      </c>
      <c r="F156" s="1052"/>
    </row>
    <row r="157" spans="3:6" s="216" customFormat="1">
      <c r="C157" s="243"/>
      <c r="D157" s="721"/>
      <c r="E157" s="1044" t="s">
        <v>61</v>
      </c>
      <c r="F157" s="1052"/>
    </row>
    <row r="158" spans="3:6" s="216" customFormat="1" ht="34.5">
      <c r="C158" s="243"/>
      <c r="D158" s="721"/>
      <c r="E158" s="1041" t="s">
        <v>180</v>
      </c>
      <c r="F158" s="1052"/>
    </row>
    <row r="159" spans="3:6" s="216" customFormat="1">
      <c r="C159" s="243"/>
      <c r="D159" s="721" t="s">
        <v>250</v>
      </c>
      <c r="E159" s="1044" t="s">
        <v>58</v>
      </c>
      <c r="F159" s="82">
        <f>h11v!E120</f>
        <v>-386691.3</v>
      </c>
    </row>
    <row r="160" spans="3:6" s="216" customFormat="1" ht="51.75">
      <c r="C160" s="243"/>
      <c r="D160" s="721"/>
      <c r="E160" s="1041" t="s">
        <v>251</v>
      </c>
      <c r="F160" s="224"/>
    </row>
    <row r="161" spans="3:7" s="216" customFormat="1">
      <c r="C161" s="243"/>
      <c r="D161" s="721"/>
      <c r="E161" s="1044" t="s">
        <v>60</v>
      </c>
      <c r="F161" s="224"/>
    </row>
    <row r="162" spans="3:7" s="216" customFormat="1" ht="34.5">
      <c r="C162" s="243"/>
      <c r="D162" s="721"/>
      <c r="E162" s="1041" t="s">
        <v>252</v>
      </c>
      <c r="F162" s="224"/>
    </row>
    <row r="163" spans="3:7" s="216" customFormat="1">
      <c r="C163" s="243"/>
      <c r="D163" s="721"/>
      <c r="E163" s="1044" t="s">
        <v>61</v>
      </c>
      <c r="F163" s="224"/>
    </row>
    <row r="164" spans="3:7" s="216" customFormat="1" ht="34.5">
      <c r="C164" s="243"/>
      <c r="D164" s="721"/>
      <c r="E164" s="1041" t="s">
        <v>180</v>
      </c>
      <c r="F164" s="224"/>
    </row>
    <row r="165" spans="3:7" s="222" customFormat="1">
      <c r="C165" s="243">
        <v>1049</v>
      </c>
      <c r="D165" s="721"/>
      <c r="E165" s="247" t="s">
        <v>440</v>
      </c>
      <c r="F165" s="248">
        <f>F172+F178+F184+F190+F196+F202+F208+F214+F220+F226+F232+F238+F244+F250+F256+F262</f>
        <v>-6130336.9240000006</v>
      </c>
      <c r="G165" s="449"/>
    </row>
    <row r="166" spans="3:7" s="216" customFormat="1">
      <c r="C166" s="243"/>
      <c r="D166" s="721"/>
      <c r="E166" s="249" t="s">
        <v>415</v>
      </c>
      <c r="F166" s="224"/>
      <c r="G166" s="450"/>
    </row>
    <row r="167" spans="3:7" s="216" customFormat="1">
      <c r="C167" s="243"/>
      <c r="D167" s="721"/>
      <c r="E167" s="250" t="s">
        <v>441</v>
      </c>
      <c r="F167" s="224"/>
      <c r="G167" s="450"/>
    </row>
    <row r="168" spans="3:7" s="216" customFormat="1" ht="34.5">
      <c r="C168" s="243"/>
      <c r="D168" s="721"/>
      <c r="E168" s="249" t="s">
        <v>442</v>
      </c>
      <c r="F168" s="224"/>
      <c r="G168" s="217"/>
    </row>
    <row r="169" spans="3:7" s="216" customFormat="1">
      <c r="C169" s="243"/>
      <c r="D169" s="721"/>
      <c r="E169" s="250" t="s">
        <v>443</v>
      </c>
      <c r="F169" s="224"/>
    </row>
    <row r="170" spans="3:7" s="216" customFormat="1" ht="51.75">
      <c r="C170" s="243"/>
      <c r="D170" s="721"/>
      <c r="E170" s="251" t="s">
        <v>444</v>
      </c>
      <c r="F170" s="224"/>
    </row>
    <row r="171" spans="3:7" s="216" customFormat="1">
      <c r="C171" s="243"/>
      <c r="D171" s="721"/>
      <c r="E171" s="1042" t="s">
        <v>119</v>
      </c>
      <c r="F171" s="224"/>
    </row>
    <row r="172" spans="3:7" s="222" customFormat="1">
      <c r="C172" s="243"/>
      <c r="D172" s="721" t="s">
        <v>591</v>
      </c>
      <c r="E172" s="1044" t="s">
        <v>58</v>
      </c>
      <c r="F172" s="481">
        <f>'h9'!H320</f>
        <v>-11777</v>
      </c>
    </row>
    <row r="173" spans="3:7" s="216" customFormat="1" ht="34.5">
      <c r="C173" s="243"/>
      <c r="D173" s="721"/>
      <c r="E173" s="1034" t="s">
        <v>592</v>
      </c>
      <c r="F173" s="224"/>
    </row>
    <row r="174" spans="3:7" s="216" customFormat="1">
      <c r="C174" s="243"/>
      <c r="D174" s="721"/>
      <c r="E174" s="1044" t="s">
        <v>60</v>
      </c>
      <c r="F174" s="224"/>
    </row>
    <row r="175" spans="3:7" s="216" customFormat="1" ht="51.75">
      <c r="C175" s="243"/>
      <c r="D175" s="721"/>
      <c r="E175" s="1034" t="s">
        <v>593</v>
      </c>
      <c r="F175" s="224"/>
    </row>
    <row r="176" spans="3:7" s="216" customFormat="1">
      <c r="C176" s="243"/>
      <c r="D176" s="721"/>
      <c r="E176" s="1044" t="s">
        <v>61</v>
      </c>
      <c r="F176" s="224"/>
    </row>
    <row r="177" spans="3:6" s="216" customFormat="1" ht="18" thickBot="1">
      <c r="C177" s="243"/>
      <c r="D177" s="721"/>
      <c r="E177" s="1034" t="s">
        <v>62</v>
      </c>
      <c r="F177" s="224"/>
    </row>
    <row r="178" spans="3:6" s="216" customFormat="1" ht="21" customHeight="1">
      <c r="C178" s="243"/>
      <c r="D178" s="252">
        <v>11007</v>
      </c>
      <c r="E178" s="253" t="s">
        <v>58</v>
      </c>
      <c r="F178" s="82">
        <f>h11v!E131</f>
        <v>-28800</v>
      </c>
    </row>
    <row r="179" spans="3:6" s="216" customFormat="1" ht="69">
      <c r="C179" s="243"/>
      <c r="D179" s="720"/>
      <c r="E179" s="1038" t="s">
        <v>418</v>
      </c>
      <c r="F179" s="224"/>
    </row>
    <row r="180" spans="3:6" s="216" customFormat="1">
      <c r="C180" s="243"/>
      <c r="D180" s="720"/>
      <c r="E180" s="1029" t="s">
        <v>60</v>
      </c>
      <c r="F180" s="224"/>
    </row>
    <row r="181" spans="3:6" s="216" customFormat="1">
      <c r="C181" s="243"/>
      <c r="D181" s="720"/>
      <c r="E181" s="1038" t="s">
        <v>445</v>
      </c>
      <c r="F181" s="224"/>
    </row>
    <row r="182" spans="3:6" s="216" customFormat="1">
      <c r="C182" s="243"/>
      <c r="D182" s="720"/>
      <c r="E182" s="1029" t="s">
        <v>61</v>
      </c>
      <c r="F182" s="224"/>
    </row>
    <row r="183" spans="3:6" s="216" customFormat="1">
      <c r="C183" s="243"/>
      <c r="D183" s="720"/>
      <c r="E183" s="1038" t="s">
        <v>62</v>
      </c>
      <c r="F183" s="224"/>
    </row>
    <row r="184" spans="3:6" s="216" customFormat="1">
      <c r="C184" s="243"/>
      <c r="D184" s="254" t="s">
        <v>357</v>
      </c>
      <c r="E184" s="1029" t="s">
        <v>58</v>
      </c>
      <c r="F184" s="82">
        <f>h11v!E140</f>
        <v>-88900.5</v>
      </c>
    </row>
    <row r="185" spans="3:6" s="216" customFormat="1" ht="51.75">
      <c r="C185" s="243"/>
      <c r="D185" s="720"/>
      <c r="E185" s="1038" t="s">
        <v>422</v>
      </c>
      <c r="F185" s="224"/>
    </row>
    <row r="186" spans="3:6" s="216" customFormat="1">
      <c r="C186" s="243"/>
      <c r="D186" s="720"/>
      <c r="E186" s="1029" t="s">
        <v>60</v>
      </c>
      <c r="F186" s="224"/>
    </row>
    <row r="187" spans="3:6" s="216" customFormat="1">
      <c r="C187" s="243"/>
      <c r="D187" s="720"/>
      <c r="E187" s="1038" t="s">
        <v>445</v>
      </c>
      <c r="F187" s="224"/>
    </row>
    <row r="188" spans="3:6" s="216" customFormat="1">
      <c r="C188" s="243"/>
      <c r="D188" s="720"/>
      <c r="E188" s="1029" t="s">
        <v>61</v>
      </c>
      <c r="F188" s="224"/>
    </row>
    <row r="189" spans="3:6" s="216" customFormat="1">
      <c r="C189" s="243"/>
      <c r="D189" s="720"/>
      <c r="E189" s="1038" t="s">
        <v>62</v>
      </c>
      <c r="F189" s="224"/>
    </row>
    <row r="190" spans="3:6" s="216" customFormat="1">
      <c r="C190" s="243"/>
      <c r="D190" s="254" t="s">
        <v>339</v>
      </c>
      <c r="E190" s="1029" t="s">
        <v>58</v>
      </c>
      <c r="F190" s="82">
        <f>h11v!E149</f>
        <v>-44538</v>
      </c>
    </row>
    <row r="191" spans="3:6" s="216" customFormat="1" ht="51.75">
      <c r="C191" s="243"/>
      <c r="D191" s="720"/>
      <c r="E191" s="1038" t="s">
        <v>423</v>
      </c>
      <c r="F191" s="224"/>
    </row>
    <row r="192" spans="3:6" s="216" customFormat="1">
      <c r="C192" s="243"/>
      <c r="D192" s="720"/>
      <c r="E192" s="1029" t="s">
        <v>60</v>
      </c>
      <c r="F192" s="224"/>
    </row>
    <row r="193" spans="3:6" s="216" customFormat="1">
      <c r="C193" s="243"/>
      <c r="D193" s="720"/>
      <c r="E193" s="1038" t="s">
        <v>445</v>
      </c>
      <c r="F193" s="224"/>
    </row>
    <row r="194" spans="3:6" s="216" customFormat="1">
      <c r="C194" s="243"/>
      <c r="D194" s="720"/>
      <c r="E194" s="1029" t="s">
        <v>61</v>
      </c>
      <c r="F194" s="224"/>
    </row>
    <row r="195" spans="3:6" s="216" customFormat="1">
      <c r="C195" s="243"/>
      <c r="D195" s="720"/>
      <c r="E195" s="1038" t="s">
        <v>62</v>
      </c>
      <c r="F195" s="224"/>
    </row>
    <row r="196" spans="3:6" s="216" customFormat="1">
      <c r="C196" s="243"/>
      <c r="D196" s="254" t="s">
        <v>446</v>
      </c>
      <c r="E196" s="1029" t="s">
        <v>58</v>
      </c>
      <c r="F196" s="82">
        <f>h11v!E166</f>
        <v>-11000</v>
      </c>
    </row>
    <row r="197" spans="3:6" s="216" customFormat="1" ht="51.75">
      <c r="C197" s="243"/>
      <c r="D197" s="720"/>
      <c r="E197" s="1038" t="s">
        <v>429</v>
      </c>
      <c r="F197" s="224"/>
    </row>
    <row r="198" spans="3:6" s="216" customFormat="1">
      <c r="C198" s="243"/>
      <c r="D198" s="720"/>
      <c r="E198" s="1029" t="s">
        <v>60</v>
      </c>
      <c r="F198" s="224"/>
    </row>
    <row r="199" spans="3:6" s="216" customFormat="1">
      <c r="C199" s="243"/>
      <c r="D199" s="720"/>
      <c r="E199" s="1038" t="s">
        <v>445</v>
      </c>
      <c r="F199" s="224"/>
    </row>
    <row r="200" spans="3:6" s="216" customFormat="1">
      <c r="C200" s="243"/>
      <c r="D200" s="720"/>
      <c r="E200" s="1029" t="s">
        <v>61</v>
      </c>
      <c r="F200" s="224"/>
    </row>
    <row r="201" spans="3:6" s="216" customFormat="1">
      <c r="C201" s="243"/>
      <c r="D201" s="720"/>
      <c r="E201" s="1038" t="s">
        <v>62</v>
      </c>
      <c r="F201" s="224"/>
    </row>
    <row r="202" spans="3:6" s="222" customFormat="1">
      <c r="C202" s="243"/>
      <c r="D202" s="720">
        <v>11016</v>
      </c>
      <c r="E202" s="1044" t="s">
        <v>58</v>
      </c>
      <c r="F202" s="481">
        <f>h11v!E176</f>
        <v>-72900</v>
      </c>
    </row>
    <row r="203" spans="3:6" s="216" customFormat="1" ht="34.5">
      <c r="C203" s="243"/>
      <c r="D203" s="720"/>
      <c r="E203" s="1034" t="s">
        <v>559</v>
      </c>
      <c r="F203" s="224"/>
    </row>
    <row r="204" spans="3:6" s="216" customFormat="1">
      <c r="C204" s="243"/>
      <c r="D204" s="720"/>
      <c r="E204" s="1044" t="s">
        <v>60</v>
      </c>
      <c r="F204" s="224"/>
    </row>
    <row r="205" spans="3:6" s="216" customFormat="1" ht="34.5">
      <c r="C205" s="243"/>
      <c r="D205" s="720"/>
      <c r="E205" s="1034" t="s">
        <v>566</v>
      </c>
      <c r="F205" s="224"/>
    </row>
    <row r="206" spans="3:6" s="216" customFormat="1">
      <c r="C206" s="243"/>
      <c r="D206" s="720"/>
      <c r="E206" s="1044" t="s">
        <v>61</v>
      </c>
      <c r="F206" s="224"/>
    </row>
    <row r="207" spans="3:6" s="216" customFormat="1">
      <c r="C207" s="243"/>
      <c r="D207" s="720"/>
      <c r="E207" s="1034" t="s">
        <v>62</v>
      </c>
      <c r="F207" s="224"/>
    </row>
    <row r="208" spans="3:6" s="222" customFormat="1">
      <c r="C208" s="727"/>
      <c r="D208" s="765" t="s">
        <v>969</v>
      </c>
      <c r="E208" s="766" t="s">
        <v>58</v>
      </c>
      <c r="F208" s="657">
        <f>h10k!D30</f>
        <v>-1190198.024</v>
      </c>
    </row>
    <row r="209" spans="3:6" s="216" customFormat="1">
      <c r="C209" s="727"/>
      <c r="D209" s="765"/>
      <c r="E209" s="767" t="s">
        <v>970</v>
      </c>
      <c r="F209" s="659"/>
    </row>
    <row r="210" spans="3:6" s="216" customFormat="1">
      <c r="C210" s="727"/>
      <c r="D210" s="765"/>
      <c r="E210" s="766" t="s">
        <v>60</v>
      </c>
      <c r="F210" s="659"/>
    </row>
    <row r="211" spans="3:6" s="216" customFormat="1" ht="51.75">
      <c r="C211" s="727"/>
      <c r="D211" s="765"/>
      <c r="E211" s="767" t="s">
        <v>972</v>
      </c>
      <c r="F211" s="659"/>
    </row>
    <row r="212" spans="3:6" s="216" customFormat="1">
      <c r="C212" s="727"/>
      <c r="D212" s="765"/>
      <c r="E212" s="766" t="s">
        <v>61</v>
      </c>
      <c r="F212" s="659"/>
    </row>
    <row r="213" spans="3:6" s="216" customFormat="1" ht="34.5">
      <c r="C213" s="727"/>
      <c r="D213" s="765"/>
      <c r="E213" s="767" t="s">
        <v>448</v>
      </c>
      <c r="F213" s="659"/>
    </row>
    <row r="214" spans="3:6" s="216" customFormat="1">
      <c r="C214" s="243"/>
      <c r="D214" s="254" t="s">
        <v>447</v>
      </c>
      <c r="E214" s="1029" t="s">
        <v>58</v>
      </c>
      <c r="F214" s="82">
        <f>h11v!E185</f>
        <v>-65300</v>
      </c>
    </row>
    <row r="215" spans="3:6" s="216" customFormat="1" ht="51.75">
      <c r="C215" s="243"/>
      <c r="D215" s="254"/>
      <c r="E215" s="1038" t="s">
        <v>432</v>
      </c>
      <c r="F215" s="224"/>
    </row>
    <row r="216" spans="3:6" s="216" customFormat="1">
      <c r="C216" s="243"/>
      <c r="D216" s="254"/>
      <c r="E216" s="1029" t="s">
        <v>60</v>
      </c>
      <c r="F216" s="224"/>
    </row>
    <row r="217" spans="3:6" s="216" customFormat="1">
      <c r="C217" s="243"/>
      <c r="D217" s="254"/>
      <c r="E217" s="1038" t="s">
        <v>138</v>
      </c>
      <c r="F217" s="224"/>
    </row>
    <row r="218" spans="3:6" s="216" customFormat="1">
      <c r="C218" s="243"/>
      <c r="D218" s="254"/>
      <c r="E218" s="1029" t="s">
        <v>61</v>
      </c>
      <c r="F218" s="224"/>
    </row>
    <row r="219" spans="3:6" s="216" customFormat="1" ht="34.5">
      <c r="C219" s="243"/>
      <c r="D219" s="254"/>
      <c r="E219" s="1038" t="s">
        <v>448</v>
      </c>
      <c r="F219" s="224"/>
    </row>
    <row r="220" spans="3:6" s="216" customFormat="1">
      <c r="C220" s="243"/>
      <c r="D220" s="254" t="s">
        <v>449</v>
      </c>
      <c r="E220" s="1029" t="s">
        <v>58</v>
      </c>
      <c r="F220" s="82">
        <f>h11v!E196</f>
        <v>-2208912.2000000002</v>
      </c>
    </row>
    <row r="221" spans="3:6" s="216" customFormat="1" ht="34.5">
      <c r="C221" s="243"/>
      <c r="D221" s="254"/>
      <c r="E221" s="1038" t="s">
        <v>433</v>
      </c>
      <c r="F221" s="224"/>
    </row>
    <row r="222" spans="3:6" s="216" customFormat="1">
      <c r="C222" s="243"/>
      <c r="D222" s="254"/>
      <c r="E222" s="1029" t="s">
        <v>60</v>
      </c>
      <c r="F222" s="224"/>
    </row>
    <row r="223" spans="3:6" s="216" customFormat="1">
      <c r="C223" s="243"/>
      <c r="D223" s="254"/>
      <c r="E223" s="1038" t="s">
        <v>450</v>
      </c>
      <c r="F223" s="224"/>
    </row>
    <row r="224" spans="3:6" s="216" customFormat="1">
      <c r="C224" s="243"/>
      <c r="D224" s="254"/>
      <c r="E224" s="1029" t="s">
        <v>61</v>
      </c>
      <c r="F224" s="224"/>
    </row>
    <row r="225" spans="3:6" s="216" customFormat="1" ht="34.5">
      <c r="C225" s="243"/>
      <c r="D225" s="254"/>
      <c r="E225" s="1038" t="s">
        <v>448</v>
      </c>
      <c r="F225" s="224"/>
    </row>
    <row r="226" spans="3:6" s="216" customFormat="1">
      <c r="C226" s="243"/>
      <c r="D226" s="254" t="s">
        <v>451</v>
      </c>
      <c r="E226" s="1029" t="s">
        <v>58</v>
      </c>
      <c r="F226" s="82">
        <f>h11v!E207</f>
        <v>4800</v>
      </c>
    </row>
    <row r="227" spans="3:6" s="216" customFormat="1" ht="51.75">
      <c r="C227" s="243"/>
      <c r="D227" s="254"/>
      <c r="E227" s="1038" t="s">
        <v>434</v>
      </c>
      <c r="F227" s="224"/>
    </row>
    <row r="228" spans="3:6" s="216" customFormat="1">
      <c r="C228" s="243"/>
      <c r="D228" s="254"/>
      <c r="E228" s="1029" t="s">
        <v>60</v>
      </c>
      <c r="F228" s="224"/>
    </row>
    <row r="229" spans="3:6" s="216" customFormat="1">
      <c r="C229" s="243"/>
      <c r="D229" s="254"/>
      <c r="E229" s="1038" t="s">
        <v>452</v>
      </c>
      <c r="F229" s="224"/>
    </row>
    <row r="230" spans="3:6" s="216" customFormat="1">
      <c r="C230" s="243"/>
      <c r="D230" s="254"/>
      <c r="E230" s="1029" t="s">
        <v>61</v>
      </c>
      <c r="F230" s="224"/>
    </row>
    <row r="231" spans="3:6" s="216" customFormat="1" ht="34.5">
      <c r="C231" s="243"/>
      <c r="D231" s="254"/>
      <c r="E231" s="1038" t="s">
        <v>448</v>
      </c>
      <c r="F231" s="224"/>
    </row>
    <row r="232" spans="3:6" s="216" customFormat="1">
      <c r="C232" s="243"/>
      <c r="D232" s="254" t="s">
        <v>453</v>
      </c>
      <c r="E232" s="1029" t="s">
        <v>58</v>
      </c>
      <c r="F232" s="82">
        <f>h11v!E216</f>
        <v>-1200000</v>
      </c>
    </row>
    <row r="233" spans="3:6" s="216" customFormat="1" ht="34.5">
      <c r="C233" s="243"/>
      <c r="D233" s="254"/>
      <c r="E233" s="1038" t="s">
        <v>435</v>
      </c>
      <c r="F233" s="224"/>
    </row>
    <row r="234" spans="3:6" s="216" customFormat="1">
      <c r="C234" s="243"/>
      <c r="D234" s="254"/>
      <c r="E234" s="1029" t="s">
        <v>60</v>
      </c>
      <c r="F234" s="224"/>
    </row>
    <row r="235" spans="3:6" s="216" customFormat="1" ht="34.5">
      <c r="C235" s="243"/>
      <c r="D235" s="254"/>
      <c r="E235" s="1038" t="s">
        <v>454</v>
      </c>
      <c r="F235" s="224"/>
    </row>
    <row r="236" spans="3:6" s="216" customFormat="1">
      <c r="C236" s="243"/>
      <c r="D236" s="254"/>
      <c r="E236" s="1029" t="s">
        <v>61</v>
      </c>
      <c r="F236" s="224"/>
    </row>
    <row r="237" spans="3:6" s="216" customFormat="1" ht="34.5">
      <c r="C237" s="243"/>
      <c r="D237" s="254"/>
      <c r="E237" s="1038" t="s">
        <v>448</v>
      </c>
      <c r="F237" s="224"/>
    </row>
    <row r="238" spans="3:6" s="216" customFormat="1">
      <c r="C238" s="243"/>
      <c r="D238" s="254" t="s">
        <v>455</v>
      </c>
      <c r="E238" s="1029" t="s">
        <v>58</v>
      </c>
      <c r="F238" s="82">
        <f>h11v!E227</f>
        <v>-497000</v>
      </c>
    </row>
    <row r="239" spans="3:6" s="216" customFormat="1" ht="34.5">
      <c r="C239" s="243"/>
      <c r="D239" s="254"/>
      <c r="E239" s="1038" t="s">
        <v>436</v>
      </c>
      <c r="F239" s="224"/>
    </row>
    <row r="240" spans="3:6" s="216" customFormat="1">
      <c r="C240" s="243"/>
      <c r="D240" s="254"/>
      <c r="E240" s="1029" t="s">
        <v>60</v>
      </c>
      <c r="F240" s="224"/>
    </row>
    <row r="241" spans="3:6" s="216" customFormat="1" ht="34.5">
      <c r="C241" s="243"/>
      <c r="D241" s="254"/>
      <c r="E241" s="1038" t="s">
        <v>456</v>
      </c>
      <c r="F241" s="224"/>
    </row>
    <row r="242" spans="3:6" s="216" customFormat="1">
      <c r="C242" s="243"/>
      <c r="D242" s="254"/>
      <c r="E242" s="1029" t="s">
        <v>61</v>
      </c>
      <c r="F242" s="224"/>
    </row>
    <row r="243" spans="3:6" s="216" customFormat="1" ht="34.5">
      <c r="C243" s="243"/>
      <c r="D243" s="254"/>
      <c r="E243" s="1038" t="s">
        <v>448</v>
      </c>
      <c r="F243" s="224"/>
    </row>
    <row r="244" spans="3:6" s="216" customFormat="1">
      <c r="C244" s="243"/>
      <c r="D244" s="254" t="s">
        <v>457</v>
      </c>
      <c r="E244" s="1029" t="s">
        <v>58</v>
      </c>
      <c r="F244" s="82">
        <f>h11v!E241</f>
        <v>-214393</v>
      </c>
    </row>
    <row r="245" spans="3:6" s="216" customFormat="1" ht="34.5">
      <c r="C245" s="243"/>
      <c r="D245" s="254"/>
      <c r="E245" s="1038" t="s">
        <v>439</v>
      </c>
      <c r="F245" s="224"/>
    </row>
    <row r="246" spans="3:6" s="216" customFormat="1">
      <c r="C246" s="243"/>
      <c r="D246" s="254"/>
      <c r="E246" s="1029" t="s">
        <v>60</v>
      </c>
      <c r="F246" s="224"/>
    </row>
    <row r="247" spans="3:6" s="216" customFormat="1">
      <c r="C247" s="243"/>
      <c r="D247" s="254"/>
      <c r="E247" s="1038" t="s">
        <v>138</v>
      </c>
      <c r="F247" s="224"/>
    </row>
    <row r="248" spans="3:6" s="216" customFormat="1">
      <c r="C248" s="243"/>
      <c r="D248" s="254"/>
      <c r="E248" s="1029" t="s">
        <v>61</v>
      </c>
      <c r="F248" s="224"/>
    </row>
    <row r="249" spans="3:6" s="216" customFormat="1" ht="34.5">
      <c r="C249" s="243"/>
      <c r="D249" s="254"/>
      <c r="E249" s="1038" t="s">
        <v>448</v>
      </c>
      <c r="F249" s="224"/>
    </row>
    <row r="250" spans="3:6" s="216" customFormat="1">
      <c r="C250" s="243"/>
      <c r="D250" s="254" t="s">
        <v>458</v>
      </c>
      <c r="E250" s="1029" t="s">
        <v>58</v>
      </c>
      <c r="F250" s="82">
        <f>h12.d!H103</f>
        <v>115000</v>
      </c>
    </row>
    <row r="251" spans="3:6" s="216" customFormat="1" ht="69">
      <c r="C251" s="243"/>
      <c r="D251" s="254"/>
      <c r="E251" s="1038" t="s">
        <v>416</v>
      </c>
      <c r="F251" s="224"/>
    </row>
    <row r="252" spans="3:6" s="216" customFormat="1">
      <c r="C252" s="243"/>
      <c r="D252" s="254"/>
      <c r="E252" s="1029" t="s">
        <v>60</v>
      </c>
      <c r="F252" s="224"/>
    </row>
    <row r="253" spans="3:6" s="216" customFormat="1">
      <c r="C253" s="243"/>
      <c r="D253" s="254"/>
      <c r="E253" s="1038" t="s">
        <v>138</v>
      </c>
      <c r="F253" s="224"/>
    </row>
    <row r="254" spans="3:6" s="216" customFormat="1">
      <c r="C254" s="243"/>
      <c r="D254" s="254"/>
      <c r="E254" s="1029" t="s">
        <v>61</v>
      </c>
      <c r="F254" s="224"/>
    </row>
    <row r="255" spans="3:6" s="216" customFormat="1" ht="35.25" thickBot="1">
      <c r="C255" s="243"/>
      <c r="D255" s="255"/>
      <c r="E255" s="256" t="s">
        <v>448</v>
      </c>
      <c r="F255" s="224"/>
    </row>
    <row r="256" spans="3:6" s="216" customFormat="1">
      <c r="C256" s="243"/>
      <c r="D256" s="721" t="s">
        <v>596</v>
      </c>
      <c r="E256" s="1044" t="s">
        <v>58</v>
      </c>
      <c r="F256" s="82">
        <f>h13ka!D57</f>
        <v>-566418.19999999995</v>
      </c>
    </row>
    <row r="257" spans="3:6" s="216" customFormat="1" ht="34.5">
      <c r="C257" s="243"/>
      <c r="D257" s="721"/>
      <c r="E257" s="1034" t="s">
        <v>597</v>
      </c>
      <c r="F257" s="82"/>
    </row>
    <row r="258" spans="3:6" s="216" customFormat="1">
      <c r="C258" s="243"/>
      <c r="D258" s="721"/>
      <c r="E258" s="1044" t="s">
        <v>60</v>
      </c>
      <c r="F258" s="82"/>
    </row>
    <row r="259" spans="3:6" s="216" customFormat="1" ht="69">
      <c r="C259" s="243"/>
      <c r="D259" s="721"/>
      <c r="E259" s="1034" t="s">
        <v>598</v>
      </c>
      <c r="F259" s="82"/>
    </row>
    <row r="260" spans="3:6" s="216" customFormat="1">
      <c r="C260" s="243"/>
      <c r="D260" s="721"/>
      <c r="E260" s="1044" t="s">
        <v>61</v>
      </c>
      <c r="F260" s="82"/>
    </row>
    <row r="261" spans="3:6" s="216" customFormat="1" ht="34.5">
      <c r="C261" s="243"/>
      <c r="D261" s="721"/>
      <c r="E261" s="1034" t="s">
        <v>448</v>
      </c>
      <c r="F261" s="82"/>
    </row>
    <row r="262" spans="3:6" s="216" customFormat="1">
      <c r="C262" s="243"/>
      <c r="D262" s="721" t="s">
        <v>595</v>
      </c>
      <c r="E262" s="1044" t="s">
        <v>58</v>
      </c>
      <c r="F262" s="82">
        <f>'h17'!G79</f>
        <v>-50000</v>
      </c>
    </row>
    <row r="263" spans="3:6" s="216" customFormat="1" ht="34.5">
      <c r="C263" s="243"/>
      <c r="D263" s="721"/>
      <c r="E263" s="1034" t="s">
        <v>594</v>
      </c>
      <c r="F263" s="224"/>
    </row>
    <row r="264" spans="3:6" s="216" customFormat="1">
      <c r="C264" s="243"/>
      <c r="D264" s="721"/>
      <c r="E264" s="1044" t="s">
        <v>60</v>
      </c>
      <c r="F264" s="224"/>
    </row>
    <row r="265" spans="3:6" s="216" customFormat="1" ht="34.5">
      <c r="C265" s="243"/>
      <c r="D265" s="721"/>
      <c r="E265" s="1034" t="s">
        <v>594</v>
      </c>
      <c r="F265" s="224"/>
    </row>
    <row r="266" spans="3:6" s="216" customFormat="1">
      <c r="C266" s="243"/>
      <c r="D266" s="721"/>
      <c r="E266" s="1044" t="s">
        <v>61</v>
      </c>
      <c r="F266" s="224"/>
    </row>
    <row r="267" spans="3:6" s="216" customFormat="1" ht="34.5">
      <c r="C267" s="243"/>
      <c r="D267" s="721"/>
      <c r="E267" s="1034" t="s">
        <v>151</v>
      </c>
      <c r="F267" s="224"/>
    </row>
    <row r="268" spans="3:6" s="222" customFormat="1">
      <c r="C268" s="720" t="s">
        <v>349</v>
      </c>
      <c r="D268" s="720"/>
      <c r="E268" s="533" t="s">
        <v>55</v>
      </c>
      <c r="F268" s="534">
        <f>F275+F281+F287+F311+F293+F299+F305+F317</f>
        <v>-3854381.1</v>
      </c>
    </row>
    <row r="269" spans="3:6" s="216" customFormat="1">
      <c r="C269" s="720"/>
      <c r="D269" s="720"/>
      <c r="E269" s="1038" t="s">
        <v>350</v>
      </c>
      <c r="F269" s="224"/>
    </row>
    <row r="270" spans="3:6" s="216" customFormat="1">
      <c r="C270" s="720"/>
      <c r="D270" s="720"/>
      <c r="E270" s="1029" t="s">
        <v>56</v>
      </c>
      <c r="F270" s="224"/>
    </row>
    <row r="271" spans="3:6" s="216" customFormat="1" ht="34.5">
      <c r="C271" s="720"/>
      <c r="D271" s="720"/>
      <c r="E271" s="1038" t="s">
        <v>370</v>
      </c>
      <c r="F271" s="224"/>
    </row>
    <row r="272" spans="3:6" s="216" customFormat="1">
      <c r="C272" s="720"/>
      <c r="D272" s="720"/>
      <c r="E272" s="1029" t="s">
        <v>57</v>
      </c>
      <c r="F272" s="224"/>
    </row>
    <row r="273" spans="3:6" s="216" customFormat="1" ht="34.5">
      <c r="C273" s="720"/>
      <c r="D273" s="720"/>
      <c r="E273" s="1038" t="s">
        <v>371</v>
      </c>
      <c r="F273" s="224"/>
    </row>
    <row r="274" spans="3:6" s="216" customFormat="1">
      <c r="C274" s="243"/>
      <c r="D274" s="721"/>
      <c r="E274" s="1042" t="s">
        <v>372</v>
      </c>
      <c r="F274" s="257"/>
    </row>
    <row r="275" spans="3:6" s="216" customFormat="1">
      <c r="C275" s="243"/>
      <c r="D275" s="721">
        <v>11001</v>
      </c>
      <c r="E275" s="1029" t="s">
        <v>58</v>
      </c>
      <c r="F275" s="257">
        <v>-85000</v>
      </c>
    </row>
    <row r="276" spans="3:6" s="216" customFormat="1" ht="34.5">
      <c r="C276" s="243"/>
      <c r="D276" s="721"/>
      <c r="E276" s="1038" t="s">
        <v>678</v>
      </c>
      <c r="F276" s="257"/>
    </row>
    <row r="277" spans="3:6" s="216" customFormat="1">
      <c r="C277" s="243"/>
      <c r="D277" s="721"/>
      <c r="E277" s="1029" t="s">
        <v>60</v>
      </c>
      <c r="F277" s="257"/>
    </row>
    <row r="278" spans="3:6" s="216" customFormat="1" ht="51.75">
      <c r="C278" s="243"/>
      <c r="D278" s="721"/>
      <c r="E278" s="1038" t="s">
        <v>679</v>
      </c>
      <c r="F278" s="257"/>
    </row>
    <row r="279" spans="3:6" s="216" customFormat="1">
      <c r="C279" s="243"/>
      <c r="D279" s="721"/>
      <c r="E279" s="1029" t="s">
        <v>61</v>
      </c>
      <c r="F279" s="257"/>
    </row>
    <row r="280" spans="3:6" s="216" customFormat="1">
      <c r="C280" s="243"/>
      <c r="D280" s="721"/>
      <c r="E280" s="1038" t="s">
        <v>62</v>
      </c>
      <c r="F280" s="257"/>
    </row>
    <row r="281" spans="3:6" s="216" customFormat="1">
      <c r="C281" s="243"/>
      <c r="D281" s="720" t="s">
        <v>373</v>
      </c>
      <c r="E281" s="1029" t="s">
        <v>58</v>
      </c>
      <c r="F281" s="82">
        <f>h12.d!H73</f>
        <v>-6187.3</v>
      </c>
    </row>
    <row r="282" spans="3:6" s="216" customFormat="1" ht="51.75">
      <c r="C282" s="243"/>
      <c r="D282" s="720"/>
      <c r="E282" s="1038" t="s">
        <v>374</v>
      </c>
      <c r="F282" s="257"/>
    </row>
    <row r="283" spans="3:6" s="216" customFormat="1">
      <c r="C283" s="243"/>
      <c r="D283" s="720"/>
      <c r="E283" s="1029" t="s">
        <v>60</v>
      </c>
      <c r="F283" s="257"/>
    </row>
    <row r="284" spans="3:6" s="216" customFormat="1" ht="34.5">
      <c r="C284" s="243"/>
      <c r="D284" s="720"/>
      <c r="E284" s="1038" t="s">
        <v>375</v>
      </c>
      <c r="F284" s="257"/>
    </row>
    <row r="285" spans="3:6" s="216" customFormat="1">
      <c r="C285" s="243"/>
      <c r="D285" s="720"/>
      <c r="E285" s="1029" t="s">
        <v>61</v>
      </c>
      <c r="F285" s="257"/>
    </row>
    <row r="286" spans="3:6" s="216" customFormat="1">
      <c r="C286" s="243"/>
      <c r="D286" s="720"/>
      <c r="E286" s="1038" t="s">
        <v>62</v>
      </c>
      <c r="F286" s="257"/>
    </row>
    <row r="287" spans="3:6" s="216" customFormat="1">
      <c r="C287" s="243"/>
      <c r="D287" s="720" t="s">
        <v>149</v>
      </c>
      <c r="E287" s="1029" t="s">
        <v>58</v>
      </c>
      <c r="F287" s="82">
        <f>h12.d!H81</f>
        <v>-1605169.3</v>
      </c>
    </row>
    <row r="288" spans="3:6" s="216" customFormat="1" ht="69">
      <c r="C288" s="243"/>
      <c r="D288" s="720"/>
      <c r="E288" s="1038" t="s">
        <v>352</v>
      </c>
      <c r="F288" s="224"/>
    </row>
    <row r="289" spans="3:6" s="216" customFormat="1">
      <c r="C289" s="243"/>
      <c r="D289" s="720"/>
      <c r="E289" s="1029" t="s">
        <v>60</v>
      </c>
      <c r="F289" s="224"/>
    </row>
    <row r="290" spans="3:6" s="216" customFormat="1" ht="69">
      <c r="C290" s="243"/>
      <c r="D290" s="720"/>
      <c r="E290" s="1038" t="s">
        <v>376</v>
      </c>
      <c r="F290" s="224"/>
    </row>
    <row r="291" spans="3:6" s="216" customFormat="1">
      <c r="C291" s="243"/>
      <c r="D291" s="720"/>
      <c r="E291" s="1029" t="s">
        <v>61</v>
      </c>
      <c r="F291" s="224"/>
    </row>
    <row r="292" spans="3:6" s="216" customFormat="1">
      <c r="C292" s="243"/>
      <c r="D292" s="720"/>
      <c r="E292" s="1038" t="s">
        <v>150</v>
      </c>
      <c r="F292" s="224"/>
    </row>
    <row r="293" spans="3:6" s="216" customFormat="1">
      <c r="C293" s="243"/>
      <c r="D293" s="720" t="s">
        <v>360</v>
      </c>
      <c r="E293" s="1029" t="s">
        <v>58</v>
      </c>
      <c r="F293" s="82">
        <f>h11v!E252</f>
        <v>-928419.5</v>
      </c>
    </row>
    <row r="294" spans="3:6" s="216" customFormat="1" ht="86.25">
      <c r="C294" s="243"/>
      <c r="D294" s="720"/>
      <c r="E294" s="1038" t="s">
        <v>526</v>
      </c>
      <c r="F294" s="224"/>
    </row>
    <row r="295" spans="3:6" s="216" customFormat="1">
      <c r="C295" s="243"/>
      <c r="D295" s="720"/>
      <c r="E295" s="1029" t="s">
        <v>60</v>
      </c>
      <c r="F295" s="224"/>
    </row>
    <row r="296" spans="3:6" s="216" customFormat="1" ht="51.75">
      <c r="C296" s="243"/>
      <c r="D296" s="720"/>
      <c r="E296" s="1038" t="s">
        <v>538</v>
      </c>
      <c r="F296" s="224"/>
    </row>
    <row r="297" spans="3:6" s="216" customFormat="1">
      <c r="C297" s="243"/>
      <c r="D297" s="720"/>
      <c r="E297" s="1029" t="s">
        <v>61</v>
      </c>
      <c r="F297" s="224"/>
    </row>
    <row r="298" spans="3:6" s="216" customFormat="1" ht="34.5">
      <c r="C298" s="243"/>
      <c r="D298" s="720"/>
      <c r="E298" s="1038" t="s">
        <v>151</v>
      </c>
      <c r="F298" s="224"/>
    </row>
    <row r="299" spans="3:6" s="216" customFormat="1">
      <c r="C299" s="243"/>
      <c r="D299" s="720">
        <v>31002</v>
      </c>
      <c r="E299" s="1029" t="s">
        <v>58</v>
      </c>
      <c r="F299" s="82">
        <f>h11v!E263</f>
        <v>-224505</v>
      </c>
    </row>
    <row r="300" spans="3:6" s="216" customFormat="1" ht="86.25">
      <c r="C300" s="243"/>
      <c r="D300" s="720"/>
      <c r="E300" s="1038" t="s">
        <v>588</v>
      </c>
      <c r="F300" s="224"/>
    </row>
    <row r="301" spans="3:6" s="216" customFormat="1">
      <c r="C301" s="243"/>
      <c r="D301" s="720"/>
      <c r="E301" s="1029" t="s">
        <v>60</v>
      </c>
      <c r="F301" s="224"/>
    </row>
    <row r="302" spans="3:6" s="216" customFormat="1" ht="51.75">
      <c r="C302" s="243"/>
      <c r="D302" s="720"/>
      <c r="E302" s="1038" t="s">
        <v>538</v>
      </c>
      <c r="F302" s="224"/>
    </row>
    <row r="303" spans="3:6" s="216" customFormat="1">
      <c r="C303" s="243"/>
      <c r="D303" s="720"/>
      <c r="E303" s="1029" t="s">
        <v>61</v>
      </c>
      <c r="F303" s="224"/>
    </row>
    <row r="304" spans="3:6" s="216" customFormat="1" ht="34.5">
      <c r="C304" s="243"/>
      <c r="D304" s="720"/>
      <c r="E304" s="1038" t="s">
        <v>151</v>
      </c>
      <c r="F304" s="224"/>
    </row>
    <row r="305" spans="3:6" s="216" customFormat="1">
      <c r="C305" s="243"/>
      <c r="D305" s="720">
        <v>31003</v>
      </c>
      <c r="E305" s="1029" t="s">
        <v>58</v>
      </c>
      <c r="F305" s="82">
        <f>h11v!E274</f>
        <v>-631500</v>
      </c>
    </row>
    <row r="306" spans="3:6" s="216" customFormat="1" ht="69">
      <c r="C306" s="243"/>
      <c r="D306" s="720"/>
      <c r="E306" s="1038" t="s">
        <v>525</v>
      </c>
      <c r="F306" s="224"/>
    </row>
    <row r="307" spans="3:6" s="216" customFormat="1">
      <c r="C307" s="243"/>
      <c r="D307" s="720"/>
      <c r="E307" s="1029" t="s">
        <v>60</v>
      </c>
      <c r="F307" s="224"/>
    </row>
    <row r="308" spans="3:6" s="216" customFormat="1">
      <c r="C308" s="243"/>
      <c r="D308" s="720"/>
      <c r="E308" s="1038" t="s">
        <v>377</v>
      </c>
      <c r="F308" s="224"/>
    </row>
    <row r="309" spans="3:6" s="216" customFormat="1">
      <c r="C309" s="243"/>
      <c r="D309" s="720"/>
      <c r="E309" s="1029" t="s">
        <v>61</v>
      </c>
      <c r="F309" s="224"/>
    </row>
    <row r="310" spans="3:6" s="216" customFormat="1" ht="34.5">
      <c r="C310" s="243"/>
      <c r="D310" s="720"/>
      <c r="E310" s="1038" t="s">
        <v>151</v>
      </c>
      <c r="F310" s="224"/>
    </row>
    <row r="311" spans="3:6" s="216" customFormat="1">
      <c r="C311" s="243"/>
      <c r="D311" s="720" t="s">
        <v>353</v>
      </c>
      <c r="E311" s="1029" t="s">
        <v>58</v>
      </c>
      <c r="F311" s="82">
        <f>h12.d!H92</f>
        <v>-353600</v>
      </c>
    </row>
    <row r="312" spans="3:6" s="216" customFormat="1" ht="86.25">
      <c r="C312" s="243"/>
      <c r="D312" s="720"/>
      <c r="E312" s="1038" t="s">
        <v>354</v>
      </c>
      <c r="F312" s="224"/>
    </row>
    <row r="313" spans="3:6" s="216" customFormat="1">
      <c r="C313" s="243"/>
      <c r="D313" s="720"/>
      <c r="E313" s="1029" t="s">
        <v>60</v>
      </c>
      <c r="F313" s="224"/>
    </row>
    <row r="314" spans="3:6" s="216" customFormat="1">
      <c r="C314" s="243"/>
      <c r="D314" s="720"/>
      <c r="E314" s="1038" t="s">
        <v>377</v>
      </c>
      <c r="F314" s="224"/>
    </row>
    <row r="315" spans="3:6" s="216" customFormat="1">
      <c r="C315" s="243"/>
      <c r="D315" s="720"/>
      <c r="E315" s="1029" t="s">
        <v>61</v>
      </c>
      <c r="F315" s="224"/>
    </row>
    <row r="316" spans="3:6" s="216" customFormat="1" ht="34.5">
      <c r="C316" s="243"/>
      <c r="D316" s="720"/>
      <c r="E316" s="1038" t="s">
        <v>151</v>
      </c>
      <c r="F316" s="451"/>
    </row>
    <row r="317" spans="3:6" s="216" customFormat="1">
      <c r="C317" s="243"/>
      <c r="D317" s="720">
        <v>31005</v>
      </c>
      <c r="E317" s="1029" t="s">
        <v>58</v>
      </c>
      <c r="F317" s="768">
        <f>h11v!E283</f>
        <v>-20000</v>
      </c>
    </row>
    <row r="318" spans="3:6" s="216" customFormat="1" ht="51.75">
      <c r="C318" s="243"/>
      <c r="D318" s="720"/>
      <c r="E318" s="1037" t="s">
        <v>589</v>
      </c>
      <c r="F318" s="451"/>
    </row>
    <row r="319" spans="3:6" s="216" customFormat="1">
      <c r="C319" s="243"/>
      <c r="D319" s="720"/>
      <c r="E319" s="1029" t="s">
        <v>60</v>
      </c>
      <c r="F319" s="451"/>
    </row>
    <row r="320" spans="3:6" s="216" customFormat="1" ht="34.5">
      <c r="C320" s="243"/>
      <c r="D320" s="720"/>
      <c r="E320" s="1037" t="s">
        <v>590</v>
      </c>
      <c r="F320" s="451"/>
    </row>
    <row r="321" spans="3:7" s="216" customFormat="1">
      <c r="C321" s="243"/>
      <c r="D321" s="720"/>
      <c r="E321" s="1029" t="s">
        <v>61</v>
      </c>
      <c r="F321" s="451"/>
    </row>
    <row r="322" spans="3:7" s="216" customFormat="1" ht="34.5">
      <c r="C322" s="243"/>
      <c r="D322" s="720"/>
      <c r="E322" s="1038" t="s">
        <v>151</v>
      </c>
      <c r="F322" s="451"/>
    </row>
    <row r="323" spans="3:7" s="1040" customFormat="1">
      <c r="C323" s="243">
        <v>1157</v>
      </c>
      <c r="D323" s="720"/>
      <c r="E323" s="228" t="s">
        <v>55</v>
      </c>
      <c r="F323" s="452">
        <f>F330+F336+F342+F348</f>
        <v>-150390.09999999998</v>
      </c>
      <c r="G323" s="229"/>
    </row>
    <row r="324" spans="3:7" s="1050" customFormat="1">
      <c r="C324" s="243"/>
      <c r="D324" s="243"/>
      <c r="E324" s="1038" t="s">
        <v>135</v>
      </c>
      <c r="F324" s="52"/>
    </row>
    <row r="325" spans="3:7" s="1050" customFormat="1">
      <c r="C325" s="243"/>
      <c r="D325" s="243"/>
      <c r="E325" s="1038" t="s">
        <v>56</v>
      </c>
      <c r="F325" s="231"/>
    </row>
    <row r="326" spans="3:7" s="1050" customFormat="1" ht="22.5" customHeight="1">
      <c r="C326" s="243"/>
      <c r="D326" s="243"/>
      <c r="E326" s="1038" t="s">
        <v>136</v>
      </c>
      <c r="F326" s="231"/>
    </row>
    <row r="327" spans="3:7" s="1050" customFormat="1">
      <c r="C327" s="243"/>
      <c r="D327" s="243"/>
      <c r="E327" s="1038" t="s">
        <v>57</v>
      </c>
      <c r="F327" s="231"/>
    </row>
    <row r="328" spans="3:7" s="1050" customFormat="1" ht="20.25" customHeight="1">
      <c r="C328" s="243"/>
      <c r="D328" s="243"/>
      <c r="E328" s="1038" t="s">
        <v>137</v>
      </c>
      <c r="F328" s="231"/>
    </row>
    <row r="329" spans="3:7" s="1050" customFormat="1">
      <c r="C329" s="243"/>
      <c r="D329" s="720"/>
      <c r="E329" s="1018" t="s">
        <v>119</v>
      </c>
      <c r="F329" s="224"/>
    </row>
    <row r="330" spans="3:7" s="1050" customFormat="1">
      <c r="C330" s="243"/>
      <c r="D330" s="721" t="s">
        <v>505</v>
      </c>
      <c r="E330" s="1044" t="s">
        <v>58</v>
      </c>
      <c r="F330" s="82">
        <f>h12.d!H114</f>
        <v>-86061.700000000012</v>
      </c>
    </row>
    <row r="331" spans="3:7" s="1050" customFormat="1" ht="51.75">
      <c r="C331" s="243"/>
      <c r="D331" s="721"/>
      <c r="E331" s="1041" t="s">
        <v>506</v>
      </c>
      <c r="F331" s="224"/>
    </row>
    <row r="332" spans="3:7" s="1050" customFormat="1">
      <c r="C332" s="243"/>
      <c r="D332" s="721"/>
      <c r="E332" s="1044" t="s">
        <v>60</v>
      </c>
      <c r="F332" s="224"/>
    </row>
    <row r="333" spans="3:7" s="1050" customFormat="1" ht="34.5">
      <c r="C333" s="243"/>
      <c r="D333" s="721"/>
      <c r="E333" s="1041" t="s">
        <v>507</v>
      </c>
      <c r="F333" s="224"/>
    </row>
    <row r="334" spans="3:7" s="1050" customFormat="1">
      <c r="C334" s="243"/>
      <c r="D334" s="721"/>
      <c r="E334" s="1044" t="s">
        <v>61</v>
      </c>
      <c r="F334" s="224"/>
    </row>
    <row r="335" spans="3:7" s="1050" customFormat="1">
      <c r="C335" s="243"/>
      <c r="D335" s="721"/>
      <c r="E335" s="1041" t="s">
        <v>150</v>
      </c>
      <c r="F335" s="224"/>
    </row>
    <row r="336" spans="3:7" s="1050" customFormat="1" ht="23.25" customHeight="1">
      <c r="C336" s="243"/>
      <c r="D336" s="721" t="s">
        <v>222</v>
      </c>
      <c r="E336" s="1044" t="s">
        <v>58</v>
      </c>
      <c r="F336" s="84">
        <f>h11v!E294</f>
        <v>-277397.59999999998</v>
      </c>
    </row>
    <row r="337" spans="3:6" s="1050" customFormat="1" ht="38.25" customHeight="1">
      <c r="C337" s="243"/>
      <c r="D337" s="721"/>
      <c r="E337" s="1041" t="s">
        <v>223</v>
      </c>
      <c r="F337" s="81"/>
    </row>
    <row r="338" spans="3:6" s="1050" customFormat="1" ht="19.5" customHeight="1">
      <c r="C338" s="243"/>
      <c r="D338" s="721"/>
      <c r="E338" s="1044" t="s">
        <v>60</v>
      </c>
      <c r="F338" s="81"/>
    </row>
    <row r="339" spans="3:6" s="1050" customFormat="1" ht="36" customHeight="1">
      <c r="C339" s="243"/>
      <c r="D339" s="721"/>
      <c r="E339" s="1041" t="s">
        <v>224</v>
      </c>
      <c r="F339" s="81"/>
    </row>
    <row r="340" spans="3:6" s="1050" customFormat="1">
      <c r="C340" s="243"/>
      <c r="D340" s="721"/>
      <c r="E340" s="1044" t="s">
        <v>61</v>
      </c>
      <c r="F340" s="81"/>
    </row>
    <row r="341" spans="3:6" s="1050" customFormat="1">
      <c r="C341" s="243"/>
      <c r="D341" s="721"/>
      <c r="E341" s="1041" t="s">
        <v>150</v>
      </c>
      <c r="F341" s="81"/>
    </row>
    <row r="342" spans="3:6" s="1050" customFormat="1" ht="19.5" customHeight="1">
      <c r="C342" s="243"/>
      <c r="D342" s="724">
        <v>12018</v>
      </c>
      <c r="E342" s="258" t="s">
        <v>58</v>
      </c>
      <c r="F342" s="81">
        <f>h12.d!H122</f>
        <v>-96375.9</v>
      </c>
    </row>
    <row r="343" spans="3:6" s="1050" customFormat="1" ht="52.5" customHeight="1">
      <c r="C343" s="243"/>
      <c r="D343" s="724"/>
      <c r="E343" s="258" t="s">
        <v>143</v>
      </c>
      <c r="F343" s="81"/>
    </row>
    <row r="344" spans="3:6" s="1050" customFormat="1">
      <c r="C344" s="243"/>
      <c r="D344" s="724"/>
      <c r="E344" s="258" t="s">
        <v>60</v>
      </c>
      <c r="F344" s="81"/>
    </row>
    <row r="345" spans="3:6" s="1050" customFormat="1">
      <c r="C345" s="243"/>
      <c r="D345" s="724"/>
      <c r="E345" s="258" t="s">
        <v>138</v>
      </c>
      <c r="F345" s="81"/>
    </row>
    <row r="346" spans="3:6" s="1050" customFormat="1">
      <c r="C346" s="243"/>
      <c r="D346" s="724"/>
      <c r="E346" s="258" t="s">
        <v>61</v>
      </c>
      <c r="F346" s="81"/>
    </row>
    <row r="347" spans="3:6" s="1050" customFormat="1" ht="23.25" customHeight="1">
      <c r="C347" s="243"/>
      <c r="D347" s="724"/>
      <c r="E347" s="258" t="s">
        <v>150</v>
      </c>
      <c r="F347" s="81"/>
    </row>
    <row r="348" spans="3:6">
      <c r="C348" s="725"/>
      <c r="D348" s="721" t="s">
        <v>324</v>
      </c>
      <c r="E348" s="1044" t="s">
        <v>58</v>
      </c>
      <c r="F348" s="83">
        <f>h12.d!H131</f>
        <v>309445.09999999998</v>
      </c>
    </row>
    <row r="349" spans="3:6" ht="89.25" customHeight="1">
      <c r="C349" s="725"/>
      <c r="D349" s="721"/>
      <c r="E349" s="1041" t="s">
        <v>325</v>
      </c>
      <c r="F349" s="259"/>
    </row>
    <row r="350" spans="3:6" ht="21" customHeight="1">
      <c r="C350" s="725"/>
      <c r="D350" s="721"/>
      <c r="E350" s="1044" t="s">
        <v>60</v>
      </c>
      <c r="F350" s="231"/>
    </row>
    <row r="351" spans="3:6" ht="37.5" customHeight="1">
      <c r="C351" s="725"/>
      <c r="D351" s="721"/>
      <c r="E351" s="1041" t="s">
        <v>326</v>
      </c>
      <c r="F351" s="231"/>
    </row>
    <row r="352" spans="3:6" ht="25.5" customHeight="1">
      <c r="C352" s="725"/>
      <c r="D352" s="721"/>
      <c r="E352" s="1044" t="s">
        <v>61</v>
      </c>
      <c r="F352" s="231"/>
    </row>
    <row r="353" spans="3:6" ht="20.25" customHeight="1">
      <c r="C353" s="725"/>
      <c r="D353" s="721"/>
      <c r="E353" s="1041" t="s">
        <v>150</v>
      </c>
      <c r="F353" s="231"/>
    </row>
    <row r="354" spans="3:6" s="261" customFormat="1" ht="20.25" customHeight="1">
      <c r="C354" s="721" t="s">
        <v>257</v>
      </c>
      <c r="D354" s="721"/>
      <c r="E354" s="237" t="s">
        <v>55</v>
      </c>
      <c r="F354" s="260">
        <f>F361+F367</f>
        <v>-805716.3</v>
      </c>
    </row>
    <row r="355" spans="3:6" ht="19.5" customHeight="1">
      <c r="C355" s="721"/>
      <c r="D355" s="721"/>
      <c r="E355" s="1041" t="s">
        <v>258</v>
      </c>
      <c r="F355" s="231"/>
    </row>
    <row r="356" spans="3:6" ht="20.25" customHeight="1">
      <c r="C356" s="721"/>
      <c r="D356" s="721"/>
      <c r="E356" s="1044" t="s">
        <v>56</v>
      </c>
      <c r="F356" s="231"/>
    </row>
    <row r="357" spans="3:6" ht="51.75">
      <c r="C357" s="721"/>
      <c r="D357" s="721"/>
      <c r="E357" s="1041" t="s">
        <v>259</v>
      </c>
      <c r="F357" s="231"/>
    </row>
    <row r="358" spans="3:6" ht="20.25" customHeight="1">
      <c r="C358" s="721"/>
      <c r="D358" s="721"/>
      <c r="E358" s="1044" t="s">
        <v>57</v>
      </c>
      <c r="F358" s="231"/>
    </row>
    <row r="359" spans="3:6" ht="18.75" customHeight="1">
      <c r="C359" s="721"/>
      <c r="D359" s="721"/>
      <c r="E359" s="1041" t="s">
        <v>260</v>
      </c>
      <c r="F359" s="231"/>
    </row>
    <row r="360" spans="3:6" ht="20.25" customHeight="1">
      <c r="C360" s="725"/>
      <c r="D360" s="721"/>
      <c r="E360" s="1042" t="s">
        <v>119</v>
      </c>
      <c r="F360" s="231"/>
    </row>
    <row r="361" spans="3:6" ht="18" customHeight="1">
      <c r="C361" s="725"/>
      <c r="D361" s="720" t="s">
        <v>261</v>
      </c>
      <c r="E361" s="1029" t="s">
        <v>58</v>
      </c>
      <c r="F361" s="83">
        <f>h12.d!H142</f>
        <v>-125178.8</v>
      </c>
    </row>
    <row r="362" spans="3:6" ht="33" customHeight="1">
      <c r="C362" s="725"/>
      <c r="D362" s="720"/>
      <c r="E362" s="1038" t="s">
        <v>59</v>
      </c>
      <c r="F362" s="231"/>
    </row>
    <row r="363" spans="3:6" ht="20.25" customHeight="1">
      <c r="C363" s="725"/>
      <c r="D363" s="720"/>
      <c r="E363" s="1029" t="s">
        <v>60</v>
      </c>
      <c r="F363" s="231"/>
    </row>
    <row r="364" spans="3:6" ht="20.25" customHeight="1">
      <c r="C364" s="725"/>
      <c r="D364" s="720"/>
      <c r="E364" s="1038" t="s">
        <v>262</v>
      </c>
      <c r="F364" s="231"/>
    </row>
    <row r="365" spans="3:6" ht="20.25" customHeight="1">
      <c r="C365" s="725"/>
      <c r="D365" s="720"/>
      <c r="E365" s="1029" t="s">
        <v>61</v>
      </c>
      <c r="F365" s="231"/>
    </row>
    <row r="366" spans="3:6" ht="20.25" customHeight="1">
      <c r="C366" s="725"/>
      <c r="D366" s="720"/>
      <c r="E366" s="1038" t="s">
        <v>62</v>
      </c>
      <c r="F366" s="231"/>
    </row>
    <row r="367" spans="3:6" ht="18.75" customHeight="1">
      <c r="C367" s="725"/>
      <c r="D367" s="720" t="s">
        <v>117</v>
      </c>
      <c r="E367" s="1029" t="s">
        <v>58</v>
      </c>
      <c r="F367" s="83">
        <f>h12.d!H150</f>
        <v>-680537.5</v>
      </c>
    </row>
    <row r="368" spans="3:6" ht="55.5" customHeight="1">
      <c r="C368" s="725"/>
      <c r="D368" s="720"/>
      <c r="E368" s="1038" t="s">
        <v>63</v>
      </c>
      <c r="F368" s="231"/>
    </row>
    <row r="369" spans="3:6" ht="20.25" customHeight="1">
      <c r="C369" s="725"/>
      <c r="D369" s="720"/>
      <c r="E369" s="1029" t="s">
        <v>60</v>
      </c>
      <c r="F369" s="231"/>
    </row>
    <row r="370" spans="3:6" ht="20.25" customHeight="1">
      <c r="C370" s="725"/>
      <c r="D370" s="720"/>
      <c r="E370" s="1038" t="s">
        <v>263</v>
      </c>
      <c r="F370" s="231"/>
    </row>
    <row r="371" spans="3:6" ht="20.25" customHeight="1">
      <c r="C371" s="725"/>
      <c r="D371" s="720"/>
      <c r="E371" s="1029" t="s">
        <v>61</v>
      </c>
      <c r="F371" s="231"/>
    </row>
    <row r="372" spans="3:6" ht="20.25" customHeight="1">
      <c r="C372" s="725"/>
      <c r="D372" s="720"/>
      <c r="E372" s="1038" t="s">
        <v>180</v>
      </c>
      <c r="F372" s="231"/>
    </row>
    <row r="373" spans="3:6" ht="20.25" customHeight="1">
      <c r="C373" s="725">
        <v>1212</v>
      </c>
      <c r="D373" s="725"/>
      <c r="E373" s="769" t="s">
        <v>55</v>
      </c>
      <c r="F373" s="770">
        <f>F379</f>
        <v>5712833.3000000007</v>
      </c>
    </row>
    <row r="374" spans="3:6" ht="20.25" customHeight="1">
      <c r="C374" s="725"/>
      <c r="D374" s="725"/>
      <c r="E374" s="715" t="s">
        <v>757</v>
      </c>
      <c r="F374" s="231"/>
    </row>
    <row r="375" spans="3:6" ht="20.25" customHeight="1">
      <c r="C375" s="725"/>
      <c r="D375" s="725"/>
      <c r="E375" s="716" t="s">
        <v>56</v>
      </c>
      <c r="F375" s="231"/>
    </row>
    <row r="376" spans="3:6" ht="20.25" customHeight="1">
      <c r="C376" s="725"/>
      <c r="D376" s="725"/>
      <c r="E376" s="715" t="s">
        <v>903</v>
      </c>
      <c r="F376" s="231"/>
    </row>
    <row r="377" spans="3:6" ht="20.25" customHeight="1">
      <c r="C377" s="725"/>
      <c r="D377" s="725"/>
      <c r="E377" s="716" t="s">
        <v>57</v>
      </c>
      <c r="F377" s="231"/>
    </row>
    <row r="378" spans="3:6" ht="20.25" customHeight="1">
      <c r="C378" s="725"/>
      <c r="D378" s="725"/>
      <c r="E378" s="715" t="s">
        <v>904</v>
      </c>
      <c r="F378" s="231"/>
    </row>
    <row r="379" spans="3:6" ht="20.25" customHeight="1">
      <c r="C379" s="725"/>
      <c r="D379" s="726" t="s">
        <v>905</v>
      </c>
      <c r="E379" s="718" t="s">
        <v>58</v>
      </c>
      <c r="F379" s="83">
        <f>'h14'!E17</f>
        <v>5712833.3000000007</v>
      </c>
    </row>
    <row r="380" spans="3:6" ht="20.25" customHeight="1">
      <c r="C380" s="725"/>
      <c r="D380" s="726"/>
      <c r="E380" s="717" t="s">
        <v>906</v>
      </c>
      <c r="F380" s="231"/>
    </row>
    <row r="381" spans="3:6" ht="20.25" customHeight="1">
      <c r="C381" s="725"/>
      <c r="D381" s="726"/>
      <c r="E381" s="718" t="s">
        <v>60</v>
      </c>
      <c r="F381" s="231"/>
    </row>
    <row r="382" spans="3:6" ht="20.25" customHeight="1">
      <c r="C382" s="725"/>
      <c r="D382" s="726"/>
      <c r="E382" s="717" t="s">
        <v>906</v>
      </c>
      <c r="F382" s="231"/>
    </row>
    <row r="383" spans="3:6" ht="20.25" customHeight="1">
      <c r="C383" s="725"/>
      <c r="D383" s="726"/>
      <c r="E383" s="718" t="s">
        <v>61</v>
      </c>
      <c r="F383" s="231"/>
    </row>
    <row r="384" spans="3:6" ht="20.25" customHeight="1">
      <c r="C384" s="725"/>
      <c r="D384" s="726"/>
      <c r="E384" s="717" t="s">
        <v>150</v>
      </c>
      <c r="F384" s="231"/>
    </row>
    <row r="385" spans="3:6" s="261" customFormat="1" ht="18.75" customHeight="1">
      <c r="C385" s="721" t="s">
        <v>228</v>
      </c>
      <c r="D385" s="721"/>
      <c r="E385" s="237" t="s">
        <v>55</v>
      </c>
      <c r="F385" s="260">
        <f>F392</f>
        <v>-785160</v>
      </c>
    </row>
    <row r="386" spans="3:6">
      <c r="C386" s="721"/>
      <c r="D386" s="721"/>
      <c r="E386" s="1041" t="s">
        <v>229</v>
      </c>
      <c r="F386" s="231"/>
    </row>
    <row r="387" spans="3:6">
      <c r="C387" s="721"/>
      <c r="D387" s="721"/>
      <c r="E387" s="1044" t="s">
        <v>56</v>
      </c>
      <c r="F387" s="231"/>
    </row>
    <row r="388" spans="3:6" ht="39.75" customHeight="1">
      <c r="C388" s="721"/>
      <c r="D388" s="721"/>
      <c r="E388" s="1041" t="s">
        <v>230</v>
      </c>
      <c r="F388" s="231"/>
    </row>
    <row r="389" spans="3:6">
      <c r="C389" s="721"/>
      <c r="D389" s="721"/>
      <c r="E389" s="1044" t="s">
        <v>57</v>
      </c>
      <c r="F389" s="231"/>
    </row>
    <row r="390" spans="3:6" ht="34.5">
      <c r="C390" s="721"/>
      <c r="D390" s="721"/>
      <c r="E390" s="1041" t="s">
        <v>231</v>
      </c>
      <c r="F390" s="231"/>
    </row>
    <row r="391" spans="3:6">
      <c r="C391" s="721"/>
      <c r="D391" s="721"/>
      <c r="E391" s="1042" t="str">
        <f>E360</f>
        <v xml:space="preserve"> Ծրագրի միջոցառումներ</v>
      </c>
      <c r="F391" s="231"/>
    </row>
    <row r="392" spans="3:6">
      <c r="C392" s="725"/>
      <c r="D392" s="721" t="s">
        <v>149</v>
      </c>
      <c r="E392" s="1044" t="s">
        <v>58</v>
      </c>
      <c r="F392" s="83">
        <f>h12.d!H171</f>
        <v>-785160</v>
      </c>
    </row>
    <row r="393" spans="3:6" ht="69">
      <c r="C393" s="725"/>
      <c r="D393" s="721"/>
      <c r="E393" s="1041" t="s">
        <v>232</v>
      </c>
      <c r="F393" s="231"/>
    </row>
    <row r="394" spans="3:6">
      <c r="C394" s="725"/>
      <c r="D394" s="721"/>
      <c r="E394" s="1044" t="s">
        <v>60</v>
      </c>
      <c r="F394" s="231"/>
    </row>
    <row r="395" spans="3:6" ht="51.75">
      <c r="C395" s="725"/>
      <c r="D395" s="721"/>
      <c r="E395" s="1041" t="s">
        <v>233</v>
      </c>
      <c r="F395" s="231"/>
    </row>
    <row r="396" spans="3:6">
      <c r="C396" s="725"/>
      <c r="D396" s="721"/>
      <c r="E396" s="1044" t="s">
        <v>61</v>
      </c>
      <c r="F396" s="231"/>
    </row>
    <row r="397" spans="3:6" ht="24.75" customHeight="1">
      <c r="C397" s="725"/>
      <c r="D397" s="721"/>
      <c r="E397" s="1041" t="s">
        <v>150</v>
      </c>
      <c r="F397" s="231"/>
    </row>
    <row r="398" spans="3:6" s="261" customFormat="1">
      <c r="C398" s="721"/>
      <c r="D398" s="721"/>
      <c r="E398" s="771" t="s">
        <v>680</v>
      </c>
      <c r="F398" s="1362">
        <f>F399</f>
        <v>1010191.2239999995</v>
      </c>
    </row>
    <row r="399" spans="3:6" s="261" customFormat="1">
      <c r="C399" s="721" t="s">
        <v>990</v>
      </c>
      <c r="D399" s="721"/>
      <c r="E399" s="237" t="s">
        <v>55</v>
      </c>
      <c r="F399" s="1362">
        <f>F406</f>
        <v>1010191.2239999995</v>
      </c>
    </row>
    <row r="400" spans="3:6">
      <c r="C400" s="721"/>
      <c r="D400" s="721"/>
      <c r="E400" s="1034" t="s">
        <v>991</v>
      </c>
      <c r="F400" s="1363"/>
    </row>
    <row r="401" spans="3:6">
      <c r="C401" s="721"/>
      <c r="D401" s="721"/>
      <c r="E401" s="1044" t="s">
        <v>56</v>
      </c>
      <c r="F401" s="1363"/>
    </row>
    <row r="402" spans="3:6" ht="34.5">
      <c r="C402" s="721"/>
      <c r="D402" s="721"/>
      <c r="E402" s="1034" t="s">
        <v>992</v>
      </c>
      <c r="F402" s="1363"/>
    </row>
    <row r="403" spans="3:6">
      <c r="C403" s="721"/>
      <c r="D403" s="721"/>
      <c r="E403" s="1044" t="s">
        <v>57</v>
      </c>
      <c r="F403" s="1363"/>
    </row>
    <row r="404" spans="3:6" ht="34.5">
      <c r="C404" s="721"/>
      <c r="D404" s="721"/>
      <c r="E404" s="1034" t="s">
        <v>993</v>
      </c>
      <c r="F404" s="1363"/>
    </row>
    <row r="405" spans="3:6">
      <c r="C405" s="725"/>
      <c r="D405" s="725"/>
      <c r="E405" s="231" t="str">
        <f>E391</f>
        <v xml:space="preserve"> Ծրագրի միջոցառումներ</v>
      </c>
      <c r="F405" s="1363"/>
    </row>
    <row r="406" spans="3:6">
      <c r="C406" s="725"/>
      <c r="D406" s="721" t="s">
        <v>994</v>
      </c>
      <c r="E406" s="1044" t="s">
        <v>58</v>
      </c>
      <c r="F406" s="1363">
        <f>'h9'!H687</f>
        <v>1010191.2239999995</v>
      </c>
    </row>
    <row r="407" spans="3:6">
      <c r="C407" s="725"/>
      <c r="D407" s="721"/>
      <c r="E407" s="1034" t="s">
        <v>991</v>
      </c>
      <c r="F407" s="1363"/>
    </row>
    <row r="408" spans="3:6">
      <c r="C408" s="725"/>
      <c r="D408" s="721"/>
      <c r="E408" s="1044" t="s">
        <v>60</v>
      </c>
      <c r="F408" s="1363"/>
    </row>
    <row r="409" spans="3:6" ht="69">
      <c r="C409" s="725"/>
      <c r="D409" s="721"/>
      <c r="E409" s="1034" t="s">
        <v>995</v>
      </c>
      <c r="F409" s="1363"/>
    </row>
    <row r="410" spans="3:6">
      <c r="C410" s="725"/>
      <c r="D410" s="721"/>
      <c r="E410" s="1044" t="s">
        <v>61</v>
      </c>
      <c r="F410" s="1363"/>
    </row>
    <row r="411" spans="3:6">
      <c r="C411" s="725"/>
      <c r="D411" s="721"/>
      <c r="E411" s="1034" t="s">
        <v>62</v>
      </c>
      <c r="F411" s="231"/>
    </row>
  </sheetData>
  <mergeCells count="3">
    <mergeCell ref="C5:F5"/>
    <mergeCell ref="E7:E8"/>
    <mergeCell ref="C7:D7"/>
  </mergeCells>
  <pageMargins left="0" right="0" top="0.196850393700787" bottom="0.196850393700787" header="0.31496062992126" footer="0.31496062992126"/>
  <pageSetup paperSize="9" scale="60" orientation="portrait" r:id="rId1"/>
  <ignoredErrors>
    <ignoredError sqref="C12:D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3"/>
  <sheetViews>
    <sheetView zoomScaleNormal="100" workbookViewId="0">
      <selection activeCell="H12" sqref="H12"/>
    </sheetView>
  </sheetViews>
  <sheetFormatPr defaultRowHeight="17.25"/>
  <cols>
    <col min="1" max="1" width="8.85546875" style="1"/>
    <col min="2" max="3" width="8.5703125" style="9" customWidth="1"/>
    <col min="4" max="4" width="6.5703125" style="9" customWidth="1"/>
    <col min="5" max="5" width="11.85546875" style="9" bestFit="1" customWidth="1"/>
    <col min="6" max="6" width="15.42578125" style="9" customWidth="1"/>
    <col min="7" max="7" width="76.140625" style="1" customWidth="1"/>
    <col min="8" max="8" width="19.42578125" style="1" customWidth="1"/>
    <col min="9" max="9" width="20.85546875" style="1" customWidth="1"/>
    <col min="10" max="10" width="18.140625" style="1" bestFit="1" customWidth="1"/>
    <col min="11" max="12" width="16.42578125" style="1" bestFit="1" customWidth="1"/>
    <col min="13" max="255" width="8.85546875" style="1"/>
    <col min="256" max="256" width="7.5703125" style="1" bestFit="1" customWidth="1"/>
    <col min="257" max="257" width="7" style="1" bestFit="1" customWidth="1"/>
    <col min="258" max="258" width="5.5703125" style="1" bestFit="1" customWidth="1"/>
    <col min="259" max="259" width="8.5703125" style="1" bestFit="1" customWidth="1"/>
    <col min="260" max="260" width="8.42578125" style="1" bestFit="1" customWidth="1"/>
    <col min="261" max="261" width="76.140625" style="1" customWidth="1"/>
    <col min="262" max="264" width="16.5703125" style="1" customWidth="1"/>
    <col min="265" max="265" width="18.5703125" style="1" customWidth="1"/>
    <col min="266" max="511" width="8.85546875" style="1"/>
    <col min="512" max="512" width="7.5703125" style="1" bestFit="1" customWidth="1"/>
    <col min="513" max="513" width="7" style="1" bestFit="1" customWidth="1"/>
    <col min="514" max="514" width="5.5703125" style="1" bestFit="1" customWidth="1"/>
    <col min="515" max="515" width="8.5703125" style="1" bestFit="1" customWidth="1"/>
    <col min="516" max="516" width="8.42578125" style="1" bestFit="1" customWidth="1"/>
    <col min="517" max="517" width="76.140625" style="1" customWidth="1"/>
    <col min="518" max="520" width="16.5703125" style="1" customWidth="1"/>
    <col min="521" max="521" width="18.5703125" style="1" customWidth="1"/>
    <col min="522" max="767" width="8.85546875" style="1"/>
    <col min="768" max="768" width="7.5703125" style="1" bestFit="1" customWidth="1"/>
    <col min="769" max="769" width="7" style="1" bestFit="1" customWidth="1"/>
    <col min="770" max="770" width="5.5703125" style="1" bestFit="1" customWidth="1"/>
    <col min="771" max="771" width="8.5703125" style="1" bestFit="1" customWidth="1"/>
    <col min="772" max="772" width="8.42578125" style="1" bestFit="1" customWidth="1"/>
    <col min="773" max="773" width="76.140625" style="1" customWidth="1"/>
    <col min="774" max="776" width="16.5703125" style="1" customWidth="1"/>
    <col min="777" max="777" width="18.5703125" style="1" customWidth="1"/>
    <col min="778" max="1023" width="8.85546875" style="1"/>
    <col min="1024" max="1024" width="7.5703125" style="1" bestFit="1" customWidth="1"/>
    <col min="1025" max="1025" width="7" style="1" bestFit="1" customWidth="1"/>
    <col min="1026" max="1026" width="5.5703125" style="1" bestFit="1" customWidth="1"/>
    <col min="1027" max="1027" width="8.5703125" style="1" bestFit="1" customWidth="1"/>
    <col min="1028" max="1028" width="8.42578125" style="1" bestFit="1" customWidth="1"/>
    <col min="1029" max="1029" width="76.140625" style="1" customWidth="1"/>
    <col min="1030" max="1032" width="16.5703125" style="1" customWidth="1"/>
    <col min="1033" max="1033" width="18.5703125" style="1" customWidth="1"/>
    <col min="1034" max="1279" width="8.85546875" style="1"/>
    <col min="1280" max="1280" width="7.5703125" style="1" bestFit="1" customWidth="1"/>
    <col min="1281" max="1281" width="7" style="1" bestFit="1" customWidth="1"/>
    <col min="1282" max="1282" width="5.5703125" style="1" bestFit="1" customWidth="1"/>
    <col min="1283" max="1283" width="8.5703125" style="1" bestFit="1" customWidth="1"/>
    <col min="1284" max="1284" width="8.42578125" style="1" bestFit="1" customWidth="1"/>
    <col min="1285" max="1285" width="76.140625" style="1" customWidth="1"/>
    <col min="1286" max="1288" width="16.5703125" style="1" customWidth="1"/>
    <col min="1289" max="1289" width="18.5703125" style="1" customWidth="1"/>
    <col min="1290" max="1535" width="8.85546875" style="1"/>
    <col min="1536" max="1536" width="7.5703125" style="1" bestFit="1" customWidth="1"/>
    <col min="1537" max="1537" width="7" style="1" bestFit="1" customWidth="1"/>
    <col min="1538" max="1538" width="5.5703125" style="1" bestFit="1" customWidth="1"/>
    <col min="1539" max="1539" width="8.5703125" style="1" bestFit="1" customWidth="1"/>
    <col min="1540" max="1540" width="8.42578125" style="1" bestFit="1" customWidth="1"/>
    <col min="1541" max="1541" width="76.140625" style="1" customWidth="1"/>
    <col min="1542" max="1544" width="16.5703125" style="1" customWidth="1"/>
    <col min="1545" max="1545" width="18.5703125" style="1" customWidth="1"/>
    <col min="1546" max="1791" width="8.85546875" style="1"/>
    <col min="1792" max="1792" width="7.5703125" style="1" bestFit="1" customWidth="1"/>
    <col min="1793" max="1793" width="7" style="1" bestFit="1" customWidth="1"/>
    <col min="1794" max="1794" width="5.5703125" style="1" bestFit="1" customWidth="1"/>
    <col min="1795" max="1795" width="8.5703125" style="1" bestFit="1" customWidth="1"/>
    <col min="1796" max="1796" width="8.42578125" style="1" bestFit="1" customWidth="1"/>
    <col min="1797" max="1797" width="76.140625" style="1" customWidth="1"/>
    <col min="1798" max="1800" width="16.5703125" style="1" customWidth="1"/>
    <col min="1801" max="1801" width="18.5703125" style="1" customWidth="1"/>
    <col min="1802" max="2047" width="8.85546875" style="1"/>
    <col min="2048" max="2048" width="7.5703125" style="1" bestFit="1" customWidth="1"/>
    <col min="2049" max="2049" width="7" style="1" bestFit="1" customWidth="1"/>
    <col min="2050" max="2050" width="5.5703125" style="1" bestFit="1" customWidth="1"/>
    <col min="2051" max="2051" width="8.5703125" style="1" bestFit="1" customWidth="1"/>
    <col min="2052" max="2052" width="8.42578125" style="1" bestFit="1" customWidth="1"/>
    <col min="2053" max="2053" width="76.140625" style="1" customWidth="1"/>
    <col min="2054" max="2056" width="16.5703125" style="1" customWidth="1"/>
    <col min="2057" max="2057" width="18.5703125" style="1" customWidth="1"/>
    <col min="2058" max="2303" width="8.85546875" style="1"/>
    <col min="2304" max="2304" width="7.5703125" style="1" bestFit="1" customWidth="1"/>
    <col min="2305" max="2305" width="7" style="1" bestFit="1" customWidth="1"/>
    <col min="2306" max="2306" width="5.5703125" style="1" bestFit="1" customWidth="1"/>
    <col min="2307" max="2307" width="8.5703125" style="1" bestFit="1" customWidth="1"/>
    <col min="2308" max="2308" width="8.42578125" style="1" bestFit="1" customWidth="1"/>
    <col min="2309" max="2309" width="76.140625" style="1" customWidth="1"/>
    <col min="2310" max="2312" width="16.5703125" style="1" customWidth="1"/>
    <col min="2313" max="2313" width="18.5703125" style="1" customWidth="1"/>
    <col min="2314" max="2559" width="8.85546875" style="1"/>
    <col min="2560" max="2560" width="7.5703125" style="1" bestFit="1" customWidth="1"/>
    <col min="2561" max="2561" width="7" style="1" bestFit="1" customWidth="1"/>
    <col min="2562" max="2562" width="5.5703125" style="1" bestFit="1" customWidth="1"/>
    <col min="2563" max="2563" width="8.5703125" style="1" bestFit="1" customWidth="1"/>
    <col min="2564" max="2564" width="8.42578125" style="1" bestFit="1" customWidth="1"/>
    <col min="2565" max="2565" width="76.140625" style="1" customWidth="1"/>
    <col min="2566" max="2568" width="16.5703125" style="1" customWidth="1"/>
    <col min="2569" max="2569" width="18.5703125" style="1" customWidth="1"/>
    <col min="2570" max="2815" width="8.85546875" style="1"/>
    <col min="2816" max="2816" width="7.5703125" style="1" bestFit="1" customWidth="1"/>
    <col min="2817" max="2817" width="7" style="1" bestFit="1" customWidth="1"/>
    <col min="2818" max="2818" width="5.5703125" style="1" bestFit="1" customWidth="1"/>
    <col min="2819" max="2819" width="8.5703125" style="1" bestFit="1" customWidth="1"/>
    <col min="2820" max="2820" width="8.42578125" style="1" bestFit="1" customWidth="1"/>
    <col min="2821" max="2821" width="76.140625" style="1" customWidth="1"/>
    <col min="2822" max="2824" width="16.5703125" style="1" customWidth="1"/>
    <col min="2825" max="2825" width="18.5703125" style="1" customWidth="1"/>
    <col min="2826" max="3071" width="8.85546875" style="1"/>
    <col min="3072" max="3072" width="7.5703125" style="1" bestFit="1" customWidth="1"/>
    <col min="3073" max="3073" width="7" style="1" bestFit="1" customWidth="1"/>
    <col min="3074" max="3074" width="5.5703125" style="1" bestFit="1" customWidth="1"/>
    <col min="3075" max="3075" width="8.5703125" style="1" bestFit="1" customWidth="1"/>
    <col min="3076" max="3076" width="8.42578125" style="1" bestFit="1" customWidth="1"/>
    <col min="3077" max="3077" width="76.140625" style="1" customWidth="1"/>
    <col min="3078" max="3080" width="16.5703125" style="1" customWidth="1"/>
    <col min="3081" max="3081" width="18.5703125" style="1" customWidth="1"/>
    <col min="3082" max="3327" width="8.85546875" style="1"/>
    <col min="3328" max="3328" width="7.5703125" style="1" bestFit="1" customWidth="1"/>
    <col min="3329" max="3329" width="7" style="1" bestFit="1" customWidth="1"/>
    <col min="3330" max="3330" width="5.5703125" style="1" bestFit="1" customWidth="1"/>
    <col min="3331" max="3331" width="8.5703125" style="1" bestFit="1" customWidth="1"/>
    <col min="3332" max="3332" width="8.42578125" style="1" bestFit="1" customWidth="1"/>
    <col min="3333" max="3333" width="76.140625" style="1" customWidth="1"/>
    <col min="3334" max="3336" width="16.5703125" style="1" customWidth="1"/>
    <col min="3337" max="3337" width="18.5703125" style="1" customWidth="1"/>
    <col min="3338" max="3583" width="8.85546875" style="1"/>
    <col min="3584" max="3584" width="7.5703125" style="1" bestFit="1" customWidth="1"/>
    <col min="3585" max="3585" width="7" style="1" bestFit="1" customWidth="1"/>
    <col min="3586" max="3586" width="5.5703125" style="1" bestFit="1" customWidth="1"/>
    <col min="3587" max="3587" width="8.5703125" style="1" bestFit="1" customWidth="1"/>
    <col min="3588" max="3588" width="8.42578125" style="1" bestFit="1" customWidth="1"/>
    <col min="3589" max="3589" width="76.140625" style="1" customWidth="1"/>
    <col min="3590" max="3592" width="16.5703125" style="1" customWidth="1"/>
    <col min="3593" max="3593" width="18.5703125" style="1" customWidth="1"/>
    <col min="3594" max="3839" width="8.85546875" style="1"/>
    <col min="3840" max="3840" width="7.5703125" style="1" bestFit="1" customWidth="1"/>
    <col min="3841" max="3841" width="7" style="1" bestFit="1" customWidth="1"/>
    <col min="3842" max="3842" width="5.5703125" style="1" bestFit="1" customWidth="1"/>
    <col min="3843" max="3843" width="8.5703125" style="1" bestFit="1" customWidth="1"/>
    <col min="3844" max="3844" width="8.42578125" style="1" bestFit="1" customWidth="1"/>
    <col min="3845" max="3845" width="76.140625" style="1" customWidth="1"/>
    <col min="3846" max="3848" width="16.5703125" style="1" customWidth="1"/>
    <col min="3849" max="3849" width="18.5703125" style="1" customWidth="1"/>
    <col min="3850" max="4095" width="8.85546875" style="1"/>
    <col min="4096" max="4096" width="7.5703125" style="1" bestFit="1" customWidth="1"/>
    <col min="4097" max="4097" width="7" style="1" bestFit="1" customWidth="1"/>
    <col min="4098" max="4098" width="5.5703125" style="1" bestFit="1" customWidth="1"/>
    <col min="4099" max="4099" width="8.5703125" style="1" bestFit="1" customWidth="1"/>
    <col min="4100" max="4100" width="8.42578125" style="1" bestFit="1" customWidth="1"/>
    <col min="4101" max="4101" width="76.140625" style="1" customWidth="1"/>
    <col min="4102" max="4104" width="16.5703125" style="1" customWidth="1"/>
    <col min="4105" max="4105" width="18.5703125" style="1" customWidth="1"/>
    <col min="4106" max="4351" width="8.85546875" style="1"/>
    <col min="4352" max="4352" width="7.5703125" style="1" bestFit="1" customWidth="1"/>
    <col min="4353" max="4353" width="7" style="1" bestFit="1" customWidth="1"/>
    <col min="4354" max="4354" width="5.5703125" style="1" bestFit="1" customWidth="1"/>
    <col min="4355" max="4355" width="8.5703125" style="1" bestFit="1" customWidth="1"/>
    <col min="4356" max="4356" width="8.42578125" style="1" bestFit="1" customWidth="1"/>
    <col min="4357" max="4357" width="76.140625" style="1" customWidth="1"/>
    <col min="4358" max="4360" width="16.5703125" style="1" customWidth="1"/>
    <col min="4361" max="4361" width="18.5703125" style="1" customWidth="1"/>
    <col min="4362" max="4607" width="8.85546875" style="1"/>
    <col min="4608" max="4608" width="7.5703125" style="1" bestFit="1" customWidth="1"/>
    <col min="4609" max="4609" width="7" style="1" bestFit="1" customWidth="1"/>
    <col min="4610" max="4610" width="5.5703125" style="1" bestFit="1" customWidth="1"/>
    <col min="4611" max="4611" width="8.5703125" style="1" bestFit="1" customWidth="1"/>
    <col min="4612" max="4612" width="8.42578125" style="1" bestFit="1" customWidth="1"/>
    <col min="4613" max="4613" width="76.140625" style="1" customWidth="1"/>
    <col min="4614" max="4616" width="16.5703125" style="1" customWidth="1"/>
    <col min="4617" max="4617" width="18.5703125" style="1" customWidth="1"/>
    <col min="4618" max="4863" width="8.85546875" style="1"/>
    <col min="4864" max="4864" width="7.5703125" style="1" bestFit="1" customWidth="1"/>
    <col min="4865" max="4865" width="7" style="1" bestFit="1" customWidth="1"/>
    <col min="4866" max="4866" width="5.5703125" style="1" bestFit="1" customWidth="1"/>
    <col min="4867" max="4867" width="8.5703125" style="1" bestFit="1" customWidth="1"/>
    <col min="4868" max="4868" width="8.42578125" style="1" bestFit="1" customWidth="1"/>
    <col min="4869" max="4869" width="76.140625" style="1" customWidth="1"/>
    <col min="4870" max="4872" width="16.5703125" style="1" customWidth="1"/>
    <col min="4873" max="4873" width="18.5703125" style="1" customWidth="1"/>
    <col min="4874" max="5119" width="8.85546875" style="1"/>
    <col min="5120" max="5120" width="7.5703125" style="1" bestFit="1" customWidth="1"/>
    <col min="5121" max="5121" width="7" style="1" bestFit="1" customWidth="1"/>
    <col min="5122" max="5122" width="5.5703125" style="1" bestFit="1" customWidth="1"/>
    <col min="5123" max="5123" width="8.5703125" style="1" bestFit="1" customWidth="1"/>
    <col min="5124" max="5124" width="8.42578125" style="1" bestFit="1" customWidth="1"/>
    <col min="5125" max="5125" width="76.140625" style="1" customWidth="1"/>
    <col min="5126" max="5128" width="16.5703125" style="1" customWidth="1"/>
    <col min="5129" max="5129" width="18.5703125" style="1" customWidth="1"/>
    <col min="5130" max="5375" width="8.85546875" style="1"/>
    <col min="5376" max="5376" width="7.5703125" style="1" bestFit="1" customWidth="1"/>
    <col min="5377" max="5377" width="7" style="1" bestFit="1" customWidth="1"/>
    <col min="5378" max="5378" width="5.5703125" style="1" bestFit="1" customWidth="1"/>
    <col min="5379" max="5379" width="8.5703125" style="1" bestFit="1" customWidth="1"/>
    <col min="5380" max="5380" width="8.42578125" style="1" bestFit="1" customWidth="1"/>
    <col min="5381" max="5381" width="76.140625" style="1" customWidth="1"/>
    <col min="5382" max="5384" width="16.5703125" style="1" customWidth="1"/>
    <col min="5385" max="5385" width="18.5703125" style="1" customWidth="1"/>
    <col min="5386" max="5631" width="8.85546875" style="1"/>
    <col min="5632" max="5632" width="7.5703125" style="1" bestFit="1" customWidth="1"/>
    <col min="5633" max="5633" width="7" style="1" bestFit="1" customWidth="1"/>
    <col min="5634" max="5634" width="5.5703125" style="1" bestFit="1" customWidth="1"/>
    <col min="5635" max="5635" width="8.5703125" style="1" bestFit="1" customWidth="1"/>
    <col min="5636" max="5636" width="8.42578125" style="1" bestFit="1" customWidth="1"/>
    <col min="5637" max="5637" width="76.140625" style="1" customWidth="1"/>
    <col min="5638" max="5640" width="16.5703125" style="1" customWidth="1"/>
    <col min="5641" max="5641" width="18.5703125" style="1" customWidth="1"/>
    <col min="5642" max="5887" width="8.85546875" style="1"/>
    <col min="5888" max="5888" width="7.5703125" style="1" bestFit="1" customWidth="1"/>
    <col min="5889" max="5889" width="7" style="1" bestFit="1" customWidth="1"/>
    <col min="5890" max="5890" width="5.5703125" style="1" bestFit="1" customWidth="1"/>
    <col min="5891" max="5891" width="8.5703125" style="1" bestFit="1" customWidth="1"/>
    <col min="5892" max="5892" width="8.42578125" style="1" bestFit="1" customWidth="1"/>
    <col min="5893" max="5893" width="76.140625" style="1" customWidth="1"/>
    <col min="5894" max="5896" width="16.5703125" style="1" customWidth="1"/>
    <col min="5897" max="5897" width="18.5703125" style="1" customWidth="1"/>
    <col min="5898" max="6143" width="8.85546875" style="1"/>
    <col min="6144" max="6144" width="7.5703125" style="1" bestFit="1" customWidth="1"/>
    <col min="6145" max="6145" width="7" style="1" bestFit="1" customWidth="1"/>
    <col min="6146" max="6146" width="5.5703125" style="1" bestFit="1" customWidth="1"/>
    <col min="6147" max="6147" width="8.5703125" style="1" bestFit="1" customWidth="1"/>
    <col min="6148" max="6148" width="8.42578125" style="1" bestFit="1" customWidth="1"/>
    <col min="6149" max="6149" width="76.140625" style="1" customWidth="1"/>
    <col min="6150" max="6152" width="16.5703125" style="1" customWidth="1"/>
    <col min="6153" max="6153" width="18.5703125" style="1" customWidth="1"/>
    <col min="6154" max="6399" width="8.85546875" style="1"/>
    <col min="6400" max="6400" width="7.5703125" style="1" bestFit="1" customWidth="1"/>
    <col min="6401" max="6401" width="7" style="1" bestFit="1" customWidth="1"/>
    <col min="6402" max="6402" width="5.5703125" style="1" bestFit="1" customWidth="1"/>
    <col min="6403" max="6403" width="8.5703125" style="1" bestFit="1" customWidth="1"/>
    <col min="6404" max="6404" width="8.42578125" style="1" bestFit="1" customWidth="1"/>
    <col min="6405" max="6405" width="76.140625" style="1" customWidth="1"/>
    <col min="6406" max="6408" width="16.5703125" style="1" customWidth="1"/>
    <col min="6409" max="6409" width="18.5703125" style="1" customWidth="1"/>
    <col min="6410" max="6655" width="8.85546875" style="1"/>
    <col min="6656" max="6656" width="7.5703125" style="1" bestFit="1" customWidth="1"/>
    <col min="6657" max="6657" width="7" style="1" bestFit="1" customWidth="1"/>
    <col min="6658" max="6658" width="5.5703125" style="1" bestFit="1" customWidth="1"/>
    <col min="6659" max="6659" width="8.5703125" style="1" bestFit="1" customWidth="1"/>
    <col min="6660" max="6660" width="8.42578125" style="1" bestFit="1" customWidth="1"/>
    <col min="6661" max="6661" width="76.140625" style="1" customWidth="1"/>
    <col min="6662" max="6664" width="16.5703125" style="1" customWidth="1"/>
    <col min="6665" max="6665" width="18.5703125" style="1" customWidth="1"/>
    <col min="6666" max="6911" width="8.85546875" style="1"/>
    <col min="6912" max="6912" width="7.5703125" style="1" bestFit="1" customWidth="1"/>
    <col min="6913" max="6913" width="7" style="1" bestFit="1" customWidth="1"/>
    <col min="6914" max="6914" width="5.5703125" style="1" bestFit="1" customWidth="1"/>
    <col min="6915" max="6915" width="8.5703125" style="1" bestFit="1" customWidth="1"/>
    <col min="6916" max="6916" width="8.42578125" style="1" bestFit="1" customWidth="1"/>
    <col min="6917" max="6917" width="76.140625" style="1" customWidth="1"/>
    <col min="6918" max="6920" width="16.5703125" style="1" customWidth="1"/>
    <col min="6921" max="6921" width="18.5703125" style="1" customWidth="1"/>
    <col min="6922" max="7167" width="8.85546875" style="1"/>
    <col min="7168" max="7168" width="7.5703125" style="1" bestFit="1" customWidth="1"/>
    <col min="7169" max="7169" width="7" style="1" bestFit="1" customWidth="1"/>
    <col min="7170" max="7170" width="5.5703125" style="1" bestFit="1" customWidth="1"/>
    <col min="7171" max="7171" width="8.5703125" style="1" bestFit="1" customWidth="1"/>
    <col min="7172" max="7172" width="8.42578125" style="1" bestFit="1" customWidth="1"/>
    <col min="7173" max="7173" width="76.140625" style="1" customWidth="1"/>
    <col min="7174" max="7176" width="16.5703125" style="1" customWidth="1"/>
    <col min="7177" max="7177" width="18.5703125" style="1" customWidth="1"/>
    <col min="7178" max="7423" width="8.85546875" style="1"/>
    <col min="7424" max="7424" width="7.5703125" style="1" bestFit="1" customWidth="1"/>
    <col min="7425" max="7425" width="7" style="1" bestFit="1" customWidth="1"/>
    <col min="7426" max="7426" width="5.5703125" style="1" bestFit="1" customWidth="1"/>
    <col min="7427" max="7427" width="8.5703125" style="1" bestFit="1" customWidth="1"/>
    <col min="7428" max="7428" width="8.42578125" style="1" bestFit="1" customWidth="1"/>
    <col min="7429" max="7429" width="76.140625" style="1" customWidth="1"/>
    <col min="7430" max="7432" width="16.5703125" style="1" customWidth="1"/>
    <col min="7433" max="7433" width="18.5703125" style="1" customWidth="1"/>
    <col min="7434" max="7679" width="8.85546875" style="1"/>
    <col min="7680" max="7680" width="7.5703125" style="1" bestFit="1" customWidth="1"/>
    <col min="7681" max="7681" width="7" style="1" bestFit="1" customWidth="1"/>
    <col min="7682" max="7682" width="5.5703125" style="1" bestFit="1" customWidth="1"/>
    <col min="7683" max="7683" width="8.5703125" style="1" bestFit="1" customWidth="1"/>
    <col min="7684" max="7684" width="8.42578125" style="1" bestFit="1" customWidth="1"/>
    <col min="7685" max="7685" width="76.140625" style="1" customWidth="1"/>
    <col min="7686" max="7688" width="16.5703125" style="1" customWidth="1"/>
    <col min="7689" max="7689" width="18.5703125" style="1" customWidth="1"/>
    <col min="7690" max="7935" width="8.85546875" style="1"/>
    <col min="7936" max="7936" width="7.5703125" style="1" bestFit="1" customWidth="1"/>
    <col min="7937" max="7937" width="7" style="1" bestFit="1" customWidth="1"/>
    <col min="7938" max="7938" width="5.5703125" style="1" bestFit="1" customWidth="1"/>
    <col min="7939" max="7939" width="8.5703125" style="1" bestFit="1" customWidth="1"/>
    <col min="7940" max="7940" width="8.42578125" style="1" bestFit="1" customWidth="1"/>
    <col min="7941" max="7941" width="76.140625" style="1" customWidth="1"/>
    <col min="7942" max="7944" width="16.5703125" style="1" customWidth="1"/>
    <col min="7945" max="7945" width="18.5703125" style="1" customWidth="1"/>
    <col min="7946" max="8191" width="8.85546875" style="1"/>
    <col min="8192" max="8192" width="7.5703125" style="1" bestFit="1" customWidth="1"/>
    <col min="8193" max="8193" width="7" style="1" bestFit="1" customWidth="1"/>
    <col min="8194" max="8194" width="5.5703125" style="1" bestFit="1" customWidth="1"/>
    <col min="8195" max="8195" width="8.5703125" style="1" bestFit="1" customWidth="1"/>
    <col min="8196" max="8196" width="8.42578125" style="1" bestFit="1" customWidth="1"/>
    <col min="8197" max="8197" width="76.140625" style="1" customWidth="1"/>
    <col min="8198" max="8200" width="16.5703125" style="1" customWidth="1"/>
    <col min="8201" max="8201" width="18.5703125" style="1" customWidth="1"/>
    <col min="8202" max="8447" width="8.85546875" style="1"/>
    <col min="8448" max="8448" width="7.5703125" style="1" bestFit="1" customWidth="1"/>
    <col min="8449" max="8449" width="7" style="1" bestFit="1" customWidth="1"/>
    <col min="8450" max="8450" width="5.5703125" style="1" bestFit="1" customWidth="1"/>
    <col min="8451" max="8451" width="8.5703125" style="1" bestFit="1" customWidth="1"/>
    <col min="8452" max="8452" width="8.42578125" style="1" bestFit="1" customWidth="1"/>
    <col min="8453" max="8453" width="76.140625" style="1" customWidth="1"/>
    <col min="8454" max="8456" width="16.5703125" style="1" customWidth="1"/>
    <col min="8457" max="8457" width="18.5703125" style="1" customWidth="1"/>
    <col min="8458" max="8703" width="8.85546875" style="1"/>
    <col min="8704" max="8704" width="7.5703125" style="1" bestFit="1" customWidth="1"/>
    <col min="8705" max="8705" width="7" style="1" bestFit="1" customWidth="1"/>
    <col min="8706" max="8706" width="5.5703125" style="1" bestFit="1" customWidth="1"/>
    <col min="8707" max="8707" width="8.5703125" style="1" bestFit="1" customWidth="1"/>
    <col min="8708" max="8708" width="8.42578125" style="1" bestFit="1" customWidth="1"/>
    <col min="8709" max="8709" width="76.140625" style="1" customWidth="1"/>
    <col min="8710" max="8712" width="16.5703125" style="1" customWidth="1"/>
    <col min="8713" max="8713" width="18.5703125" style="1" customWidth="1"/>
    <col min="8714" max="8959" width="8.85546875" style="1"/>
    <col min="8960" max="8960" width="7.5703125" style="1" bestFit="1" customWidth="1"/>
    <col min="8961" max="8961" width="7" style="1" bestFit="1" customWidth="1"/>
    <col min="8962" max="8962" width="5.5703125" style="1" bestFit="1" customWidth="1"/>
    <col min="8963" max="8963" width="8.5703125" style="1" bestFit="1" customWidth="1"/>
    <col min="8964" max="8964" width="8.42578125" style="1" bestFit="1" customWidth="1"/>
    <col min="8965" max="8965" width="76.140625" style="1" customWidth="1"/>
    <col min="8966" max="8968" width="16.5703125" style="1" customWidth="1"/>
    <col min="8969" max="8969" width="18.5703125" style="1" customWidth="1"/>
    <col min="8970" max="9215" width="8.85546875" style="1"/>
    <col min="9216" max="9216" width="7.5703125" style="1" bestFit="1" customWidth="1"/>
    <col min="9217" max="9217" width="7" style="1" bestFit="1" customWidth="1"/>
    <col min="9218" max="9218" width="5.5703125" style="1" bestFit="1" customWidth="1"/>
    <col min="9219" max="9219" width="8.5703125" style="1" bestFit="1" customWidth="1"/>
    <col min="9220" max="9220" width="8.42578125" style="1" bestFit="1" customWidth="1"/>
    <col min="9221" max="9221" width="76.140625" style="1" customWidth="1"/>
    <col min="9222" max="9224" width="16.5703125" style="1" customWidth="1"/>
    <col min="9225" max="9225" width="18.5703125" style="1" customWidth="1"/>
    <col min="9226" max="9471" width="8.85546875" style="1"/>
    <col min="9472" max="9472" width="7.5703125" style="1" bestFit="1" customWidth="1"/>
    <col min="9473" max="9473" width="7" style="1" bestFit="1" customWidth="1"/>
    <col min="9474" max="9474" width="5.5703125" style="1" bestFit="1" customWidth="1"/>
    <col min="9475" max="9475" width="8.5703125" style="1" bestFit="1" customWidth="1"/>
    <col min="9476" max="9476" width="8.42578125" style="1" bestFit="1" customWidth="1"/>
    <col min="9477" max="9477" width="76.140625" style="1" customWidth="1"/>
    <col min="9478" max="9480" width="16.5703125" style="1" customWidth="1"/>
    <col min="9481" max="9481" width="18.5703125" style="1" customWidth="1"/>
    <col min="9482" max="9727" width="8.85546875" style="1"/>
    <col min="9728" max="9728" width="7.5703125" style="1" bestFit="1" customWidth="1"/>
    <col min="9729" max="9729" width="7" style="1" bestFit="1" customWidth="1"/>
    <col min="9730" max="9730" width="5.5703125" style="1" bestFit="1" customWidth="1"/>
    <col min="9731" max="9731" width="8.5703125" style="1" bestFit="1" customWidth="1"/>
    <col min="9732" max="9732" width="8.42578125" style="1" bestFit="1" customWidth="1"/>
    <col min="9733" max="9733" width="76.140625" style="1" customWidth="1"/>
    <col min="9734" max="9736" width="16.5703125" style="1" customWidth="1"/>
    <col min="9737" max="9737" width="18.5703125" style="1" customWidth="1"/>
    <col min="9738" max="9983" width="8.85546875" style="1"/>
    <col min="9984" max="9984" width="7.5703125" style="1" bestFit="1" customWidth="1"/>
    <col min="9985" max="9985" width="7" style="1" bestFit="1" customWidth="1"/>
    <col min="9986" max="9986" width="5.5703125" style="1" bestFit="1" customWidth="1"/>
    <col min="9987" max="9987" width="8.5703125" style="1" bestFit="1" customWidth="1"/>
    <col min="9988" max="9988" width="8.42578125" style="1" bestFit="1" customWidth="1"/>
    <col min="9989" max="9989" width="76.140625" style="1" customWidth="1"/>
    <col min="9990" max="9992" width="16.5703125" style="1" customWidth="1"/>
    <col min="9993" max="9993" width="18.5703125" style="1" customWidth="1"/>
    <col min="9994" max="10239" width="8.85546875" style="1"/>
    <col min="10240" max="10240" width="7.5703125" style="1" bestFit="1" customWidth="1"/>
    <col min="10241" max="10241" width="7" style="1" bestFit="1" customWidth="1"/>
    <col min="10242" max="10242" width="5.5703125" style="1" bestFit="1" customWidth="1"/>
    <col min="10243" max="10243" width="8.5703125" style="1" bestFit="1" customWidth="1"/>
    <col min="10244" max="10244" width="8.42578125" style="1" bestFit="1" customWidth="1"/>
    <col min="10245" max="10245" width="76.140625" style="1" customWidth="1"/>
    <col min="10246" max="10248" width="16.5703125" style="1" customWidth="1"/>
    <col min="10249" max="10249" width="18.5703125" style="1" customWidth="1"/>
    <col min="10250" max="10495" width="8.85546875" style="1"/>
    <col min="10496" max="10496" width="7.5703125" style="1" bestFit="1" customWidth="1"/>
    <col min="10497" max="10497" width="7" style="1" bestFit="1" customWidth="1"/>
    <col min="10498" max="10498" width="5.5703125" style="1" bestFit="1" customWidth="1"/>
    <col min="10499" max="10499" width="8.5703125" style="1" bestFit="1" customWidth="1"/>
    <col min="10500" max="10500" width="8.42578125" style="1" bestFit="1" customWidth="1"/>
    <col min="10501" max="10501" width="76.140625" style="1" customWidth="1"/>
    <col min="10502" max="10504" width="16.5703125" style="1" customWidth="1"/>
    <col min="10505" max="10505" width="18.5703125" style="1" customWidth="1"/>
    <col min="10506" max="10751" width="8.85546875" style="1"/>
    <col min="10752" max="10752" width="7.5703125" style="1" bestFit="1" customWidth="1"/>
    <col min="10753" max="10753" width="7" style="1" bestFit="1" customWidth="1"/>
    <col min="10754" max="10754" width="5.5703125" style="1" bestFit="1" customWidth="1"/>
    <col min="10755" max="10755" width="8.5703125" style="1" bestFit="1" customWidth="1"/>
    <col min="10756" max="10756" width="8.42578125" style="1" bestFit="1" customWidth="1"/>
    <col min="10757" max="10757" width="76.140625" style="1" customWidth="1"/>
    <col min="10758" max="10760" width="16.5703125" style="1" customWidth="1"/>
    <col min="10761" max="10761" width="18.5703125" style="1" customWidth="1"/>
    <col min="10762" max="11007" width="8.85546875" style="1"/>
    <col min="11008" max="11008" width="7.5703125" style="1" bestFit="1" customWidth="1"/>
    <col min="11009" max="11009" width="7" style="1" bestFit="1" customWidth="1"/>
    <col min="11010" max="11010" width="5.5703125" style="1" bestFit="1" customWidth="1"/>
    <col min="11011" max="11011" width="8.5703125" style="1" bestFit="1" customWidth="1"/>
    <col min="11012" max="11012" width="8.42578125" style="1" bestFit="1" customWidth="1"/>
    <col min="11013" max="11013" width="76.140625" style="1" customWidth="1"/>
    <col min="11014" max="11016" width="16.5703125" style="1" customWidth="1"/>
    <col min="11017" max="11017" width="18.5703125" style="1" customWidth="1"/>
    <col min="11018" max="11263" width="8.85546875" style="1"/>
    <col min="11264" max="11264" width="7.5703125" style="1" bestFit="1" customWidth="1"/>
    <col min="11265" max="11265" width="7" style="1" bestFit="1" customWidth="1"/>
    <col min="11266" max="11266" width="5.5703125" style="1" bestFit="1" customWidth="1"/>
    <col min="11267" max="11267" width="8.5703125" style="1" bestFit="1" customWidth="1"/>
    <col min="11268" max="11268" width="8.42578125" style="1" bestFit="1" customWidth="1"/>
    <col min="11269" max="11269" width="76.140625" style="1" customWidth="1"/>
    <col min="11270" max="11272" width="16.5703125" style="1" customWidth="1"/>
    <col min="11273" max="11273" width="18.5703125" style="1" customWidth="1"/>
    <col min="11274" max="11519" width="8.85546875" style="1"/>
    <col min="11520" max="11520" width="7.5703125" style="1" bestFit="1" customWidth="1"/>
    <col min="11521" max="11521" width="7" style="1" bestFit="1" customWidth="1"/>
    <col min="11522" max="11522" width="5.5703125" style="1" bestFit="1" customWidth="1"/>
    <col min="11523" max="11523" width="8.5703125" style="1" bestFit="1" customWidth="1"/>
    <col min="11524" max="11524" width="8.42578125" style="1" bestFit="1" customWidth="1"/>
    <col min="11525" max="11525" width="76.140625" style="1" customWidth="1"/>
    <col min="11526" max="11528" width="16.5703125" style="1" customWidth="1"/>
    <col min="11529" max="11529" width="18.5703125" style="1" customWidth="1"/>
    <col min="11530" max="11775" width="8.85546875" style="1"/>
    <col min="11776" max="11776" width="7.5703125" style="1" bestFit="1" customWidth="1"/>
    <col min="11777" max="11777" width="7" style="1" bestFit="1" customWidth="1"/>
    <col min="11778" max="11778" width="5.5703125" style="1" bestFit="1" customWidth="1"/>
    <col min="11779" max="11779" width="8.5703125" style="1" bestFit="1" customWidth="1"/>
    <col min="11780" max="11780" width="8.42578125" style="1" bestFit="1" customWidth="1"/>
    <col min="11781" max="11781" width="76.140625" style="1" customWidth="1"/>
    <col min="11782" max="11784" width="16.5703125" style="1" customWidth="1"/>
    <col min="11785" max="11785" width="18.5703125" style="1" customWidth="1"/>
    <col min="11786" max="12031" width="8.85546875" style="1"/>
    <col min="12032" max="12032" width="7.5703125" style="1" bestFit="1" customWidth="1"/>
    <col min="12033" max="12033" width="7" style="1" bestFit="1" customWidth="1"/>
    <col min="12034" max="12034" width="5.5703125" style="1" bestFit="1" customWidth="1"/>
    <col min="12035" max="12035" width="8.5703125" style="1" bestFit="1" customWidth="1"/>
    <col min="12036" max="12036" width="8.42578125" style="1" bestFit="1" customWidth="1"/>
    <col min="12037" max="12037" width="76.140625" style="1" customWidth="1"/>
    <col min="12038" max="12040" width="16.5703125" style="1" customWidth="1"/>
    <col min="12041" max="12041" width="18.5703125" style="1" customWidth="1"/>
    <col min="12042" max="12287" width="8.85546875" style="1"/>
    <col min="12288" max="12288" width="7.5703125" style="1" bestFit="1" customWidth="1"/>
    <col min="12289" max="12289" width="7" style="1" bestFit="1" customWidth="1"/>
    <col min="12290" max="12290" width="5.5703125" style="1" bestFit="1" customWidth="1"/>
    <col min="12291" max="12291" width="8.5703125" style="1" bestFit="1" customWidth="1"/>
    <col min="12292" max="12292" width="8.42578125" style="1" bestFit="1" customWidth="1"/>
    <col min="12293" max="12293" width="76.140625" style="1" customWidth="1"/>
    <col min="12294" max="12296" width="16.5703125" style="1" customWidth="1"/>
    <col min="12297" max="12297" width="18.5703125" style="1" customWidth="1"/>
    <col min="12298" max="12543" width="8.85546875" style="1"/>
    <col min="12544" max="12544" width="7.5703125" style="1" bestFit="1" customWidth="1"/>
    <col min="12545" max="12545" width="7" style="1" bestFit="1" customWidth="1"/>
    <col min="12546" max="12546" width="5.5703125" style="1" bestFit="1" customWidth="1"/>
    <col min="12547" max="12547" width="8.5703125" style="1" bestFit="1" customWidth="1"/>
    <col min="12548" max="12548" width="8.42578125" style="1" bestFit="1" customWidth="1"/>
    <col min="12549" max="12549" width="76.140625" style="1" customWidth="1"/>
    <col min="12550" max="12552" width="16.5703125" style="1" customWidth="1"/>
    <col min="12553" max="12553" width="18.5703125" style="1" customWidth="1"/>
    <col min="12554" max="12799" width="8.85546875" style="1"/>
    <col min="12800" max="12800" width="7.5703125" style="1" bestFit="1" customWidth="1"/>
    <col min="12801" max="12801" width="7" style="1" bestFit="1" customWidth="1"/>
    <col min="12802" max="12802" width="5.5703125" style="1" bestFit="1" customWidth="1"/>
    <col min="12803" max="12803" width="8.5703125" style="1" bestFit="1" customWidth="1"/>
    <col min="12804" max="12804" width="8.42578125" style="1" bestFit="1" customWidth="1"/>
    <col min="12805" max="12805" width="76.140625" style="1" customWidth="1"/>
    <col min="12806" max="12808" width="16.5703125" style="1" customWidth="1"/>
    <col min="12809" max="12809" width="18.5703125" style="1" customWidth="1"/>
    <col min="12810" max="13055" width="8.85546875" style="1"/>
    <col min="13056" max="13056" width="7.5703125" style="1" bestFit="1" customWidth="1"/>
    <col min="13057" max="13057" width="7" style="1" bestFit="1" customWidth="1"/>
    <col min="13058" max="13058" width="5.5703125" style="1" bestFit="1" customWidth="1"/>
    <col min="13059" max="13059" width="8.5703125" style="1" bestFit="1" customWidth="1"/>
    <col min="13060" max="13060" width="8.42578125" style="1" bestFit="1" customWidth="1"/>
    <col min="13061" max="13061" width="76.140625" style="1" customWidth="1"/>
    <col min="13062" max="13064" width="16.5703125" style="1" customWidth="1"/>
    <col min="13065" max="13065" width="18.5703125" style="1" customWidth="1"/>
    <col min="13066" max="13311" width="8.85546875" style="1"/>
    <col min="13312" max="13312" width="7.5703125" style="1" bestFit="1" customWidth="1"/>
    <col min="13313" max="13313" width="7" style="1" bestFit="1" customWidth="1"/>
    <col min="13314" max="13314" width="5.5703125" style="1" bestFit="1" customWidth="1"/>
    <col min="13315" max="13315" width="8.5703125" style="1" bestFit="1" customWidth="1"/>
    <col min="13316" max="13316" width="8.42578125" style="1" bestFit="1" customWidth="1"/>
    <col min="13317" max="13317" width="76.140625" style="1" customWidth="1"/>
    <col min="13318" max="13320" width="16.5703125" style="1" customWidth="1"/>
    <col min="13321" max="13321" width="18.5703125" style="1" customWidth="1"/>
    <col min="13322" max="13567" width="8.85546875" style="1"/>
    <col min="13568" max="13568" width="7.5703125" style="1" bestFit="1" customWidth="1"/>
    <col min="13569" max="13569" width="7" style="1" bestFit="1" customWidth="1"/>
    <col min="13570" max="13570" width="5.5703125" style="1" bestFit="1" customWidth="1"/>
    <col min="13571" max="13571" width="8.5703125" style="1" bestFit="1" customWidth="1"/>
    <col min="13572" max="13572" width="8.42578125" style="1" bestFit="1" customWidth="1"/>
    <col min="13573" max="13573" width="76.140625" style="1" customWidth="1"/>
    <col min="13574" max="13576" width="16.5703125" style="1" customWidth="1"/>
    <col min="13577" max="13577" width="18.5703125" style="1" customWidth="1"/>
    <col min="13578" max="13823" width="8.85546875" style="1"/>
    <col min="13824" max="13824" width="7.5703125" style="1" bestFit="1" customWidth="1"/>
    <col min="13825" max="13825" width="7" style="1" bestFit="1" customWidth="1"/>
    <col min="13826" max="13826" width="5.5703125" style="1" bestFit="1" customWidth="1"/>
    <col min="13827" max="13827" width="8.5703125" style="1" bestFit="1" customWidth="1"/>
    <col min="13828" max="13828" width="8.42578125" style="1" bestFit="1" customWidth="1"/>
    <col min="13829" max="13829" width="76.140625" style="1" customWidth="1"/>
    <col min="13830" max="13832" width="16.5703125" style="1" customWidth="1"/>
    <col min="13833" max="13833" width="18.5703125" style="1" customWidth="1"/>
    <col min="13834" max="14079" width="8.85546875" style="1"/>
    <col min="14080" max="14080" width="7.5703125" style="1" bestFit="1" customWidth="1"/>
    <col min="14081" max="14081" width="7" style="1" bestFit="1" customWidth="1"/>
    <col min="14082" max="14082" width="5.5703125" style="1" bestFit="1" customWidth="1"/>
    <col min="14083" max="14083" width="8.5703125" style="1" bestFit="1" customWidth="1"/>
    <col min="14084" max="14084" width="8.42578125" style="1" bestFit="1" customWidth="1"/>
    <col min="14085" max="14085" width="76.140625" style="1" customWidth="1"/>
    <col min="14086" max="14088" width="16.5703125" style="1" customWidth="1"/>
    <col min="14089" max="14089" width="18.5703125" style="1" customWidth="1"/>
    <col min="14090" max="14335" width="8.85546875" style="1"/>
    <col min="14336" max="14336" width="7.5703125" style="1" bestFit="1" customWidth="1"/>
    <col min="14337" max="14337" width="7" style="1" bestFit="1" customWidth="1"/>
    <col min="14338" max="14338" width="5.5703125" style="1" bestFit="1" customWidth="1"/>
    <col min="14339" max="14339" width="8.5703125" style="1" bestFit="1" customWidth="1"/>
    <col min="14340" max="14340" width="8.42578125" style="1" bestFit="1" customWidth="1"/>
    <col min="14341" max="14341" width="76.140625" style="1" customWidth="1"/>
    <col min="14342" max="14344" width="16.5703125" style="1" customWidth="1"/>
    <col min="14345" max="14345" width="18.5703125" style="1" customWidth="1"/>
    <col min="14346" max="14591" width="8.85546875" style="1"/>
    <col min="14592" max="14592" width="7.5703125" style="1" bestFit="1" customWidth="1"/>
    <col min="14593" max="14593" width="7" style="1" bestFit="1" customWidth="1"/>
    <col min="14594" max="14594" width="5.5703125" style="1" bestFit="1" customWidth="1"/>
    <col min="14595" max="14595" width="8.5703125" style="1" bestFit="1" customWidth="1"/>
    <col min="14596" max="14596" width="8.42578125" style="1" bestFit="1" customWidth="1"/>
    <col min="14597" max="14597" width="76.140625" style="1" customWidth="1"/>
    <col min="14598" max="14600" width="16.5703125" style="1" customWidth="1"/>
    <col min="14601" max="14601" width="18.5703125" style="1" customWidth="1"/>
    <col min="14602" max="14847" width="8.85546875" style="1"/>
    <col min="14848" max="14848" width="7.5703125" style="1" bestFit="1" customWidth="1"/>
    <col min="14849" max="14849" width="7" style="1" bestFit="1" customWidth="1"/>
    <col min="14850" max="14850" width="5.5703125" style="1" bestFit="1" customWidth="1"/>
    <col min="14851" max="14851" width="8.5703125" style="1" bestFit="1" customWidth="1"/>
    <col min="14852" max="14852" width="8.42578125" style="1" bestFit="1" customWidth="1"/>
    <col min="14853" max="14853" width="76.140625" style="1" customWidth="1"/>
    <col min="14854" max="14856" width="16.5703125" style="1" customWidth="1"/>
    <col min="14857" max="14857" width="18.5703125" style="1" customWidth="1"/>
    <col min="14858" max="15103" width="8.85546875" style="1"/>
    <col min="15104" max="15104" width="7.5703125" style="1" bestFit="1" customWidth="1"/>
    <col min="15105" max="15105" width="7" style="1" bestFit="1" customWidth="1"/>
    <col min="15106" max="15106" width="5.5703125" style="1" bestFit="1" customWidth="1"/>
    <col min="15107" max="15107" width="8.5703125" style="1" bestFit="1" customWidth="1"/>
    <col min="15108" max="15108" width="8.42578125" style="1" bestFit="1" customWidth="1"/>
    <col min="15109" max="15109" width="76.140625" style="1" customWidth="1"/>
    <col min="15110" max="15112" width="16.5703125" style="1" customWidth="1"/>
    <col min="15113" max="15113" width="18.5703125" style="1" customWidth="1"/>
    <col min="15114" max="15359" width="8.85546875" style="1"/>
    <col min="15360" max="15360" width="7.5703125" style="1" bestFit="1" customWidth="1"/>
    <col min="15361" max="15361" width="7" style="1" bestFit="1" customWidth="1"/>
    <col min="15362" max="15362" width="5.5703125" style="1" bestFit="1" customWidth="1"/>
    <col min="15363" max="15363" width="8.5703125" style="1" bestFit="1" customWidth="1"/>
    <col min="15364" max="15364" width="8.42578125" style="1" bestFit="1" customWidth="1"/>
    <col min="15365" max="15365" width="76.140625" style="1" customWidth="1"/>
    <col min="15366" max="15368" width="16.5703125" style="1" customWidth="1"/>
    <col min="15369" max="15369" width="18.5703125" style="1" customWidth="1"/>
    <col min="15370" max="15615" width="8.85546875" style="1"/>
    <col min="15616" max="15616" width="7.5703125" style="1" bestFit="1" customWidth="1"/>
    <col min="15617" max="15617" width="7" style="1" bestFit="1" customWidth="1"/>
    <col min="15618" max="15618" width="5.5703125" style="1" bestFit="1" customWidth="1"/>
    <col min="15619" max="15619" width="8.5703125" style="1" bestFit="1" customWidth="1"/>
    <col min="15620" max="15620" width="8.42578125" style="1" bestFit="1" customWidth="1"/>
    <col min="15621" max="15621" width="76.140625" style="1" customWidth="1"/>
    <col min="15622" max="15624" width="16.5703125" style="1" customWidth="1"/>
    <col min="15625" max="15625" width="18.5703125" style="1" customWidth="1"/>
    <col min="15626" max="15871" width="8.85546875" style="1"/>
    <col min="15872" max="15872" width="7.5703125" style="1" bestFit="1" customWidth="1"/>
    <col min="15873" max="15873" width="7" style="1" bestFit="1" customWidth="1"/>
    <col min="15874" max="15874" width="5.5703125" style="1" bestFit="1" customWidth="1"/>
    <col min="15875" max="15875" width="8.5703125" style="1" bestFit="1" customWidth="1"/>
    <col min="15876" max="15876" width="8.42578125" style="1" bestFit="1" customWidth="1"/>
    <col min="15877" max="15877" width="76.140625" style="1" customWidth="1"/>
    <col min="15878" max="15880" width="16.5703125" style="1" customWidth="1"/>
    <col min="15881" max="15881" width="18.5703125" style="1" customWidth="1"/>
    <col min="15882" max="16127" width="8.85546875" style="1"/>
    <col min="16128" max="16128" width="7.5703125" style="1" bestFit="1" customWidth="1"/>
    <col min="16129" max="16129" width="7" style="1" bestFit="1" customWidth="1"/>
    <col min="16130" max="16130" width="5.5703125" style="1" bestFit="1" customWidth="1"/>
    <col min="16131" max="16131" width="8.5703125" style="1" bestFit="1" customWidth="1"/>
    <col min="16132" max="16132" width="8.42578125" style="1" bestFit="1" customWidth="1"/>
    <col min="16133" max="16133" width="76.140625" style="1" customWidth="1"/>
    <col min="16134" max="16136" width="16.5703125" style="1" customWidth="1"/>
    <col min="16137" max="16137" width="18.5703125" style="1" customWidth="1"/>
    <col min="16138" max="16384" width="8.85546875" style="1"/>
  </cols>
  <sheetData>
    <row r="1" spans="2:10" ht="14.25" customHeight="1">
      <c r="B1" s="1161" t="s">
        <v>24</v>
      </c>
      <c r="C1" s="1161"/>
      <c r="D1" s="1161"/>
      <c r="E1" s="1161"/>
      <c r="F1" s="1161"/>
      <c r="G1" s="1161"/>
      <c r="H1" s="1161"/>
      <c r="I1" s="1161"/>
    </row>
    <row r="2" spans="2:10" ht="15" customHeight="1">
      <c r="B2" s="1161" t="s">
        <v>28</v>
      </c>
      <c r="C2" s="1161"/>
      <c r="D2" s="1161"/>
      <c r="E2" s="1161"/>
      <c r="F2" s="1161"/>
      <c r="G2" s="1161"/>
      <c r="H2" s="1161"/>
      <c r="I2" s="1161"/>
    </row>
    <row r="3" spans="2:10">
      <c r="B3" s="1161" t="s">
        <v>0</v>
      </c>
      <c r="C3" s="1161"/>
      <c r="D3" s="1161"/>
      <c r="E3" s="1161"/>
      <c r="F3" s="1161"/>
      <c r="G3" s="1161"/>
      <c r="H3" s="1161"/>
      <c r="I3" s="1161"/>
    </row>
    <row r="4" spans="2:10">
      <c r="B4" s="1161"/>
      <c r="C4" s="1161"/>
      <c r="D4" s="1161"/>
      <c r="E4" s="1161"/>
      <c r="F4" s="1161"/>
      <c r="G4" s="1161"/>
      <c r="H4" s="1161"/>
      <c r="I4" s="1161"/>
    </row>
    <row r="5" spans="2:10" ht="46.5" customHeight="1">
      <c r="B5" s="1162" t="s">
        <v>29</v>
      </c>
      <c r="C5" s="1162"/>
      <c r="D5" s="1162"/>
      <c r="E5" s="1162"/>
      <c r="F5" s="1162"/>
      <c r="G5" s="1162"/>
      <c r="H5" s="1162"/>
      <c r="I5" s="1162"/>
    </row>
    <row r="6" spans="2:10">
      <c r="G6" s="9"/>
      <c r="H6" s="9"/>
      <c r="I6" s="9"/>
    </row>
    <row r="7" spans="2:10">
      <c r="H7" s="1163" t="s">
        <v>27</v>
      </c>
      <c r="I7" s="1163"/>
    </row>
    <row r="8" spans="2:10" ht="68.25" customHeight="1">
      <c r="B8" s="1160" t="s">
        <v>5</v>
      </c>
      <c r="C8" s="1160"/>
      <c r="D8" s="1160"/>
      <c r="E8" s="1160" t="s">
        <v>1</v>
      </c>
      <c r="F8" s="1160"/>
      <c r="G8" s="1160" t="s">
        <v>17</v>
      </c>
      <c r="H8" s="1160" t="s">
        <v>22</v>
      </c>
      <c r="I8" s="1160"/>
    </row>
    <row r="9" spans="2:10">
      <c r="B9" s="8" t="s">
        <v>30</v>
      </c>
      <c r="C9" s="8" t="s">
        <v>31</v>
      </c>
      <c r="D9" s="8" t="s">
        <v>32</v>
      </c>
      <c r="E9" s="8" t="s">
        <v>19</v>
      </c>
      <c r="F9" s="8" t="s">
        <v>20</v>
      </c>
      <c r="G9" s="1160"/>
      <c r="H9" s="8" t="s">
        <v>26</v>
      </c>
      <c r="I9" s="8" t="s">
        <v>2</v>
      </c>
    </row>
    <row r="10" spans="2:10">
      <c r="B10" s="8"/>
      <c r="C10" s="8"/>
      <c r="D10" s="8"/>
      <c r="E10" s="8"/>
      <c r="F10" s="8"/>
      <c r="G10" s="2" t="s">
        <v>4</v>
      </c>
      <c r="H10" s="14">
        <f>+H12+H13</f>
        <v>14976.426700000004</v>
      </c>
      <c r="I10" s="14">
        <f>+I12+I13</f>
        <v>-363431.87</v>
      </c>
    </row>
    <row r="11" spans="2:10" ht="18" customHeight="1">
      <c r="B11" s="8"/>
      <c r="C11" s="8"/>
      <c r="D11" s="8"/>
      <c r="E11" s="8"/>
      <c r="F11" s="8"/>
      <c r="G11" s="3" t="s">
        <v>3</v>
      </c>
      <c r="H11" s="13"/>
      <c r="I11" s="13"/>
    </row>
    <row r="12" spans="2:10" ht="69">
      <c r="B12" s="6" t="s">
        <v>64</v>
      </c>
      <c r="C12" s="6" t="s">
        <v>65</v>
      </c>
      <c r="D12" s="6" t="s">
        <v>66</v>
      </c>
      <c r="E12" s="8">
        <v>1167</v>
      </c>
      <c r="F12" s="8">
        <v>11006</v>
      </c>
      <c r="G12" s="2" t="s">
        <v>59</v>
      </c>
      <c r="H12" s="14">
        <v>14976.426700000004</v>
      </c>
      <c r="I12" s="14">
        <v>-25089.770000000004</v>
      </c>
      <c r="J12" s="7"/>
    </row>
    <row r="13" spans="2:10" ht="69">
      <c r="B13" s="6" t="s">
        <v>64</v>
      </c>
      <c r="C13" s="6" t="s">
        <v>65</v>
      </c>
      <c r="D13" s="6" t="s">
        <v>66</v>
      </c>
      <c r="E13" s="8">
        <v>1167</v>
      </c>
      <c r="F13" s="8">
        <v>32006</v>
      </c>
      <c r="G13" s="2" t="s">
        <v>63</v>
      </c>
      <c r="H13" s="14">
        <v>0</v>
      </c>
      <c r="I13" s="14">
        <v>-338342.1</v>
      </c>
    </row>
  </sheetData>
  <mergeCells count="10">
    <mergeCell ref="B8:D8"/>
    <mergeCell ref="E8:F8"/>
    <mergeCell ref="G8:G9"/>
    <mergeCell ref="H8:I8"/>
    <mergeCell ref="B1:I1"/>
    <mergeCell ref="B2:I2"/>
    <mergeCell ref="B3:I3"/>
    <mergeCell ref="B4:I4"/>
    <mergeCell ref="B5:I5"/>
    <mergeCell ref="H7:I7"/>
  </mergeCells>
  <pageMargins left="0.19685039370078741" right="0.19685039370078741" top="0.15748031496062992" bottom="0.15748031496062992" header="0.15748031496062992" footer="0.15748031496062992"/>
  <pageSetup paperSize="9"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B1:J697"/>
  <sheetViews>
    <sheetView tabSelected="1" topLeftCell="D7" zoomScaleNormal="100" workbookViewId="0">
      <selection activeCell="H12" sqref="H12"/>
    </sheetView>
  </sheetViews>
  <sheetFormatPr defaultColWidth="5.5703125" defaultRowHeight="17.25"/>
  <cols>
    <col min="1" max="1" width="9.140625" style="262" customWidth="1"/>
    <col min="2" max="2" width="8.5703125" style="958" customWidth="1"/>
    <col min="3" max="3" width="9.85546875" style="958" customWidth="1"/>
    <col min="4" max="4" width="7.42578125" style="958" customWidth="1"/>
    <col min="5" max="5" width="10" style="958" customWidth="1"/>
    <col min="6" max="6" width="16.42578125" style="957" customWidth="1"/>
    <col min="7" max="7" width="77.28515625" style="262" customWidth="1"/>
    <col min="8" max="8" width="28" style="1097" customWidth="1"/>
    <col min="9" max="9" width="13" style="262" customWidth="1"/>
    <col min="10" max="10" width="22.42578125" style="262" customWidth="1"/>
    <col min="11" max="243" width="9.140625" style="262" customWidth="1"/>
    <col min="244" max="244" width="7.5703125" style="262" bestFit="1" customWidth="1"/>
    <col min="245" max="245" width="7" style="262" bestFit="1" customWidth="1"/>
    <col min="246" max="246" width="5.5703125" style="262"/>
    <col min="247" max="247" width="9.140625" style="262" customWidth="1"/>
    <col min="248" max="249" width="8.5703125" style="262" customWidth="1"/>
    <col min="250" max="250" width="6.5703125" style="262" customWidth="1"/>
    <col min="251" max="251" width="11.85546875" style="262" bestFit="1" customWidth="1"/>
    <col min="252" max="252" width="15.42578125" style="262" customWidth="1"/>
    <col min="253" max="253" width="76.140625" style="262" customWidth="1"/>
    <col min="254" max="254" width="19.42578125" style="262" customWidth="1"/>
    <col min="255" max="255" width="20.85546875" style="262" customWidth="1"/>
    <col min="256" max="256" width="16.42578125" style="262" bestFit="1" customWidth="1"/>
    <col min="257" max="499" width="9.140625" style="262" customWidth="1"/>
    <col min="500" max="500" width="7.5703125" style="262" bestFit="1" customWidth="1"/>
    <col min="501" max="501" width="7" style="262" bestFit="1" customWidth="1"/>
    <col min="502" max="502" width="5.5703125" style="262"/>
    <col min="503" max="503" width="9.140625" style="262" customWidth="1"/>
    <col min="504" max="505" width="8.5703125" style="262" customWidth="1"/>
    <col min="506" max="506" width="6.5703125" style="262" customWidth="1"/>
    <col min="507" max="507" width="11.85546875" style="262" bestFit="1" customWidth="1"/>
    <col min="508" max="508" width="15.42578125" style="262" customWidth="1"/>
    <col min="509" max="509" width="76.140625" style="262" customWidth="1"/>
    <col min="510" max="510" width="19.42578125" style="262" customWidth="1"/>
    <col min="511" max="511" width="20.85546875" style="262" customWidth="1"/>
    <col min="512" max="512" width="16.42578125" style="262" bestFit="1" customWidth="1"/>
    <col min="513" max="755" width="9.140625" style="262" customWidth="1"/>
    <col min="756" max="756" width="7.5703125" style="262" bestFit="1" customWidth="1"/>
    <col min="757" max="757" width="7" style="262" bestFit="1" customWidth="1"/>
    <col min="758" max="758" width="5.5703125" style="262"/>
    <col min="759" max="759" width="9.140625" style="262" customWidth="1"/>
    <col min="760" max="761" width="8.5703125" style="262" customWidth="1"/>
    <col min="762" max="762" width="6.5703125" style="262" customWidth="1"/>
    <col min="763" max="763" width="11.85546875" style="262" bestFit="1" customWidth="1"/>
    <col min="764" max="764" width="15.42578125" style="262" customWidth="1"/>
    <col min="765" max="765" width="76.140625" style="262" customWidth="1"/>
    <col min="766" max="766" width="19.42578125" style="262" customWidth="1"/>
    <col min="767" max="767" width="20.85546875" style="262" customWidth="1"/>
    <col min="768" max="768" width="16.42578125" style="262" bestFit="1" customWidth="1"/>
    <col min="769" max="1011" width="9.140625" style="262" customWidth="1"/>
    <col min="1012" max="1012" width="7.5703125" style="262" bestFit="1" customWidth="1"/>
    <col min="1013" max="1013" width="7" style="262" bestFit="1" customWidth="1"/>
    <col min="1014" max="1014" width="5.5703125" style="262"/>
    <col min="1015" max="1015" width="9.140625" style="262" customWidth="1"/>
    <col min="1016" max="1017" width="8.5703125" style="262" customWidth="1"/>
    <col min="1018" max="1018" width="6.5703125" style="262" customWidth="1"/>
    <col min="1019" max="1019" width="11.85546875" style="262" bestFit="1" customWidth="1"/>
    <col min="1020" max="1020" width="15.42578125" style="262" customWidth="1"/>
    <col min="1021" max="1021" width="76.140625" style="262" customWidth="1"/>
    <col min="1022" max="1022" width="19.42578125" style="262" customWidth="1"/>
    <col min="1023" max="1023" width="20.85546875" style="262" customWidth="1"/>
    <col min="1024" max="1024" width="16.42578125" style="262" bestFit="1" customWidth="1"/>
    <col min="1025" max="1267" width="9.140625" style="262" customWidth="1"/>
    <col min="1268" max="1268" width="7.5703125" style="262" bestFit="1" customWidth="1"/>
    <col min="1269" max="1269" width="7" style="262" bestFit="1" customWidth="1"/>
    <col min="1270" max="1270" width="5.5703125" style="262"/>
    <col min="1271" max="1271" width="9.140625" style="262" customWidth="1"/>
    <col min="1272" max="1273" width="8.5703125" style="262" customWidth="1"/>
    <col min="1274" max="1274" width="6.5703125" style="262" customWidth="1"/>
    <col min="1275" max="1275" width="11.85546875" style="262" bestFit="1" customWidth="1"/>
    <col min="1276" max="1276" width="15.42578125" style="262" customWidth="1"/>
    <col min="1277" max="1277" width="76.140625" style="262" customWidth="1"/>
    <col min="1278" max="1278" width="19.42578125" style="262" customWidth="1"/>
    <col min="1279" max="1279" width="20.85546875" style="262" customWidth="1"/>
    <col min="1280" max="1280" width="16.42578125" style="262" bestFit="1" customWidth="1"/>
    <col min="1281" max="1523" width="9.140625" style="262" customWidth="1"/>
    <col min="1524" max="1524" width="7.5703125" style="262" bestFit="1" customWidth="1"/>
    <col min="1525" max="1525" width="7" style="262" bestFit="1" customWidth="1"/>
    <col min="1526" max="1526" width="5.5703125" style="262"/>
    <col min="1527" max="1527" width="9.140625" style="262" customWidth="1"/>
    <col min="1528" max="1529" width="8.5703125" style="262" customWidth="1"/>
    <col min="1530" max="1530" width="6.5703125" style="262" customWidth="1"/>
    <col min="1531" max="1531" width="11.85546875" style="262" bestFit="1" customWidth="1"/>
    <col min="1532" max="1532" width="15.42578125" style="262" customWidth="1"/>
    <col min="1533" max="1533" width="76.140625" style="262" customWidth="1"/>
    <col min="1534" max="1534" width="19.42578125" style="262" customWidth="1"/>
    <col min="1535" max="1535" width="20.85546875" style="262" customWidth="1"/>
    <col min="1536" max="1536" width="16.42578125" style="262" bestFit="1" customWidth="1"/>
    <col min="1537" max="1779" width="9.140625" style="262" customWidth="1"/>
    <col min="1780" max="1780" width="7.5703125" style="262" bestFit="1" customWidth="1"/>
    <col min="1781" max="1781" width="7" style="262" bestFit="1" customWidth="1"/>
    <col min="1782" max="1782" width="5.5703125" style="262"/>
    <col min="1783" max="1783" width="9.140625" style="262" customWidth="1"/>
    <col min="1784" max="1785" width="8.5703125" style="262" customWidth="1"/>
    <col min="1786" max="1786" width="6.5703125" style="262" customWidth="1"/>
    <col min="1787" max="1787" width="11.85546875" style="262" bestFit="1" customWidth="1"/>
    <col min="1788" max="1788" width="15.42578125" style="262" customWidth="1"/>
    <col min="1789" max="1789" width="76.140625" style="262" customWidth="1"/>
    <col min="1790" max="1790" width="19.42578125" style="262" customWidth="1"/>
    <col min="1791" max="1791" width="20.85546875" style="262" customWidth="1"/>
    <col min="1792" max="1792" width="16.42578125" style="262" bestFit="1" customWidth="1"/>
    <col min="1793" max="2035" width="9.140625" style="262" customWidth="1"/>
    <col min="2036" max="2036" width="7.5703125" style="262" bestFit="1" customWidth="1"/>
    <col min="2037" max="2037" width="7" style="262" bestFit="1" customWidth="1"/>
    <col min="2038" max="2038" width="5.5703125" style="262"/>
    <col min="2039" max="2039" width="9.140625" style="262" customWidth="1"/>
    <col min="2040" max="2041" width="8.5703125" style="262" customWidth="1"/>
    <col min="2042" max="2042" width="6.5703125" style="262" customWidth="1"/>
    <col min="2043" max="2043" width="11.85546875" style="262" bestFit="1" customWidth="1"/>
    <col min="2044" max="2044" width="15.42578125" style="262" customWidth="1"/>
    <col min="2045" max="2045" width="76.140625" style="262" customWidth="1"/>
    <col min="2046" max="2046" width="19.42578125" style="262" customWidth="1"/>
    <col min="2047" max="2047" width="20.85546875" style="262" customWidth="1"/>
    <col min="2048" max="2048" width="16.42578125" style="262" bestFit="1" customWidth="1"/>
    <col min="2049" max="2291" width="9.140625" style="262" customWidth="1"/>
    <col min="2292" max="2292" width="7.5703125" style="262" bestFit="1" customWidth="1"/>
    <col min="2293" max="2293" width="7" style="262" bestFit="1" customWidth="1"/>
    <col min="2294" max="2294" width="5.5703125" style="262"/>
    <col min="2295" max="2295" width="9.140625" style="262" customWidth="1"/>
    <col min="2296" max="2297" width="8.5703125" style="262" customWidth="1"/>
    <col min="2298" max="2298" width="6.5703125" style="262" customWidth="1"/>
    <col min="2299" max="2299" width="11.85546875" style="262" bestFit="1" customWidth="1"/>
    <col min="2300" max="2300" width="15.42578125" style="262" customWidth="1"/>
    <col min="2301" max="2301" width="76.140625" style="262" customWidth="1"/>
    <col min="2302" max="2302" width="19.42578125" style="262" customWidth="1"/>
    <col min="2303" max="2303" width="20.85546875" style="262" customWidth="1"/>
    <col min="2304" max="2304" width="16.42578125" style="262" bestFit="1" customWidth="1"/>
    <col min="2305" max="2547" width="9.140625" style="262" customWidth="1"/>
    <col min="2548" max="2548" width="7.5703125" style="262" bestFit="1" customWidth="1"/>
    <col min="2549" max="2549" width="7" style="262" bestFit="1" customWidth="1"/>
    <col min="2550" max="2550" width="5.5703125" style="262"/>
    <col min="2551" max="2551" width="9.140625" style="262" customWidth="1"/>
    <col min="2552" max="2553" width="8.5703125" style="262" customWidth="1"/>
    <col min="2554" max="2554" width="6.5703125" style="262" customWidth="1"/>
    <col min="2555" max="2555" width="11.85546875" style="262" bestFit="1" customWidth="1"/>
    <col min="2556" max="2556" width="15.42578125" style="262" customWidth="1"/>
    <col min="2557" max="2557" width="76.140625" style="262" customWidth="1"/>
    <col min="2558" max="2558" width="19.42578125" style="262" customWidth="1"/>
    <col min="2559" max="2559" width="20.85546875" style="262" customWidth="1"/>
    <col min="2560" max="2560" width="16.42578125" style="262" bestFit="1" customWidth="1"/>
    <col min="2561" max="2803" width="9.140625" style="262" customWidth="1"/>
    <col min="2804" max="2804" width="7.5703125" style="262" bestFit="1" customWidth="1"/>
    <col min="2805" max="2805" width="7" style="262" bestFit="1" customWidth="1"/>
    <col min="2806" max="2806" width="5.5703125" style="262"/>
    <col min="2807" max="2807" width="9.140625" style="262" customWidth="1"/>
    <col min="2808" max="2809" width="8.5703125" style="262" customWidth="1"/>
    <col min="2810" max="2810" width="6.5703125" style="262" customWidth="1"/>
    <col min="2811" max="2811" width="11.85546875" style="262" bestFit="1" customWidth="1"/>
    <col min="2812" max="2812" width="15.42578125" style="262" customWidth="1"/>
    <col min="2813" max="2813" width="76.140625" style="262" customWidth="1"/>
    <col min="2814" max="2814" width="19.42578125" style="262" customWidth="1"/>
    <col min="2815" max="2815" width="20.85546875" style="262" customWidth="1"/>
    <col min="2816" max="2816" width="16.42578125" style="262" bestFit="1" customWidth="1"/>
    <col min="2817" max="3059" width="9.140625" style="262" customWidth="1"/>
    <col min="3060" max="3060" width="7.5703125" style="262" bestFit="1" customWidth="1"/>
    <col min="3061" max="3061" width="7" style="262" bestFit="1" customWidth="1"/>
    <col min="3062" max="3062" width="5.5703125" style="262"/>
    <col min="3063" max="3063" width="9.140625" style="262" customWidth="1"/>
    <col min="3064" max="3065" width="8.5703125" style="262" customWidth="1"/>
    <col min="3066" max="3066" width="6.5703125" style="262" customWidth="1"/>
    <col min="3067" max="3067" width="11.85546875" style="262" bestFit="1" customWidth="1"/>
    <col min="3068" max="3068" width="15.42578125" style="262" customWidth="1"/>
    <col min="3069" max="3069" width="76.140625" style="262" customWidth="1"/>
    <col min="3070" max="3070" width="19.42578125" style="262" customWidth="1"/>
    <col min="3071" max="3071" width="20.85546875" style="262" customWidth="1"/>
    <col min="3072" max="3072" width="16.42578125" style="262" bestFit="1" customWidth="1"/>
    <col min="3073" max="3315" width="9.140625" style="262" customWidth="1"/>
    <col min="3316" max="3316" width="7.5703125" style="262" bestFit="1" customWidth="1"/>
    <col min="3317" max="3317" width="7" style="262" bestFit="1" customWidth="1"/>
    <col min="3318" max="3318" width="5.5703125" style="262"/>
    <col min="3319" max="3319" width="9.140625" style="262" customWidth="1"/>
    <col min="3320" max="3321" width="8.5703125" style="262" customWidth="1"/>
    <col min="3322" max="3322" width="6.5703125" style="262" customWidth="1"/>
    <col min="3323" max="3323" width="11.85546875" style="262" bestFit="1" customWidth="1"/>
    <col min="3324" max="3324" width="15.42578125" style="262" customWidth="1"/>
    <col min="3325" max="3325" width="76.140625" style="262" customWidth="1"/>
    <col min="3326" max="3326" width="19.42578125" style="262" customWidth="1"/>
    <col min="3327" max="3327" width="20.85546875" style="262" customWidth="1"/>
    <col min="3328" max="3328" width="16.42578125" style="262" bestFit="1" customWidth="1"/>
    <col min="3329" max="3571" width="9.140625" style="262" customWidth="1"/>
    <col min="3572" max="3572" width="7.5703125" style="262" bestFit="1" customWidth="1"/>
    <col min="3573" max="3573" width="7" style="262" bestFit="1" customWidth="1"/>
    <col min="3574" max="3574" width="5.5703125" style="262"/>
    <col min="3575" max="3575" width="9.140625" style="262" customWidth="1"/>
    <col min="3576" max="3577" width="8.5703125" style="262" customWidth="1"/>
    <col min="3578" max="3578" width="6.5703125" style="262" customWidth="1"/>
    <col min="3579" max="3579" width="11.85546875" style="262" bestFit="1" customWidth="1"/>
    <col min="3580" max="3580" width="15.42578125" style="262" customWidth="1"/>
    <col min="3581" max="3581" width="76.140625" style="262" customWidth="1"/>
    <col min="3582" max="3582" width="19.42578125" style="262" customWidth="1"/>
    <col min="3583" max="3583" width="20.85546875" style="262" customWidth="1"/>
    <col min="3584" max="3584" width="16.42578125" style="262" bestFit="1" customWidth="1"/>
    <col min="3585" max="3827" width="9.140625" style="262" customWidth="1"/>
    <col min="3828" max="3828" width="7.5703125" style="262" bestFit="1" customWidth="1"/>
    <col min="3829" max="3829" width="7" style="262" bestFit="1" customWidth="1"/>
    <col min="3830" max="3830" width="5.5703125" style="262"/>
    <col min="3831" max="3831" width="9.140625" style="262" customWidth="1"/>
    <col min="3832" max="3833" width="8.5703125" style="262" customWidth="1"/>
    <col min="3834" max="3834" width="6.5703125" style="262" customWidth="1"/>
    <col min="3835" max="3835" width="11.85546875" style="262" bestFit="1" customWidth="1"/>
    <col min="3836" max="3836" width="15.42578125" style="262" customWidth="1"/>
    <col min="3837" max="3837" width="76.140625" style="262" customWidth="1"/>
    <col min="3838" max="3838" width="19.42578125" style="262" customWidth="1"/>
    <col min="3839" max="3839" width="20.85546875" style="262" customWidth="1"/>
    <col min="3840" max="3840" width="16.42578125" style="262" bestFit="1" customWidth="1"/>
    <col min="3841" max="4083" width="9.140625" style="262" customWidth="1"/>
    <col min="4084" max="4084" width="7.5703125" style="262" bestFit="1" customWidth="1"/>
    <col min="4085" max="4085" width="7" style="262" bestFit="1" customWidth="1"/>
    <col min="4086" max="4086" width="5.5703125" style="262"/>
    <col min="4087" max="4087" width="9.140625" style="262" customWidth="1"/>
    <col min="4088" max="4089" width="8.5703125" style="262" customWidth="1"/>
    <col min="4090" max="4090" width="6.5703125" style="262" customWidth="1"/>
    <col min="4091" max="4091" width="11.85546875" style="262" bestFit="1" customWidth="1"/>
    <col min="4092" max="4092" width="15.42578125" style="262" customWidth="1"/>
    <col min="4093" max="4093" width="76.140625" style="262" customWidth="1"/>
    <col min="4094" max="4094" width="19.42578125" style="262" customWidth="1"/>
    <col min="4095" max="4095" width="20.85546875" style="262" customWidth="1"/>
    <col min="4096" max="4096" width="16.42578125" style="262" bestFit="1" customWidth="1"/>
    <col min="4097" max="4339" width="9.140625" style="262" customWidth="1"/>
    <col min="4340" max="4340" width="7.5703125" style="262" bestFit="1" customWidth="1"/>
    <col min="4341" max="4341" width="7" style="262" bestFit="1" customWidth="1"/>
    <col min="4342" max="4342" width="5.5703125" style="262"/>
    <col min="4343" max="4343" width="9.140625" style="262" customWidth="1"/>
    <col min="4344" max="4345" width="8.5703125" style="262" customWidth="1"/>
    <col min="4346" max="4346" width="6.5703125" style="262" customWidth="1"/>
    <col min="4347" max="4347" width="11.85546875" style="262" bestFit="1" customWidth="1"/>
    <col min="4348" max="4348" width="15.42578125" style="262" customWidth="1"/>
    <col min="4349" max="4349" width="76.140625" style="262" customWidth="1"/>
    <col min="4350" max="4350" width="19.42578125" style="262" customWidth="1"/>
    <col min="4351" max="4351" width="20.85546875" style="262" customWidth="1"/>
    <col min="4352" max="4352" width="16.42578125" style="262" bestFit="1" customWidth="1"/>
    <col min="4353" max="4595" width="9.140625" style="262" customWidth="1"/>
    <col min="4596" max="4596" width="7.5703125" style="262" bestFit="1" customWidth="1"/>
    <col min="4597" max="4597" width="7" style="262" bestFit="1" customWidth="1"/>
    <col min="4598" max="4598" width="5.5703125" style="262"/>
    <col min="4599" max="4599" width="9.140625" style="262" customWidth="1"/>
    <col min="4600" max="4601" width="8.5703125" style="262" customWidth="1"/>
    <col min="4602" max="4602" width="6.5703125" style="262" customWidth="1"/>
    <col min="4603" max="4603" width="11.85546875" style="262" bestFit="1" customWidth="1"/>
    <col min="4604" max="4604" width="15.42578125" style="262" customWidth="1"/>
    <col min="4605" max="4605" width="76.140625" style="262" customWidth="1"/>
    <col min="4606" max="4606" width="19.42578125" style="262" customWidth="1"/>
    <col min="4607" max="4607" width="20.85546875" style="262" customWidth="1"/>
    <col min="4608" max="4608" width="16.42578125" style="262" bestFit="1" customWidth="1"/>
    <col min="4609" max="4851" width="9.140625" style="262" customWidth="1"/>
    <col min="4852" max="4852" width="7.5703125" style="262" bestFit="1" customWidth="1"/>
    <col min="4853" max="4853" width="7" style="262" bestFit="1" customWidth="1"/>
    <col min="4854" max="4854" width="5.5703125" style="262"/>
    <col min="4855" max="4855" width="9.140625" style="262" customWidth="1"/>
    <col min="4856" max="4857" width="8.5703125" style="262" customWidth="1"/>
    <col min="4858" max="4858" width="6.5703125" style="262" customWidth="1"/>
    <col min="4859" max="4859" width="11.85546875" style="262" bestFit="1" customWidth="1"/>
    <col min="4860" max="4860" width="15.42578125" style="262" customWidth="1"/>
    <col min="4861" max="4861" width="76.140625" style="262" customWidth="1"/>
    <col min="4862" max="4862" width="19.42578125" style="262" customWidth="1"/>
    <col min="4863" max="4863" width="20.85546875" style="262" customWidth="1"/>
    <col min="4864" max="4864" width="16.42578125" style="262" bestFit="1" customWidth="1"/>
    <col min="4865" max="5107" width="9.140625" style="262" customWidth="1"/>
    <col min="5108" max="5108" width="7.5703125" style="262" bestFit="1" customWidth="1"/>
    <col min="5109" max="5109" width="7" style="262" bestFit="1" customWidth="1"/>
    <col min="5110" max="5110" width="5.5703125" style="262"/>
    <col min="5111" max="5111" width="9.140625" style="262" customWidth="1"/>
    <col min="5112" max="5113" width="8.5703125" style="262" customWidth="1"/>
    <col min="5114" max="5114" width="6.5703125" style="262" customWidth="1"/>
    <col min="5115" max="5115" width="11.85546875" style="262" bestFit="1" customWidth="1"/>
    <col min="5116" max="5116" width="15.42578125" style="262" customWidth="1"/>
    <col min="5117" max="5117" width="76.140625" style="262" customWidth="1"/>
    <col min="5118" max="5118" width="19.42578125" style="262" customWidth="1"/>
    <col min="5119" max="5119" width="20.85546875" style="262" customWidth="1"/>
    <col min="5120" max="5120" width="16.42578125" style="262" bestFit="1" customWidth="1"/>
    <col min="5121" max="5363" width="9.140625" style="262" customWidth="1"/>
    <col min="5364" max="5364" width="7.5703125" style="262" bestFit="1" customWidth="1"/>
    <col min="5365" max="5365" width="7" style="262" bestFit="1" customWidth="1"/>
    <col min="5366" max="5366" width="5.5703125" style="262"/>
    <col min="5367" max="5367" width="9.140625" style="262" customWidth="1"/>
    <col min="5368" max="5369" width="8.5703125" style="262" customWidth="1"/>
    <col min="5370" max="5370" width="6.5703125" style="262" customWidth="1"/>
    <col min="5371" max="5371" width="11.85546875" style="262" bestFit="1" customWidth="1"/>
    <col min="5372" max="5372" width="15.42578125" style="262" customWidth="1"/>
    <col min="5373" max="5373" width="76.140625" style="262" customWidth="1"/>
    <col min="5374" max="5374" width="19.42578125" style="262" customWidth="1"/>
    <col min="5375" max="5375" width="20.85546875" style="262" customWidth="1"/>
    <col min="5376" max="5376" width="16.42578125" style="262" bestFit="1" customWidth="1"/>
    <col min="5377" max="5619" width="9.140625" style="262" customWidth="1"/>
    <col min="5620" max="5620" width="7.5703125" style="262" bestFit="1" customWidth="1"/>
    <col min="5621" max="5621" width="7" style="262" bestFit="1" customWidth="1"/>
    <col min="5622" max="5622" width="5.5703125" style="262"/>
    <col min="5623" max="5623" width="9.140625" style="262" customWidth="1"/>
    <col min="5624" max="5625" width="8.5703125" style="262" customWidth="1"/>
    <col min="5626" max="5626" width="6.5703125" style="262" customWidth="1"/>
    <col min="5627" max="5627" width="11.85546875" style="262" bestFit="1" customWidth="1"/>
    <col min="5628" max="5628" width="15.42578125" style="262" customWidth="1"/>
    <col min="5629" max="5629" width="76.140625" style="262" customWidth="1"/>
    <col min="5630" max="5630" width="19.42578125" style="262" customWidth="1"/>
    <col min="5631" max="5631" width="20.85546875" style="262" customWidth="1"/>
    <col min="5632" max="5632" width="16.42578125" style="262" bestFit="1" customWidth="1"/>
    <col min="5633" max="5875" width="9.140625" style="262" customWidth="1"/>
    <col min="5876" max="5876" width="7.5703125" style="262" bestFit="1" customWidth="1"/>
    <col min="5877" max="5877" width="7" style="262" bestFit="1" customWidth="1"/>
    <col min="5878" max="5878" width="5.5703125" style="262"/>
    <col min="5879" max="5879" width="9.140625" style="262" customWidth="1"/>
    <col min="5880" max="5881" width="8.5703125" style="262" customWidth="1"/>
    <col min="5882" max="5882" width="6.5703125" style="262" customWidth="1"/>
    <col min="5883" max="5883" width="11.85546875" style="262" bestFit="1" customWidth="1"/>
    <col min="5884" max="5884" width="15.42578125" style="262" customWidth="1"/>
    <col min="5885" max="5885" width="76.140625" style="262" customWidth="1"/>
    <col min="5886" max="5886" width="19.42578125" style="262" customWidth="1"/>
    <col min="5887" max="5887" width="20.85546875" style="262" customWidth="1"/>
    <col min="5888" max="5888" width="16.42578125" style="262" bestFit="1" customWidth="1"/>
    <col min="5889" max="6131" width="9.140625" style="262" customWidth="1"/>
    <col min="6132" max="6132" width="7.5703125" style="262" bestFit="1" customWidth="1"/>
    <col min="6133" max="6133" width="7" style="262" bestFit="1" customWidth="1"/>
    <col min="6134" max="6134" width="5.5703125" style="262"/>
    <col min="6135" max="6135" width="9.140625" style="262" customWidth="1"/>
    <col min="6136" max="6137" width="8.5703125" style="262" customWidth="1"/>
    <col min="6138" max="6138" width="6.5703125" style="262" customWidth="1"/>
    <col min="6139" max="6139" width="11.85546875" style="262" bestFit="1" customWidth="1"/>
    <col min="6140" max="6140" width="15.42578125" style="262" customWidth="1"/>
    <col min="6141" max="6141" width="76.140625" style="262" customWidth="1"/>
    <col min="6142" max="6142" width="19.42578125" style="262" customWidth="1"/>
    <col min="6143" max="6143" width="20.85546875" style="262" customWidth="1"/>
    <col min="6144" max="6144" width="16.42578125" style="262" bestFit="1" customWidth="1"/>
    <col min="6145" max="6387" width="9.140625" style="262" customWidth="1"/>
    <col min="6388" max="6388" width="7.5703125" style="262" bestFit="1" customWidth="1"/>
    <col min="6389" max="6389" width="7" style="262" bestFit="1" customWidth="1"/>
    <col min="6390" max="6390" width="5.5703125" style="262"/>
    <col min="6391" max="6391" width="9.140625" style="262" customWidth="1"/>
    <col min="6392" max="6393" width="8.5703125" style="262" customWidth="1"/>
    <col min="6394" max="6394" width="6.5703125" style="262" customWidth="1"/>
    <col min="6395" max="6395" width="11.85546875" style="262" bestFit="1" customWidth="1"/>
    <col min="6396" max="6396" width="15.42578125" style="262" customWidth="1"/>
    <col min="6397" max="6397" width="76.140625" style="262" customWidth="1"/>
    <col min="6398" max="6398" width="19.42578125" style="262" customWidth="1"/>
    <col min="6399" max="6399" width="20.85546875" style="262" customWidth="1"/>
    <col min="6400" max="6400" width="16.42578125" style="262" bestFit="1" customWidth="1"/>
    <col min="6401" max="6643" width="9.140625" style="262" customWidth="1"/>
    <col min="6644" max="6644" width="7.5703125" style="262" bestFit="1" customWidth="1"/>
    <col min="6645" max="6645" width="7" style="262" bestFit="1" customWidth="1"/>
    <col min="6646" max="6646" width="5.5703125" style="262"/>
    <col min="6647" max="6647" width="9.140625" style="262" customWidth="1"/>
    <col min="6648" max="6649" width="8.5703125" style="262" customWidth="1"/>
    <col min="6650" max="6650" width="6.5703125" style="262" customWidth="1"/>
    <col min="6651" max="6651" width="11.85546875" style="262" bestFit="1" customWidth="1"/>
    <col min="6652" max="6652" width="15.42578125" style="262" customWidth="1"/>
    <col min="6653" max="6653" width="76.140625" style="262" customWidth="1"/>
    <col min="6654" max="6654" width="19.42578125" style="262" customWidth="1"/>
    <col min="6655" max="6655" width="20.85546875" style="262" customWidth="1"/>
    <col min="6656" max="6656" width="16.42578125" style="262" bestFit="1" customWidth="1"/>
    <col min="6657" max="6899" width="9.140625" style="262" customWidth="1"/>
    <col min="6900" max="6900" width="7.5703125" style="262" bestFit="1" customWidth="1"/>
    <col min="6901" max="6901" width="7" style="262" bestFit="1" customWidth="1"/>
    <col min="6902" max="6902" width="5.5703125" style="262"/>
    <col min="6903" max="6903" width="9.140625" style="262" customWidth="1"/>
    <col min="6904" max="6905" width="8.5703125" style="262" customWidth="1"/>
    <col min="6906" max="6906" width="6.5703125" style="262" customWidth="1"/>
    <col min="6907" max="6907" width="11.85546875" style="262" bestFit="1" customWidth="1"/>
    <col min="6908" max="6908" width="15.42578125" style="262" customWidth="1"/>
    <col min="6909" max="6909" width="76.140625" style="262" customWidth="1"/>
    <col min="6910" max="6910" width="19.42578125" style="262" customWidth="1"/>
    <col min="6911" max="6911" width="20.85546875" style="262" customWidth="1"/>
    <col min="6912" max="6912" width="16.42578125" style="262" bestFit="1" customWidth="1"/>
    <col min="6913" max="7155" width="9.140625" style="262" customWidth="1"/>
    <col min="7156" max="7156" width="7.5703125" style="262" bestFit="1" customWidth="1"/>
    <col min="7157" max="7157" width="7" style="262" bestFit="1" customWidth="1"/>
    <col min="7158" max="7158" width="5.5703125" style="262"/>
    <col min="7159" max="7159" width="9.140625" style="262" customWidth="1"/>
    <col min="7160" max="7161" width="8.5703125" style="262" customWidth="1"/>
    <col min="7162" max="7162" width="6.5703125" style="262" customWidth="1"/>
    <col min="7163" max="7163" width="11.85546875" style="262" bestFit="1" customWidth="1"/>
    <col min="7164" max="7164" width="15.42578125" style="262" customWidth="1"/>
    <col min="7165" max="7165" width="76.140625" style="262" customWidth="1"/>
    <col min="7166" max="7166" width="19.42578125" style="262" customWidth="1"/>
    <col min="7167" max="7167" width="20.85546875" style="262" customWidth="1"/>
    <col min="7168" max="7168" width="16.42578125" style="262" bestFit="1" customWidth="1"/>
    <col min="7169" max="7411" width="9.140625" style="262" customWidth="1"/>
    <col min="7412" max="7412" width="7.5703125" style="262" bestFit="1" customWidth="1"/>
    <col min="7413" max="7413" width="7" style="262" bestFit="1" customWidth="1"/>
    <col min="7414" max="7414" width="5.5703125" style="262"/>
    <col min="7415" max="7415" width="9.140625" style="262" customWidth="1"/>
    <col min="7416" max="7417" width="8.5703125" style="262" customWidth="1"/>
    <col min="7418" max="7418" width="6.5703125" style="262" customWidth="1"/>
    <col min="7419" max="7419" width="11.85546875" style="262" bestFit="1" customWidth="1"/>
    <col min="7420" max="7420" width="15.42578125" style="262" customWidth="1"/>
    <col min="7421" max="7421" width="76.140625" style="262" customWidth="1"/>
    <col min="7422" max="7422" width="19.42578125" style="262" customWidth="1"/>
    <col min="7423" max="7423" width="20.85546875" style="262" customWidth="1"/>
    <col min="7424" max="7424" width="16.42578125" style="262" bestFit="1" customWidth="1"/>
    <col min="7425" max="7667" width="9.140625" style="262" customWidth="1"/>
    <col min="7668" max="7668" width="7.5703125" style="262" bestFit="1" customWidth="1"/>
    <col min="7669" max="7669" width="7" style="262" bestFit="1" customWidth="1"/>
    <col min="7670" max="7670" width="5.5703125" style="262"/>
    <col min="7671" max="7671" width="9.140625" style="262" customWidth="1"/>
    <col min="7672" max="7673" width="8.5703125" style="262" customWidth="1"/>
    <col min="7674" max="7674" width="6.5703125" style="262" customWidth="1"/>
    <col min="7675" max="7675" width="11.85546875" style="262" bestFit="1" customWidth="1"/>
    <col min="7676" max="7676" width="15.42578125" style="262" customWidth="1"/>
    <col min="7677" max="7677" width="76.140625" style="262" customWidth="1"/>
    <col min="7678" max="7678" width="19.42578125" style="262" customWidth="1"/>
    <col min="7679" max="7679" width="20.85546875" style="262" customWidth="1"/>
    <col min="7680" max="7680" width="16.42578125" style="262" bestFit="1" customWidth="1"/>
    <col min="7681" max="7923" width="9.140625" style="262" customWidth="1"/>
    <col min="7924" max="7924" width="7.5703125" style="262" bestFit="1" customWidth="1"/>
    <col min="7925" max="7925" width="7" style="262" bestFit="1" customWidth="1"/>
    <col min="7926" max="7926" width="5.5703125" style="262"/>
    <col min="7927" max="7927" width="9.140625" style="262" customWidth="1"/>
    <col min="7928" max="7929" width="8.5703125" style="262" customWidth="1"/>
    <col min="7930" max="7930" width="6.5703125" style="262" customWidth="1"/>
    <col min="7931" max="7931" width="11.85546875" style="262" bestFit="1" customWidth="1"/>
    <col min="7932" max="7932" width="15.42578125" style="262" customWidth="1"/>
    <col min="7933" max="7933" width="76.140625" style="262" customWidth="1"/>
    <col min="7934" max="7934" width="19.42578125" style="262" customWidth="1"/>
    <col min="7935" max="7935" width="20.85546875" style="262" customWidth="1"/>
    <col min="7936" max="7936" width="16.42578125" style="262" bestFit="1" customWidth="1"/>
    <col min="7937" max="8179" width="9.140625" style="262" customWidth="1"/>
    <col min="8180" max="8180" width="7.5703125" style="262" bestFit="1" customWidth="1"/>
    <col min="8181" max="8181" width="7" style="262" bestFit="1" customWidth="1"/>
    <col min="8182" max="8182" width="5.5703125" style="262"/>
    <col min="8183" max="8183" width="9.140625" style="262" customWidth="1"/>
    <col min="8184" max="8185" width="8.5703125" style="262" customWidth="1"/>
    <col min="8186" max="8186" width="6.5703125" style="262" customWidth="1"/>
    <col min="8187" max="8187" width="11.85546875" style="262" bestFit="1" customWidth="1"/>
    <col min="8188" max="8188" width="15.42578125" style="262" customWidth="1"/>
    <col min="8189" max="8189" width="76.140625" style="262" customWidth="1"/>
    <col min="8190" max="8190" width="19.42578125" style="262" customWidth="1"/>
    <col min="8191" max="8191" width="20.85546875" style="262" customWidth="1"/>
    <col min="8192" max="8192" width="16.42578125" style="262" bestFit="1" customWidth="1"/>
    <col min="8193" max="8435" width="9.140625" style="262" customWidth="1"/>
    <col min="8436" max="8436" width="7.5703125" style="262" bestFit="1" customWidth="1"/>
    <col min="8437" max="8437" width="7" style="262" bestFit="1" customWidth="1"/>
    <col min="8438" max="8438" width="5.5703125" style="262"/>
    <col min="8439" max="8439" width="9.140625" style="262" customWidth="1"/>
    <col min="8440" max="8441" width="8.5703125" style="262" customWidth="1"/>
    <col min="8442" max="8442" width="6.5703125" style="262" customWidth="1"/>
    <col min="8443" max="8443" width="11.85546875" style="262" bestFit="1" customWidth="1"/>
    <col min="8444" max="8444" width="15.42578125" style="262" customWidth="1"/>
    <col min="8445" max="8445" width="76.140625" style="262" customWidth="1"/>
    <col min="8446" max="8446" width="19.42578125" style="262" customWidth="1"/>
    <col min="8447" max="8447" width="20.85546875" style="262" customWidth="1"/>
    <col min="8448" max="8448" width="16.42578125" style="262" bestFit="1" customWidth="1"/>
    <col min="8449" max="8691" width="9.140625" style="262" customWidth="1"/>
    <col min="8692" max="8692" width="7.5703125" style="262" bestFit="1" customWidth="1"/>
    <col min="8693" max="8693" width="7" style="262" bestFit="1" customWidth="1"/>
    <col min="8694" max="8694" width="5.5703125" style="262"/>
    <col min="8695" max="8695" width="9.140625" style="262" customWidth="1"/>
    <col min="8696" max="8697" width="8.5703125" style="262" customWidth="1"/>
    <col min="8698" max="8698" width="6.5703125" style="262" customWidth="1"/>
    <col min="8699" max="8699" width="11.85546875" style="262" bestFit="1" customWidth="1"/>
    <col min="8700" max="8700" width="15.42578125" style="262" customWidth="1"/>
    <col min="8701" max="8701" width="76.140625" style="262" customWidth="1"/>
    <col min="8702" max="8702" width="19.42578125" style="262" customWidth="1"/>
    <col min="8703" max="8703" width="20.85546875" style="262" customWidth="1"/>
    <col min="8704" max="8704" width="16.42578125" style="262" bestFit="1" customWidth="1"/>
    <col min="8705" max="8947" width="9.140625" style="262" customWidth="1"/>
    <col min="8948" max="8948" width="7.5703125" style="262" bestFit="1" customWidth="1"/>
    <col min="8949" max="8949" width="7" style="262" bestFit="1" customWidth="1"/>
    <col min="8950" max="8950" width="5.5703125" style="262"/>
    <col min="8951" max="8951" width="9.140625" style="262" customWidth="1"/>
    <col min="8952" max="8953" width="8.5703125" style="262" customWidth="1"/>
    <col min="8954" max="8954" width="6.5703125" style="262" customWidth="1"/>
    <col min="8955" max="8955" width="11.85546875" style="262" bestFit="1" customWidth="1"/>
    <col min="8956" max="8956" width="15.42578125" style="262" customWidth="1"/>
    <col min="8957" max="8957" width="76.140625" style="262" customWidth="1"/>
    <col min="8958" max="8958" width="19.42578125" style="262" customWidth="1"/>
    <col min="8959" max="8959" width="20.85546875" style="262" customWidth="1"/>
    <col min="8960" max="8960" width="16.42578125" style="262" bestFit="1" customWidth="1"/>
    <col min="8961" max="9203" width="9.140625" style="262" customWidth="1"/>
    <col min="9204" max="9204" width="7.5703125" style="262" bestFit="1" customWidth="1"/>
    <col min="9205" max="9205" width="7" style="262" bestFit="1" customWidth="1"/>
    <col min="9206" max="9206" width="5.5703125" style="262"/>
    <col min="9207" max="9207" width="9.140625" style="262" customWidth="1"/>
    <col min="9208" max="9209" width="8.5703125" style="262" customWidth="1"/>
    <col min="9210" max="9210" width="6.5703125" style="262" customWidth="1"/>
    <col min="9211" max="9211" width="11.85546875" style="262" bestFit="1" customWidth="1"/>
    <col min="9212" max="9212" width="15.42578125" style="262" customWidth="1"/>
    <col min="9213" max="9213" width="76.140625" style="262" customWidth="1"/>
    <col min="9214" max="9214" width="19.42578125" style="262" customWidth="1"/>
    <col min="9215" max="9215" width="20.85546875" style="262" customWidth="1"/>
    <col min="9216" max="9216" width="16.42578125" style="262" bestFit="1" customWidth="1"/>
    <col min="9217" max="9459" width="9.140625" style="262" customWidth="1"/>
    <col min="9460" max="9460" width="7.5703125" style="262" bestFit="1" customWidth="1"/>
    <col min="9461" max="9461" width="7" style="262" bestFit="1" customWidth="1"/>
    <col min="9462" max="9462" width="5.5703125" style="262"/>
    <col min="9463" max="9463" width="9.140625" style="262" customWidth="1"/>
    <col min="9464" max="9465" width="8.5703125" style="262" customWidth="1"/>
    <col min="9466" max="9466" width="6.5703125" style="262" customWidth="1"/>
    <col min="9467" max="9467" width="11.85546875" style="262" bestFit="1" customWidth="1"/>
    <col min="9468" max="9468" width="15.42578125" style="262" customWidth="1"/>
    <col min="9469" max="9469" width="76.140625" style="262" customWidth="1"/>
    <col min="9470" max="9470" width="19.42578125" style="262" customWidth="1"/>
    <col min="9471" max="9471" width="20.85546875" style="262" customWidth="1"/>
    <col min="9472" max="9472" width="16.42578125" style="262" bestFit="1" customWidth="1"/>
    <col min="9473" max="9715" width="9.140625" style="262" customWidth="1"/>
    <col min="9716" max="9716" width="7.5703125" style="262" bestFit="1" customWidth="1"/>
    <col min="9717" max="9717" width="7" style="262" bestFit="1" customWidth="1"/>
    <col min="9718" max="9718" width="5.5703125" style="262"/>
    <col min="9719" max="9719" width="9.140625" style="262" customWidth="1"/>
    <col min="9720" max="9721" width="8.5703125" style="262" customWidth="1"/>
    <col min="9722" max="9722" width="6.5703125" style="262" customWidth="1"/>
    <col min="9723" max="9723" width="11.85546875" style="262" bestFit="1" customWidth="1"/>
    <col min="9724" max="9724" width="15.42578125" style="262" customWidth="1"/>
    <col min="9725" max="9725" width="76.140625" style="262" customWidth="1"/>
    <col min="9726" max="9726" width="19.42578125" style="262" customWidth="1"/>
    <col min="9727" max="9727" width="20.85546875" style="262" customWidth="1"/>
    <col min="9728" max="9728" width="16.42578125" style="262" bestFit="1" customWidth="1"/>
    <col min="9729" max="9971" width="9.140625" style="262" customWidth="1"/>
    <col min="9972" max="9972" width="7.5703125" style="262" bestFit="1" customWidth="1"/>
    <col min="9973" max="9973" width="7" style="262" bestFit="1" customWidth="1"/>
    <col min="9974" max="9974" width="5.5703125" style="262"/>
    <col min="9975" max="9975" width="9.140625" style="262" customWidth="1"/>
    <col min="9976" max="9977" width="8.5703125" style="262" customWidth="1"/>
    <col min="9978" max="9978" width="6.5703125" style="262" customWidth="1"/>
    <col min="9979" max="9979" width="11.85546875" style="262" bestFit="1" customWidth="1"/>
    <col min="9980" max="9980" width="15.42578125" style="262" customWidth="1"/>
    <col min="9981" max="9981" width="76.140625" style="262" customWidth="1"/>
    <col min="9982" max="9982" width="19.42578125" style="262" customWidth="1"/>
    <col min="9983" max="9983" width="20.85546875" style="262" customWidth="1"/>
    <col min="9984" max="9984" width="16.42578125" style="262" bestFit="1" customWidth="1"/>
    <col min="9985" max="10227" width="9.140625" style="262" customWidth="1"/>
    <col min="10228" max="10228" width="7.5703125" style="262" bestFit="1" customWidth="1"/>
    <col min="10229" max="10229" width="7" style="262" bestFit="1" customWidth="1"/>
    <col min="10230" max="10230" width="5.5703125" style="262"/>
    <col min="10231" max="10231" width="9.140625" style="262" customWidth="1"/>
    <col min="10232" max="10233" width="8.5703125" style="262" customWidth="1"/>
    <col min="10234" max="10234" width="6.5703125" style="262" customWidth="1"/>
    <col min="10235" max="10235" width="11.85546875" style="262" bestFit="1" customWidth="1"/>
    <col min="10236" max="10236" width="15.42578125" style="262" customWidth="1"/>
    <col min="10237" max="10237" width="76.140625" style="262" customWidth="1"/>
    <col min="10238" max="10238" width="19.42578125" style="262" customWidth="1"/>
    <col min="10239" max="10239" width="20.85546875" style="262" customWidth="1"/>
    <col min="10240" max="10240" width="16.42578125" style="262" bestFit="1" customWidth="1"/>
    <col min="10241" max="10483" width="9.140625" style="262" customWidth="1"/>
    <col min="10484" max="10484" width="7.5703125" style="262" bestFit="1" customWidth="1"/>
    <col min="10485" max="10485" width="7" style="262" bestFit="1" customWidth="1"/>
    <col min="10486" max="10486" width="5.5703125" style="262"/>
    <col min="10487" max="10487" width="9.140625" style="262" customWidth="1"/>
    <col min="10488" max="10489" width="8.5703125" style="262" customWidth="1"/>
    <col min="10490" max="10490" width="6.5703125" style="262" customWidth="1"/>
    <col min="10491" max="10491" width="11.85546875" style="262" bestFit="1" customWidth="1"/>
    <col min="10492" max="10492" width="15.42578125" style="262" customWidth="1"/>
    <col min="10493" max="10493" width="76.140625" style="262" customWidth="1"/>
    <col min="10494" max="10494" width="19.42578125" style="262" customWidth="1"/>
    <col min="10495" max="10495" width="20.85546875" style="262" customWidth="1"/>
    <col min="10496" max="10496" width="16.42578125" style="262" bestFit="1" customWidth="1"/>
    <col min="10497" max="10739" width="9.140625" style="262" customWidth="1"/>
    <col min="10740" max="10740" width="7.5703125" style="262" bestFit="1" customWidth="1"/>
    <col min="10741" max="10741" width="7" style="262" bestFit="1" customWidth="1"/>
    <col min="10742" max="10742" width="5.5703125" style="262"/>
    <col min="10743" max="10743" width="9.140625" style="262" customWidth="1"/>
    <col min="10744" max="10745" width="8.5703125" style="262" customWidth="1"/>
    <col min="10746" max="10746" width="6.5703125" style="262" customWidth="1"/>
    <col min="10747" max="10747" width="11.85546875" style="262" bestFit="1" customWidth="1"/>
    <col min="10748" max="10748" width="15.42578125" style="262" customWidth="1"/>
    <col min="10749" max="10749" width="76.140625" style="262" customWidth="1"/>
    <col min="10750" max="10750" width="19.42578125" style="262" customWidth="1"/>
    <col min="10751" max="10751" width="20.85546875" style="262" customWidth="1"/>
    <col min="10752" max="10752" width="16.42578125" style="262" bestFit="1" customWidth="1"/>
    <col min="10753" max="10995" width="9.140625" style="262" customWidth="1"/>
    <col min="10996" max="10996" width="7.5703125" style="262" bestFit="1" customWidth="1"/>
    <col min="10997" max="10997" width="7" style="262" bestFit="1" customWidth="1"/>
    <col min="10998" max="10998" width="5.5703125" style="262"/>
    <col min="10999" max="10999" width="9.140625" style="262" customWidth="1"/>
    <col min="11000" max="11001" width="8.5703125" style="262" customWidth="1"/>
    <col min="11002" max="11002" width="6.5703125" style="262" customWidth="1"/>
    <col min="11003" max="11003" width="11.85546875" style="262" bestFit="1" customWidth="1"/>
    <col min="11004" max="11004" width="15.42578125" style="262" customWidth="1"/>
    <col min="11005" max="11005" width="76.140625" style="262" customWidth="1"/>
    <col min="11006" max="11006" width="19.42578125" style="262" customWidth="1"/>
    <col min="11007" max="11007" width="20.85546875" style="262" customWidth="1"/>
    <col min="11008" max="11008" width="16.42578125" style="262" bestFit="1" customWidth="1"/>
    <col min="11009" max="11251" width="9.140625" style="262" customWidth="1"/>
    <col min="11252" max="11252" width="7.5703125" style="262" bestFit="1" customWidth="1"/>
    <col min="11253" max="11253" width="7" style="262" bestFit="1" customWidth="1"/>
    <col min="11254" max="11254" width="5.5703125" style="262"/>
    <col min="11255" max="11255" width="9.140625" style="262" customWidth="1"/>
    <col min="11256" max="11257" width="8.5703125" style="262" customWidth="1"/>
    <col min="11258" max="11258" width="6.5703125" style="262" customWidth="1"/>
    <col min="11259" max="11259" width="11.85546875" style="262" bestFit="1" customWidth="1"/>
    <col min="11260" max="11260" width="15.42578125" style="262" customWidth="1"/>
    <col min="11261" max="11261" width="76.140625" style="262" customWidth="1"/>
    <col min="11262" max="11262" width="19.42578125" style="262" customWidth="1"/>
    <col min="11263" max="11263" width="20.85546875" style="262" customWidth="1"/>
    <col min="11264" max="11264" width="16.42578125" style="262" bestFit="1" customWidth="1"/>
    <col min="11265" max="11507" width="9.140625" style="262" customWidth="1"/>
    <col min="11508" max="11508" width="7.5703125" style="262" bestFit="1" customWidth="1"/>
    <col min="11509" max="11509" width="7" style="262" bestFit="1" customWidth="1"/>
    <col min="11510" max="11510" width="5.5703125" style="262"/>
    <col min="11511" max="11511" width="9.140625" style="262" customWidth="1"/>
    <col min="11512" max="11513" width="8.5703125" style="262" customWidth="1"/>
    <col min="11514" max="11514" width="6.5703125" style="262" customWidth="1"/>
    <col min="11515" max="11515" width="11.85546875" style="262" bestFit="1" customWidth="1"/>
    <col min="11516" max="11516" width="15.42578125" style="262" customWidth="1"/>
    <col min="11517" max="11517" width="76.140625" style="262" customWidth="1"/>
    <col min="11518" max="11518" width="19.42578125" style="262" customWidth="1"/>
    <col min="11519" max="11519" width="20.85546875" style="262" customWidth="1"/>
    <col min="11520" max="11520" width="16.42578125" style="262" bestFit="1" customWidth="1"/>
    <col min="11521" max="11763" width="9.140625" style="262" customWidth="1"/>
    <col min="11764" max="11764" width="7.5703125" style="262" bestFit="1" customWidth="1"/>
    <col min="11765" max="11765" width="7" style="262" bestFit="1" customWidth="1"/>
    <col min="11766" max="11766" width="5.5703125" style="262"/>
    <col min="11767" max="11767" width="9.140625" style="262" customWidth="1"/>
    <col min="11768" max="11769" width="8.5703125" style="262" customWidth="1"/>
    <col min="11770" max="11770" width="6.5703125" style="262" customWidth="1"/>
    <col min="11771" max="11771" width="11.85546875" style="262" bestFit="1" customWidth="1"/>
    <col min="11772" max="11772" width="15.42578125" style="262" customWidth="1"/>
    <col min="11773" max="11773" width="76.140625" style="262" customWidth="1"/>
    <col min="11774" max="11774" width="19.42578125" style="262" customWidth="1"/>
    <col min="11775" max="11775" width="20.85546875" style="262" customWidth="1"/>
    <col min="11776" max="11776" width="16.42578125" style="262" bestFit="1" customWidth="1"/>
    <col min="11777" max="12019" width="9.140625" style="262" customWidth="1"/>
    <col min="12020" max="12020" width="7.5703125" style="262" bestFit="1" customWidth="1"/>
    <col min="12021" max="12021" width="7" style="262" bestFit="1" customWidth="1"/>
    <col min="12022" max="12022" width="5.5703125" style="262"/>
    <col min="12023" max="12023" width="9.140625" style="262" customWidth="1"/>
    <col min="12024" max="12025" width="8.5703125" style="262" customWidth="1"/>
    <col min="12026" max="12026" width="6.5703125" style="262" customWidth="1"/>
    <col min="12027" max="12027" width="11.85546875" style="262" bestFit="1" customWidth="1"/>
    <col min="12028" max="12028" width="15.42578125" style="262" customWidth="1"/>
    <col min="12029" max="12029" width="76.140625" style="262" customWidth="1"/>
    <col min="12030" max="12030" width="19.42578125" style="262" customWidth="1"/>
    <col min="12031" max="12031" width="20.85546875" style="262" customWidth="1"/>
    <col min="12032" max="12032" width="16.42578125" style="262" bestFit="1" customWidth="1"/>
    <col min="12033" max="12275" width="9.140625" style="262" customWidth="1"/>
    <col min="12276" max="12276" width="7.5703125" style="262" bestFit="1" customWidth="1"/>
    <col min="12277" max="12277" width="7" style="262" bestFit="1" customWidth="1"/>
    <col min="12278" max="12278" width="5.5703125" style="262"/>
    <col min="12279" max="12279" width="9.140625" style="262" customWidth="1"/>
    <col min="12280" max="12281" width="8.5703125" style="262" customWidth="1"/>
    <col min="12282" max="12282" width="6.5703125" style="262" customWidth="1"/>
    <col min="12283" max="12283" width="11.85546875" style="262" bestFit="1" customWidth="1"/>
    <col min="12284" max="12284" width="15.42578125" style="262" customWidth="1"/>
    <col min="12285" max="12285" width="76.140625" style="262" customWidth="1"/>
    <col min="12286" max="12286" width="19.42578125" style="262" customWidth="1"/>
    <col min="12287" max="12287" width="20.85546875" style="262" customWidth="1"/>
    <col min="12288" max="12288" width="16.42578125" style="262" bestFit="1" customWidth="1"/>
    <col min="12289" max="12531" width="9.140625" style="262" customWidth="1"/>
    <col min="12532" max="12532" width="7.5703125" style="262" bestFit="1" customWidth="1"/>
    <col min="12533" max="12533" width="7" style="262" bestFit="1" customWidth="1"/>
    <col min="12534" max="12534" width="5.5703125" style="262"/>
    <col min="12535" max="12535" width="9.140625" style="262" customWidth="1"/>
    <col min="12536" max="12537" width="8.5703125" style="262" customWidth="1"/>
    <col min="12538" max="12538" width="6.5703125" style="262" customWidth="1"/>
    <col min="12539" max="12539" width="11.85546875" style="262" bestFit="1" customWidth="1"/>
    <col min="12540" max="12540" width="15.42578125" style="262" customWidth="1"/>
    <col min="12541" max="12541" width="76.140625" style="262" customWidth="1"/>
    <col min="12542" max="12542" width="19.42578125" style="262" customWidth="1"/>
    <col min="12543" max="12543" width="20.85546875" style="262" customWidth="1"/>
    <col min="12544" max="12544" width="16.42578125" style="262" bestFit="1" customWidth="1"/>
    <col min="12545" max="12787" width="9.140625" style="262" customWidth="1"/>
    <col min="12788" max="12788" width="7.5703125" style="262" bestFit="1" customWidth="1"/>
    <col min="12789" max="12789" width="7" style="262" bestFit="1" customWidth="1"/>
    <col min="12790" max="12790" width="5.5703125" style="262"/>
    <col min="12791" max="12791" width="9.140625" style="262" customWidth="1"/>
    <col min="12792" max="12793" width="8.5703125" style="262" customWidth="1"/>
    <col min="12794" max="12794" width="6.5703125" style="262" customWidth="1"/>
    <col min="12795" max="12795" width="11.85546875" style="262" bestFit="1" customWidth="1"/>
    <col min="12796" max="12796" width="15.42578125" style="262" customWidth="1"/>
    <col min="12797" max="12797" width="76.140625" style="262" customWidth="1"/>
    <col min="12798" max="12798" width="19.42578125" style="262" customWidth="1"/>
    <col min="12799" max="12799" width="20.85546875" style="262" customWidth="1"/>
    <col min="12800" max="12800" width="16.42578125" style="262" bestFit="1" customWidth="1"/>
    <col min="12801" max="13043" width="9.140625" style="262" customWidth="1"/>
    <col min="13044" max="13044" width="7.5703125" style="262" bestFit="1" customWidth="1"/>
    <col min="13045" max="13045" width="7" style="262" bestFit="1" customWidth="1"/>
    <col min="13046" max="13046" width="5.5703125" style="262"/>
    <col min="13047" max="13047" width="9.140625" style="262" customWidth="1"/>
    <col min="13048" max="13049" width="8.5703125" style="262" customWidth="1"/>
    <col min="13050" max="13050" width="6.5703125" style="262" customWidth="1"/>
    <col min="13051" max="13051" width="11.85546875" style="262" bestFit="1" customWidth="1"/>
    <col min="13052" max="13052" width="15.42578125" style="262" customWidth="1"/>
    <col min="13053" max="13053" width="76.140625" style="262" customWidth="1"/>
    <col min="13054" max="13054" width="19.42578125" style="262" customWidth="1"/>
    <col min="13055" max="13055" width="20.85546875" style="262" customWidth="1"/>
    <col min="13056" max="13056" width="16.42578125" style="262" bestFit="1" customWidth="1"/>
    <col min="13057" max="13299" width="9.140625" style="262" customWidth="1"/>
    <col min="13300" max="13300" width="7.5703125" style="262" bestFit="1" customWidth="1"/>
    <col min="13301" max="13301" width="7" style="262" bestFit="1" customWidth="1"/>
    <col min="13302" max="13302" width="5.5703125" style="262"/>
    <col min="13303" max="13303" width="9.140625" style="262" customWidth="1"/>
    <col min="13304" max="13305" width="8.5703125" style="262" customWidth="1"/>
    <col min="13306" max="13306" width="6.5703125" style="262" customWidth="1"/>
    <col min="13307" max="13307" width="11.85546875" style="262" bestFit="1" customWidth="1"/>
    <col min="13308" max="13308" width="15.42578125" style="262" customWidth="1"/>
    <col min="13309" max="13309" width="76.140625" style="262" customWidth="1"/>
    <col min="13310" max="13310" width="19.42578125" style="262" customWidth="1"/>
    <col min="13311" max="13311" width="20.85546875" style="262" customWidth="1"/>
    <col min="13312" max="13312" width="16.42578125" style="262" bestFit="1" customWidth="1"/>
    <col min="13313" max="13555" width="9.140625" style="262" customWidth="1"/>
    <col min="13556" max="13556" width="7.5703125" style="262" bestFit="1" customWidth="1"/>
    <col min="13557" max="13557" width="7" style="262" bestFit="1" customWidth="1"/>
    <col min="13558" max="13558" width="5.5703125" style="262"/>
    <col min="13559" max="13559" width="9.140625" style="262" customWidth="1"/>
    <col min="13560" max="13561" width="8.5703125" style="262" customWidth="1"/>
    <col min="13562" max="13562" width="6.5703125" style="262" customWidth="1"/>
    <col min="13563" max="13563" width="11.85546875" style="262" bestFit="1" customWidth="1"/>
    <col min="13564" max="13564" width="15.42578125" style="262" customWidth="1"/>
    <col min="13565" max="13565" width="76.140625" style="262" customWidth="1"/>
    <col min="13566" max="13566" width="19.42578125" style="262" customWidth="1"/>
    <col min="13567" max="13567" width="20.85546875" style="262" customWidth="1"/>
    <col min="13568" max="13568" width="16.42578125" style="262" bestFit="1" customWidth="1"/>
    <col min="13569" max="13811" width="9.140625" style="262" customWidth="1"/>
    <col min="13812" max="13812" width="7.5703125" style="262" bestFit="1" customWidth="1"/>
    <col min="13813" max="13813" width="7" style="262" bestFit="1" customWidth="1"/>
    <col min="13814" max="13814" width="5.5703125" style="262"/>
    <col min="13815" max="13815" width="9.140625" style="262" customWidth="1"/>
    <col min="13816" max="13817" width="8.5703125" style="262" customWidth="1"/>
    <col min="13818" max="13818" width="6.5703125" style="262" customWidth="1"/>
    <col min="13819" max="13819" width="11.85546875" style="262" bestFit="1" customWidth="1"/>
    <col min="13820" max="13820" width="15.42578125" style="262" customWidth="1"/>
    <col min="13821" max="13821" width="76.140625" style="262" customWidth="1"/>
    <col min="13822" max="13822" width="19.42578125" style="262" customWidth="1"/>
    <col min="13823" max="13823" width="20.85546875" style="262" customWidth="1"/>
    <col min="13824" max="13824" width="16.42578125" style="262" bestFit="1" customWidth="1"/>
    <col min="13825" max="14067" width="9.140625" style="262" customWidth="1"/>
    <col min="14068" max="14068" width="7.5703125" style="262" bestFit="1" customWidth="1"/>
    <col min="14069" max="14069" width="7" style="262" bestFit="1" customWidth="1"/>
    <col min="14070" max="14070" width="5.5703125" style="262"/>
    <col min="14071" max="14071" width="9.140625" style="262" customWidth="1"/>
    <col min="14072" max="14073" width="8.5703125" style="262" customWidth="1"/>
    <col min="14074" max="14074" width="6.5703125" style="262" customWidth="1"/>
    <col min="14075" max="14075" width="11.85546875" style="262" bestFit="1" customWidth="1"/>
    <col min="14076" max="14076" width="15.42578125" style="262" customWidth="1"/>
    <col min="14077" max="14077" width="76.140625" style="262" customWidth="1"/>
    <col min="14078" max="14078" width="19.42578125" style="262" customWidth="1"/>
    <col min="14079" max="14079" width="20.85546875" style="262" customWidth="1"/>
    <col min="14080" max="14080" width="16.42578125" style="262" bestFit="1" customWidth="1"/>
    <col min="14081" max="14323" width="9.140625" style="262" customWidth="1"/>
    <col min="14324" max="14324" width="7.5703125" style="262" bestFit="1" customWidth="1"/>
    <col min="14325" max="14325" width="7" style="262" bestFit="1" customWidth="1"/>
    <col min="14326" max="14326" width="5.5703125" style="262"/>
    <col min="14327" max="14327" width="9.140625" style="262" customWidth="1"/>
    <col min="14328" max="14329" width="8.5703125" style="262" customWidth="1"/>
    <col min="14330" max="14330" width="6.5703125" style="262" customWidth="1"/>
    <col min="14331" max="14331" width="11.85546875" style="262" bestFit="1" customWidth="1"/>
    <col min="14332" max="14332" width="15.42578125" style="262" customWidth="1"/>
    <col min="14333" max="14333" width="76.140625" style="262" customWidth="1"/>
    <col min="14334" max="14334" width="19.42578125" style="262" customWidth="1"/>
    <col min="14335" max="14335" width="20.85546875" style="262" customWidth="1"/>
    <col min="14336" max="14336" width="16.42578125" style="262" bestFit="1" customWidth="1"/>
    <col min="14337" max="14579" width="9.140625" style="262" customWidth="1"/>
    <col min="14580" max="14580" width="7.5703125" style="262" bestFit="1" customWidth="1"/>
    <col min="14581" max="14581" width="7" style="262" bestFit="1" customWidth="1"/>
    <col min="14582" max="14582" width="5.5703125" style="262"/>
    <col min="14583" max="14583" width="9.140625" style="262" customWidth="1"/>
    <col min="14584" max="14585" width="8.5703125" style="262" customWidth="1"/>
    <col min="14586" max="14586" width="6.5703125" style="262" customWidth="1"/>
    <col min="14587" max="14587" width="11.85546875" style="262" bestFit="1" customWidth="1"/>
    <col min="14588" max="14588" width="15.42578125" style="262" customWidth="1"/>
    <col min="14589" max="14589" width="76.140625" style="262" customWidth="1"/>
    <col min="14590" max="14590" width="19.42578125" style="262" customWidth="1"/>
    <col min="14591" max="14591" width="20.85546875" style="262" customWidth="1"/>
    <col min="14592" max="14592" width="16.42578125" style="262" bestFit="1" customWidth="1"/>
    <col min="14593" max="14835" width="9.140625" style="262" customWidth="1"/>
    <col min="14836" max="14836" width="7.5703125" style="262" bestFit="1" customWidth="1"/>
    <col min="14837" max="14837" width="7" style="262" bestFit="1" customWidth="1"/>
    <col min="14838" max="14838" width="5.5703125" style="262"/>
    <col min="14839" max="14839" width="9.140625" style="262" customWidth="1"/>
    <col min="14840" max="14841" width="8.5703125" style="262" customWidth="1"/>
    <col min="14842" max="14842" width="6.5703125" style="262" customWidth="1"/>
    <col min="14843" max="14843" width="11.85546875" style="262" bestFit="1" customWidth="1"/>
    <col min="14844" max="14844" width="15.42578125" style="262" customWidth="1"/>
    <col min="14845" max="14845" width="76.140625" style="262" customWidth="1"/>
    <col min="14846" max="14846" width="19.42578125" style="262" customWidth="1"/>
    <col min="14847" max="14847" width="20.85546875" style="262" customWidth="1"/>
    <col min="14848" max="14848" width="16.42578125" style="262" bestFit="1" customWidth="1"/>
    <col min="14849" max="15091" width="9.140625" style="262" customWidth="1"/>
    <col min="15092" max="15092" width="7.5703125" style="262" bestFit="1" customWidth="1"/>
    <col min="15093" max="15093" width="7" style="262" bestFit="1" customWidth="1"/>
    <col min="15094" max="15094" width="5.5703125" style="262"/>
    <col min="15095" max="15095" width="9.140625" style="262" customWidth="1"/>
    <col min="15096" max="15097" width="8.5703125" style="262" customWidth="1"/>
    <col min="15098" max="15098" width="6.5703125" style="262" customWidth="1"/>
    <col min="15099" max="15099" width="11.85546875" style="262" bestFit="1" customWidth="1"/>
    <col min="15100" max="15100" width="15.42578125" style="262" customWidth="1"/>
    <col min="15101" max="15101" width="76.140625" style="262" customWidth="1"/>
    <col min="15102" max="15102" width="19.42578125" style="262" customWidth="1"/>
    <col min="15103" max="15103" width="20.85546875" style="262" customWidth="1"/>
    <col min="15104" max="15104" width="16.42578125" style="262" bestFit="1" customWidth="1"/>
    <col min="15105" max="15347" width="9.140625" style="262" customWidth="1"/>
    <col min="15348" max="15348" width="7.5703125" style="262" bestFit="1" customWidth="1"/>
    <col min="15349" max="15349" width="7" style="262" bestFit="1" customWidth="1"/>
    <col min="15350" max="15350" width="5.5703125" style="262"/>
    <col min="15351" max="15351" width="9.140625" style="262" customWidth="1"/>
    <col min="15352" max="15353" width="8.5703125" style="262" customWidth="1"/>
    <col min="15354" max="15354" width="6.5703125" style="262" customWidth="1"/>
    <col min="15355" max="15355" width="11.85546875" style="262" bestFit="1" customWidth="1"/>
    <col min="15356" max="15356" width="15.42578125" style="262" customWidth="1"/>
    <col min="15357" max="15357" width="76.140625" style="262" customWidth="1"/>
    <col min="15358" max="15358" width="19.42578125" style="262" customWidth="1"/>
    <col min="15359" max="15359" width="20.85546875" style="262" customWidth="1"/>
    <col min="15360" max="15360" width="16.42578125" style="262" bestFit="1" customWidth="1"/>
    <col min="15361" max="15603" width="9.140625" style="262" customWidth="1"/>
    <col min="15604" max="15604" width="7.5703125" style="262" bestFit="1" customWidth="1"/>
    <col min="15605" max="15605" width="7" style="262" bestFit="1" customWidth="1"/>
    <col min="15606" max="15606" width="5.5703125" style="262"/>
    <col min="15607" max="15607" width="9.140625" style="262" customWidth="1"/>
    <col min="15608" max="15609" width="8.5703125" style="262" customWidth="1"/>
    <col min="15610" max="15610" width="6.5703125" style="262" customWidth="1"/>
    <col min="15611" max="15611" width="11.85546875" style="262" bestFit="1" customWidth="1"/>
    <col min="15612" max="15612" width="15.42578125" style="262" customWidth="1"/>
    <col min="15613" max="15613" width="76.140625" style="262" customWidth="1"/>
    <col min="15614" max="15614" width="19.42578125" style="262" customWidth="1"/>
    <col min="15615" max="15615" width="20.85546875" style="262" customWidth="1"/>
    <col min="15616" max="15616" width="16.42578125" style="262" bestFit="1" customWidth="1"/>
    <col min="15617" max="15859" width="9.140625" style="262" customWidth="1"/>
    <col min="15860" max="15860" width="7.5703125" style="262" bestFit="1" customWidth="1"/>
    <col min="15861" max="15861" width="7" style="262" bestFit="1" customWidth="1"/>
    <col min="15862" max="15862" width="5.5703125" style="262"/>
    <col min="15863" max="15863" width="9.140625" style="262" customWidth="1"/>
    <col min="15864" max="15865" width="8.5703125" style="262" customWidth="1"/>
    <col min="15866" max="15866" width="6.5703125" style="262" customWidth="1"/>
    <col min="15867" max="15867" width="11.85546875" style="262" bestFit="1" customWidth="1"/>
    <col min="15868" max="15868" width="15.42578125" style="262" customWidth="1"/>
    <col min="15869" max="15869" width="76.140625" style="262" customWidth="1"/>
    <col min="15870" max="15870" width="19.42578125" style="262" customWidth="1"/>
    <col min="15871" max="15871" width="20.85546875" style="262" customWidth="1"/>
    <col min="15872" max="15872" width="16.42578125" style="262" bestFit="1" customWidth="1"/>
    <col min="15873" max="16115" width="9.140625" style="262" customWidth="1"/>
    <col min="16116" max="16116" width="7.5703125" style="262" bestFit="1" customWidth="1"/>
    <col min="16117" max="16117" width="7" style="262" bestFit="1" customWidth="1"/>
    <col min="16118" max="16118" width="5.5703125" style="262"/>
    <col min="16119" max="16119" width="9.140625" style="262" customWidth="1"/>
    <col min="16120" max="16121" width="8.5703125" style="262" customWidth="1"/>
    <col min="16122" max="16122" width="6.5703125" style="262" customWidth="1"/>
    <col min="16123" max="16123" width="11.85546875" style="262" bestFit="1" customWidth="1"/>
    <col min="16124" max="16124" width="15.42578125" style="262" customWidth="1"/>
    <col min="16125" max="16125" width="76.140625" style="262" customWidth="1"/>
    <col min="16126" max="16126" width="19.42578125" style="262" customWidth="1"/>
    <col min="16127" max="16127" width="20.85546875" style="262" customWidth="1"/>
    <col min="16128" max="16128" width="16.42578125" style="262" bestFit="1" customWidth="1"/>
    <col min="16129" max="16371" width="9.140625" style="262" customWidth="1"/>
    <col min="16372" max="16372" width="7.5703125" style="262" bestFit="1" customWidth="1"/>
    <col min="16373" max="16373" width="7" style="262" bestFit="1" customWidth="1"/>
    <col min="16374" max="16384" width="5.5703125" style="262"/>
  </cols>
  <sheetData>
    <row r="1" spans="2:10" ht="24" customHeight="1">
      <c r="B1" s="1165" t="s">
        <v>1009</v>
      </c>
      <c r="C1" s="1165"/>
      <c r="D1" s="1165"/>
      <c r="E1" s="1165"/>
      <c r="F1" s="1165"/>
      <c r="G1" s="1165"/>
      <c r="H1" s="1165"/>
    </row>
    <row r="2" spans="2:10" ht="19.5" customHeight="1">
      <c r="B2" s="1165" t="s">
        <v>279</v>
      </c>
      <c r="C2" s="1165"/>
      <c r="D2" s="1165"/>
      <c r="E2" s="1165"/>
      <c r="F2" s="1165"/>
      <c r="G2" s="1165"/>
      <c r="H2" s="1165"/>
    </row>
    <row r="3" spans="2:10" ht="20.25" customHeight="1">
      <c r="B3" s="1165" t="s">
        <v>0</v>
      </c>
      <c r="C3" s="1165"/>
      <c r="D3" s="1165"/>
      <c r="E3" s="1165"/>
      <c r="F3" s="1165"/>
      <c r="G3" s="1165"/>
      <c r="H3" s="1165"/>
    </row>
    <row r="4" spans="2:10">
      <c r="B4" s="1165"/>
      <c r="C4" s="1165"/>
      <c r="D4" s="1165"/>
      <c r="E4" s="1165"/>
      <c r="F4" s="1165"/>
      <c r="G4" s="1165"/>
      <c r="H4" s="1165"/>
    </row>
    <row r="5" spans="2:10" ht="53.25" customHeight="1">
      <c r="B5" s="1166" t="s">
        <v>276</v>
      </c>
      <c r="C5" s="1166"/>
      <c r="D5" s="1166"/>
      <c r="E5" s="1166"/>
      <c r="F5" s="1166"/>
      <c r="G5" s="1166"/>
      <c r="H5" s="1166"/>
    </row>
    <row r="6" spans="2:10">
      <c r="G6" s="958"/>
      <c r="H6" s="1060"/>
    </row>
    <row r="7" spans="2:10">
      <c r="H7" s="1061"/>
    </row>
    <row r="8" spans="2:10" ht="107.25" customHeight="1">
      <c r="B8" s="1164" t="s">
        <v>5</v>
      </c>
      <c r="C8" s="1164"/>
      <c r="D8" s="1164"/>
      <c r="E8" s="1164" t="s">
        <v>1</v>
      </c>
      <c r="F8" s="1164"/>
      <c r="G8" s="1164" t="s">
        <v>17</v>
      </c>
      <c r="H8" s="1062" t="s">
        <v>22</v>
      </c>
      <c r="I8" s="293"/>
      <c r="J8" s="293"/>
    </row>
    <row r="9" spans="2:10" ht="34.5">
      <c r="B9" s="956" t="s">
        <v>30</v>
      </c>
      <c r="C9" s="956" t="s">
        <v>31</v>
      </c>
      <c r="D9" s="956" t="s">
        <v>32</v>
      </c>
      <c r="E9" s="956" t="s">
        <v>19</v>
      </c>
      <c r="F9" s="730" t="s">
        <v>20</v>
      </c>
      <c r="G9" s="1164"/>
      <c r="H9" s="1063" t="s">
        <v>2</v>
      </c>
      <c r="I9" s="269"/>
    </row>
    <row r="10" spans="2:10" s="266" customFormat="1" ht="21" customHeight="1">
      <c r="B10" s="263"/>
      <c r="C10" s="263"/>
      <c r="D10" s="263"/>
      <c r="E10" s="264"/>
      <c r="F10" s="730"/>
      <c r="G10" s="264" t="s">
        <v>4</v>
      </c>
      <c r="H10" s="1064">
        <f>H12+H680</f>
        <v>-14557465.400000002</v>
      </c>
      <c r="I10" s="265"/>
    </row>
    <row r="11" spans="2:10" ht="18" customHeight="1">
      <c r="B11" s="267"/>
      <c r="C11" s="267"/>
      <c r="D11" s="267"/>
      <c r="E11" s="258"/>
      <c r="F11" s="730"/>
      <c r="G11" s="268" t="s">
        <v>3</v>
      </c>
      <c r="H11" s="1065"/>
      <c r="I11" s="265"/>
    </row>
    <row r="12" spans="2:10" s="266" customFormat="1" ht="42.75" customHeight="1">
      <c r="B12" s="264"/>
      <c r="C12" s="264"/>
      <c r="D12" s="264"/>
      <c r="E12" s="264"/>
      <c r="F12" s="730"/>
      <c r="G12" s="264" t="s">
        <v>21</v>
      </c>
      <c r="H12" s="1064">
        <f>H96+H557+H593+H14</f>
        <v>-15567656.624000002</v>
      </c>
      <c r="I12" s="265"/>
    </row>
    <row r="13" spans="2:10" ht="18.75" customHeight="1">
      <c r="B13" s="258"/>
      <c r="C13" s="258"/>
      <c r="D13" s="258"/>
      <c r="E13" s="258"/>
      <c r="F13" s="730"/>
      <c r="G13" s="268" t="s">
        <v>3</v>
      </c>
      <c r="H13" s="1065"/>
      <c r="I13" s="265"/>
    </row>
    <row r="14" spans="2:10" s="266" customFormat="1" ht="18.75" customHeight="1">
      <c r="B14" s="606" t="s">
        <v>847</v>
      </c>
      <c r="C14" s="607"/>
      <c r="D14" s="607"/>
      <c r="E14" s="607"/>
      <c r="F14" s="735"/>
      <c r="G14" s="608" t="s">
        <v>848</v>
      </c>
      <c r="H14" s="1064">
        <f>H16</f>
        <v>5712833.3000000007</v>
      </c>
      <c r="I14" s="265"/>
    </row>
    <row r="15" spans="2:10" ht="18.75" customHeight="1">
      <c r="B15" s="609"/>
      <c r="C15" s="610"/>
      <c r="D15" s="610"/>
      <c r="E15" s="610"/>
      <c r="F15" s="735"/>
      <c r="G15" s="611" t="s">
        <v>6</v>
      </c>
      <c r="H15" s="1065"/>
      <c r="I15" s="265"/>
    </row>
    <row r="16" spans="2:10" s="266" customFormat="1" ht="18.75" customHeight="1">
      <c r="B16" s="606"/>
      <c r="C16" s="606" t="s">
        <v>849</v>
      </c>
      <c r="D16" s="607"/>
      <c r="E16" s="607"/>
      <c r="F16" s="735"/>
      <c r="G16" s="612" t="s">
        <v>850</v>
      </c>
      <c r="H16" s="1064">
        <f>H18</f>
        <v>5712833.3000000007</v>
      </c>
      <c r="I16" s="265"/>
    </row>
    <row r="17" spans="2:9" ht="18.75" customHeight="1">
      <c r="B17" s="609"/>
      <c r="C17" s="609"/>
      <c r="D17" s="610"/>
      <c r="E17" s="610"/>
      <c r="F17" s="735"/>
      <c r="G17" s="611" t="s">
        <v>6</v>
      </c>
      <c r="H17" s="1065"/>
      <c r="I17" s="265"/>
    </row>
    <row r="18" spans="2:9" s="266" customFormat="1" ht="18.75" customHeight="1">
      <c r="B18" s="606"/>
      <c r="C18" s="606"/>
      <c r="D18" s="606" t="s">
        <v>847</v>
      </c>
      <c r="E18" s="607"/>
      <c r="F18" s="735"/>
      <c r="G18" s="612" t="s">
        <v>850</v>
      </c>
      <c r="H18" s="1064">
        <f>H22</f>
        <v>5712833.3000000007</v>
      </c>
      <c r="I18" s="265"/>
    </row>
    <row r="19" spans="2:9" ht="18.75" customHeight="1">
      <c r="B19" s="609"/>
      <c r="C19" s="609"/>
      <c r="D19" s="609"/>
      <c r="E19" s="610"/>
      <c r="F19" s="735"/>
      <c r="G19" s="613" t="s">
        <v>6</v>
      </c>
      <c r="H19" s="1065"/>
      <c r="I19" s="265"/>
    </row>
    <row r="20" spans="2:9" ht="36.75" customHeight="1">
      <c r="B20" s="609"/>
      <c r="C20" s="609"/>
      <c r="D20" s="609"/>
      <c r="E20" s="610"/>
      <c r="F20" s="735"/>
      <c r="G20" s="612" t="s">
        <v>612</v>
      </c>
      <c r="H20" s="1065">
        <f>H22</f>
        <v>5712833.3000000007</v>
      </c>
      <c r="I20" s="265"/>
    </row>
    <row r="21" spans="2:9" ht="18.75" customHeight="1">
      <c r="B21" s="609"/>
      <c r="C21" s="609"/>
      <c r="D21" s="609"/>
      <c r="E21" s="610"/>
      <c r="F21" s="735"/>
      <c r="G21" s="611" t="s">
        <v>6</v>
      </c>
      <c r="H21" s="1065"/>
      <c r="I21" s="265"/>
    </row>
    <row r="22" spans="2:9" s="266" customFormat="1" ht="18.75" customHeight="1">
      <c r="B22" s="606"/>
      <c r="C22" s="606"/>
      <c r="D22" s="606"/>
      <c r="E22" s="617">
        <v>1212</v>
      </c>
      <c r="F22" s="735"/>
      <c r="G22" s="619" t="s">
        <v>757</v>
      </c>
      <c r="H22" s="1064">
        <f>H24</f>
        <v>5712833.3000000007</v>
      </c>
      <c r="I22" s="265"/>
    </row>
    <row r="23" spans="2:9" ht="18.75" customHeight="1">
      <c r="B23" s="609"/>
      <c r="C23" s="609"/>
      <c r="D23" s="609"/>
      <c r="E23" s="614"/>
      <c r="F23" s="735"/>
      <c r="G23" s="615" t="s">
        <v>851</v>
      </c>
      <c r="H23" s="1065"/>
      <c r="I23" s="265"/>
    </row>
    <row r="24" spans="2:9" s="266" customFormat="1" ht="40.5" customHeight="1">
      <c r="B24" s="606"/>
      <c r="C24" s="606"/>
      <c r="D24" s="606"/>
      <c r="E24" s="617"/>
      <c r="F24" s="736">
        <v>12007</v>
      </c>
      <c r="G24" s="969" t="s">
        <v>852</v>
      </c>
      <c r="H24" s="1064">
        <f>H26+H33+H40+H47+H54+H61+H68+H75+H82+H89</f>
        <v>5712833.3000000007</v>
      </c>
      <c r="I24" s="265"/>
    </row>
    <row r="25" spans="2:9" ht="18.75" customHeight="1">
      <c r="B25" s="609"/>
      <c r="C25" s="609"/>
      <c r="D25" s="609"/>
      <c r="E25" s="614"/>
      <c r="F25" s="736"/>
      <c r="G25" s="615" t="s">
        <v>51</v>
      </c>
      <c r="H25" s="1065"/>
      <c r="I25" s="265"/>
    </row>
    <row r="26" spans="2:9" ht="18.75" customHeight="1">
      <c r="B26" s="618"/>
      <c r="C26" s="618"/>
      <c r="D26" s="618"/>
      <c r="E26" s="618"/>
      <c r="F26" s="734"/>
      <c r="G26" s="619" t="s">
        <v>854</v>
      </c>
      <c r="H26" s="1065">
        <f t="shared" ref="H26:H31" si="0">H27</f>
        <v>176956.2</v>
      </c>
      <c r="I26" s="265"/>
    </row>
    <row r="27" spans="2:9" ht="36" customHeight="1">
      <c r="B27" s="618"/>
      <c r="C27" s="618"/>
      <c r="D27" s="618"/>
      <c r="E27" s="618"/>
      <c r="F27" s="734"/>
      <c r="G27" s="615" t="s">
        <v>52</v>
      </c>
      <c r="H27" s="1065">
        <f t="shared" si="0"/>
        <v>176956.2</v>
      </c>
      <c r="I27" s="265"/>
    </row>
    <row r="28" spans="2:9" ht="18.75" customHeight="1">
      <c r="B28" s="618"/>
      <c r="C28" s="618"/>
      <c r="D28" s="618"/>
      <c r="E28" s="618"/>
      <c r="F28" s="734"/>
      <c r="G28" s="615" t="s">
        <v>4</v>
      </c>
      <c r="H28" s="1065">
        <f t="shared" si="0"/>
        <v>176956.2</v>
      </c>
      <c r="I28" s="265"/>
    </row>
    <row r="29" spans="2:9" ht="18.75" customHeight="1">
      <c r="B29" s="618"/>
      <c r="C29" s="618"/>
      <c r="D29" s="618"/>
      <c r="E29" s="618"/>
      <c r="F29" s="734"/>
      <c r="G29" s="615" t="s">
        <v>53</v>
      </c>
      <c r="H29" s="1065">
        <f t="shared" si="0"/>
        <v>176956.2</v>
      </c>
      <c r="I29" s="265"/>
    </row>
    <row r="30" spans="2:9" ht="18.75" customHeight="1">
      <c r="B30" s="618"/>
      <c r="C30" s="618"/>
      <c r="D30" s="618"/>
      <c r="E30" s="618"/>
      <c r="F30" s="734"/>
      <c r="G30" s="615" t="s">
        <v>540</v>
      </c>
      <c r="H30" s="1065">
        <f t="shared" si="0"/>
        <v>176956.2</v>
      </c>
      <c r="I30" s="265"/>
    </row>
    <row r="31" spans="2:9" ht="18.75" customHeight="1">
      <c r="B31" s="618"/>
      <c r="C31" s="618"/>
      <c r="D31" s="618"/>
      <c r="E31" s="618"/>
      <c r="F31" s="734"/>
      <c r="G31" s="615" t="s">
        <v>560</v>
      </c>
      <c r="H31" s="1065">
        <f t="shared" si="0"/>
        <v>176956.2</v>
      </c>
      <c r="I31" s="265"/>
    </row>
    <row r="32" spans="2:9" ht="18.75" customHeight="1">
      <c r="B32" s="618"/>
      <c r="C32" s="618"/>
      <c r="D32" s="618"/>
      <c r="E32" s="618"/>
      <c r="F32" s="734"/>
      <c r="G32" s="615" t="s">
        <v>853</v>
      </c>
      <c r="H32" s="1065">
        <f>'h14'!E19</f>
        <v>176956.2</v>
      </c>
      <c r="I32" s="265"/>
    </row>
    <row r="33" spans="2:9" ht="18.75" customHeight="1">
      <c r="B33" s="618"/>
      <c r="C33" s="618"/>
      <c r="D33" s="618"/>
      <c r="E33" s="618"/>
      <c r="F33" s="734"/>
      <c r="G33" s="619" t="s">
        <v>855</v>
      </c>
      <c r="H33" s="1065">
        <f>H35</f>
        <v>888262.3</v>
      </c>
      <c r="I33" s="265"/>
    </row>
    <row r="34" spans="2:9" ht="30" customHeight="1">
      <c r="B34" s="618"/>
      <c r="C34" s="618"/>
      <c r="D34" s="618"/>
      <c r="E34" s="618"/>
      <c r="F34" s="734"/>
      <c r="G34" s="615" t="s">
        <v>52</v>
      </c>
      <c r="H34" s="1065"/>
      <c r="I34" s="265"/>
    </row>
    <row r="35" spans="2:9" ht="18.75" customHeight="1">
      <c r="B35" s="618"/>
      <c r="C35" s="618"/>
      <c r="D35" s="618"/>
      <c r="E35" s="618"/>
      <c r="F35" s="734"/>
      <c r="G35" s="615" t="s">
        <v>4</v>
      </c>
      <c r="H35" s="1065">
        <f>H36</f>
        <v>888262.3</v>
      </c>
      <c r="I35" s="265"/>
    </row>
    <row r="36" spans="2:9" ht="18.75" customHeight="1">
      <c r="B36" s="618"/>
      <c r="C36" s="618"/>
      <c r="D36" s="618"/>
      <c r="E36" s="618"/>
      <c r="F36" s="734"/>
      <c r="G36" s="615" t="s">
        <v>53</v>
      </c>
      <c r="H36" s="1065">
        <f>H37</f>
        <v>888262.3</v>
      </c>
      <c r="I36" s="265"/>
    </row>
    <row r="37" spans="2:9" ht="18.75" customHeight="1">
      <c r="B37" s="618"/>
      <c r="C37" s="618"/>
      <c r="D37" s="618"/>
      <c r="E37" s="618"/>
      <c r="F37" s="734"/>
      <c r="G37" s="615" t="s">
        <v>540</v>
      </c>
      <c r="H37" s="1065">
        <f>H38</f>
        <v>888262.3</v>
      </c>
      <c r="I37" s="265"/>
    </row>
    <row r="38" spans="2:9" ht="18.75" customHeight="1">
      <c r="B38" s="618"/>
      <c r="C38" s="618"/>
      <c r="D38" s="618"/>
      <c r="E38" s="618"/>
      <c r="F38" s="734"/>
      <c r="G38" s="615" t="s">
        <v>560</v>
      </c>
      <c r="H38" s="1065">
        <f>H39</f>
        <v>888262.3</v>
      </c>
      <c r="I38" s="265"/>
    </row>
    <row r="39" spans="2:9" ht="18.75" customHeight="1">
      <c r="B39" s="618"/>
      <c r="C39" s="618"/>
      <c r="D39" s="618"/>
      <c r="E39" s="618"/>
      <c r="F39" s="734"/>
      <c r="G39" s="615" t="s">
        <v>853</v>
      </c>
      <c r="H39" s="1065">
        <f>'h14'!E24</f>
        <v>888262.3</v>
      </c>
      <c r="I39" s="265"/>
    </row>
    <row r="40" spans="2:9" ht="18.75" customHeight="1">
      <c r="B40" s="618"/>
      <c r="C40" s="618"/>
      <c r="D40" s="618"/>
      <c r="E40" s="618"/>
      <c r="F40" s="734"/>
      <c r="G40" s="619" t="s">
        <v>856</v>
      </c>
      <c r="H40" s="1065">
        <f>H42</f>
        <v>903456.5</v>
      </c>
      <c r="I40" s="265"/>
    </row>
    <row r="41" spans="2:9" ht="18.75" customHeight="1">
      <c r="B41" s="618"/>
      <c r="C41" s="618"/>
      <c r="D41" s="618"/>
      <c r="E41" s="618"/>
      <c r="F41" s="734"/>
      <c r="G41" s="615" t="s">
        <v>52</v>
      </c>
      <c r="H41" s="1065"/>
      <c r="I41" s="265"/>
    </row>
    <row r="42" spans="2:9" ht="18.75" customHeight="1">
      <c r="B42" s="618"/>
      <c r="C42" s="618"/>
      <c r="D42" s="618"/>
      <c r="E42" s="618"/>
      <c r="F42" s="734"/>
      <c r="G42" s="615" t="s">
        <v>4</v>
      </c>
      <c r="H42" s="1065">
        <f>H43</f>
        <v>903456.5</v>
      </c>
      <c r="I42" s="265"/>
    </row>
    <row r="43" spans="2:9" ht="18.75" customHeight="1">
      <c r="B43" s="618"/>
      <c r="C43" s="618"/>
      <c r="D43" s="618"/>
      <c r="E43" s="618"/>
      <c r="F43" s="734"/>
      <c r="G43" s="615" t="s">
        <v>53</v>
      </c>
      <c r="H43" s="1065">
        <f>H44</f>
        <v>903456.5</v>
      </c>
      <c r="I43" s="265"/>
    </row>
    <row r="44" spans="2:9" ht="18.75" customHeight="1">
      <c r="B44" s="618"/>
      <c r="C44" s="618"/>
      <c r="D44" s="618"/>
      <c r="E44" s="618"/>
      <c r="F44" s="734"/>
      <c r="G44" s="615" t="s">
        <v>540</v>
      </c>
      <c r="H44" s="1065">
        <f>H45</f>
        <v>903456.5</v>
      </c>
      <c r="I44" s="265"/>
    </row>
    <row r="45" spans="2:9" ht="18.75" customHeight="1">
      <c r="B45" s="618"/>
      <c r="C45" s="618"/>
      <c r="D45" s="618"/>
      <c r="E45" s="618"/>
      <c r="F45" s="734"/>
      <c r="G45" s="615" t="s">
        <v>560</v>
      </c>
      <c r="H45" s="1065">
        <f>H46</f>
        <v>903456.5</v>
      </c>
      <c r="I45" s="265"/>
    </row>
    <row r="46" spans="2:9" ht="18.75" customHeight="1">
      <c r="B46" s="618"/>
      <c r="C46" s="618"/>
      <c r="D46" s="618"/>
      <c r="E46" s="618"/>
      <c r="F46" s="734"/>
      <c r="G46" s="615" t="s">
        <v>853</v>
      </c>
      <c r="H46" s="1065">
        <f>'h14'!E33</f>
        <v>903456.5</v>
      </c>
      <c r="I46" s="265"/>
    </row>
    <row r="47" spans="2:9" ht="18.75" customHeight="1">
      <c r="B47" s="618"/>
      <c r="C47" s="618"/>
      <c r="D47" s="618"/>
      <c r="E47" s="618"/>
      <c r="F47" s="734"/>
      <c r="G47" s="619" t="s">
        <v>857</v>
      </c>
      <c r="H47" s="1065">
        <f>H49</f>
        <v>1249457.5</v>
      </c>
      <c r="I47" s="265"/>
    </row>
    <row r="48" spans="2:9" ht="28.5" customHeight="1">
      <c r="B48" s="618"/>
      <c r="C48" s="618"/>
      <c r="D48" s="618"/>
      <c r="E48" s="618"/>
      <c r="F48" s="734"/>
      <c r="G48" s="615" t="s">
        <v>52</v>
      </c>
      <c r="H48" s="1065"/>
      <c r="I48" s="265"/>
    </row>
    <row r="49" spans="2:9" ht="18.75" customHeight="1">
      <c r="B49" s="618"/>
      <c r="C49" s="618"/>
      <c r="D49" s="618"/>
      <c r="E49" s="618"/>
      <c r="F49" s="734"/>
      <c r="G49" s="615" t="s">
        <v>4</v>
      </c>
      <c r="H49" s="1065">
        <f>H50</f>
        <v>1249457.5</v>
      </c>
      <c r="I49" s="265"/>
    </row>
    <row r="50" spans="2:9" ht="18.75" customHeight="1">
      <c r="B50" s="618"/>
      <c r="C50" s="618"/>
      <c r="D50" s="618"/>
      <c r="E50" s="618"/>
      <c r="F50" s="734"/>
      <c r="G50" s="615" t="s">
        <v>53</v>
      </c>
      <c r="H50" s="1065">
        <f>H51</f>
        <v>1249457.5</v>
      </c>
      <c r="I50" s="265"/>
    </row>
    <row r="51" spans="2:9" ht="18.75" customHeight="1">
      <c r="B51" s="618"/>
      <c r="C51" s="618"/>
      <c r="D51" s="618"/>
      <c r="E51" s="618"/>
      <c r="F51" s="734"/>
      <c r="G51" s="615" t="s">
        <v>540</v>
      </c>
      <c r="H51" s="1065">
        <f>H52</f>
        <v>1249457.5</v>
      </c>
      <c r="I51" s="265"/>
    </row>
    <row r="52" spans="2:9" ht="18.75" customHeight="1">
      <c r="B52" s="618"/>
      <c r="C52" s="618"/>
      <c r="D52" s="618"/>
      <c r="E52" s="618"/>
      <c r="F52" s="734"/>
      <c r="G52" s="615" t="s">
        <v>560</v>
      </c>
      <c r="H52" s="1065">
        <f>H53</f>
        <v>1249457.5</v>
      </c>
      <c r="I52" s="265"/>
    </row>
    <row r="53" spans="2:9" ht="18.75" customHeight="1">
      <c r="B53" s="618"/>
      <c r="C53" s="618"/>
      <c r="D53" s="618"/>
      <c r="E53" s="618"/>
      <c r="F53" s="734"/>
      <c r="G53" s="615" t="s">
        <v>853</v>
      </c>
      <c r="H53" s="1065">
        <f>'h14'!E48</f>
        <v>1249457.5</v>
      </c>
      <c r="I53" s="265"/>
    </row>
    <row r="54" spans="2:9" ht="18.75" customHeight="1">
      <c r="B54" s="618"/>
      <c r="C54" s="618"/>
      <c r="D54" s="618"/>
      <c r="E54" s="618"/>
      <c r="F54" s="734"/>
      <c r="G54" s="619" t="s">
        <v>858</v>
      </c>
      <c r="H54" s="1065">
        <f>H56</f>
        <v>363094.4</v>
      </c>
      <c r="I54" s="265"/>
    </row>
    <row r="55" spans="2:9" ht="27.75" customHeight="1">
      <c r="B55" s="618"/>
      <c r="C55" s="618"/>
      <c r="D55" s="618"/>
      <c r="E55" s="618"/>
      <c r="F55" s="734"/>
      <c r="G55" s="615" t="s">
        <v>52</v>
      </c>
      <c r="H55" s="1065"/>
      <c r="I55" s="265"/>
    </row>
    <row r="56" spans="2:9" ht="18.75" customHeight="1">
      <c r="B56" s="618"/>
      <c r="C56" s="618"/>
      <c r="D56" s="618"/>
      <c r="E56" s="618"/>
      <c r="F56" s="734"/>
      <c r="G56" s="615" t="s">
        <v>4</v>
      </c>
      <c r="H56" s="1065">
        <f>H57</f>
        <v>363094.4</v>
      </c>
      <c r="I56" s="265"/>
    </row>
    <row r="57" spans="2:9" ht="18.75" customHeight="1">
      <c r="B57" s="618"/>
      <c r="C57" s="618"/>
      <c r="D57" s="618"/>
      <c r="E57" s="618"/>
      <c r="F57" s="734"/>
      <c r="G57" s="615" t="s">
        <v>53</v>
      </c>
      <c r="H57" s="1065">
        <f>H58</f>
        <v>363094.4</v>
      </c>
      <c r="I57" s="265"/>
    </row>
    <row r="58" spans="2:9" ht="18.75" customHeight="1">
      <c r="B58" s="618"/>
      <c r="C58" s="618"/>
      <c r="D58" s="618"/>
      <c r="E58" s="618"/>
      <c r="F58" s="734"/>
      <c r="G58" s="615" t="s">
        <v>540</v>
      </c>
      <c r="H58" s="1065">
        <f>H59</f>
        <v>363094.4</v>
      </c>
      <c r="I58" s="265"/>
    </row>
    <row r="59" spans="2:9" ht="18.75" customHeight="1">
      <c r="B59" s="618"/>
      <c r="C59" s="618"/>
      <c r="D59" s="618"/>
      <c r="E59" s="618"/>
      <c r="F59" s="734"/>
      <c r="G59" s="616" t="s">
        <v>560</v>
      </c>
      <c r="H59" s="1065">
        <f>H60</f>
        <v>363094.4</v>
      </c>
      <c r="I59" s="265"/>
    </row>
    <row r="60" spans="2:9" ht="18.75" customHeight="1">
      <c r="B60" s="618"/>
      <c r="C60" s="618"/>
      <c r="D60" s="618"/>
      <c r="E60" s="618"/>
      <c r="F60" s="734"/>
      <c r="G60" s="615" t="s">
        <v>853</v>
      </c>
      <c r="H60" s="1065">
        <f>'h14'!E65</f>
        <v>363094.4</v>
      </c>
      <c r="I60" s="265"/>
    </row>
    <row r="61" spans="2:9" ht="18.75" customHeight="1">
      <c r="B61" s="618"/>
      <c r="C61" s="618"/>
      <c r="D61" s="618"/>
      <c r="E61" s="618"/>
      <c r="F61" s="734"/>
      <c r="G61" s="619" t="s">
        <v>859</v>
      </c>
      <c r="H61" s="1065">
        <f>H63</f>
        <v>928951.8</v>
      </c>
      <c r="I61" s="265"/>
    </row>
    <row r="62" spans="2:9" ht="29.25" customHeight="1">
      <c r="B62" s="618"/>
      <c r="C62" s="618"/>
      <c r="D62" s="618"/>
      <c r="E62" s="618"/>
      <c r="F62" s="734"/>
      <c r="G62" s="615" t="s">
        <v>52</v>
      </c>
      <c r="H62" s="1065"/>
      <c r="I62" s="265"/>
    </row>
    <row r="63" spans="2:9" ht="18.75" customHeight="1">
      <c r="B63" s="618"/>
      <c r="C63" s="618"/>
      <c r="D63" s="618"/>
      <c r="E63" s="618"/>
      <c r="F63" s="734"/>
      <c r="G63" s="615" t="s">
        <v>4</v>
      </c>
      <c r="H63" s="1065">
        <f>H64</f>
        <v>928951.8</v>
      </c>
      <c r="I63" s="265"/>
    </row>
    <row r="64" spans="2:9" ht="18.75" customHeight="1">
      <c r="B64" s="618"/>
      <c r="C64" s="618"/>
      <c r="D64" s="618"/>
      <c r="E64" s="618"/>
      <c r="F64" s="734"/>
      <c r="G64" s="615" t="s">
        <v>53</v>
      </c>
      <c r="H64" s="1065">
        <f>H65</f>
        <v>928951.8</v>
      </c>
      <c r="I64" s="265"/>
    </row>
    <row r="65" spans="2:9" ht="18.75" customHeight="1">
      <c r="B65" s="618"/>
      <c r="C65" s="618"/>
      <c r="D65" s="618"/>
      <c r="E65" s="618"/>
      <c r="F65" s="734"/>
      <c r="G65" s="615" t="s">
        <v>540</v>
      </c>
      <c r="H65" s="1065">
        <f>H66</f>
        <v>928951.8</v>
      </c>
      <c r="I65" s="265"/>
    </row>
    <row r="66" spans="2:9" ht="18.75" customHeight="1">
      <c r="B66" s="618"/>
      <c r="C66" s="618"/>
      <c r="D66" s="618"/>
      <c r="E66" s="618"/>
      <c r="F66" s="734"/>
      <c r="G66" s="616" t="s">
        <v>560</v>
      </c>
      <c r="H66" s="1065">
        <f>H67</f>
        <v>928951.8</v>
      </c>
      <c r="I66" s="265"/>
    </row>
    <row r="67" spans="2:9" ht="18.75" customHeight="1">
      <c r="B67" s="618"/>
      <c r="C67" s="618"/>
      <c r="D67" s="618"/>
      <c r="E67" s="618"/>
      <c r="F67" s="734"/>
      <c r="G67" s="615" t="s">
        <v>853</v>
      </c>
      <c r="H67" s="1065">
        <f>'h14'!E74</f>
        <v>928951.8</v>
      </c>
      <c r="I67" s="265"/>
    </row>
    <row r="68" spans="2:9" ht="18.75" customHeight="1">
      <c r="B68" s="618"/>
      <c r="C68" s="618"/>
      <c r="D68" s="618"/>
      <c r="E68" s="618"/>
      <c r="F68" s="734"/>
      <c r="G68" s="619" t="s">
        <v>860</v>
      </c>
      <c r="H68" s="1065">
        <f t="shared" ref="H68:H73" si="1">H69</f>
        <v>196891.9</v>
      </c>
      <c r="I68" s="265"/>
    </row>
    <row r="69" spans="2:9" ht="18.75" customHeight="1">
      <c r="B69" s="618"/>
      <c r="C69" s="618"/>
      <c r="D69" s="618"/>
      <c r="E69" s="618"/>
      <c r="F69" s="734"/>
      <c r="G69" s="615" t="s">
        <v>52</v>
      </c>
      <c r="H69" s="1065">
        <f t="shared" si="1"/>
        <v>196891.9</v>
      </c>
      <c r="I69" s="265"/>
    </row>
    <row r="70" spans="2:9" ht="18.75" customHeight="1">
      <c r="B70" s="618"/>
      <c r="C70" s="618"/>
      <c r="D70" s="618"/>
      <c r="E70" s="618"/>
      <c r="F70" s="734"/>
      <c r="G70" s="615" t="s">
        <v>4</v>
      </c>
      <c r="H70" s="1065">
        <f t="shared" si="1"/>
        <v>196891.9</v>
      </c>
      <c r="I70" s="265"/>
    </row>
    <row r="71" spans="2:9" ht="18.75" customHeight="1">
      <c r="B71" s="618"/>
      <c r="C71" s="618"/>
      <c r="D71" s="618"/>
      <c r="E71" s="618"/>
      <c r="F71" s="734"/>
      <c r="G71" s="615" t="s">
        <v>53</v>
      </c>
      <c r="H71" s="1065">
        <f t="shared" si="1"/>
        <v>196891.9</v>
      </c>
      <c r="I71" s="265"/>
    </row>
    <row r="72" spans="2:9" ht="18.75" customHeight="1">
      <c r="B72" s="618"/>
      <c r="C72" s="618"/>
      <c r="D72" s="618"/>
      <c r="E72" s="618"/>
      <c r="F72" s="734"/>
      <c r="G72" s="615" t="s">
        <v>540</v>
      </c>
      <c r="H72" s="1065">
        <f t="shared" si="1"/>
        <v>196891.9</v>
      </c>
      <c r="I72" s="265"/>
    </row>
    <row r="73" spans="2:9" ht="18.75" customHeight="1">
      <c r="B73" s="618"/>
      <c r="C73" s="618"/>
      <c r="D73" s="618"/>
      <c r="E73" s="618"/>
      <c r="F73" s="734"/>
      <c r="G73" s="616" t="s">
        <v>560</v>
      </c>
      <c r="H73" s="1065">
        <f t="shared" si="1"/>
        <v>196891.9</v>
      </c>
      <c r="I73" s="265"/>
    </row>
    <row r="74" spans="2:9" ht="18.75" customHeight="1">
      <c r="B74" s="618"/>
      <c r="C74" s="618"/>
      <c r="D74" s="618"/>
      <c r="E74" s="618"/>
      <c r="F74" s="734"/>
      <c r="G74" s="615" t="s">
        <v>853</v>
      </c>
      <c r="H74" s="1065">
        <f>'h14'!E89</f>
        <v>196891.9</v>
      </c>
      <c r="I74" s="265"/>
    </row>
    <row r="75" spans="2:9" ht="18.75" customHeight="1">
      <c r="B75" s="618"/>
      <c r="C75" s="618"/>
      <c r="D75" s="618"/>
      <c r="E75" s="618"/>
      <c r="F75" s="734"/>
      <c r="G75" s="619" t="s">
        <v>861</v>
      </c>
      <c r="H75" s="1065">
        <f>H77</f>
        <v>585909.9</v>
      </c>
      <c r="I75" s="265"/>
    </row>
    <row r="76" spans="2:9" ht="18.75" customHeight="1">
      <c r="B76" s="618"/>
      <c r="C76" s="618"/>
      <c r="D76" s="618"/>
      <c r="E76" s="618"/>
      <c r="F76" s="734"/>
      <c r="G76" s="615" t="s">
        <v>52</v>
      </c>
      <c r="H76" s="1065"/>
      <c r="I76" s="265"/>
    </row>
    <row r="77" spans="2:9" ht="18.75" customHeight="1">
      <c r="B77" s="618"/>
      <c r="C77" s="618"/>
      <c r="D77" s="618"/>
      <c r="E77" s="618"/>
      <c r="F77" s="734"/>
      <c r="G77" s="615" t="s">
        <v>4</v>
      </c>
      <c r="H77" s="1065">
        <f>H78</f>
        <v>585909.9</v>
      </c>
      <c r="I77" s="265"/>
    </row>
    <row r="78" spans="2:9" ht="18.75" customHeight="1">
      <c r="B78" s="618"/>
      <c r="C78" s="618"/>
      <c r="D78" s="618"/>
      <c r="E78" s="618"/>
      <c r="F78" s="734"/>
      <c r="G78" s="615" t="s">
        <v>53</v>
      </c>
      <c r="H78" s="1065">
        <f>H79</f>
        <v>585909.9</v>
      </c>
      <c r="I78" s="265"/>
    </row>
    <row r="79" spans="2:9" ht="18.75" customHeight="1">
      <c r="B79" s="618"/>
      <c r="C79" s="618"/>
      <c r="D79" s="618"/>
      <c r="E79" s="618"/>
      <c r="F79" s="734"/>
      <c r="G79" s="615" t="s">
        <v>540</v>
      </c>
      <c r="H79" s="1065">
        <f>H80</f>
        <v>585909.9</v>
      </c>
      <c r="I79" s="265"/>
    </row>
    <row r="80" spans="2:9" ht="18.75" customHeight="1">
      <c r="B80" s="618"/>
      <c r="C80" s="618"/>
      <c r="D80" s="618"/>
      <c r="E80" s="618"/>
      <c r="F80" s="734"/>
      <c r="G80" s="616" t="s">
        <v>560</v>
      </c>
      <c r="H80" s="1065">
        <f>H81</f>
        <v>585909.9</v>
      </c>
      <c r="I80" s="265"/>
    </row>
    <row r="81" spans="2:9" ht="18.75" customHeight="1">
      <c r="B81" s="618"/>
      <c r="C81" s="618"/>
      <c r="D81" s="618"/>
      <c r="E81" s="618"/>
      <c r="F81" s="734"/>
      <c r="G81" s="615" t="s">
        <v>853</v>
      </c>
      <c r="H81" s="1065">
        <f>'h14'!E96</f>
        <v>585909.9</v>
      </c>
      <c r="I81" s="265"/>
    </row>
    <row r="82" spans="2:9" ht="18.75" customHeight="1">
      <c r="B82" s="618"/>
      <c r="C82" s="618"/>
      <c r="D82" s="618"/>
      <c r="E82" s="618"/>
      <c r="F82" s="734"/>
      <c r="G82" s="619" t="s">
        <v>862</v>
      </c>
      <c r="H82" s="1065">
        <f>H84</f>
        <v>186348.50000000003</v>
      </c>
      <c r="I82" s="265"/>
    </row>
    <row r="83" spans="2:9" ht="33.75" customHeight="1">
      <c r="B83" s="618"/>
      <c r="C83" s="618"/>
      <c r="D83" s="618"/>
      <c r="E83" s="618"/>
      <c r="F83" s="734"/>
      <c r="G83" s="615" t="s">
        <v>52</v>
      </c>
      <c r="H83" s="1065"/>
      <c r="I83" s="265"/>
    </row>
    <row r="84" spans="2:9" ht="18.75" customHeight="1">
      <c r="B84" s="618"/>
      <c r="C84" s="618"/>
      <c r="D84" s="618"/>
      <c r="E84" s="618"/>
      <c r="F84" s="734"/>
      <c r="G84" s="615" t="s">
        <v>4</v>
      </c>
      <c r="H84" s="1065">
        <f>H85</f>
        <v>186348.50000000003</v>
      </c>
      <c r="I84" s="265"/>
    </row>
    <row r="85" spans="2:9" ht="18.75" customHeight="1">
      <c r="B85" s="618"/>
      <c r="C85" s="618"/>
      <c r="D85" s="618"/>
      <c r="E85" s="618"/>
      <c r="F85" s="734"/>
      <c r="G85" s="615" t="s">
        <v>53</v>
      </c>
      <c r="H85" s="1065">
        <f>H86</f>
        <v>186348.50000000003</v>
      </c>
      <c r="I85" s="265"/>
    </row>
    <row r="86" spans="2:9" ht="18.75" customHeight="1">
      <c r="B86" s="618"/>
      <c r="C86" s="618"/>
      <c r="D86" s="618"/>
      <c r="E86" s="618"/>
      <c r="F86" s="734"/>
      <c r="G86" s="615" t="s">
        <v>540</v>
      </c>
      <c r="H86" s="1065">
        <f>H87</f>
        <v>186348.50000000003</v>
      </c>
      <c r="I86" s="265"/>
    </row>
    <row r="87" spans="2:9" ht="18.75" customHeight="1">
      <c r="B87" s="618"/>
      <c r="C87" s="618"/>
      <c r="D87" s="618"/>
      <c r="E87" s="618"/>
      <c r="F87" s="734"/>
      <c r="G87" s="616" t="s">
        <v>560</v>
      </c>
      <c r="H87" s="1065">
        <f>H88</f>
        <v>186348.50000000003</v>
      </c>
      <c r="I87" s="265"/>
    </row>
    <row r="88" spans="2:9" ht="18.75" customHeight="1">
      <c r="B88" s="618"/>
      <c r="C88" s="618"/>
      <c r="D88" s="618"/>
      <c r="E88" s="618"/>
      <c r="F88" s="734"/>
      <c r="G88" s="615" t="s">
        <v>853</v>
      </c>
      <c r="H88" s="1065">
        <f>'h14'!E106</f>
        <v>186348.50000000003</v>
      </c>
      <c r="I88" s="265"/>
    </row>
    <row r="89" spans="2:9" ht="18.75" customHeight="1">
      <c r="B89" s="618"/>
      <c r="C89" s="618"/>
      <c r="D89" s="618"/>
      <c r="E89" s="618"/>
      <c r="F89" s="734"/>
      <c r="G89" s="619" t="s">
        <v>863</v>
      </c>
      <c r="H89" s="1065">
        <f>H91</f>
        <v>233504.3</v>
      </c>
      <c r="I89" s="265"/>
    </row>
    <row r="90" spans="2:9" ht="34.5" customHeight="1">
      <c r="B90" s="618"/>
      <c r="C90" s="618"/>
      <c r="D90" s="618"/>
      <c r="E90" s="618"/>
      <c r="F90" s="734"/>
      <c r="G90" s="615" t="s">
        <v>52</v>
      </c>
      <c r="H90" s="1065"/>
      <c r="I90" s="265"/>
    </row>
    <row r="91" spans="2:9" ht="18.75" customHeight="1">
      <c r="B91" s="618"/>
      <c r="C91" s="618"/>
      <c r="D91" s="618"/>
      <c r="E91" s="618"/>
      <c r="F91" s="734"/>
      <c r="G91" s="615" t="s">
        <v>4</v>
      </c>
      <c r="H91" s="1065">
        <f>H92</f>
        <v>233504.3</v>
      </c>
      <c r="I91" s="265"/>
    </row>
    <row r="92" spans="2:9" ht="18.75" customHeight="1">
      <c r="B92" s="618"/>
      <c r="C92" s="618"/>
      <c r="D92" s="618"/>
      <c r="E92" s="618"/>
      <c r="F92" s="734"/>
      <c r="G92" s="615" t="s">
        <v>53</v>
      </c>
      <c r="H92" s="1065">
        <f>H93</f>
        <v>233504.3</v>
      </c>
      <c r="I92" s="265"/>
    </row>
    <row r="93" spans="2:9" ht="18.75" customHeight="1">
      <c r="B93" s="618"/>
      <c r="C93" s="618"/>
      <c r="D93" s="618"/>
      <c r="E93" s="618"/>
      <c r="F93" s="734"/>
      <c r="G93" s="615" t="s">
        <v>540</v>
      </c>
      <c r="H93" s="1065">
        <f>H94</f>
        <v>233504.3</v>
      </c>
      <c r="I93" s="265"/>
    </row>
    <row r="94" spans="2:9" ht="18.75" customHeight="1">
      <c r="B94" s="618"/>
      <c r="C94" s="618"/>
      <c r="D94" s="618"/>
      <c r="E94" s="618"/>
      <c r="F94" s="734"/>
      <c r="G94" s="616" t="s">
        <v>560</v>
      </c>
      <c r="H94" s="1065">
        <f>H95</f>
        <v>233504.3</v>
      </c>
      <c r="I94" s="265"/>
    </row>
    <row r="95" spans="2:9" ht="18.75" customHeight="1">
      <c r="B95" s="618"/>
      <c r="C95" s="618"/>
      <c r="D95" s="618"/>
      <c r="E95" s="618"/>
      <c r="F95" s="734"/>
      <c r="G95" s="615" t="s">
        <v>853</v>
      </c>
      <c r="H95" s="1065">
        <f>'h14'!E114</f>
        <v>233504.3</v>
      </c>
      <c r="I95" s="265"/>
    </row>
    <row r="96" spans="2:9" s="266" customFormat="1" ht="18" customHeight="1">
      <c r="B96" s="263" t="s">
        <v>120</v>
      </c>
      <c r="C96" s="263"/>
      <c r="D96" s="263"/>
      <c r="E96" s="264"/>
      <c r="F96" s="730"/>
      <c r="G96" s="270" t="s">
        <v>121</v>
      </c>
      <c r="H96" s="1066">
        <f>H98+H113+H287+H312+H523</f>
        <v>-16097817.524000002</v>
      </c>
      <c r="I96" s="265"/>
    </row>
    <row r="97" spans="2:9" ht="18" customHeight="1">
      <c r="B97" s="267"/>
      <c r="C97" s="267"/>
      <c r="D97" s="267"/>
      <c r="E97" s="258"/>
      <c r="F97" s="730"/>
      <c r="G97" s="268" t="s">
        <v>3</v>
      </c>
      <c r="H97" s="1065"/>
      <c r="I97" s="265"/>
    </row>
    <row r="98" spans="2:9" s="266" customFormat="1" ht="36" customHeight="1">
      <c r="B98" s="263"/>
      <c r="C98" s="228" t="s">
        <v>123</v>
      </c>
      <c r="D98" s="228"/>
      <c r="E98" s="228"/>
      <c r="F98" s="720"/>
      <c r="G98" s="271" t="s">
        <v>234</v>
      </c>
      <c r="H98" s="1064">
        <f>H100</f>
        <v>-785160</v>
      </c>
      <c r="I98" s="265"/>
    </row>
    <row r="99" spans="2:9" ht="18" customHeight="1">
      <c r="B99" s="267"/>
      <c r="C99" s="241"/>
      <c r="D99" s="241"/>
      <c r="E99" s="241"/>
      <c r="F99" s="720"/>
      <c r="G99" s="272" t="s">
        <v>3</v>
      </c>
      <c r="H99" s="1065"/>
      <c r="I99" s="265"/>
    </row>
    <row r="100" spans="2:9" s="266" customFormat="1" ht="18" customHeight="1">
      <c r="B100" s="263"/>
      <c r="C100" s="228"/>
      <c r="D100" s="228" t="s">
        <v>123</v>
      </c>
      <c r="E100" s="228"/>
      <c r="F100" s="720"/>
      <c r="G100" s="271" t="s">
        <v>235</v>
      </c>
      <c r="H100" s="1064">
        <f>H102</f>
        <v>-785160</v>
      </c>
      <c r="I100" s="265"/>
    </row>
    <row r="101" spans="2:9" ht="18" customHeight="1">
      <c r="B101" s="267"/>
      <c r="C101" s="267"/>
      <c r="D101" s="267"/>
      <c r="E101" s="258"/>
      <c r="F101" s="730"/>
      <c r="G101" s="273" t="str">
        <f>G99</f>
        <v xml:space="preserve"> այդ թվում`</v>
      </c>
      <c r="H101" s="1065"/>
      <c r="I101" s="265"/>
    </row>
    <row r="102" spans="2:9" s="266" customFormat="1" ht="18" customHeight="1">
      <c r="B102" s="263"/>
      <c r="C102" s="263"/>
      <c r="D102" s="263"/>
      <c r="E102" s="236" t="s">
        <v>228</v>
      </c>
      <c r="F102" s="721"/>
      <c r="G102" s="274" t="s">
        <v>229</v>
      </c>
      <c r="H102" s="1064">
        <f>H104</f>
        <v>-785160</v>
      </c>
      <c r="I102" s="265"/>
    </row>
    <row r="103" spans="2:9" ht="18" customHeight="1">
      <c r="B103" s="267"/>
      <c r="C103" s="267"/>
      <c r="D103" s="267"/>
      <c r="E103" s="965"/>
      <c r="F103" s="721"/>
      <c r="G103" s="965" t="s">
        <v>3</v>
      </c>
      <c r="H103" s="1065"/>
      <c r="I103" s="265"/>
    </row>
    <row r="104" spans="2:9" ht="70.5" customHeight="1">
      <c r="B104" s="267"/>
      <c r="C104" s="267"/>
      <c r="D104" s="267"/>
      <c r="E104" s="258"/>
      <c r="F104" s="721" t="s">
        <v>149</v>
      </c>
      <c r="G104" s="236" t="s">
        <v>232</v>
      </c>
      <c r="H104" s="1065">
        <f>H106</f>
        <v>-785160</v>
      </c>
      <c r="I104" s="265"/>
    </row>
    <row r="105" spans="2:9" ht="18" customHeight="1">
      <c r="B105" s="267"/>
      <c r="C105" s="267"/>
      <c r="D105" s="267"/>
      <c r="E105" s="258"/>
      <c r="F105" s="721"/>
      <c r="G105" s="965" t="s">
        <v>51</v>
      </c>
      <c r="H105" s="1065"/>
      <c r="I105" s="265"/>
    </row>
    <row r="106" spans="2:9" ht="34.5" customHeight="1">
      <c r="B106" s="267"/>
      <c r="C106" s="267"/>
      <c r="D106" s="267"/>
      <c r="E106" s="258"/>
      <c r="F106" s="721"/>
      <c r="G106" s="966" t="s">
        <v>69</v>
      </c>
      <c r="H106" s="1065">
        <f t="shared" ref="H106:H111" si="2">H107</f>
        <v>-785160</v>
      </c>
      <c r="I106" s="265"/>
    </row>
    <row r="107" spans="2:9" ht="35.25" customHeight="1">
      <c r="B107" s="267"/>
      <c r="C107" s="267"/>
      <c r="D107" s="267"/>
      <c r="E107" s="258"/>
      <c r="F107" s="721"/>
      <c r="G107" s="965" t="s">
        <v>52</v>
      </c>
      <c r="H107" s="1065">
        <f t="shared" si="2"/>
        <v>-785160</v>
      </c>
      <c r="I107" s="265"/>
    </row>
    <row r="108" spans="2:9" ht="18" customHeight="1">
      <c r="B108" s="267"/>
      <c r="C108" s="267"/>
      <c r="D108" s="267"/>
      <c r="E108" s="258"/>
      <c r="F108" s="721"/>
      <c r="G108" s="965" t="s">
        <v>4</v>
      </c>
      <c r="H108" s="1065">
        <f t="shared" si="2"/>
        <v>-785160</v>
      </c>
      <c r="I108" s="265"/>
    </row>
    <row r="109" spans="2:9" ht="18" customHeight="1">
      <c r="B109" s="267"/>
      <c r="C109" s="267"/>
      <c r="D109" s="267"/>
      <c r="E109" s="258"/>
      <c r="F109" s="721"/>
      <c r="G109" s="965" t="s">
        <v>25</v>
      </c>
      <c r="H109" s="1065">
        <f t="shared" si="2"/>
        <v>-785160</v>
      </c>
      <c r="I109" s="265"/>
    </row>
    <row r="110" spans="2:9" ht="18" customHeight="1">
      <c r="B110" s="267"/>
      <c r="C110" s="267"/>
      <c r="D110" s="267"/>
      <c r="E110" s="258"/>
      <c r="F110" s="721"/>
      <c r="G110" s="965" t="s">
        <v>70</v>
      </c>
      <c r="H110" s="1065">
        <f t="shared" si="2"/>
        <v>-785160</v>
      </c>
      <c r="I110" s="265"/>
    </row>
    <row r="111" spans="2:9" ht="18" customHeight="1">
      <c r="B111" s="267"/>
      <c r="C111" s="267"/>
      <c r="D111" s="267"/>
      <c r="E111" s="258"/>
      <c r="F111" s="721"/>
      <c r="G111" s="965" t="s">
        <v>71</v>
      </c>
      <c r="H111" s="1065">
        <f t="shared" si="2"/>
        <v>-785160</v>
      </c>
      <c r="I111" s="265"/>
    </row>
    <row r="112" spans="2:9" ht="18" customHeight="1">
      <c r="B112" s="267"/>
      <c r="C112" s="267"/>
      <c r="D112" s="267"/>
      <c r="E112" s="258"/>
      <c r="F112" s="721"/>
      <c r="G112" s="965" t="s">
        <v>72</v>
      </c>
      <c r="H112" s="1065">
        <f>h12.d!H171</f>
        <v>-785160</v>
      </c>
      <c r="I112" s="265"/>
    </row>
    <row r="113" spans="2:9" s="964" customFormat="1" ht="33.75" customHeight="1">
      <c r="B113" s="264"/>
      <c r="C113" s="264" t="s">
        <v>152</v>
      </c>
      <c r="D113" s="264"/>
      <c r="E113" s="264"/>
      <c r="F113" s="730"/>
      <c r="G113" s="264" t="s">
        <v>153</v>
      </c>
      <c r="H113" s="1064">
        <f>H115</f>
        <v>-8030791.9000000004</v>
      </c>
      <c r="I113" s="265"/>
    </row>
    <row r="114" spans="2:9" s="967" customFormat="1">
      <c r="B114" s="258"/>
      <c r="C114" s="258"/>
      <c r="D114" s="258"/>
      <c r="E114" s="258"/>
      <c r="F114" s="730"/>
      <c r="G114" s="268" t="s">
        <v>3</v>
      </c>
      <c r="H114" s="1065"/>
      <c r="I114" s="265"/>
    </row>
    <row r="115" spans="2:9" s="964" customFormat="1">
      <c r="B115" s="264"/>
      <c r="C115" s="264"/>
      <c r="D115" s="275" t="s">
        <v>120</v>
      </c>
      <c r="E115" s="264"/>
      <c r="F115" s="730"/>
      <c r="G115" s="264" t="s">
        <v>154</v>
      </c>
      <c r="H115" s="1064">
        <f>H119</f>
        <v>-8030791.9000000004</v>
      </c>
      <c r="I115" s="265"/>
    </row>
    <row r="116" spans="2:9" s="967" customFormat="1">
      <c r="B116" s="258"/>
      <c r="C116" s="258"/>
      <c r="D116" s="258"/>
      <c r="E116" s="258"/>
      <c r="F116" s="730"/>
      <c r="G116" s="268" t="s">
        <v>3</v>
      </c>
      <c r="H116" s="1065"/>
      <c r="I116" s="265"/>
    </row>
    <row r="117" spans="2:9" ht="42.75" customHeight="1">
      <c r="B117" s="273"/>
      <c r="C117" s="273"/>
      <c r="D117" s="273"/>
      <c r="E117" s="273"/>
      <c r="F117" s="730"/>
      <c r="G117" s="264" t="s">
        <v>21</v>
      </c>
      <c r="H117" s="1065">
        <f>H119</f>
        <v>-8030791.9000000004</v>
      </c>
      <c r="I117" s="265"/>
    </row>
    <row r="118" spans="2:9">
      <c r="B118" s="258"/>
      <c r="C118" s="258"/>
      <c r="D118" s="258"/>
      <c r="E118" s="258"/>
      <c r="F118" s="730"/>
      <c r="G118" s="268" t="s">
        <v>3</v>
      </c>
      <c r="H118" s="1065"/>
      <c r="I118" s="265"/>
    </row>
    <row r="119" spans="2:9" s="266" customFormat="1">
      <c r="B119" s="264"/>
      <c r="C119" s="264"/>
      <c r="D119" s="264"/>
      <c r="E119" s="264">
        <v>1004</v>
      </c>
      <c r="F119" s="730"/>
      <c r="G119" s="264" t="s">
        <v>146</v>
      </c>
      <c r="H119" s="1064">
        <f>H121+H132+H143+H151+H166+H174+H183+H194+H203+H212+H223+H232+H241+H250+H259+H270+H279</f>
        <v>-8030791.9000000004</v>
      </c>
      <c r="I119" s="265"/>
    </row>
    <row r="120" spans="2:9">
      <c r="B120" s="258"/>
      <c r="C120" s="258"/>
      <c r="D120" s="258"/>
      <c r="E120" s="258"/>
      <c r="F120" s="730"/>
      <c r="G120" s="268" t="s">
        <v>3</v>
      </c>
      <c r="H120" s="1065"/>
      <c r="I120" s="265"/>
    </row>
    <row r="121" spans="2:9" ht="51.75">
      <c r="B121" s="258"/>
      <c r="C121" s="258"/>
      <c r="D121" s="258"/>
      <c r="E121" s="258"/>
      <c r="F121" s="730">
        <v>11005</v>
      </c>
      <c r="G121" s="970" t="s">
        <v>518</v>
      </c>
      <c r="H121" s="1065">
        <f>H123</f>
        <v>-162175.6</v>
      </c>
      <c r="I121" s="265"/>
    </row>
    <row r="122" spans="2:9">
      <c r="B122" s="258"/>
      <c r="C122" s="258"/>
      <c r="D122" s="258"/>
      <c r="E122" s="258"/>
      <c r="F122" s="730"/>
      <c r="G122" s="224" t="s">
        <v>51</v>
      </c>
      <c r="H122" s="1065"/>
      <c r="I122" s="265"/>
    </row>
    <row r="123" spans="2:9" ht="34.5">
      <c r="B123" s="258"/>
      <c r="C123" s="258"/>
      <c r="D123" s="258"/>
      <c r="E123" s="258"/>
      <c r="F123" s="730"/>
      <c r="G123" s="963" t="s">
        <v>155</v>
      </c>
      <c r="H123" s="1065">
        <f>H125</f>
        <v>-162175.6</v>
      </c>
      <c r="I123" s="265"/>
    </row>
    <row r="124" spans="2:9" ht="34.5">
      <c r="B124" s="258"/>
      <c r="C124" s="258"/>
      <c r="D124" s="258"/>
      <c r="E124" s="258"/>
      <c r="F124" s="730"/>
      <c r="G124" s="224" t="s">
        <v>52</v>
      </c>
      <c r="H124" s="1065"/>
      <c r="I124" s="265"/>
    </row>
    <row r="125" spans="2:9">
      <c r="B125" s="258"/>
      <c r="C125" s="258"/>
      <c r="D125" s="258"/>
      <c r="E125" s="258"/>
      <c r="F125" s="730"/>
      <c r="G125" s="276" t="s">
        <v>4</v>
      </c>
      <c r="H125" s="1065">
        <f>H126</f>
        <v>-162175.6</v>
      </c>
      <c r="I125" s="265"/>
    </row>
    <row r="126" spans="2:9">
      <c r="B126" s="258"/>
      <c r="C126" s="258"/>
      <c r="D126" s="258"/>
      <c r="E126" s="258"/>
      <c r="F126" s="730"/>
      <c r="G126" s="276" t="s">
        <v>53</v>
      </c>
      <c r="H126" s="1065">
        <f>H127+H130</f>
        <v>-162175.6</v>
      </c>
      <c r="I126" s="265"/>
    </row>
    <row r="127" spans="2:9">
      <c r="B127" s="258"/>
      <c r="C127" s="258"/>
      <c r="D127" s="258"/>
      <c r="E127" s="258"/>
      <c r="F127" s="730"/>
      <c r="G127" s="276" t="s">
        <v>584</v>
      </c>
      <c r="H127" s="1067">
        <f>H128</f>
        <v>-2175.6</v>
      </c>
      <c r="I127" s="265"/>
    </row>
    <row r="128" spans="2:9">
      <c r="B128" s="258"/>
      <c r="C128" s="258"/>
      <c r="D128" s="258"/>
      <c r="E128" s="258"/>
      <c r="F128" s="730"/>
      <c r="G128" s="276" t="s">
        <v>585</v>
      </c>
      <c r="H128" s="1067">
        <f>H129</f>
        <v>-2175.6</v>
      </c>
      <c r="I128" s="265"/>
    </row>
    <row r="129" spans="2:9">
      <c r="B129" s="258"/>
      <c r="C129" s="258"/>
      <c r="D129" s="258"/>
      <c r="E129" s="258"/>
      <c r="F129" s="730"/>
      <c r="G129" s="276" t="s">
        <v>586</v>
      </c>
      <c r="H129" s="1067">
        <f>h11v!E27</f>
        <v>-2175.6</v>
      </c>
      <c r="I129" s="265"/>
    </row>
    <row r="130" spans="2:9">
      <c r="B130" s="258"/>
      <c r="C130" s="258"/>
      <c r="D130" s="258"/>
      <c r="E130" s="258"/>
      <c r="F130" s="730"/>
      <c r="G130" s="276" t="s">
        <v>67</v>
      </c>
      <c r="H130" s="1065">
        <f>H131</f>
        <v>-160000</v>
      </c>
      <c r="I130" s="265"/>
    </row>
    <row r="131" spans="2:9">
      <c r="B131" s="258"/>
      <c r="C131" s="258"/>
      <c r="D131" s="258"/>
      <c r="E131" s="258"/>
      <c r="F131" s="730"/>
      <c r="G131" s="277" t="s">
        <v>68</v>
      </c>
      <c r="H131" s="1065">
        <f>h11v!E29</f>
        <v>-160000</v>
      </c>
      <c r="I131" s="265"/>
    </row>
    <row r="132" spans="2:9" ht="69">
      <c r="B132" s="258"/>
      <c r="C132" s="258"/>
      <c r="D132" s="258"/>
      <c r="E132" s="258"/>
      <c r="F132" s="730">
        <v>11007</v>
      </c>
      <c r="G132" s="970" t="s">
        <v>520</v>
      </c>
      <c r="H132" s="1065">
        <f>H134</f>
        <v>-172032.7</v>
      </c>
      <c r="I132" s="265"/>
    </row>
    <row r="133" spans="2:9">
      <c r="B133" s="258"/>
      <c r="C133" s="258"/>
      <c r="D133" s="258"/>
      <c r="E133" s="258"/>
      <c r="F133" s="730"/>
      <c r="G133" s="224" t="s">
        <v>51</v>
      </c>
      <c r="H133" s="1065"/>
      <c r="I133" s="265"/>
    </row>
    <row r="134" spans="2:9" ht="34.5">
      <c r="B134" s="258"/>
      <c r="C134" s="258"/>
      <c r="D134" s="258"/>
      <c r="E134" s="258"/>
      <c r="F134" s="730"/>
      <c r="G134" s="963" t="s">
        <v>155</v>
      </c>
      <c r="H134" s="1065">
        <f>H136</f>
        <v>-172032.7</v>
      </c>
      <c r="I134" s="265"/>
    </row>
    <row r="135" spans="2:9" ht="34.5">
      <c r="B135" s="258"/>
      <c r="C135" s="258"/>
      <c r="D135" s="258"/>
      <c r="E135" s="258"/>
      <c r="F135" s="730"/>
      <c r="G135" s="224" t="s">
        <v>52</v>
      </c>
      <c r="H135" s="1065"/>
      <c r="I135" s="265"/>
    </row>
    <row r="136" spans="2:9">
      <c r="B136" s="258"/>
      <c r="C136" s="258"/>
      <c r="D136" s="258"/>
      <c r="E136" s="258"/>
      <c r="F136" s="730"/>
      <c r="G136" s="276" t="s">
        <v>4</v>
      </c>
      <c r="H136" s="1065">
        <f>H137</f>
        <v>-172032.7</v>
      </c>
      <c r="I136" s="265"/>
    </row>
    <row r="137" spans="2:9">
      <c r="B137" s="258"/>
      <c r="C137" s="258"/>
      <c r="D137" s="258"/>
      <c r="E137" s="258"/>
      <c r="F137" s="730"/>
      <c r="G137" s="276" t="s">
        <v>53</v>
      </c>
      <c r="H137" s="1065">
        <f>H138+H141</f>
        <v>-172032.7</v>
      </c>
      <c r="I137" s="265"/>
    </row>
    <row r="138" spans="2:9">
      <c r="B138" s="258"/>
      <c r="C138" s="258"/>
      <c r="D138" s="258"/>
      <c r="E138" s="258"/>
      <c r="F138" s="730"/>
      <c r="G138" s="276" t="s">
        <v>419</v>
      </c>
      <c r="H138" s="1065">
        <f>H139</f>
        <v>-9500</v>
      </c>
      <c r="I138" s="265"/>
    </row>
    <row r="139" spans="2:9">
      <c r="B139" s="258"/>
      <c r="C139" s="258"/>
      <c r="D139" s="258"/>
      <c r="E139" s="258"/>
      <c r="F139" s="730"/>
      <c r="G139" s="276" t="s">
        <v>420</v>
      </c>
      <c r="H139" s="1065">
        <f>H140</f>
        <v>-9500</v>
      </c>
      <c r="I139" s="265"/>
    </row>
    <row r="140" spans="2:9">
      <c r="B140" s="258"/>
      <c r="C140" s="258"/>
      <c r="D140" s="258"/>
      <c r="E140" s="258"/>
      <c r="F140" s="730"/>
      <c r="G140" s="276" t="s">
        <v>421</v>
      </c>
      <c r="H140" s="1065">
        <f>h11v!E38</f>
        <v>-9500</v>
      </c>
      <c r="I140" s="265"/>
    </row>
    <row r="141" spans="2:9">
      <c r="B141" s="258"/>
      <c r="C141" s="258"/>
      <c r="D141" s="258"/>
      <c r="E141" s="258"/>
      <c r="F141" s="730"/>
      <c r="G141" s="276" t="s">
        <v>67</v>
      </c>
      <c r="H141" s="1065">
        <f>H142</f>
        <v>-162532.70000000001</v>
      </c>
      <c r="I141" s="265"/>
    </row>
    <row r="142" spans="2:9">
      <c r="B142" s="258"/>
      <c r="C142" s="258"/>
      <c r="D142" s="258"/>
      <c r="E142" s="258"/>
      <c r="F142" s="730"/>
      <c r="G142" s="277" t="s">
        <v>68</v>
      </c>
      <c r="H142" s="1065">
        <f>h11v!E40</f>
        <v>-162532.70000000001</v>
      </c>
      <c r="I142" s="265"/>
    </row>
    <row r="143" spans="2:9" ht="33" customHeight="1">
      <c r="B143" s="258"/>
      <c r="C143" s="258"/>
      <c r="D143" s="258"/>
      <c r="E143" s="258"/>
      <c r="F143" s="475">
        <v>11009</v>
      </c>
      <c r="G143" s="970" t="str">
        <f>+'[1]4'!D34</f>
        <v xml:space="preserve"> Սոցիալական ներդրումների և տեղական զարգացման ծրագիր</v>
      </c>
      <c r="H143" s="1065">
        <f>H145</f>
        <v>-9397.3000000000011</v>
      </c>
      <c r="I143" s="265"/>
    </row>
    <row r="144" spans="2:9">
      <c r="B144" s="258"/>
      <c r="C144" s="258"/>
      <c r="D144" s="258"/>
      <c r="E144" s="258"/>
      <c r="F144" s="243"/>
      <c r="G144" s="224" t="s">
        <v>51</v>
      </c>
      <c r="H144" s="1065"/>
      <c r="I144" s="265"/>
    </row>
    <row r="145" spans="2:9" ht="34.5">
      <c r="B145" s="258"/>
      <c r="C145" s="258"/>
      <c r="D145" s="258"/>
      <c r="E145" s="258"/>
      <c r="F145" s="243"/>
      <c r="G145" s="963" t="s">
        <v>155</v>
      </c>
      <c r="H145" s="1065">
        <f>H147</f>
        <v>-9397.3000000000011</v>
      </c>
      <c r="I145" s="265"/>
    </row>
    <row r="146" spans="2:9" ht="34.5">
      <c r="B146" s="258"/>
      <c r="C146" s="258"/>
      <c r="D146" s="258"/>
      <c r="E146" s="258"/>
      <c r="F146" s="243"/>
      <c r="G146" s="224" t="s">
        <v>52</v>
      </c>
      <c r="H146" s="1065"/>
      <c r="I146" s="265"/>
    </row>
    <row r="147" spans="2:9">
      <c r="B147" s="258"/>
      <c r="C147" s="258"/>
      <c r="D147" s="258"/>
      <c r="E147" s="258"/>
      <c r="F147" s="243"/>
      <c r="G147" s="276" t="s">
        <v>4</v>
      </c>
      <c r="H147" s="1065">
        <f>H148</f>
        <v>-9397.3000000000011</v>
      </c>
      <c r="I147" s="265"/>
    </row>
    <row r="148" spans="2:9">
      <c r="B148" s="258"/>
      <c r="C148" s="258"/>
      <c r="D148" s="258"/>
      <c r="E148" s="258"/>
      <c r="F148" s="243"/>
      <c r="G148" s="276" t="s">
        <v>53</v>
      </c>
      <c r="H148" s="1065">
        <f>'h9'!H149</f>
        <v>-9397.3000000000011</v>
      </c>
      <c r="I148" s="265"/>
    </row>
    <row r="149" spans="2:9">
      <c r="B149" s="258"/>
      <c r="C149" s="258"/>
      <c r="D149" s="258"/>
      <c r="E149" s="258"/>
      <c r="F149" s="243"/>
      <c r="G149" s="276" t="s">
        <v>67</v>
      </c>
      <c r="H149" s="1065">
        <f>H150</f>
        <v>-9397.3000000000011</v>
      </c>
      <c r="I149" s="265"/>
    </row>
    <row r="150" spans="2:9">
      <c r="B150" s="258"/>
      <c r="C150" s="258"/>
      <c r="D150" s="258"/>
      <c r="E150" s="258"/>
      <c r="F150" s="243"/>
      <c r="G150" s="277" t="s">
        <v>68</v>
      </c>
      <c r="H150" s="1065">
        <f>h12.d!H25</f>
        <v>-9397.3000000000011</v>
      </c>
      <c r="I150" s="265"/>
    </row>
    <row r="151" spans="2:9" s="266" customFormat="1" ht="86.25">
      <c r="B151" s="264"/>
      <c r="C151" s="264"/>
      <c r="D151" s="264"/>
      <c r="E151" s="264"/>
      <c r="F151" s="475">
        <v>11010</v>
      </c>
      <c r="G151" s="970" t="s">
        <v>539</v>
      </c>
      <c r="H151" s="1064">
        <f>H153</f>
        <v>-152125</v>
      </c>
      <c r="I151" s="265"/>
    </row>
    <row r="152" spans="2:9">
      <c r="B152" s="258"/>
      <c r="C152" s="258"/>
      <c r="D152" s="258"/>
      <c r="E152" s="258"/>
      <c r="F152" s="243"/>
      <c r="G152" s="224" t="s">
        <v>51</v>
      </c>
      <c r="H152" s="1065"/>
      <c r="I152" s="265"/>
    </row>
    <row r="153" spans="2:9" ht="34.5">
      <c r="B153" s="258"/>
      <c r="C153" s="258"/>
      <c r="D153" s="258"/>
      <c r="E153" s="258"/>
      <c r="F153" s="243"/>
      <c r="G153" s="963" t="s">
        <v>155</v>
      </c>
      <c r="H153" s="1065">
        <f>H155</f>
        <v>-152125</v>
      </c>
      <c r="I153" s="265"/>
    </row>
    <row r="154" spans="2:9" ht="34.5">
      <c r="B154" s="258"/>
      <c r="C154" s="258"/>
      <c r="D154" s="258"/>
      <c r="E154" s="258"/>
      <c r="F154" s="243"/>
      <c r="G154" s="224" t="s">
        <v>52</v>
      </c>
      <c r="H154" s="1065"/>
      <c r="I154" s="265"/>
    </row>
    <row r="155" spans="2:9">
      <c r="B155" s="258"/>
      <c r="C155" s="258"/>
      <c r="D155" s="258"/>
      <c r="E155" s="258"/>
      <c r="F155" s="243"/>
      <c r="G155" s="276" t="s">
        <v>4</v>
      </c>
      <c r="H155" s="1065">
        <f>H156</f>
        <v>-152125</v>
      </c>
      <c r="I155" s="265"/>
    </row>
    <row r="156" spans="2:9">
      <c r="B156" s="258"/>
      <c r="C156" s="258"/>
      <c r="D156" s="258"/>
      <c r="E156" s="258"/>
      <c r="F156" s="243"/>
      <c r="G156" s="276" t="s">
        <v>53</v>
      </c>
      <c r="H156" s="1065">
        <f>H157+H160+H163</f>
        <v>-152125</v>
      </c>
      <c r="I156" s="265"/>
    </row>
    <row r="157" spans="2:9">
      <c r="B157" s="258"/>
      <c r="C157" s="258"/>
      <c r="D157" s="258"/>
      <c r="E157" s="258"/>
      <c r="F157" s="243"/>
      <c r="G157" s="276" t="s">
        <v>540</v>
      </c>
      <c r="H157" s="1065">
        <f>H158</f>
        <v>-76850</v>
      </c>
      <c r="I157" s="265"/>
    </row>
    <row r="158" spans="2:9" ht="20.25" customHeight="1">
      <c r="B158" s="258"/>
      <c r="C158" s="258"/>
      <c r="D158" s="258"/>
      <c r="E158" s="258"/>
      <c r="F158" s="243"/>
      <c r="G158" s="276" t="s">
        <v>541</v>
      </c>
      <c r="H158" s="1065">
        <f>H159</f>
        <v>-76850</v>
      </c>
      <c r="I158" s="265"/>
    </row>
    <row r="159" spans="2:9">
      <c r="B159" s="258"/>
      <c r="C159" s="258"/>
      <c r="D159" s="258"/>
      <c r="E159" s="258"/>
      <c r="F159" s="243"/>
      <c r="G159" s="277" t="s">
        <v>542</v>
      </c>
      <c r="H159" s="1065">
        <f>h11v!E49</f>
        <v>-76850</v>
      </c>
      <c r="I159" s="265"/>
    </row>
    <row r="160" spans="2:9">
      <c r="B160" s="258"/>
      <c r="C160" s="258"/>
      <c r="D160" s="258"/>
      <c r="E160" s="258"/>
      <c r="F160" s="243"/>
      <c r="G160" s="276" t="s">
        <v>419</v>
      </c>
      <c r="H160" s="1067">
        <f>H161</f>
        <v>-9000</v>
      </c>
      <c r="I160" s="265"/>
    </row>
    <row r="161" spans="2:9">
      <c r="B161" s="258"/>
      <c r="C161" s="258"/>
      <c r="D161" s="258"/>
      <c r="E161" s="258"/>
      <c r="F161" s="243"/>
      <c r="G161" s="276" t="s">
        <v>420</v>
      </c>
      <c r="H161" s="1067">
        <f>H162</f>
        <v>-9000</v>
      </c>
      <c r="I161" s="265"/>
    </row>
    <row r="162" spans="2:9">
      <c r="B162" s="258"/>
      <c r="C162" s="258"/>
      <c r="D162" s="258"/>
      <c r="E162" s="258"/>
      <c r="F162" s="243"/>
      <c r="G162" s="276" t="s">
        <v>421</v>
      </c>
      <c r="H162" s="1067">
        <f>h11v!E52</f>
        <v>-9000</v>
      </c>
      <c r="I162" s="265"/>
    </row>
    <row r="163" spans="2:9">
      <c r="B163" s="258"/>
      <c r="C163" s="258"/>
      <c r="D163" s="258"/>
      <c r="E163" s="258"/>
      <c r="F163" s="243"/>
      <c r="G163" s="276" t="s">
        <v>67</v>
      </c>
      <c r="H163" s="381">
        <f>H164+H165</f>
        <v>-66275</v>
      </c>
      <c r="I163" s="265"/>
    </row>
    <row r="164" spans="2:9" ht="34.5">
      <c r="B164" s="258"/>
      <c r="C164" s="258"/>
      <c r="D164" s="258"/>
      <c r="E164" s="258"/>
      <c r="F164" s="243"/>
      <c r="G164" s="276" t="s">
        <v>587</v>
      </c>
      <c r="H164" s="381">
        <f>h11v!E54</f>
        <v>-6800</v>
      </c>
      <c r="I164" s="265"/>
    </row>
    <row r="165" spans="2:9" ht="15" customHeight="1">
      <c r="B165" s="258"/>
      <c r="C165" s="258"/>
      <c r="D165" s="258"/>
      <c r="E165" s="258"/>
      <c r="F165" s="243"/>
      <c r="G165" s="277" t="s">
        <v>68</v>
      </c>
      <c r="H165" s="381">
        <f>h11v!E55</f>
        <v>-59475</v>
      </c>
      <c r="I165" s="265"/>
    </row>
    <row r="166" spans="2:9" ht="77.25" customHeight="1">
      <c r="B166" s="258"/>
      <c r="C166" s="258"/>
      <c r="D166" s="258"/>
      <c r="E166" s="258"/>
      <c r="F166" s="475">
        <v>11011</v>
      </c>
      <c r="G166" s="970" t="s">
        <v>340</v>
      </c>
      <c r="H166" s="1065">
        <f>H168</f>
        <v>-44494</v>
      </c>
      <c r="I166" s="265"/>
    </row>
    <row r="167" spans="2:9" ht="23.25" customHeight="1">
      <c r="B167" s="258"/>
      <c r="C167" s="258"/>
      <c r="D167" s="258"/>
      <c r="E167" s="258"/>
      <c r="F167" s="243"/>
      <c r="G167" s="224" t="s">
        <v>51</v>
      </c>
      <c r="H167" s="1065"/>
      <c r="I167" s="265"/>
    </row>
    <row r="168" spans="2:9" ht="34.5">
      <c r="B168" s="258"/>
      <c r="C168" s="258"/>
      <c r="D168" s="258"/>
      <c r="E168" s="258"/>
      <c r="F168" s="243"/>
      <c r="G168" s="963" t="s">
        <v>155</v>
      </c>
      <c r="H168" s="1065">
        <f>H170</f>
        <v>-44494</v>
      </c>
      <c r="I168" s="265"/>
    </row>
    <row r="169" spans="2:9" ht="34.5">
      <c r="B169" s="258"/>
      <c r="C169" s="258"/>
      <c r="D169" s="258"/>
      <c r="E169" s="258"/>
      <c r="F169" s="243"/>
      <c r="G169" s="224" t="s">
        <v>52</v>
      </c>
      <c r="H169" s="1065"/>
      <c r="I169" s="265"/>
    </row>
    <row r="170" spans="2:9">
      <c r="B170" s="258"/>
      <c r="C170" s="258"/>
      <c r="D170" s="258"/>
      <c r="E170" s="258"/>
      <c r="F170" s="243"/>
      <c r="G170" s="276" t="s">
        <v>4</v>
      </c>
      <c r="H170" s="1065">
        <f>H171</f>
        <v>-44494</v>
      </c>
      <c r="I170" s="265"/>
    </row>
    <row r="171" spans="2:9">
      <c r="B171" s="258"/>
      <c r="C171" s="258"/>
      <c r="D171" s="258"/>
      <c r="E171" s="258"/>
      <c r="F171" s="243"/>
      <c r="G171" s="276" t="s">
        <v>53</v>
      </c>
      <c r="H171" s="1065">
        <f>H172</f>
        <v>-44494</v>
      </c>
      <c r="I171" s="265"/>
    </row>
    <row r="172" spans="2:9">
      <c r="B172" s="258"/>
      <c r="C172" s="258"/>
      <c r="D172" s="258"/>
      <c r="E172" s="258"/>
      <c r="F172" s="243"/>
      <c r="G172" s="276" t="s">
        <v>67</v>
      </c>
      <c r="H172" s="1065">
        <f>H173</f>
        <v>-44494</v>
      </c>
      <c r="I172" s="265"/>
    </row>
    <row r="173" spans="2:9">
      <c r="B173" s="258"/>
      <c r="C173" s="258"/>
      <c r="D173" s="258"/>
      <c r="E173" s="258"/>
      <c r="F173" s="243"/>
      <c r="G173" s="277" t="s">
        <v>68</v>
      </c>
      <c r="H173" s="1065">
        <f>h12.d!H26</f>
        <v>-44494</v>
      </c>
      <c r="I173" s="265"/>
    </row>
    <row r="174" spans="2:9" ht="34.5">
      <c r="B174" s="258"/>
      <c r="C174" s="258"/>
      <c r="D174" s="258"/>
      <c r="E174" s="258"/>
      <c r="F174" s="772">
        <v>11013</v>
      </c>
      <c r="G174" s="228" t="s">
        <v>663</v>
      </c>
      <c r="H174" s="1065">
        <f>H176</f>
        <v>-28870</v>
      </c>
      <c r="I174" s="265"/>
    </row>
    <row r="175" spans="2:9">
      <c r="B175" s="258"/>
      <c r="C175" s="258"/>
      <c r="D175" s="258"/>
      <c r="E175" s="258"/>
      <c r="F175" s="737"/>
      <c r="G175" s="241" t="s">
        <v>51</v>
      </c>
      <c r="H175" s="1065"/>
      <c r="I175" s="265"/>
    </row>
    <row r="176" spans="2:9" ht="34.5">
      <c r="B176" s="258"/>
      <c r="C176" s="258"/>
      <c r="D176" s="258"/>
      <c r="E176" s="258"/>
      <c r="F176" s="737"/>
      <c r="G176" s="242" t="s">
        <v>155</v>
      </c>
      <c r="H176" s="1065">
        <f>H178</f>
        <v>-28870</v>
      </c>
      <c r="I176" s="265"/>
    </row>
    <row r="177" spans="2:9" ht="34.5">
      <c r="B177" s="258"/>
      <c r="C177" s="258"/>
      <c r="D177" s="258"/>
      <c r="E177" s="258"/>
      <c r="F177" s="737"/>
      <c r="G177" s="241" t="s">
        <v>52</v>
      </c>
      <c r="H177" s="1065"/>
      <c r="I177" s="265"/>
    </row>
    <row r="178" spans="2:9">
      <c r="B178" s="258"/>
      <c r="C178" s="258"/>
      <c r="D178" s="258"/>
      <c r="E178" s="258"/>
      <c r="F178" s="737"/>
      <c r="G178" s="241" t="s">
        <v>4</v>
      </c>
      <c r="H178" s="1065">
        <f>H179</f>
        <v>-28870</v>
      </c>
      <c r="I178" s="265"/>
    </row>
    <row r="179" spans="2:9">
      <c r="B179" s="258"/>
      <c r="C179" s="258"/>
      <c r="D179" s="258"/>
      <c r="E179" s="258"/>
      <c r="F179" s="737"/>
      <c r="G179" s="241" t="s">
        <v>53</v>
      </c>
      <c r="H179" s="1065">
        <f>H180</f>
        <v>-28870</v>
      </c>
      <c r="I179" s="265"/>
    </row>
    <row r="180" spans="2:9">
      <c r="B180" s="258"/>
      <c r="C180" s="258"/>
      <c r="D180" s="258"/>
      <c r="E180" s="258"/>
      <c r="F180" s="737"/>
      <c r="G180" s="241" t="s">
        <v>584</v>
      </c>
      <c r="H180" s="1065">
        <f>H181</f>
        <v>-28870</v>
      </c>
      <c r="I180" s="265"/>
    </row>
    <row r="181" spans="2:9">
      <c r="B181" s="258"/>
      <c r="C181" s="258"/>
      <c r="D181" s="258"/>
      <c r="E181" s="258"/>
      <c r="F181" s="737"/>
      <c r="G181" s="241" t="s">
        <v>430</v>
      </c>
      <c r="H181" s="1065">
        <f>H182</f>
        <v>-28870</v>
      </c>
      <c r="I181" s="265"/>
    </row>
    <row r="182" spans="2:9">
      <c r="B182" s="258"/>
      <c r="C182" s="258"/>
      <c r="D182" s="258"/>
      <c r="E182" s="258"/>
      <c r="F182" s="737"/>
      <c r="G182" s="241" t="s">
        <v>431</v>
      </c>
      <c r="H182" s="1065">
        <v>-28870</v>
      </c>
      <c r="I182" s="265"/>
    </row>
    <row r="183" spans="2:9" ht="69">
      <c r="B183" s="258"/>
      <c r="C183" s="258"/>
      <c r="D183" s="258"/>
      <c r="E183" s="258"/>
      <c r="F183" s="475" t="s">
        <v>290</v>
      </c>
      <c r="G183" s="970" t="s">
        <v>543</v>
      </c>
      <c r="H183" s="1065">
        <f>H185</f>
        <v>-548165.1</v>
      </c>
      <c r="I183" s="265"/>
    </row>
    <row r="184" spans="2:9">
      <c r="B184" s="258"/>
      <c r="C184" s="258"/>
      <c r="D184" s="258"/>
      <c r="E184" s="258"/>
      <c r="F184" s="243"/>
      <c r="G184" s="224" t="s">
        <v>51</v>
      </c>
      <c r="H184" s="1065"/>
      <c r="I184" s="265"/>
    </row>
    <row r="185" spans="2:9" ht="34.5">
      <c r="B185" s="258"/>
      <c r="C185" s="258"/>
      <c r="D185" s="258"/>
      <c r="E185" s="258"/>
      <c r="F185" s="243"/>
      <c r="G185" s="963" t="s">
        <v>155</v>
      </c>
      <c r="H185" s="1065">
        <f>H187</f>
        <v>-548165.1</v>
      </c>
      <c r="I185" s="265"/>
    </row>
    <row r="186" spans="2:9" ht="34.5">
      <c r="B186" s="258"/>
      <c r="C186" s="258"/>
      <c r="D186" s="258"/>
      <c r="E186" s="258"/>
      <c r="F186" s="243"/>
      <c r="G186" s="224" t="s">
        <v>52</v>
      </c>
      <c r="H186" s="1065"/>
      <c r="I186" s="265"/>
    </row>
    <row r="187" spans="2:9">
      <c r="B187" s="258"/>
      <c r="C187" s="258"/>
      <c r="D187" s="258"/>
      <c r="E187" s="258"/>
      <c r="F187" s="243"/>
      <c r="G187" s="224" t="s">
        <v>4</v>
      </c>
      <c r="H187" s="1065">
        <f>H188</f>
        <v>-548165.1</v>
      </c>
      <c r="I187" s="265"/>
    </row>
    <row r="188" spans="2:9">
      <c r="B188" s="258"/>
      <c r="C188" s="258"/>
      <c r="D188" s="258"/>
      <c r="E188" s="258"/>
      <c r="F188" s="243"/>
      <c r="G188" s="224" t="s">
        <v>25</v>
      </c>
      <c r="H188" s="1065">
        <f>H189</f>
        <v>-548165.1</v>
      </c>
      <c r="I188" s="265"/>
    </row>
    <row r="189" spans="2:9">
      <c r="B189" s="258"/>
      <c r="C189" s="258"/>
      <c r="D189" s="258"/>
      <c r="E189" s="258"/>
      <c r="F189" s="243"/>
      <c r="G189" s="224" t="s">
        <v>70</v>
      </c>
      <c r="H189" s="1065">
        <f>H190+H192</f>
        <v>-548165.1</v>
      </c>
      <c r="I189" s="265"/>
    </row>
    <row r="190" spans="2:9">
      <c r="B190" s="258"/>
      <c r="C190" s="258"/>
      <c r="D190" s="258"/>
      <c r="E190" s="258"/>
      <c r="F190" s="243"/>
      <c r="G190" s="961" t="s">
        <v>71</v>
      </c>
      <c r="H190" s="1065">
        <f>H191</f>
        <v>-462847.6</v>
      </c>
      <c r="I190" s="265"/>
    </row>
    <row r="191" spans="2:9">
      <c r="B191" s="258"/>
      <c r="C191" s="258"/>
      <c r="D191" s="258"/>
      <c r="E191" s="258"/>
      <c r="F191" s="243"/>
      <c r="G191" s="961" t="s">
        <v>144</v>
      </c>
      <c r="H191" s="1065">
        <f>h11v!G64</f>
        <v>-462847.6</v>
      </c>
      <c r="I191" s="265"/>
    </row>
    <row r="192" spans="2:9">
      <c r="B192" s="258"/>
      <c r="C192" s="258"/>
      <c r="D192" s="258"/>
      <c r="E192" s="258"/>
      <c r="F192" s="243"/>
      <c r="G192" s="961" t="s">
        <v>544</v>
      </c>
      <c r="H192" s="1065">
        <f>H193</f>
        <v>-85317.5</v>
      </c>
      <c r="I192" s="265"/>
    </row>
    <row r="193" spans="2:9">
      <c r="B193" s="258"/>
      <c r="C193" s="258"/>
      <c r="D193" s="258"/>
      <c r="E193" s="258"/>
      <c r="F193" s="243"/>
      <c r="G193" s="961" t="s">
        <v>545</v>
      </c>
      <c r="H193" s="1065">
        <f>h11v!G66</f>
        <v>-85317.5</v>
      </c>
      <c r="I193" s="265"/>
    </row>
    <row r="194" spans="2:9" ht="48" customHeight="1">
      <c r="B194" s="258"/>
      <c r="C194" s="258"/>
      <c r="D194" s="258"/>
      <c r="E194" s="258"/>
      <c r="F194" s="475">
        <v>31001</v>
      </c>
      <c r="G194" s="970" t="s">
        <v>331</v>
      </c>
      <c r="H194" s="1065">
        <f>H196</f>
        <v>-2522421.9</v>
      </c>
      <c r="I194" s="265"/>
    </row>
    <row r="195" spans="2:9">
      <c r="B195" s="258"/>
      <c r="C195" s="258"/>
      <c r="D195" s="258"/>
      <c r="E195" s="258"/>
      <c r="F195" s="243"/>
      <c r="G195" s="224" t="s">
        <v>51</v>
      </c>
      <c r="H195" s="1065"/>
      <c r="I195" s="265"/>
    </row>
    <row r="196" spans="2:9" ht="34.5">
      <c r="B196" s="258"/>
      <c r="C196" s="258"/>
      <c r="D196" s="258"/>
      <c r="E196" s="258"/>
      <c r="F196" s="243"/>
      <c r="G196" s="963" t="s">
        <v>155</v>
      </c>
      <c r="H196" s="1065">
        <f>H198</f>
        <v>-2522421.9</v>
      </c>
      <c r="I196" s="265"/>
    </row>
    <row r="197" spans="2:9" ht="34.5">
      <c r="B197" s="258"/>
      <c r="C197" s="258"/>
      <c r="D197" s="258"/>
      <c r="E197" s="258"/>
      <c r="F197" s="243"/>
      <c r="G197" s="224" t="s">
        <v>52</v>
      </c>
      <c r="H197" s="1065"/>
      <c r="I197" s="265"/>
    </row>
    <row r="198" spans="2:9">
      <c r="B198" s="258"/>
      <c r="C198" s="258"/>
      <c r="D198" s="258"/>
      <c r="E198" s="258"/>
      <c r="F198" s="243"/>
      <c r="G198" s="224" t="s">
        <v>4</v>
      </c>
      <c r="H198" s="1065">
        <f>H199</f>
        <v>-2522421.9</v>
      </c>
      <c r="I198" s="265"/>
    </row>
    <row r="199" spans="2:9">
      <c r="B199" s="258"/>
      <c r="C199" s="258"/>
      <c r="D199" s="258"/>
      <c r="E199" s="258"/>
      <c r="F199" s="243"/>
      <c r="G199" s="224" t="s">
        <v>25</v>
      </c>
      <c r="H199" s="1065">
        <f>H200</f>
        <v>-2522421.9</v>
      </c>
      <c r="I199" s="265"/>
    </row>
    <row r="200" spans="2:9">
      <c r="B200" s="258"/>
      <c r="C200" s="258"/>
      <c r="D200" s="258"/>
      <c r="E200" s="258"/>
      <c r="F200" s="243"/>
      <c r="G200" s="224" t="s">
        <v>70</v>
      </c>
      <c r="H200" s="1065">
        <f>H201</f>
        <v>-2522421.9</v>
      </c>
      <c r="I200" s="265"/>
    </row>
    <row r="201" spans="2:9">
      <c r="B201" s="258"/>
      <c r="C201" s="258"/>
      <c r="D201" s="258"/>
      <c r="E201" s="258"/>
      <c r="F201" s="243"/>
      <c r="G201" s="961" t="s">
        <v>71</v>
      </c>
      <c r="H201" s="1065">
        <f>H202</f>
        <v>-2522421.9</v>
      </c>
      <c r="I201" s="265"/>
    </row>
    <row r="202" spans="2:9">
      <c r="B202" s="258"/>
      <c r="C202" s="258"/>
      <c r="D202" s="258"/>
      <c r="E202" s="258"/>
      <c r="F202" s="243"/>
      <c r="G202" s="961" t="s">
        <v>144</v>
      </c>
      <c r="H202" s="1065">
        <f>h11v!E67</f>
        <v>-2522421.9</v>
      </c>
      <c r="I202" s="265"/>
    </row>
    <row r="203" spans="2:9" ht="69">
      <c r="B203" s="258"/>
      <c r="C203" s="258"/>
      <c r="D203" s="258"/>
      <c r="E203" s="258"/>
      <c r="F203" s="243">
        <v>31004</v>
      </c>
      <c r="G203" s="970" t="s">
        <v>521</v>
      </c>
      <c r="H203" s="1065">
        <f>H205</f>
        <v>-2714566.2</v>
      </c>
      <c r="I203" s="265"/>
    </row>
    <row r="204" spans="2:9">
      <c r="B204" s="258"/>
      <c r="C204" s="258"/>
      <c r="D204" s="258"/>
      <c r="E204" s="258"/>
      <c r="F204" s="243"/>
      <c r="G204" s="224" t="s">
        <v>51</v>
      </c>
      <c r="H204" s="1065"/>
      <c r="I204" s="265"/>
    </row>
    <row r="205" spans="2:9" ht="34.5">
      <c r="B205" s="258"/>
      <c r="C205" s="258"/>
      <c r="D205" s="258"/>
      <c r="E205" s="258"/>
      <c r="F205" s="243"/>
      <c r="G205" s="963" t="s">
        <v>155</v>
      </c>
      <c r="H205" s="1065">
        <f>H207</f>
        <v>-2714566.2</v>
      </c>
      <c r="I205" s="265"/>
    </row>
    <row r="206" spans="2:9" ht="34.5">
      <c r="B206" s="258"/>
      <c r="C206" s="258"/>
      <c r="D206" s="258"/>
      <c r="E206" s="258"/>
      <c r="F206" s="243"/>
      <c r="G206" s="224" t="s">
        <v>52</v>
      </c>
      <c r="H206" s="1065"/>
      <c r="I206" s="265"/>
    </row>
    <row r="207" spans="2:9">
      <c r="B207" s="258"/>
      <c r="C207" s="258"/>
      <c r="D207" s="258"/>
      <c r="E207" s="258"/>
      <c r="F207" s="243"/>
      <c r="G207" s="224" t="s">
        <v>4</v>
      </c>
      <c r="H207" s="1065">
        <f>H208</f>
        <v>-2714566.2</v>
      </c>
      <c r="I207" s="265"/>
    </row>
    <row r="208" spans="2:9">
      <c r="B208" s="258"/>
      <c r="C208" s="258"/>
      <c r="D208" s="258"/>
      <c r="E208" s="258"/>
      <c r="F208" s="243"/>
      <c r="G208" s="224" t="s">
        <v>25</v>
      </c>
      <c r="H208" s="1065">
        <f>H209</f>
        <v>-2714566.2</v>
      </c>
      <c r="I208" s="265"/>
    </row>
    <row r="209" spans="2:9">
      <c r="B209" s="258"/>
      <c r="C209" s="258"/>
      <c r="D209" s="258"/>
      <c r="E209" s="258"/>
      <c r="F209" s="243"/>
      <c r="G209" s="224" t="s">
        <v>70</v>
      </c>
      <c r="H209" s="1065">
        <f>H210</f>
        <v>-2714566.2</v>
      </c>
      <c r="I209" s="265"/>
    </row>
    <row r="210" spans="2:9">
      <c r="B210" s="258"/>
      <c r="C210" s="258"/>
      <c r="D210" s="258"/>
      <c r="E210" s="258"/>
      <c r="F210" s="243"/>
      <c r="G210" s="961" t="s">
        <v>71</v>
      </c>
      <c r="H210" s="1065">
        <f>H211</f>
        <v>-2714566.2</v>
      </c>
      <c r="I210" s="265"/>
    </row>
    <row r="211" spans="2:9">
      <c r="B211" s="258"/>
      <c r="C211" s="258"/>
      <c r="D211" s="258"/>
      <c r="E211" s="258"/>
      <c r="F211" s="243"/>
      <c r="G211" s="961" t="s">
        <v>144</v>
      </c>
      <c r="H211" s="1065">
        <f>h11v!E84</f>
        <v>-2714566.2</v>
      </c>
      <c r="I211" s="265"/>
    </row>
    <row r="212" spans="2:9" ht="54.75" customHeight="1">
      <c r="B212" s="258"/>
      <c r="C212" s="258"/>
      <c r="D212" s="258"/>
      <c r="E212" s="258"/>
      <c r="F212" s="475">
        <v>31005</v>
      </c>
      <c r="G212" s="970" t="s">
        <v>522</v>
      </c>
      <c r="H212" s="1065">
        <f>H214</f>
        <v>-454900</v>
      </c>
      <c r="I212" s="265"/>
    </row>
    <row r="213" spans="2:9">
      <c r="B213" s="258"/>
      <c r="C213" s="258"/>
      <c r="D213" s="258"/>
      <c r="E213" s="258"/>
      <c r="F213" s="243"/>
      <c r="G213" s="224" t="s">
        <v>51</v>
      </c>
      <c r="H213" s="1065"/>
      <c r="I213" s="265"/>
    </row>
    <row r="214" spans="2:9" ht="34.5">
      <c r="B214" s="258"/>
      <c r="C214" s="258"/>
      <c r="D214" s="258"/>
      <c r="E214" s="258"/>
      <c r="F214" s="243"/>
      <c r="G214" s="963" t="s">
        <v>155</v>
      </c>
      <c r="H214" s="1065">
        <f>H216</f>
        <v>-454900</v>
      </c>
      <c r="I214" s="265"/>
    </row>
    <row r="215" spans="2:9" ht="34.5">
      <c r="B215" s="258"/>
      <c r="C215" s="258"/>
      <c r="D215" s="258"/>
      <c r="E215" s="258"/>
      <c r="F215" s="243"/>
      <c r="G215" s="224" t="s">
        <v>52</v>
      </c>
      <c r="H215" s="1065"/>
      <c r="I215" s="265"/>
    </row>
    <row r="216" spans="2:9">
      <c r="B216" s="258"/>
      <c r="C216" s="258"/>
      <c r="D216" s="258"/>
      <c r="E216" s="258"/>
      <c r="F216" s="243"/>
      <c r="G216" s="224" t="s">
        <v>4</v>
      </c>
      <c r="H216" s="1065">
        <f>H218</f>
        <v>-454900</v>
      </c>
      <c r="I216" s="265"/>
    </row>
    <row r="217" spans="2:9">
      <c r="B217" s="258"/>
      <c r="C217" s="258"/>
      <c r="D217" s="258"/>
      <c r="E217" s="258"/>
      <c r="F217" s="243"/>
      <c r="G217" s="224" t="s">
        <v>25</v>
      </c>
      <c r="H217" s="1065">
        <f>H218</f>
        <v>-454900</v>
      </c>
      <c r="I217" s="265"/>
    </row>
    <row r="218" spans="2:9">
      <c r="B218" s="258"/>
      <c r="C218" s="258"/>
      <c r="D218" s="258"/>
      <c r="E218" s="258"/>
      <c r="F218" s="243"/>
      <c r="G218" s="224" t="s">
        <v>70</v>
      </c>
      <c r="H218" s="1065">
        <f>H219+H221</f>
        <v>-454900</v>
      </c>
      <c r="I218" s="265"/>
    </row>
    <row r="219" spans="2:9">
      <c r="B219" s="258"/>
      <c r="C219" s="258"/>
      <c r="D219" s="258"/>
      <c r="E219" s="258"/>
      <c r="F219" s="243"/>
      <c r="G219" s="961" t="s">
        <v>71</v>
      </c>
      <c r="H219" s="1065">
        <f>H220</f>
        <v>-200000</v>
      </c>
      <c r="I219" s="265"/>
    </row>
    <row r="220" spans="2:9">
      <c r="B220" s="258"/>
      <c r="C220" s="258"/>
      <c r="D220" s="258"/>
      <c r="E220" s="258"/>
      <c r="F220" s="243"/>
      <c r="G220" s="961" t="s">
        <v>144</v>
      </c>
      <c r="H220" s="1065">
        <f>h11v!E92</f>
        <v>-200000</v>
      </c>
      <c r="I220" s="265"/>
    </row>
    <row r="221" spans="2:9">
      <c r="B221" s="258"/>
      <c r="C221" s="258"/>
      <c r="D221" s="258"/>
      <c r="E221" s="258"/>
      <c r="F221" s="243"/>
      <c r="G221" s="961" t="s">
        <v>73</v>
      </c>
      <c r="H221" s="1065">
        <f>H222</f>
        <v>-254900</v>
      </c>
      <c r="I221" s="265"/>
    </row>
    <row r="222" spans="2:9">
      <c r="B222" s="258"/>
      <c r="C222" s="258"/>
      <c r="D222" s="258"/>
      <c r="E222" s="258"/>
      <c r="F222" s="243"/>
      <c r="G222" s="961" t="s">
        <v>74</v>
      </c>
      <c r="H222" s="1065">
        <f>h11v!E95</f>
        <v>-254900</v>
      </c>
      <c r="I222" s="265"/>
    </row>
    <row r="223" spans="2:9" ht="34.5">
      <c r="B223" s="258"/>
      <c r="C223" s="258"/>
      <c r="D223" s="258"/>
      <c r="E223" s="258"/>
      <c r="F223" s="772">
        <v>31009</v>
      </c>
      <c r="G223" s="228" t="s">
        <v>666</v>
      </c>
      <c r="H223" s="1065">
        <v>-266809.59999999998</v>
      </c>
      <c r="I223" s="265"/>
    </row>
    <row r="224" spans="2:9">
      <c r="B224" s="258"/>
      <c r="C224" s="258"/>
      <c r="D224" s="258"/>
      <c r="E224" s="258"/>
      <c r="F224" s="737"/>
      <c r="G224" s="241" t="s">
        <v>51</v>
      </c>
      <c r="H224" s="1065"/>
      <c r="I224" s="265"/>
    </row>
    <row r="225" spans="2:9">
      <c r="B225" s="258"/>
      <c r="C225" s="258"/>
      <c r="D225" s="258"/>
      <c r="E225" s="258"/>
      <c r="F225" s="737"/>
      <c r="G225" s="242" t="s">
        <v>680</v>
      </c>
      <c r="H225" s="1065">
        <f>H227</f>
        <v>-266809.59999999998</v>
      </c>
      <c r="I225" s="265"/>
    </row>
    <row r="226" spans="2:9" ht="34.5">
      <c r="B226" s="258"/>
      <c r="C226" s="258"/>
      <c r="D226" s="258"/>
      <c r="E226" s="258"/>
      <c r="F226" s="737"/>
      <c r="G226" s="241" t="s">
        <v>52</v>
      </c>
      <c r="H226" s="1065"/>
      <c r="I226" s="265"/>
    </row>
    <row r="227" spans="2:9">
      <c r="B227" s="258"/>
      <c r="C227" s="258"/>
      <c r="D227" s="258"/>
      <c r="E227" s="258"/>
      <c r="F227" s="737"/>
      <c r="G227" s="241" t="s">
        <v>4</v>
      </c>
      <c r="H227" s="1065">
        <f>H228</f>
        <v>-266809.59999999998</v>
      </c>
      <c r="I227" s="265"/>
    </row>
    <row r="228" spans="2:9">
      <c r="B228" s="258"/>
      <c r="C228" s="258"/>
      <c r="D228" s="258"/>
      <c r="E228" s="258"/>
      <c r="F228" s="737"/>
      <c r="G228" s="241" t="s">
        <v>25</v>
      </c>
      <c r="H228" s="1065">
        <f>H229</f>
        <v>-266809.59999999998</v>
      </c>
      <c r="I228" s="265"/>
    </row>
    <row r="229" spans="2:9">
      <c r="B229" s="258"/>
      <c r="C229" s="258"/>
      <c r="D229" s="258"/>
      <c r="E229" s="258"/>
      <c r="F229" s="737"/>
      <c r="G229" s="241" t="s">
        <v>70</v>
      </c>
      <c r="H229" s="1065">
        <f>H230</f>
        <v>-266809.59999999998</v>
      </c>
      <c r="I229" s="265"/>
    </row>
    <row r="230" spans="2:9">
      <c r="B230" s="258"/>
      <c r="C230" s="258"/>
      <c r="D230" s="258"/>
      <c r="E230" s="258"/>
      <c r="F230" s="737"/>
      <c r="G230" s="241" t="s">
        <v>71</v>
      </c>
      <c r="H230" s="1065">
        <f>H231</f>
        <v>-266809.59999999998</v>
      </c>
      <c r="I230" s="265"/>
    </row>
    <row r="231" spans="2:9">
      <c r="B231" s="258"/>
      <c r="C231" s="258"/>
      <c r="D231" s="258"/>
      <c r="E231" s="258"/>
      <c r="F231" s="737"/>
      <c r="G231" s="241" t="s">
        <v>144</v>
      </c>
      <c r="H231" s="1065">
        <v>-266809.59999999998</v>
      </c>
      <c r="I231" s="265"/>
    </row>
    <row r="232" spans="2:9">
      <c r="B232" s="258"/>
      <c r="C232" s="258"/>
      <c r="D232" s="258"/>
      <c r="E232" s="258"/>
      <c r="F232" s="737">
        <v>31011</v>
      </c>
      <c r="G232" s="228" t="s">
        <v>668</v>
      </c>
      <c r="H232" s="1068">
        <f>H234</f>
        <v>-206427.9</v>
      </c>
      <c r="I232" s="265"/>
    </row>
    <row r="233" spans="2:9">
      <c r="B233" s="258"/>
      <c r="C233" s="258"/>
      <c r="D233" s="258"/>
      <c r="E233" s="258"/>
      <c r="F233" s="737"/>
      <c r="G233" s="241" t="s">
        <v>51</v>
      </c>
      <c r="H233" s="1065"/>
      <c r="I233" s="265"/>
    </row>
    <row r="234" spans="2:9" ht="34.5">
      <c r="B234" s="258"/>
      <c r="C234" s="258"/>
      <c r="D234" s="258"/>
      <c r="E234" s="258"/>
      <c r="F234" s="737"/>
      <c r="G234" s="242" t="s">
        <v>333</v>
      </c>
      <c r="H234" s="1065">
        <f>H236</f>
        <v>-206427.9</v>
      </c>
      <c r="I234" s="265"/>
    </row>
    <row r="235" spans="2:9" ht="34.5">
      <c r="B235" s="258"/>
      <c r="C235" s="258"/>
      <c r="D235" s="258"/>
      <c r="E235" s="258"/>
      <c r="F235" s="737"/>
      <c r="G235" s="241" t="s">
        <v>52</v>
      </c>
      <c r="H235" s="1065"/>
      <c r="I235" s="265"/>
    </row>
    <row r="236" spans="2:9">
      <c r="B236" s="258"/>
      <c r="C236" s="258"/>
      <c r="D236" s="258"/>
      <c r="E236" s="258"/>
      <c r="F236" s="737"/>
      <c r="G236" s="241" t="s">
        <v>4</v>
      </c>
      <c r="H236" s="1065">
        <f>H237</f>
        <v>-206427.9</v>
      </c>
      <c r="I236" s="265"/>
    </row>
    <row r="237" spans="2:9">
      <c r="B237" s="258"/>
      <c r="C237" s="258"/>
      <c r="D237" s="258"/>
      <c r="E237" s="258"/>
      <c r="F237" s="737"/>
      <c r="G237" s="241" t="s">
        <v>25</v>
      </c>
      <c r="H237" s="1065">
        <f>H238</f>
        <v>-206427.9</v>
      </c>
      <c r="I237" s="265"/>
    </row>
    <row r="238" spans="2:9">
      <c r="B238" s="258"/>
      <c r="C238" s="258"/>
      <c r="D238" s="258"/>
      <c r="E238" s="258"/>
      <c r="F238" s="737"/>
      <c r="G238" s="241" t="s">
        <v>70</v>
      </c>
      <c r="H238" s="1065">
        <f>H239</f>
        <v>-206427.9</v>
      </c>
      <c r="I238" s="265"/>
    </row>
    <row r="239" spans="2:9">
      <c r="B239" s="258"/>
      <c r="C239" s="258"/>
      <c r="D239" s="258"/>
      <c r="E239" s="258"/>
      <c r="F239" s="737"/>
      <c r="G239" s="241" t="s">
        <v>681</v>
      </c>
      <c r="H239" s="1065">
        <f>H240</f>
        <v>-206427.9</v>
      </c>
      <c r="I239" s="265"/>
    </row>
    <row r="240" spans="2:9">
      <c r="B240" s="258"/>
      <c r="C240" s="258"/>
      <c r="D240" s="258"/>
      <c r="E240" s="258"/>
      <c r="F240" s="737"/>
      <c r="G240" s="241" t="s">
        <v>74</v>
      </c>
      <c r="H240" s="1065">
        <v>-206427.9</v>
      </c>
      <c r="I240" s="265"/>
    </row>
    <row r="241" spans="2:9" ht="34.5">
      <c r="B241" s="258"/>
      <c r="C241" s="258"/>
      <c r="D241" s="258"/>
      <c r="E241" s="258"/>
      <c r="F241" s="737">
        <v>31012</v>
      </c>
      <c r="G241" s="228" t="s">
        <v>670</v>
      </c>
      <c r="H241" s="1068">
        <f>H243</f>
        <v>-180651.8</v>
      </c>
      <c r="I241" s="265"/>
    </row>
    <row r="242" spans="2:9">
      <c r="B242" s="258"/>
      <c r="C242" s="258"/>
      <c r="D242" s="258"/>
      <c r="E242" s="258"/>
      <c r="F242" s="737"/>
      <c r="G242" s="241" t="s">
        <v>51</v>
      </c>
      <c r="H242" s="1065"/>
      <c r="I242" s="265"/>
    </row>
    <row r="243" spans="2:9" ht="34.5">
      <c r="B243" s="258"/>
      <c r="C243" s="258"/>
      <c r="D243" s="258"/>
      <c r="E243" s="258"/>
      <c r="F243" s="737"/>
      <c r="G243" s="242" t="s">
        <v>155</v>
      </c>
      <c r="H243" s="1065">
        <f>H245</f>
        <v>-180651.8</v>
      </c>
      <c r="I243" s="265"/>
    </row>
    <row r="244" spans="2:9" ht="34.5">
      <c r="B244" s="258"/>
      <c r="C244" s="258"/>
      <c r="D244" s="258"/>
      <c r="E244" s="258"/>
      <c r="F244" s="737"/>
      <c r="G244" s="241" t="s">
        <v>52</v>
      </c>
      <c r="H244" s="1065"/>
      <c r="I244" s="265"/>
    </row>
    <row r="245" spans="2:9">
      <c r="B245" s="258"/>
      <c r="C245" s="258"/>
      <c r="D245" s="258"/>
      <c r="E245" s="258"/>
      <c r="F245" s="737"/>
      <c r="G245" s="241" t="s">
        <v>4</v>
      </c>
      <c r="H245" s="1065">
        <f>H246</f>
        <v>-180651.8</v>
      </c>
      <c r="I245" s="265"/>
    </row>
    <row r="246" spans="2:9">
      <c r="B246" s="258"/>
      <c r="C246" s="258"/>
      <c r="D246" s="258"/>
      <c r="E246" s="258"/>
      <c r="F246" s="737"/>
      <c r="G246" s="241" t="s">
        <v>25</v>
      </c>
      <c r="H246" s="1065">
        <f>H247</f>
        <v>-180651.8</v>
      </c>
      <c r="I246" s="265"/>
    </row>
    <row r="247" spans="2:9">
      <c r="B247" s="258"/>
      <c r="C247" s="258"/>
      <c r="D247" s="258"/>
      <c r="E247" s="258"/>
      <c r="F247" s="737"/>
      <c r="G247" s="241" t="s">
        <v>70</v>
      </c>
      <c r="H247" s="1065">
        <f>H248</f>
        <v>-180651.8</v>
      </c>
      <c r="I247" s="265"/>
    </row>
    <row r="248" spans="2:9">
      <c r="B248" s="258"/>
      <c r="C248" s="258"/>
      <c r="D248" s="258"/>
      <c r="E248" s="258"/>
      <c r="F248" s="737"/>
      <c r="G248" s="241" t="s">
        <v>71</v>
      </c>
      <c r="H248" s="1065">
        <f>H249</f>
        <v>-180651.8</v>
      </c>
      <c r="I248" s="265"/>
    </row>
    <row r="249" spans="2:9">
      <c r="B249" s="258"/>
      <c r="C249" s="258"/>
      <c r="D249" s="258"/>
      <c r="E249" s="258"/>
      <c r="F249" s="737"/>
      <c r="G249" s="241" t="s">
        <v>72</v>
      </c>
      <c r="H249" s="1065">
        <f>h13ka!D21</f>
        <v>-180651.8</v>
      </c>
      <c r="I249" s="265"/>
    </row>
    <row r="250" spans="2:9">
      <c r="B250" s="258"/>
      <c r="C250" s="258"/>
      <c r="D250" s="258"/>
      <c r="E250" s="258"/>
      <c r="F250" s="737">
        <v>31013</v>
      </c>
      <c r="G250" s="228" t="s">
        <v>672</v>
      </c>
      <c r="H250" s="1065">
        <f>H252</f>
        <v>-374025</v>
      </c>
      <c r="I250" s="265"/>
    </row>
    <row r="251" spans="2:9">
      <c r="B251" s="258"/>
      <c r="C251" s="258"/>
      <c r="D251" s="258"/>
      <c r="E251" s="258"/>
      <c r="F251" s="737"/>
      <c r="G251" s="241" t="s">
        <v>51</v>
      </c>
      <c r="H251" s="1065"/>
      <c r="I251" s="265"/>
    </row>
    <row r="252" spans="2:9" ht="34.5">
      <c r="B252" s="258"/>
      <c r="C252" s="258"/>
      <c r="D252" s="258"/>
      <c r="E252" s="258"/>
      <c r="F252" s="737"/>
      <c r="G252" s="242" t="s">
        <v>155</v>
      </c>
      <c r="H252" s="1065">
        <f>H253</f>
        <v>-374025</v>
      </c>
      <c r="I252" s="265"/>
    </row>
    <row r="253" spans="2:9" ht="34.5">
      <c r="B253" s="258"/>
      <c r="C253" s="258"/>
      <c r="D253" s="258"/>
      <c r="E253" s="258"/>
      <c r="F253" s="737"/>
      <c r="G253" s="241" t="s">
        <v>52</v>
      </c>
      <c r="H253" s="1065">
        <f>H254</f>
        <v>-374025</v>
      </c>
      <c r="I253" s="265"/>
    </row>
    <row r="254" spans="2:9">
      <c r="B254" s="258"/>
      <c r="C254" s="258"/>
      <c r="D254" s="258"/>
      <c r="E254" s="258"/>
      <c r="F254" s="737"/>
      <c r="G254" s="241" t="s">
        <v>4</v>
      </c>
      <c r="H254" s="1065">
        <f>H255</f>
        <v>-374025</v>
      </c>
      <c r="I254" s="265"/>
    </row>
    <row r="255" spans="2:9">
      <c r="B255" s="258"/>
      <c r="C255" s="258"/>
      <c r="D255" s="258"/>
      <c r="E255" s="258"/>
      <c r="F255" s="737"/>
      <c r="G255" s="241" t="s">
        <v>25</v>
      </c>
      <c r="H255" s="1065">
        <f>H257</f>
        <v>-374025</v>
      </c>
      <c r="I255" s="265"/>
    </row>
    <row r="256" spans="2:9">
      <c r="B256" s="258"/>
      <c r="C256" s="258"/>
      <c r="D256" s="258"/>
      <c r="E256" s="258"/>
      <c r="F256" s="737"/>
      <c r="G256" s="241" t="s">
        <v>70</v>
      </c>
      <c r="H256" s="1065">
        <f>H257</f>
        <v>-374025</v>
      </c>
      <c r="I256" s="265"/>
    </row>
    <row r="257" spans="2:9">
      <c r="B257" s="258"/>
      <c r="C257" s="258"/>
      <c r="D257" s="258"/>
      <c r="E257" s="258"/>
      <c r="F257" s="737"/>
      <c r="G257" s="241" t="s">
        <v>156</v>
      </c>
      <c r="H257" s="1065">
        <f>H258</f>
        <v>-374025</v>
      </c>
      <c r="I257" s="265"/>
    </row>
    <row r="258" spans="2:9">
      <c r="B258" s="258"/>
      <c r="C258" s="258"/>
      <c r="D258" s="258"/>
      <c r="E258" s="258"/>
      <c r="F258" s="737"/>
      <c r="G258" s="241" t="s">
        <v>157</v>
      </c>
      <c r="H258" s="1065">
        <v>-374025</v>
      </c>
      <c r="I258" s="265"/>
    </row>
    <row r="259" spans="2:9" ht="20.25" customHeight="1">
      <c r="B259" s="258"/>
      <c r="C259" s="258"/>
      <c r="D259" s="258"/>
      <c r="E259" s="258"/>
      <c r="F259" s="737">
        <v>31014</v>
      </c>
      <c r="G259" s="228" t="s">
        <v>674</v>
      </c>
      <c r="H259" s="1065">
        <f>H261</f>
        <v>-64813.1</v>
      </c>
      <c r="I259" s="265"/>
    </row>
    <row r="260" spans="2:9">
      <c r="B260" s="258"/>
      <c r="C260" s="258"/>
      <c r="D260" s="258"/>
      <c r="E260" s="258"/>
      <c r="F260" s="737"/>
      <c r="G260" s="241" t="s">
        <v>51</v>
      </c>
      <c r="H260" s="1065"/>
      <c r="I260" s="265"/>
    </row>
    <row r="261" spans="2:9" ht="34.5">
      <c r="B261" s="258"/>
      <c r="C261" s="258"/>
      <c r="D261" s="258"/>
      <c r="E261" s="258"/>
      <c r="F261" s="737"/>
      <c r="G261" s="242" t="s">
        <v>155</v>
      </c>
      <c r="H261" s="1065">
        <f>H263</f>
        <v>-64813.1</v>
      </c>
      <c r="I261" s="265"/>
    </row>
    <row r="262" spans="2:9" ht="34.5">
      <c r="B262" s="258"/>
      <c r="C262" s="258"/>
      <c r="D262" s="258"/>
      <c r="E262" s="258"/>
      <c r="F262" s="737"/>
      <c r="G262" s="241" t="s">
        <v>52</v>
      </c>
      <c r="H262" s="1065"/>
      <c r="I262" s="265"/>
    </row>
    <row r="263" spans="2:9">
      <c r="B263" s="258"/>
      <c r="C263" s="258"/>
      <c r="D263" s="258"/>
      <c r="E263" s="258"/>
      <c r="F263" s="737"/>
      <c r="G263" s="241" t="s">
        <v>4</v>
      </c>
      <c r="H263" s="1065">
        <f>H264</f>
        <v>-64813.1</v>
      </c>
      <c r="I263" s="265"/>
    </row>
    <row r="264" spans="2:9">
      <c r="B264" s="258"/>
      <c r="C264" s="258"/>
      <c r="D264" s="258"/>
      <c r="E264" s="258"/>
      <c r="F264" s="737"/>
      <c r="G264" s="241" t="s">
        <v>25</v>
      </c>
      <c r="H264" s="1065">
        <f>H265</f>
        <v>-64813.1</v>
      </c>
      <c r="I264" s="265"/>
    </row>
    <row r="265" spans="2:9">
      <c r="B265" s="258"/>
      <c r="C265" s="258"/>
      <c r="D265" s="258"/>
      <c r="E265" s="258"/>
      <c r="F265" s="737"/>
      <c r="G265" s="241" t="s">
        <v>70</v>
      </c>
      <c r="H265" s="1065">
        <f>H266+H268</f>
        <v>-64813.1</v>
      </c>
      <c r="I265" s="265"/>
    </row>
    <row r="266" spans="2:9">
      <c r="B266" s="258"/>
      <c r="C266" s="258"/>
      <c r="D266" s="258"/>
      <c r="E266" s="258"/>
      <c r="F266" s="737"/>
      <c r="G266" s="241" t="s">
        <v>71</v>
      </c>
      <c r="H266" s="1065">
        <f>H267</f>
        <v>-59313.1</v>
      </c>
      <c r="I266" s="265"/>
    </row>
    <row r="267" spans="2:9">
      <c r="B267" s="258"/>
      <c r="C267" s="258"/>
      <c r="D267" s="258"/>
      <c r="E267" s="258"/>
      <c r="F267" s="737"/>
      <c r="G267" s="241" t="s">
        <v>72</v>
      </c>
      <c r="H267" s="1065">
        <v>-59313.1</v>
      </c>
      <c r="I267" s="265"/>
    </row>
    <row r="268" spans="2:9">
      <c r="B268" s="258"/>
      <c r="C268" s="258"/>
      <c r="D268" s="258"/>
      <c r="E268" s="258"/>
      <c r="F268" s="737"/>
      <c r="G268" s="241" t="s">
        <v>156</v>
      </c>
      <c r="H268" s="1065">
        <f>H269</f>
        <v>-5500</v>
      </c>
      <c r="I268" s="265"/>
    </row>
    <row r="269" spans="2:9">
      <c r="B269" s="258"/>
      <c r="C269" s="258"/>
      <c r="D269" s="258"/>
      <c r="E269" s="258"/>
      <c r="F269" s="737"/>
      <c r="G269" s="241" t="s">
        <v>157</v>
      </c>
      <c r="H269" s="1065">
        <v>-5500</v>
      </c>
      <c r="I269" s="265"/>
    </row>
    <row r="270" spans="2:9" ht="46.5" customHeight="1">
      <c r="B270" s="278"/>
      <c r="C270" s="961"/>
      <c r="D270" s="276"/>
      <c r="E270" s="278"/>
      <c r="F270" s="721" t="s">
        <v>241</v>
      </c>
      <c r="G270" s="236" t="s">
        <v>242</v>
      </c>
      <c r="H270" s="1065">
        <f>h11v!E96</f>
        <v>-125392.8</v>
      </c>
      <c r="I270" s="265"/>
    </row>
    <row r="271" spans="2:9" ht="23.25" customHeight="1">
      <c r="B271" s="278"/>
      <c r="C271" s="961"/>
      <c r="D271" s="276"/>
      <c r="E271" s="278"/>
      <c r="F271" s="721"/>
      <c r="G271" s="444" t="s">
        <v>51</v>
      </c>
      <c r="H271" s="1065"/>
      <c r="I271" s="265"/>
    </row>
    <row r="272" spans="2:9" ht="37.5" customHeight="1">
      <c r="B272" s="278"/>
      <c r="C272" s="961"/>
      <c r="D272" s="276"/>
      <c r="E272" s="278"/>
      <c r="F272" s="721"/>
      <c r="G272" s="445" t="s">
        <v>155</v>
      </c>
      <c r="H272" s="1065">
        <f>h11v!E98</f>
        <v>-125392.8</v>
      </c>
      <c r="I272" s="265"/>
    </row>
    <row r="273" spans="2:9" ht="34.5">
      <c r="B273" s="278"/>
      <c r="C273" s="961"/>
      <c r="D273" s="276"/>
      <c r="E273" s="278"/>
      <c r="F273" s="721"/>
      <c r="G273" s="444" t="s">
        <v>52</v>
      </c>
      <c r="H273" s="1065"/>
      <c r="I273" s="265"/>
    </row>
    <row r="274" spans="2:9">
      <c r="B274" s="278"/>
      <c r="C274" s="961"/>
      <c r="D274" s="276"/>
      <c r="E274" s="278"/>
      <c r="F274" s="721"/>
      <c r="G274" s="444" t="s">
        <v>4</v>
      </c>
      <c r="H274" s="1065">
        <f>h11v!E100</f>
        <v>-125392.8</v>
      </c>
      <c r="I274" s="265"/>
    </row>
    <row r="275" spans="2:9">
      <c r="B275" s="278"/>
      <c r="C275" s="961"/>
      <c r="D275" s="276"/>
      <c r="E275" s="278"/>
      <c r="F275" s="721"/>
      <c r="G275" s="444" t="s">
        <v>25</v>
      </c>
      <c r="H275" s="1065">
        <f>h11v!E101</f>
        <v>-125392.8</v>
      </c>
      <c r="I275" s="265"/>
    </row>
    <row r="276" spans="2:9">
      <c r="B276" s="278"/>
      <c r="C276" s="961"/>
      <c r="D276" s="276"/>
      <c r="E276" s="278"/>
      <c r="F276" s="721"/>
      <c r="G276" s="444" t="s">
        <v>70</v>
      </c>
      <c r="H276" s="1065">
        <f>h11v!E102</f>
        <v>-125392.8</v>
      </c>
      <c r="I276" s="265"/>
    </row>
    <row r="277" spans="2:9">
      <c r="B277" s="278"/>
      <c r="C277" s="961"/>
      <c r="D277" s="276"/>
      <c r="E277" s="278"/>
      <c r="F277" s="721"/>
      <c r="G277" s="444" t="s">
        <v>71</v>
      </c>
      <c r="H277" s="1065">
        <f>h11v!E103</f>
        <v>-125392.8</v>
      </c>
      <c r="I277" s="265"/>
    </row>
    <row r="278" spans="2:9">
      <c r="B278" s="278"/>
      <c r="C278" s="961"/>
      <c r="D278" s="276"/>
      <c r="E278" s="278"/>
      <c r="F278" s="721"/>
      <c r="G278" s="444" t="s">
        <v>144</v>
      </c>
      <c r="H278" s="1065">
        <f>h11v!E104</f>
        <v>-125392.8</v>
      </c>
      <c r="I278" s="265"/>
    </row>
    <row r="279" spans="2:9">
      <c r="B279" s="278"/>
      <c r="C279" s="961"/>
      <c r="D279" s="276"/>
      <c r="E279" s="278"/>
      <c r="F279" s="737">
        <v>31020</v>
      </c>
      <c r="G279" s="228" t="s">
        <v>676</v>
      </c>
      <c r="H279" s="1068">
        <f>H281</f>
        <v>-3523.9</v>
      </c>
      <c r="I279" s="265"/>
    </row>
    <row r="280" spans="2:9">
      <c r="B280" s="278"/>
      <c r="C280" s="961"/>
      <c r="D280" s="276"/>
      <c r="E280" s="278"/>
      <c r="F280" s="737"/>
      <c r="G280" s="241" t="s">
        <v>51</v>
      </c>
      <c r="H280" s="1065"/>
      <c r="I280" s="265"/>
    </row>
    <row r="281" spans="2:9" ht="34.5">
      <c r="B281" s="278"/>
      <c r="C281" s="961"/>
      <c r="D281" s="276"/>
      <c r="E281" s="278"/>
      <c r="F281" s="737"/>
      <c r="G281" s="538" t="s">
        <v>333</v>
      </c>
      <c r="H281" s="1065">
        <f>H283</f>
        <v>-3523.9</v>
      </c>
      <c r="I281" s="265"/>
    </row>
    <row r="282" spans="2:9" ht="34.5">
      <c r="B282" s="278"/>
      <c r="C282" s="961"/>
      <c r="D282" s="276"/>
      <c r="E282" s="278"/>
      <c r="F282" s="737"/>
      <c r="G282" s="241" t="s">
        <v>52</v>
      </c>
      <c r="H282" s="1065"/>
      <c r="I282" s="265"/>
    </row>
    <row r="283" spans="2:9">
      <c r="B283" s="278"/>
      <c r="C283" s="961"/>
      <c r="D283" s="276"/>
      <c r="E283" s="278"/>
      <c r="F283" s="737"/>
      <c r="G283" s="241" t="s">
        <v>25</v>
      </c>
      <c r="H283" s="1065">
        <f>H284</f>
        <v>-3523.9</v>
      </c>
      <c r="I283" s="265"/>
    </row>
    <row r="284" spans="2:9">
      <c r="B284" s="278"/>
      <c r="C284" s="961"/>
      <c r="D284" s="276"/>
      <c r="E284" s="278"/>
      <c r="F284" s="737"/>
      <c r="G284" s="241" t="s">
        <v>70</v>
      </c>
      <c r="H284" s="1065">
        <f>H285</f>
        <v>-3523.9</v>
      </c>
      <c r="I284" s="265"/>
    </row>
    <row r="285" spans="2:9">
      <c r="B285" s="278"/>
      <c r="C285" s="961"/>
      <c r="D285" s="276"/>
      <c r="E285" s="278"/>
      <c r="F285" s="737"/>
      <c r="G285" s="241" t="s">
        <v>71</v>
      </c>
      <c r="H285" s="1065">
        <f>H286</f>
        <v>-3523.9</v>
      </c>
      <c r="I285" s="265"/>
    </row>
    <row r="286" spans="2:9">
      <c r="B286" s="278"/>
      <c r="C286" s="961"/>
      <c r="D286" s="276"/>
      <c r="E286" s="278"/>
      <c r="F286" s="737"/>
      <c r="G286" s="241" t="s">
        <v>144</v>
      </c>
      <c r="H286" s="1065">
        <f>h13ka!D36</f>
        <v>-3523.9</v>
      </c>
      <c r="I286" s="265"/>
    </row>
    <row r="287" spans="2:9" s="266" customFormat="1" ht="18" customHeight="1">
      <c r="B287" s="279"/>
      <c r="C287" s="280" t="s">
        <v>65</v>
      </c>
      <c r="D287" s="280"/>
      <c r="E287" s="279"/>
      <c r="F287" s="721"/>
      <c r="G287" s="236" t="s">
        <v>264</v>
      </c>
      <c r="H287" s="1064">
        <f>H289</f>
        <v>-805716.3</v>
      </c>
      <c r="I287" s="265"/>
    </row>
    <row r="288" spans="2:9">
      <c r="B288" s="278"/>
      <c r="C288" s="961"/>
      <c r="D288" s="276"/>
      <c r="E288" s="278"/>
      <c r="F288" s="721"/>
      <c r="G288" s="444" t="str">
        <f>G313</f>
        <v xml:space="preserve"> այդ թվում`</v>
      </c>
      <c r="H288" s="1065"/>
      <c r="I288" s="265"/>
    </row>
    <row r="289" spans="2:9" s="266" customFormat="1">
      <c r="B289" s="279"/>
      <c r="C289" s="971"/>
      <c r="D289" s="280" t="s">
        <v>66</v>
      </c>
      <c r="E289" s="279"/>
      <c r="F289" s="721"/>
      <c r="G289" s="236" t="s">
        <v>265</v>
      </c>
      <c r="H289" s="1064">
        <f>H291</f>
        <v>-805716.3</v>
      </c>
      <c r="I289" s="265"/>
    </row>
    <row r="290" spans="2:9">
      <c r="B290" s="278"/>
      <c r="C290" s="961"/>
      <c r="D290" s="276"/>
      <c r="E290" s="278"/>
      <c r="F290" s="721"/>
      <c r="G290" s="444" t="str">
        <f>G288</f>
        <v xml:space="preserve"> այդ թվում`</v>
      </c>
      <c r="H290" s="1065"/>
      <c r="I290" s="265"/>
    </row>
    <row r="291" spans="2:9" s="266" customFormat="1">
      <c r="B291" s="279"/>
      <c r="C291" s="971"/>
      <c r="D291" s="280"/>
      <c r="E291" s="236" t="s">
        <v>257</v>
      </c>
      <c r="F291" s="721"/>
      <c r="G291" s="236" t="s">
        <v>258</v>
      </c>
      <c r="H291" s="1069">
        <f>H293+H301</f>
        <v>-805716.3</v>
      </c>
      <c r="I291" s="265"/>
    </row>
    <row r="292" spans="2:9">
      <c r="B292" s="278"/>
      <c r="C292" s="961"/>
      <c r="D292" s="276"/>
      <c r="E292" s="444"/>
      <c r="F292" s="721"/>
      <c r="G292" s="444" t="s">
        <v>3</v>
      </c>
      <c r="H292" s="1070"/>
      <c r="I292" s="265"/>
    </row>
    <row r="293" spans="2:9" ht="52.5" customHeight="1">
      <c r="B293" s="278"/>
      <c r="C293" s="961"/>
      <c r="D293" s="276"/>
      <c r="E293" s="444"/>
      <c r="F293" s="721" t="s">
        <v>261</v>
      </c>
      <c r="G293" s="236" t="s">
        <v>59</v>
      </c>
      <c r="H293" s="1071">
        <f>H295</f>
        <v>-125178.8</v>
      </c>
      <c r="I293" s="265"/>
    </row>
    <row r="294" spans="2:9">
      <c r="B294" s="278"/>
      <c r="C294" s="961"/>
      <c r="D294" s="276"/>
      <c r="E294" s="444"/>
      <c r="F294" s="721"/>
      <c r="G294" s="444" t="s">
        <v>51</v>
      </c>
      <c r="H294" s="1070"/>
      <c r="I294" s="265"/>
    </row>
    <row r="295" spans="2:9" ht="34.5">
      <c r="B295" s="278"/>
      <c r="C295" s="961"/>
      <c r="D295" s="276"/>
      <c r="E295" s="444"/>
      <c r="F295" s="721"/>
      <c r="G295" s="445" t="s">
        <v>69</v>
      </c>
      <c r="H295" s="1072">
        <f>H297</f>
        <v>-125178.8</v>
      </c>
      <c r="I295" s="265"/>
    </row>
    <row r="296" spans="2:9" ht="34.5">
      <c r="B296" s="278"/>
      <c r="C296" s="961"/>
      <c r="D296" s="276"/>
      <c r="E296" s="444"/>
      <c r="F296" s="721"/>
      <c r="G296" s="444" t="s">
        <v>52</v>
      </c>
      <c r="H296" s="1070"/>
      <c r="I296" s="265"/>
    </row>
    <row r="297" spans="2:9">
      <c r="B297" s="278"/>
      <c r="C297" s="961"/>
      <c r="D297" s="276"/>
      <c r="E297" s="444"/>
      <c r="F297" s="721"/>
      <c r="G297" s="444" t="s">
        <v>4</v>
      </c>
      <c r="H297" s="1071">
        <f>H298</f>
        <v>-125178.8</v>
      </c>
      <c r="I297" s="265"/>
    </row>
    <row r="298" spans="2:9">
      <c r="B298" s="278"/>
      <c r="C298" s="961"/>
      <c r="D298" s="276"/>
      <c r="E298" s="444"/>
      <c r="F298" s="721"/>
      <c r="G298" s="444" t="s">
        <v>53</v>
      </c>
      <c r="H298" s="1071">
        <f>H299</f>
        <v>-125178.8</v>
      </c>
      <c r="I298" s="265"/>
    </row>
    <row r="299" spans="2:9">
      <c r="B299" s="278"/>
      <c r="C299" s="961"/>
      <c r="D299" s="276"/>
      <c r="E299" s="444"/>
      <c r="F299" s="721"/>
      <c r="G299" s="444" t="s">
        <v>67</v>
      </c>
      <c r="H299" s="1071">
        <f>H300</f>
        <v>-125178.8</v>
      </c>
      <c r="I299" s="265"/>
    </row>
    <row r="300" spans="2:9">
      <c r="B300" s="278"/>
      <c r="C300" s="961"/>
      <c r="D300" s="276"/>
      <c r="E300" s="444"/>
      <c r="F300" s="721"/>
      <c r="G300" s="444" t="s">
        <v>68</v>
      </c>
      <c r="H300" s="1071">
        <f>h12.d!H149</f>
        <v>-125178.8</v>
      </c>
      <c r="I300" s="265"/>
    </row>
    <row r="301" spans="2:9" ht="77.25" customHeight="1">
      <c r="B301" s="278"/>
      <c r="C301" s="961"/>
      <c r="D301" s="276"/>
      <c r="E301" s="444"/>
      <c r="F301" s="721" t="s">
        <v>117</v>
      </c>
      <c r="G301" s="236" t="s">
        <v>63</v>
      </c>
      <c r="H301" s="1071">
        <f>H303</f>
        <v>-680537.5</v>
      </c>
      <c r="I301" s="265"/>
    </row>
    <row r="302" spans="2:9">
      <c r="B302" s="278"/>
      <c r="C302" s="961"/>
      <c r="D302" s="276"/>
      <c r="E302" s="444"/>
      <c r="F302" s="721"/>
      <c r="G302" s="444" t="s">
        <v>51</v>
      </c>
      <c r="H302" s="1070"/>
      <c r="I302" s="265"/>
    </row>
    <row r="303" spans="2:9" ht="34.5">
      <c r="B303" s="278"/>
      <c r="C303" s="961"/>
      <c r="D303" s="276"/>
      <c r="E303" s="444"/>
      <c r="F303" s="721"/>
      <c r="G303" s="445" t="s">
        <v>69</v>
      </c>
      <c r="H303" s="1072">
        <f>H305</f>
        <v>-680537.5</v>
      </c>
      <c r="I303" s="265"/>
    </row>
    <row r="304" spans="2:9" ht="34.5">
      <c r="B304" s="278"/>
      <c r="C304" s="961"/>
      <c r="D304" s="276"/>
      <c r="E304" s="444"/>
      <c r="F304" s="721"/>
      <c r="G304" s="444" t="s">
        <v>52</v>
      </c>
      <c r="H304" s="1070"/>
      <c r="I304" s="265"/>
    </row>
    <row r="305" spans="2:9">
      <c r="B305" s="278"/>
      <c r="C305" s="961"/>
      <c r="D305" s="276"/>
      <c r="E305" s="444"/>
      <c r="F305" s="721"/>
      <c r="G305" s="444" t="s">
        <v>4</v>
      </c>
      <c r="H305" s="1071">
        <f>H306</f>
        <v>-680537.5</v>
      </c>
      <c r="I305" s="265"/>
    </row>
    <row r="306" spans="2:9">
      <c r="B306" s="278"/>
      <c r="C306" s="961"/>
      <c r="D306" s="276"/>
      <c r="E306" s="444"/>
      <c r="F306" s="721"/>
      <c r="G306" s="444" t="s">
        <v>25</v>
      </c>
      <c r="H306" s="1071">
        <f>H307</f>
        <v>-680537.5</v>
      </c>
      <c r="I306" s="265"/>
    </row>
    <row r="307" spans="2:9">
      <c r="B307" s="278"/>
      <c r="C307" s="961"/>
      <c r="D307" s="276"/>
      <c r="E307" s="444"/>
      <c r="F307" s="721"/>
      <c r="G307" s="444" t="s">
        <v>70</v>
      </c>
      <c r="H307" s="1071">
        <f>H308+H310</f>
        <v>-680537.5</v>
      </c>
      <c r="I307" s="265"/>
    </row>
    <row r="308" spans="2:9">
      <c r="B308" s="278"/>
      <c r="C308" s="961"/>
      <c r="D308" s="276"/>
      <c r="E308" s="444"/>
      <c r="F308" s="721"/>
      <c r="G308" s="444" t="s">
        <v>71</v>
      </c>
      <c r="H308" s="1071">
        <f>H309</f>
        <v>-136107.5</v>
      </c>
      <c r="I308" s="265"/>
    </row>
    <row r="309" spans="2:9">
      <c r="B309" s="278"/>
      <c r="C309" s="961"/>
      <c r="D309" s="276"/>
      <c r="E309" s="444"/>
      <c r="F309" s="721"/>
      <c r="G309" s="444" t="s">
        <v>72</v>
      </c>
      <c r="H309" s="1071">
        <f>h12.d!H158</f>
        <v>-136107.5</v>
      </c>
      <c r="I309" s="265"/>
    </row>
    <row r="310" spans="2:9">
      <c r="B310" s="278"/>
      <c r="C310" s="961"/>
      <c r="D310" s="276"/>
      <c r="E310" s="444"/>
      <c r="F310" s="721"/>
      <c r="G310" s="444" t="s">
        <v>73</v>
      </c>
      <c r="H310" s="1071">
        <f>H311</f>
        <v>-544430</v>
      </c>
      <c r="I310" s="265"/>
    </row>
    <row r="311" spans="2:9">
      <c r="B311" s="278"/>
      <c r="C311" s="961"/>
      <c r="D311" s="276"/>
      <c r="E311" s="444"/>
      <c r="F311" s="721"/>
      <c r="G311" s="444" t="s">
        <v>74</v>
      </c>
      <c r="H311" s="1071">
        <f>h12.d!H160</f>
        <v>-544430</v>
      </c>
      <c r="I311" s="265"/>
    </row>
    <row r="312" spans="2:9" s="266" customFormat="1">
      <c r="B312" s="264"/>
      <c r="C312" s="264" t="s">
        <v>122</v>
      </c>
      <c r="D312" s="264"/>
      <c r="E312" s="264"/>
      <c r="F312" s="730"/>
      <c r="G312" s="264" t="s">
        <v>139</v>
      </c>
      <c r="H312" s="1064">
        <f>H314</f>
        <v>-6280727.0240000002</v>
      </c>
      <c r="I312" s="265"/>
    </row>
    <row r="313" spans="2:9">
      <c r="B313" s="258"/>
      <c r="C313" s="258"/>
      <c r="D313" s="258"/>
      <c r="E313" s="258"/>
      <c r="F313" s="730"/>
      <c r="G313" s="268" t="s">
        <v>3</v>
      </c>
      <c r="H313" s="1065"/>
      <c r="I313" s="265"/>
    </row>
    <row r="314" spans="2:9" s="266" customFormat="1">
      <c r="B314" s="264"/>
      <c r="C314" s="264"/>
      <c r="D314" s="275" t="s">
        <v>123</v>
      </c>
      <c r="E314" s="264"/>
      <c r="F314" s="730"/>
      <c r="G314" s="264" t="s">
        <v>140</v>
      </c>
      <c r="H314" s="1064">
        <f>H316</f>
        <v>-6280727.0240000002</v>
      </c>
      <c r="I314" s="265"/>
    </row>
    <row r="315" spans="2:9">
      <c r="B315" s="258"/>
      <c r="C315" s="258"/>
      <c r="D315" s="258"/>
      <c r="E315" s="258"/>
      <c r="F315" s="730"/>
      <c r="G315" s="268" t="s">
        <v>3</v>
      </c>
      <c r="H315" s="1065"/>
      <c r="I315" s="265"/>
    </row>
    <row r="316" spans="2:9" ht="30.75" customHeight="1">
      <c r="B316" s="273"/>
      <c r="C316" s="273"/>
      <c r="D316" s="273"/>
      <c r="E316" s="273"/>
      <c r="F316" s="730"/>
      <c r="G316" s="258" t="s">
        <v>21</v>
      </c>
      <c r="H316" s="1065">
        <f>H318+H486</f>
        <v>-6280727.0240000002</v>
      </c>
      <c r="I316" s="265"/>
    </row>
    <row r="317" spans="2:9" ht="18" customHeight="1">
      <c r="B317" s="258"/>
      <c r="C317" s="258"/>
      <c r="D317" s="258"/>
      <c r="E317" s="258"/>
      <c r="F317" s="730"/>
      <c r="G317" s="268" t="s">
        <v>3</v>
      </c>
      <c r="H317" s="1065"/>
      <c r="I317" s="265"/>
    </row>
    <row r="318" spans="2:9" ht="19.5" customHeight="1">
      <c r="B318" s="258"/>
      <c r="C318" s="258"/>
      <c r="D318" s="258"/>
      <c r="E318" s="281">
        <v>1049</v>
      </c>
      <c r="F318" s="731"/>
      <c r="G318" s="971" t="s">
        <v>459</v>
      </c>
      <c r="H318" s="1065">
        <f>H320+H329+H338+H347+H364+H374+H383+H392+H403+H414+H423+H434+H448+H457+H466+H477</f>
        <v>-6130336.9240000006</v>
      </c>
      <c r="I318" s="265"/>
    </row>
    <row r="319" spans="2:9">
      <c r="B319" s="258"/>
      <c r="C319" s="258"/>
      <c r="D319" s="258"/>
      <c r="E319" s="282"/>
      <c r="F319" s="732"/>
      <c r="G319" s="283" t="s">
        <v>500</v>
      </c>
      <c r="H319" s="1065"/>
      <c r="I319" s="265"/>
    </row>
    <row r="320" spans="2:9" s="266" customFormat="1" ht="43.5" customHeight="1">
      <c r="B320" s="264"/>
      <c r="C320" s="264"/>
      <c r="D320" s="264"/>
      <c r="E320" s="526"/>
      <c r="F320" s="721" t="s">
        <v>591</v>
      </c>
      <c r="G320" s="771" t="s">
        <v>592</v>
      </c>
      <c r="H320" s="1064">
        <f>H322</f>
        <v>-11777</v>
      </c>
      <c r="I320" s="265"/>
    </row>
    <row r="321" spans="2:9">
      <c r="B321" s="258"/>
      <c r="C321" s="258"/>
      <c r="D321" s="258"/>
      <c r="E321" s="525"/>
      <c r="F321" s="721"/>
      <c r="G321" s="773" t="s">
        <v>51</v>
      </c>
      <c r="H321" s="1065"/>
      <c r="I321" s="265"/>
    </row>
    <row r="322" spans="2:9" ht="36.75" customHeight="1">
      <c r="B322" s="258"/>
      <c r="C322" s="258"/>
      <c r="D322" s="258"/>
      <c r="E322" s="525"/>
      <c r="F322" s="721"/>
      <c r="G322" s="774" t="s">
        <v>69</v>
      </c>
      <c r="H322" s="1065">
        <f>H324</f>
        <v>-11777</v>
      </c>
      <c r="I322" s="265"/>
    </row>
    <row r="323" spans="2:9" ht="34.5">
      <c r="B323" s="258"/>
      <c r="C323" s="258"/>
      <c r="D323" s="258"/>
      <c r="E323" s="525"/>
      <c r="F323" s="721"/>
      <c r="G323" s="773" t="s">
        <v>52</v>
      </c>
      <c r="H323" s="1065"/>
      <c r="I323" s="265"/>
    </row>
    <row r="324" spans="2:9">
      <c r="B324" s="258"/>
      <c r="C324" s="258"/>
      <c r="D324" s="258"/>
      <c r="E324" s="525"/>
      <c r="F324" s="721"/>
      <c r="G324" s="773" t="s">
        <v>4</v>
      </c>
      <c r="H324" s="1065">
        <f>H325</f>
        <v>-11777</v>
      </c>
      <c r="I324" s="265"/>
    </row>
    <row r="325" spans="2:9">
      <c r="B325" s="258"/>
      <c r="C325" s="258"/>
      <c r="D325" s="258"/>
      <c r="E325" s="525"/>
      <c r="F325" s="721"/>
      <c r="G325" s="773" t="s">
        <v>53</v>
      </c>
      <c r="H325" s="1065">
        <f>H326</f>
        <v>-11777</v>
      </c>
      <c r="I325" s="265"/>
    </row>
    <row r="326" spans="2:9" ht="19.5" customHeight="1">
      <c r="B326" s="258"/>
      <c r="C326" s="258"/>
      <c r="D326" s="258"/>
      <c r="E326" s="525"/>
      <c r="F326" s="721"/>
      <c r="G326" s="773" t="s">
        <v>584</v>
      </c>
      <c r="H326" s="1065">
        <f>H327</f>
        <v>-11777</v>
      </c>
      <c r="I326" s="265"/>
    </row>
    <row r="327" spans="2:9" ht="21" customHeight="1">
      <c r="B327" s="258"/>
      <c r="C327" s="258"/>
      <c r="D327" s="258"/>
      <c r="E327" s="525"/>
      <c r="F327" s="721"/>
      <c r="G327" s="773" t="s">
        <v>426</v>
      </c>
      <c r="H327" s="1065">
        <f>H328</f>
        <v>-11777</v>
      </c>
      <c r="I327" s="265"/>
    </row>
    <row r="328" spans="2:9" ht="18.75" customHeight="1">
      <c r="B328" s="258"/>
      <c r="C328" s="258"/>
      <c r="D328" s="258"/>
      <c r="E328" s="525"/>
      <c r="F328" s="721"/>
      <c r="G328" s="773" t="s">
        <v>633</v>
      </c>
      <c r="H328" s="1065">
        <v>-11777</v>
      </c>
      <c r="I328" s="265"/>
    </row>
    <row r="329" spans="2:9" ht="76.5" customHeight="1">
      <c r="B329" s="258"/>
      <c r="C329" s="258"/>
      <c r="D329" s="258"/>
      <c r="E329" s="284"/>
      <c r="F329" s="281">
        <v>11007</v>
      </c>
      <c r="G329" s="285" t="s">
        <v>418</v>
      </c>
      <c r="H329" s="1073">
        <f>+H331</f>
        <v>-28800</v>
      </c>
      <c r="I329" s="265"/>
    </row>
    <row r="330" spans="2:9">
      <c r="B330" s="258"/>
      <c r="C330" s="258"/>
      <c r="D330" s="258"/>
      <c r="E330" s="284"/>
      <c r="F330" s="720"/>
      <c r="G330" s="286" t="s">
        <v>51</v>
      </c>
      <c r="H330" s="1073"/>
      <c r="I330" s="265"/>
    </row>
    <row r="331" spans="2:9" ht="34.5">
      <c r="B331" s="258"/>
      <c r="C331" s="258"/>
      <c r="D331" s="258"/>
      <c r="E331" s="287"/>
      <c r="F331" s="720"/>
      <c r="G331" s="288" t="s">
        <v>69</v>
      </c>
      <c r="H331" s="1073">
        <f>H333</f>
        <v>-28800</v>
      </c>
      <c r="I331" s="265"/>
    </row>
    <row r="332" spans="2:9" ht="34.5">
      <c r="B332" s="258"/>
      <c r="C332" s="258"/>
      <c r="D332" s="258"/>
      <c r="E332" s="287"/>
      <c r="F332" s="720"/>
      <c r="G332" s="288" t="s">
        <v>52</v>
      </c>
      <c r="H332" s="1073"/>
      <c r="I332" s="265"/>
    </row>
    <row r="333" spans="2:9">
      <c r="B333" s="258"/>
      <c r="C333" s="258"/>
      <c r="D333" s="258"/>
      <c r="E333" s="289"/>
      <c r="F333" s="720"/>
      <c r="G333" s="288" t="s">
        <v>4</v>
      </c>
      <c r="H333" s="1073">
        <f>+H334</f>
        <v>-28800</v>
      </c>
      <c r="I333" s="265"/>
    </row>
    <row r="334" spans="2:9">
      <c r="B334" s="258"/>
      <c r="C334" s="258"/>
      <c r="D334" s="258"/>
      <c r="E334" s="289"/>
      <c r="F334" s="720"/>
      <c r="G334" s="288" t="s">
        <v>53</v>
      </c>
      <c r="H334" s="1074">
        <f>+H335</f>
        <v>-28800</v>
      </c>
      <c r="I334" s="265"/>
    </row>
    <row r="335" spans="2:9">
      <c r="B335" s="258"/>
      <c r="C335" s="258"/>
      <c r="D335" s="258"/>
      <c r="E335" s="289"/>
      <c r="F335" s="720"/>
      <c r="G335" s="288" t="s">
        <v>419</v>
      </c>
      <c r="H335" s="1074">
        <f>H336</f>
        <v>-28800</v>
      </c>
      <c r="I335" s="265"/>
    </row>
    <row r="336" spans="2:9">
      <c r="B336" s="258"/>
      <c r="C336" s="258"/>
      <c r="D336" s="258"/>
      <c r="E336" s="284"/>
      <c r="F336" s="720"/>
      <c r="G336" s="288" t="s">
        <v>420</v>
      </c>
      <c r="H336" s="1075">
        <f>+H337</f>
        <v>-28800</v>
      </c>
      <c r="I336" s="265"/>
    </row>
    <row r="337" spans="2:9">
      <c r="B337" s="258"/>
      <c r="C337" s="258"/>
      <c r="D337" s="258"/>
      <c r="E337" s="289"/>
      <c r="F337" s="720"/>
      <c r="G337" s="288" t="s">
        <v>421</v>
      </c>
      <c r="H337" s="1075">
        <f>h11v!E139</f>
        <v>-28800</v>
      </c>
      <c r="I337" s="265"/>
    </row>
    <row r="338" spans="2:9" ht="51.75">
      <c r="B338" s="258"/>
      <c r="C338" s="258"/>
      <c r="D338" s="258"/>
      <c r="E338" s="284"/>
      <c r="F338" s="281">
        <v>11009</v>
      </c>
      <c r="G338" s="285" t="s">
        <v>422</v>
      </c>
      <c r="H338" s="1076">
        <f>H340</f>
        <v>-88900.5</v>
      </c>
      <c r="I338" s="265"/>
    </row>
    <row r="339" spans="2:9">
      <c r="B339" s="258"/>
      <c r="C339" s="258"/>
      <c r="D339" s="258"/>
      <c r="E339" s="284"/>
      <c r="F339" s="720"/>
      <c r="G339" s="288" t="s">
        <v>51</v>
      </c>
      <c r="H339" s="1076"/>
      <c r="I339" s="265"/>
    </row>
    <row r="340" spans="2:9" ht="34.5">
      <c r="B340" s="258"/>
      <c r="C340" s="258"/>
      <c r="D340" s="258"/>
      <c r="E340" s="287"/>
      <c r="F340" s="720"/>
      <c r="G340" s="288" t="s">
        <v>69</v>
      </c>
      <c r="H340" s="1077">
        <f>H342</f>
        <v>-88900.5</v>
      </c>
      <c r="I340" s="265"/>
    </row>
    <row r="341" spans="2:9" ht="34.5">
      <c r="B341" s="258"/>
      <c r="C341" s="258"/>
      <c r="D341" s="258"/>
      <c r="E341" s="287"/>
      <c r="F341" s="720"/>
      <c r="G341" s="288" t="s">
        <v>52</v>
      </c>
      <c r="H341" s="1074"/>
      <c r="I341" s="265"/>
    </row>
    <row r="342" spans="2:9">
      <c r="B342" s="258"/>
      <c r="C342" s="258"/>
      <c r="D342" s="258"/>
      <c r="E342" s="289"/>
      <c r="F342" s="720"/>
      <c r="G342" s="288" t="s">
        <v>4</v>
      </c>
      <c r="H342" s="1074">
        <f>+H343</f>
        <v>-88900.5</v>
      </c>
      <c r="I342" s="265"/>
    </row>
    <row r="343" spans="2:9">
      <c r="B343" s="258"/>
      <c r="C343" s="258"/>
      <c r="D343" s="258"/>
      <c r="E343" s="289"/>
      <c r="F343" s="720"/>
      <c r="G343" s="288" t="s">
        <v>53</v>
      </c>
      <c r="H343" s="1074">
        <f>+H344</f>
        <v>-88900.5</v>
      </c>
      <c r="I343" s="265"/>
    </row>
    <row r="344" spans="2:9">
      <c r="B344" s="258"/>
      <c r="C344" s="258"/>
      <c r="D344" s="258"/>
      <c r="E344" s="289"/>
      <c r="F344" s="720"/>
      <c r="G344" s="288" t="s">
        <v>67</v>
      </c>
      <c r="H344" s="1074">
        <f>H345+H346</f>
        <v>-88900.5</v>
      </c>
      <c r="I344" s="265"/>
    </row>
    <row r="345" spans="2:9">
      <c r="B345" s="258"/>
      <c r="C345" s="258"/>
      <c r="D345" s="258"/>
      <c r="E345" s="289"/>
      <c r="F345" s="720"/>
      <c r="G345" s="288" t="s">
        <v>68</v>
      </c>
      <c r="H345" s="1075">
        <f>h11v!E147</f>
        <v>-5300.5</v>
      </c>
      <c r="I345" s="265"/>
    </row>
    <row r="346" spans="2:9" ht="34.5" customHeight="1">
      <c r="B346" s="258"/>
      <c r="C346" s="258"/>
      <c r="D346" s="258"/>
      <c r="E346" s="474"/>
      <c r="F346" s="720"/>
      <c r="G346" s="472" t="str">
        <f>h11v!D148</f>
        <v>Հարկեր, պարտադիր վճարներ և տույժեր, որոնք կառավարման տարբեր մակարդակների կողմից կիրառվում են միմյանց նկատմամբ</v>
      </c>
      <c r="H346" s="1075">
        <f>h11v!E148</f>
        <v>-83600</v>
      </c>
      <c r="I346" s="265"/>
    </row>
    <row r="347" spans="2:9" ht="51.75">
      <c r="B347" s="258"/>
      <c r="C347" s="258"/>
      <c r="D347" s="258"/>
      <c r="E347" s="281"/>
      <c r="F347" s="281">
        <v>11011</v>
      </c>
      <c r="G347" s="285" t="s">
        <v>504</v>
      </c>
      <c r="H347" s="1073">
        <f>+H349</f>
        <v>-44538</v>
      </c>
      <c r="I347" s="265"/>
    </row>
    <row r="348" spans="2:9">
      <c r="B348" s="258"/>
      <c r="C348" s="258"/>
      <c r="D348" s="258"/>
      <c r="E348" s="281"/>
      <c r="F348" s="720"/>
      <c r="G348" s="288" t="s">
        <v>51</v>
      </c>
      <c r="H348" s="1076"/>
      <c r="I348" s="265"/>
    </row>
    <row r="349" spans="2:9" ht="34.5">
      <c r="B349" s="258"/>
      <c r="C349" s="258"/>
      <c r="D349" s="258"/>
      <c r="E349" s="971"/>
      <c r="F349" s="720"/>
      <c r="G349" s="288" t="s">
        <v>69</v>
      </c>
      <c r="H349" s="1074">
        <f>h11v!E151</f>
        <v>-44538</v>
      </c>
      <c r="I349" s="265"/>
    </row>
    <row r="350" spans="2:9" ht="34.5">
      <c r="B350" s="258"/>
      <c r="C350" s="258"/>
      <c r="D350" s="258"/>
      <c r="E350" s="971"/>
      <c r="F350" s="720"/>
      <c r="G350" s="288" t="s">
        <v>52</v>
      </c>
      <c r="H350" s="1077"/>
      <c r="I350" s="265"/>
    </row>
    <row r="351" spans="2:9">
      <c r="B351" s="258"/>
      <c r="C351" s="258"/>
      <c r="D351" s="258"/>
      <c r="E351" s="290"/>
      <c r="F351" s="720"/>
      <c r="G351" s="291" t="s">
        <v>4</v>
      </c>
      <c r="H351" s="1077">
        <f>H352</f>
        <v>-44538</v>
      </c>
      <c r="I351" s="265"/>
    </row>
    <row r="352" spans="2:9">
      <c r="B352" s="258"/>
      <c r="C352" s="258"/>
      <c r="D352" s="258"/>
      <c r="E352" s="290"/>
      <c r="F352" s="720"/>
      <c r="G352" s="288" t="s">
        <v>53</v>
      </c>
      <c r="H352" s="1077">
        <f>h11v!E154</f>
        <v>-44538</v>
      </c>
      <c r="I352" s="265"/>
    </row>
    <row r="353" spans="2:9">
      <c r="B353" s="258"/>
      <c r="C353" s="258"/>
      <c r="D353" s="258"/>
      <c r="E353" s="290"/>
      <c r="F353" s="720"/>
      <c r="G353" s="288" t="s">
        <v>419</v>
      </c>
      <c r="H353" s="1077">
        <f>h11v!E155</f>
        <v>-8500</v>
      </c>
      <c r="I353" s="265"/>
    </row>
    <row r="354" spans="2:9">
      <c r="B354" s="258"/>
      <c r="C354" s="258"/>
      <c r="D354" s="258"/>
      <c r="E354" s="281"/>
      <c r="F354" s="720"/>
      <c r="G354" s="288" t="s">
        <v>420</v>
      </c>
      <c r="H354" s="1074">
        <f>H355</f>
        <v>-8500</v>
      </c>
      <c r="I354" s="265"/>
    </row>
    <row r="355" spans="2:9">
      <c r="B355" s="258"/>
      <c r="C355" s="258"/>
      <c r="D355" s="258"/>
      <c r="E355" s="290"/>
      <c r="F355" s="720"/>
      <c r="G355" s="288" t="s">
        <v>421</v>
      </c>
      <c r="H355" s="1074">
        <f>h11v!E157</f>
        <v>-8500</v>
      </c>
      <c r="I355" s="265"/>
    </row>
    <row r="356" spans="2:9">
      <c r="B356" s="258"/>
      <c r="C356" s="258"/>
      <c r="D356" s="258"/>
      <c r="E356" s="292"/>
      <c r="F356" s="738"/>
      <c r="G356" s="291" t="s">
        <v>424</v>
      </c>
      <c r="H356" s="1074">
        <f>H357</f>
        <v>-16500</v>
      </c>
      <c r="I356" s="265"/>
    </row>
    <row r="357" spans="2:9">
      <c r="B357" s="258"/>
      <c r="C357" s="258"/>
      <c r="D357" s="258"/>
      <c r="E357" s="292"/>
      <c r="F357" s="738"/>
      <c r="G357" s="288" t="s">
        <v>425</v>
      </c>
      <c r="H357" s="1074">
        <f>h11v!E159</f>
        <v>-16500</v>
      </c>
      <c r="I357" s="265"/>
    </row>
    <row r="358" spans="2:9">
      <c r="B358" s="258"/>
      <c r="C358" s="258"/>
      <c r="D358" s="258"/>
      <c r="E358" s="292"/>
      <c r="F358" s="738"/>
      <c r="G358" s="288" t="s">
        <v>426</v>
      </c>
      <c r="H358" s="1074">
        <f>H359</f>
        <v>-2500</v>
      </c>
      <c r="I358" s="265"/>
    </row>
    <row r="359" spans="2:9">
      <c r="B359" s="258"/>
      <c r="C359" s="258"/>
      <c r="D359" s="258"/>
      <c r="E359" s="292"/>
      <c r="F359" s="738"/>
      <c r="G359" s="288" t="s">
        <v>348</v>
      </c>
      <c r="H359" s="1074">
        <f>h11v!E161</f>
        <v>-2500</v>
      </c>
      <c r="I359" s="265"/>
    </row>
    <row r="360" spans="2:9">
      <c r="B360" s="258"/>
      <c r="C360" s="258"/>
      <c r="D360" s="258"/>
      <c r="E360" s="292"/>
      <c r="F360" s="738"/>
      <c r="G360" s="288" t="s">
        <v>427</v>
      </c>
      <c r="H360" s="1074">
        <f>+H361</f>
        <v>-11158</v>
      </c>
      <c r="I360" s="265"/>
    </row>
    <row r="361" spans="2:9">
      <c r="B361" s="258"/>
      <c r="C361" s="258"/>
      <c r="D361" s="258"/>
      <c r="E361" s="292"/>
      <c r="F361" s="738"/>
      <c r="G361" s="291" t="s">
        <v>428</v>
      </c>
      <c r="H361" s="1074">
        <f>h11v!E163</f>
        <v>-11158</v>
      </c>
      <c r="I361" s="265"/>
    </row>
    <row r="362" spans="2:9">
      <c r="B362" s="258"/>
      <c r="C362" s="258"/>
      <c r="D362" s="258"/>
      <c r="E362" s="292"/>
      <c r="F362" s="738"/>
      <c r="G362" s="288" t="s">
        <v>67</v>
      </c>
      <c r="H362" s="1074">
        <f>H363</f>
        <v>-5880</v>
      </c>
      <c r="I362" s="265"/>
    </row>
    <row r="363" spans="2:9">
      <c r="B363" s="258"/>
      <c r="C363" s="258"/>
      <c r="D363" s="258"/>
      <c r="E363" s="292"/>
      <c r="F363" s="738"/>
      <c r="G363" s="288" t="s">
        <v>68</v>
      </c>
      <c r="H363" s="1074">
        <f>h11v!E165</f>
        <v>-5880</v>
      </c>
      <c r="I363" s="265"/>
    </row>
    <row r="364" spans="2:9" ht="51.75">
      <c r="B364" s="258"/>
      <c r="C364" s="258"/>
      <c r="D364" s="258"/>
      <c r="E364" s="281"/>
      <c r="F364" s="281">
        <v>11012</v>
      </c>
      <c r="G364" s="285" t="s">
        <v>429</v>
      </c>
      <c r="H364" s="1073">
        <f>+H366</f>
        <v>-11000</v>
      </c>
      <c r="I364" s="265"/>
    </row>
    <row r="365" spans="2:9">
      <c r="B365" s="258"/>
      <c r="C365" s="258"/>
      <c r="D365" s="258"/>
      <c r="E365" s="281"/>
      <c r="F365" s="720"/>
      <c r="G365" s="286" t="s">
        <v>51</v>
      </c>
      <c r="H365" s="1074"/>
      <c r="I365" s="265"/>
    </row>
    <row r="366" spans="2:9" ht="34.5">
      <c r="B366" s="258"/>
      <c r="C366" s="258"/>
      <c r="D366" s="258"/>
      <c r="E366" s="971"/>
      <c r="F366" s="720"/>
      <c r="G366" s="288" t="s">
        <v>69</v>
      </c>
      <c r="H366" s="1074">
        <f>H368</f>
        <v>-11000</v>
      </c>
      <c r="I366" s="265"/>
    </row>
    <row r="367" spans="2:9" ht="34.5">
      <c r="B367" s="258"/>
      <c r="C367" s="258"/>
      <c r="D367" s="258"/>
      <c r="E367" s="971"/>
      <c r="F367" s="720"/>
      <c r="G367" s="288" t="s">
        <v>52</v>
      </c>
      <c r="H367" s="1075"/>
      <c r="I367" s="265"/>
    </row>
    <row r="368" spans="2:9">
      <c r="B368" s="258"/>
      <c r="C368" s="258"/>
      <c r="D368" s="258"/>
      <c r="E368" s="290"/>
      <c r="F368" s="720"/>
      <c r="G368" s="288" t="s">
        <v>4</v>
      </c>
      <c r="H368" s="1075">
        <f>h11v!E170</f>
        <v>-11000</v>
      </c>
      <c r="I368" s="265"/>
    </row>
    <row r="369" spans="2:10">
      <c r="B369" s="258"/>
      <c r="C369" s="258"/>
      <c r="D369" s="258"/>
      <c r="E369" s="292"/>
      <c r="F369" s="738"/>
      <c r="G369" s="288" t="s">
        <v>53</v>
      </c>
      <c r="H369" s="1073">
        <f>H370+H372</f>
        <v>-11000</v>
      </c>
      <c r="I369" s="265"/>
    </row>
    <row r="370" spans="2:10">
      <c r="B370" s="258"/>
      <c r="C370" s="258"/>
      <c r="D370" s="258"/>
      <c r="E370" s="292"/>
      <c r="F370" s="738"/>
      <c r="G370" s="288" t="s">
        <v>430</v>
      </c>
      <c r="H370" s="1074">
        <f>+H371</f>
        <v>-3000</v>
      </c>
      <c r="I370" s="265"/>
    </row>
    <row r="371" spans="2:10">
      <c r="B371" s="258"/>
      <c r="C371" s="258"/>
      <c r="D371" s="258"/>
      <c r="E371" s="292"/>
      <c r="F371" s="738"/>
      <c r="G371" s="291" t="s">
        <v>431</v>
      </c>
      <c r="H371" s="1074">
        <f>h11v!E173</f>
        <v>-3000</v>
      </c>
      <c r="I371" s="265"/>
    </row>
    <row r="372" spans="2:10">
      <c r="B372" s="258"/>
      <c r="C372" s="258"/>
      <c r="D372" s="258"/>
      <c r="E372" s="292"/>
      <c r="F372" s="738"/>
      <c r="G372" s="288" t="s">
        <v>67</v>
      </c>
      <c r="H372" s="1075">
        <f>+H373</f>
        <v>-8000</v>
      </c>
      <c r="I372" s="265"/>
    </row>
    <row r="373" spans="2:10">
      <c r="B373" s="258"/>
      <c r="C373" s="258"/>
      <c r="D373" s="258"/>
      <c r="E373" s="292"/>
      <c r="F373" s="738"/>
      <c r="G373" s="286" t="s">
        <v>68</v>
      </c>
      <c r="H373" s="1075">
        <f>h11v!E175</f>
        <v>-8000</v>
      </c>
      <c r="I373" s="265"/>
    </row>
    <row r="374" spans="2:10" s="266" customFormat="1" ht="39.6" customHeight="1">
      <c r="B374" s="264"/>
      <c r="C374" s="264"/>
      <c r="D374" s="264"/>
      <c r="E374" s="473"/>
      <c r="F374" s="254">
        <v>11016</v>
      </c>
      <c r="G374" s="285" t="s">
        <v>559</v>
      </c>
      <c r="H374" s="1078">
        <f>H376</f>
        <v>-72900</v>
      </c>
      <c r="I374" s="265"/>
    </row>
    <row r="375" spans="2:10">
      <c r="B375" s="258"/>
      <c r="C375" s="258"/>
      <c r="D375" s="258"/>
      <c r="E375" s="477"/>
      <c r="F375" s="739"/>
      <c r="G375" s="962" t="s">
        <v>51</v>
      </c>
      <c r="H375" s="1079"/>
      <c r="I375" s="265"/>
    </row>
    <row r="376" spans="2:10" ht="34.5">
      <c r="B376" s="258"/>
      <c r="C376" s="258"/>
      <c r="D376" s="258"/>
      <c r="E376" s="477"/>
      <c r="F376" s="739"/>
      <c r="G376" s="393" t="s">
        <v>69</v>
      </c>
      <c r="H376" s="1079">
        <f>H378</f>
        <v>-72900</v>
      </c>
      <c r="I376" s="265"/>
    </row>
    <row r="377" spans="2:10" ht="34.5">
      <c r="B377" s="258"/>
      <c r="C377" s="258"/>
      <c r="D377" s="258"/>
      <c r="E377" s="477"/>
      <c r="F377" s="739"/>
      <c r="G377" s="393" t="s">
        <v>52</v>
      </c>
      <c r="H377" s="1079"/>
      <c r="I377" s="265"/>
    </row>
    <row r="378" spans="2:10">
      <c r="B378" s="258"/>
      <c r="C378" s="258"/>
      <c r="D378" s="258"/>
      <c r="E378" s="477"/>
      <c r="F378" s="739"/>
      <c r="G378" s="393" t="s">
        <v>4</v>
      </c>
      <c r="H378" s="1079">
        <f>H379</f>
        <v>-72900</v>
      </c>
      <c r="I378" s="265"/>
    </row>
    <row r="379" spans="2:10">
      <c r="B379" s="258"/>
      <c r="C379" s="258"/>
      <c r="D379" s="258"/>
      <c r="E379" s="477"/>
      <c r="F379" s="739"/>
      <c r="G379" s="393" t="s">
        <v>53</v>
      </c>
      <c r="H379" s="1079">
        <f>H381</f>
        <v>-72900</v>
      </c>
      <c r="I379" s="265"/>
    </row>
    <row r="380" spans="2:10">
      <c r="B380" s="258"/>
      <c r="C380" s="258"/>
      <c r="D380" s="258"/>
      <c r="E380" s="477"/>
      <c r="F380" s="739"/>
      <c r="G380" s="393" t="s">
        <v>540</v>
      </c>
      <c r="H380" s="1079">
        <f>H381</f>
        <v>-72900</v>
      </c>
      <c r="I380" s="265"/>
    </row>
    <row r="381" spans="2:10" ht="34.5">
      <c r="B381" s="258"/>
      <c r="C381" s="258"/>
      <c r="D381" s="258"/>
      <c r="E381" s="477"/>
      <c r="F381" s="739"/>
      <c r="G381" s="291" t="s">
        <v>560</v>
      </c>
      <c r="H381" s="1079">
        <f>H382</f>
        <v>-72900</v>
      </c>
      <c r="I381" s="265"/>
      <c r="J381" s="985">
        <f>H383-I383</f>
        <v>-1190198.024</v>
      </c>
    </row>
    <row r="382" spans="2:10" ht="20.25" customHeight="1">
      <c r="B382" s="258"/>
      <c r="C382" s="258"/>
      <c r="D382" s="258"/>
      <c r="E382" s="477"/>
      <c r="F382" s="739"/>
      <c r="G382" s="393" t="s">
        <v>561</v>
      </c>
      <c r="H382" s="1079">
        <f>h11v!E184</f>
        <v>-72900</v>
      </c>
      <c r="I382" s="265"/>
    </row>
    <row r="383" spans="2:10" s="266" customFormat="1" ht="22.15" customHeight="1">
      <c r="B383" s="660"/>
      <c r="C383" s="660"/>
      <c r="D383" s="660"/>
      <c r="E383" s="473"/>
      <c r="F383" s="775" t="s">
        <v>969</v>
      </c>
      <c r="G383" s="776" t="s">
        <v>970</v>
      </c>
      <c r="H383" s="1080">
        <f t="shared" ref="H383:H390" si="3">H384</f>
        <v>-1190198.024</v>
      </c>
      <c r="I383" s="265"/>
    </row>
    <row r="384" spans="2:10" ht="20.25" customHeight="1">
      <c r="B384" s="656"/>
      <c r="C384" s="656"/>
      <c r="D384" s="656"/>
      <c r="E384" s="477"/>
      <c r="F384" s="777"/>
      <c r="G384" s="778" t="s">
        <v>332</v>
      </c>
      <c r="H384" s="1081">
        <f t="shared" si="3"/>
        <v>-1190198.024</v>
      </c>
      <c r="I384" s="265"/>
    </row>
    <row r="385" spans="2:9" ht="20.25" customHeight="1">
      <c r="B385" s="656"/>
      <c r="C385" s="656"/>
      <c r="D385" s="656"/>
      <c r="E385" s="477"/>
      <c r="F385" s="777"/>
      <c r="G385" s="779" t="s">
        <v>43</v>
      </c>
      <c r="H385" s="1081">
        <f t="shared" si="3"/>
        <v>-1190198.024</v>
      </c>
      <c r="I385" s="265"/>
    </row>
    <row r="386" spans="2:9" ht="20.25" customHeight="1">
      <c r="B386" s="656"/>
      <c r="C386" s="656"/>
      <c r="D386" s="656"/>
      <c r="E386" s="477"/>
      <c r="F386" s="777"/>
      <c r="G386" s="778" t="s">
        <v>971</v>
      </c>
      <c r="H386" s="1081">
        <f t="shared" si="3"/>
        <v>-1190198.024</v>
      </c>
      <c r="I386" s="265"/>
    </row>
    <row r="387" spans="2:9" ht="20.25" customHeight="1">
      <c r="B387" s="656"/>
      <c r="C387" s="656"/>
      <c r="D387" s="656"/>
      <c r="E387" s="477"/>
      <c r="F387" s="777"/>
      <c r="G387" s="780" t="s">
        <v>4</v>
      </c>
      <c r="H387" s="1081">
        <f t="shared" si="3"/>
        <v>-1190198.024</v>
      </c>
      <c r="I387" s="265"/>
    </row>
    <row r="388" spans="2:9" ht="20.25" customHeight="1">
      <c r="B388" s="656"/>
      <c r="C388" s="656"/>
      <c r="D388" s="656"/>
      <c r="E388" s="477"/>
      <c r="F388" s="777"/>
      <c r="G388" s="780" t="s">
        <v>25</v>
      </c>
      <c r="H388" s="1081">
        <f t="shared" si="3"/>
        <v>-1190198.024</v>
      </c>
      <c r="I388" s="265"/>
    </row>
    <row r="389" spans="2:9" ht="20.25" customHeight="1">
      <c r="B389" s="656"/>
      <c r="C389" s="656"/>
      <c r="D389" s="656"/>
      <c r="E389" s="477"/>
      <c r="F389" s="777"/>
      <c r="G389" s="780" t="s">
        <v>70</v>
      </c>
      <c r="H389" s="1081">
        <f t="shared" si="3"/>
        <v>-1190198.024</v>
      </c>
      <c r="I389" s="265"/>
    </row>
    <row r="390" spans="2:9" ht="20.25" customHeight="1">
      <c r="B390" s="656"/>
      <c r="C390" s="656"/>
      <c r="D390" s="656"/>
      <c r="E390" s="477"/>
      <c r="F390" s="777"/>
      <c r="G390" s="780" t="s">
        <v>71</v>
      </c>
      <c r="H390" s="1081">
        <f t="shared" si="3"/>
        <v>-1190198.024</v>
      </c>
      <c r="I390" s="265"/>
    </row>
    <row r="391" spans="2:9" ht="20.25" customHeight="1">
      <c r="B391" s="656"/>
      <c r="C391" s="656"/>
      <c r="D391" s="656"/>
      <c r="E391" s="477"/>
      <c r="F391" s="777"/>
      <c r="G391" s="781" t="s">
        <v>72</v>
      </c>
      <c r="H391" s="1081">
        <f>h10k!D30</f>
        <v>-1190198.024</v>
      </c>
      <c r="I391" s="265"/>
    </row>
    <row r="392" spans="2:9" ht="51.75">
      <c r="B392" s="258"/>
      <c r="C392" s="258"/>
      <c r="D392" s="258"/>
      <c r="E392" s="284"/>
      <c r="F392" s="281">
        <v>21004</v>
      </c>
      <c r="G392" s="285" t="s">
        <v>503</v>
      </c>
      <c r="H392" s="1073">
        <f>h11v!E185</f>
        <v>-65300</v>
      </c>
      <c r="I392" s="265"/>
    </row>
    <row r="393" spans="2:9">
      <c r="B393" s="258"/>
      <c r="C393" s="258"/>
      <c r="D393" s="258"/>
      <c r="E393" s="284"/>
      <c r="F393" s="720"/>
      <c r="G393" s="961" t="s">
        <v>51</v>
      </c>
      <c r="H393" s="1073"/>
      <c r="I393" s="265"/>
    </row>
    <row r="394" spans="2:9" ht="34.5">
      <c r="B394" s="258"/>
      <c r="C394" s="258"/>
      <c r="D394" s="258"/>
      <c r="E394" s="287"/>
      <c r="F394" s="720"/>
      <c r="G394" s="291" t="s">
        <v>69</v>
      </c>
      <c r="H394" s="1074">
        <f>H396</f>
        <v>-65300</v>
      </c>
      <c r="I394" s="265"/>
    </row>
    <row r="395" spans="2:9" ht="34.5">
      <c r="B395" s="258"/>
      <c r="C395" s="258"/>
      <c r="D395" s="258"/>
      <c r="E395" s="287"/>
      <c r="F395" s="720"/>
      <c r="G395" s="961" t="s">
        <v>52</v>
      </c>
      <c r="H395" s="1074"/>
      <c r="I395" s="265"/>
    </row>
    <row r="396" spans="2:9">
      <c r="B396" s="258"/>
      <c r="C396" s="258"/>
      <c r="D396" s="258"/>
      <c r="E396" s="289"/>
      <c r="F396" s="720"/>
      <c r="G396" s="291" t="s">
        <v>4</v>
      </c>
      <c r="H396" s="1074">
        <f>+H397</f>
        <v>-65300</v>
      </c>
      <c r="I396" s="265"/>
    </row>
    <row r="397" spans="2:9">
      <c r="B397" s="258"/>
      <c r="C397" s="258"/>
      <c r="D397" s="258"/>
      <c r="E397" s="289"/>
      <c r="F397" s="720"/>
      <c r="G397" s="961" t="s">
        <v>25</v>
      </c>
      <c r="H397" s="1074">
        <f>+H398</f>
        <v>-65300</v>
      </c>
      <c r="I397" s="265"/>
    </row>
    <row r="398" spans="2:9">
      <c r="B398" s="258"/>
      <c r="C398" s="258"/>
      <c r="D398" s="258"/>
      <c r="E398" s="289"/>
      <c r="F398" s="720"/>
      <c r="G398" s="288" t="s">
        <v>70</v>
      </c>
      <c r="H398" s="1074">
        <f>H401+H399</f>
        <v>-65300</v>
      </c>
      <c r="I398" s="265"/>
    </row>
    <row r="399" spans="2:9">
      <c r="B399" s="258"/>
      <c r="C399" s="258"/>
      <c r="D399" s="258"/>
      <c r="E399" s="289"/>
      <c r="F399" s="720"/>
      <c r="G399" s="288" t="s">
        <v>71</v>
      </c>
      <c r="H399" s="1074">
        <f>+H400</f>
        <v>212500</v>
      </c>
      <c r="I399" s="265"/>
    </row>
    <row r="400" spans="2:9">
      <c r="B400" s="258"/>
      <c r="C400" s="258"/>
      <c r="D400" s="258"/>
      <c r="E400" s="289"/>
      <c r="F400" s="720"/>
      <c r="G400" s="291" t="s">
        <v>72</v>
      </c>
      <c r="H400" s="1074">
        <f>h11v!E193</f>
        <v>212500</v>
      </c>
      <c r="I400" s="265"/>
    </row>
    <row r="401" spans="2:9">
      <c r="B401" s="258"/>
      <c r="C401" s="258"/>
      <c r="D401" s="258"/>
      <c r="E401" s="284"/>
      <c r="F401" s="720"/>
      <c r="G401" s="288" t="s">
        <v>156</v>
      </c>
      <c r="H401" s="1075">
        <f>+H402</f>
        <v>-277800</v>
      </c>
      <c r="I401" s="265"/>
    </row>
    <row r="402" spans="2:9">
      <c r="B402" s="258"/>
      <c r="C402" s="258"/>
      <c r="D402" s="258"/>
      <c r="E402" s="289"/>
      <c r="F402" s="720"/>
      <c r="G402" s="291" t="s">
        <v>157</v>
      </c>
      <c r="H402" s="1075">
        <f>h11v!E195</f>
        <v>-277800</v>
      </c>
      <c r="I402" s="265"/>
    </row>
    <row r="403" spans="2:9" ht="44.45" customHeight="1">
      <c r="B403" s="258"/>
      <c r="C403" s="258"/>
      <c r="D403" s="258"/>
      <c r="E403" s="284"/>
      <c r="F403" s="281">
        <v>21006</v>
      </c>
      <c r="G403" s="285" t="s">
        <v>502</v>
      </c>
      <c r="H403" s="1073">
        <f>h11v!E196</f>
        <v>-2208912.2000000002</v>
      </c>
      <c r="I403" s="265"/>
    </row>
    <row r="404" spans="2:9">
      <c r="B404" s="258"/>
      <c r="C404" s="258"/>
      <c r="D404" s="258"/>
      <c r="E404" s="284"/>
      <c r="F404" s="720"/>
      <c r="G404" s="961" t="s">
        <v>51</v>
      </c>
      <c r="H404" s="1073"/>
      <c r="I404" s="265"/>
    </row>
    <row r="405" spans="2:9" ht="34.5">
      <c r="B405" s="258"/>
      <c r="C405" s="258"/>
      <c r="D405" s="258"/>
      <c r="E405" s="287"/>
      <c r="F405" s="720"/>
      <c r="G405" s="291" t="s">
        <v>69</v>
      </c>
      <c r="H405" s="1074">
        <f>H407</f>
        <v>-2208912.2000000002</v>
      </c>
      <c r="I405" s="265"/>
    </row>
    <row r="406" spans="2:9" ht="34.5">
      <c r="B406" s="258"/>
      <c r="C406" s="258"/>
      <c r="D406" s="258"/>
      <c r="E406" s="287"/>
      <c r="F406" s="720"/>
      <c r="G406" s="961" t="s">
        <v>52</v>
      </c>
      <c r="H406" s="1074"/>
      <c r="I406" s="265"/>
    </row>
    <row r="407" spans="2:9">
      <c r="B407" s="258"/>
      <c r="C407" s="258"/>
      <c r="D407" s="258"/>
      <c r="E407" s="289"/>
      <c r="F407" s="720"/>
      <c r="G407" s="291" t="s">
        <v>4</v>
      </c>
      <c r="H407" s="1074">
        <f>+H408</f>
        <v>-2208912.2000000002</v>
      </c>
      <c r="I407" s="265"/>
    </row>
    <row r="408" spans="2:9">
      <c r="B408" s="258"/>
      <c r="C408" s="258"/>
      <c r="D408" s="258"/>
      <c r="E408" s="289"/>
      <c r="F408" s="720"/>
      <c r="G408" s="961" t="s">
        <v>25</v>
      </c>
      <c r="H408" s="1074">
        <f>+H409</f>
        <v>-2208912.2000000002</v>
      </c>
      <c r="I408" s="265"/>
    </row>
    <row r="409" spans="2:9">
      <c r="B409" s="258"/>
      <c r="C409" s="258"/>
      <c r="D409" s="258"/>
      <c r="E409" s="289"/>
      <c r="F409" s="720"/>
      <c r="G409" s="291" t="s">
        <v>70</v>
      </c>
      <c r="H409" s="1074">
        <f>H412+H410</f>
        <v>-2208912.2000000002</v>
      </c>
      <c r="I409" s="265"/>
    </row>
    <row r="410" spans="2:9">
      <c r="B410" s="258"/>
      <c r="C410" s="258"/>
      <c r="D410" s="258"/>
      <c r="E410" s="289"/>
      <c r="F410" s="720"/>
      <c r="G410" s="288" t="s">
        <v>71</v>
      </c>
      <c r="H410" s="1074">
        <f>+H411</f>
        <v>-2025615.7</v>
      </c>
      <c r="I410" s="265"/>
    </row>
    <row r="411" spans="2:9">
      <c r="B411" s="258"/>
      <c r="C411" s="258"/>
      <c r="D411" s="258"/>
      <c r="E411" s="289"/>
      <c r="F411" s="720"/>
      <c r="G411" s="291" t="s">
        <v>144</v>
      </c>
      <c r="H411" s="1074">
        <f>h11v!E204</f>
        <v>-2025615.7</v>
      </c>
      <c r="I411" s="265"/>
    </row>
    <row r="412" spans="2:9">
      <c r="B412" s="258"/>
      <c r="C412" s="258"/>
      <c r="D412" s="258"/>
      <c r="E412" s="284"/>
      <c r="F412" s="720"/>
      <c r="G412" s="961" t="s">
        <v>156</v>
      </c>
      <c r="H412" s="1075">
        <f>+H413</f>
        <v>-183296.5</v>
      </c>
      <c r="I412" s="265"/>
    </row>
    <row r="413" spans="2:9">
      <c r="B413" s="258"/>
      <c r="C413" s="258"/>
      <c r="D413" s="258"/>
      <c r="E413" s="289"/>
      <c r="F413" s="720"/>
      <c r="G413" s="291" t="s">
        <v>157</v>
      </c>
      <c r="H413" s="1075">
        <f>h11v!E206</f>
        <v>-183296.5</v>
      </c>
      <c r="I413" s="265"/>
    </row>
    <row r="414" spans="2:9" ht="69">
      <c r="B414" s="258"/>
      <c r="C414" s="258"/>
      <c r="D414" s="258"/>
      <c r="E414" s="284"/>
      <c r="F414" s="281">
        <v>21008</v>
      </c>
      <c r="G414" s="285" t="s">
        <v>434</v>
      </c>
      <c r="H414" s="1073">
        <f>H416</f>
        <v>4800</v>
      </c>
      <c r="I414" s="265"/>
    </row>
    <row r="415" spans="2:9">
      <c r="B415" s="258"/>
      <c r="C415" s="258"/>
      <c r="D415" s="258"/>
      <c r="E415" s="284"/>
      <c r="F415" s="720"/>
      <c r="G415" s="961" t="s">
        <v>51</v>
      </c>
      <c r="H415" s="1073"/>
      <c r="I415" s="265"/>
    </row>
    <row r="416" spans="2:9" ht="34.5">
      <c r="B416" s="258"/>
      <c r="C416" s="258"/>
      <c r="D416" s="258"/>
      <c r="E416" s="287"/>
      <c r="F416" s="720"/>
      <c r="G416" s="291" t="s">
        <v>69</v>
      </c>
      <c r="H416" s="1074">
        <f>H418</f>
        <v>4800</v>
      </c>
      <c r="I416" s="265"/>
    </row>
    <row r="417" spans="2:9" ht="34.5">
      <c r="B417" s="258"/>
      <c r="C417" s="258"/>
      <c r="D417" s="258"/>
      <c r="E417" s="287"/>
      <c r="F417" s="720"/>
      <c r="G417" s="961" t="s">
        <v>52</v>
      </c>
      <c r="H417" s="1073"/>
      <c r="I417" s="265"/>
    </row>
    <row r="418" spans="2:9">
      <c r="B418" s="258"/>
      <c r="C418" s="258"/>
      <c r="D418" s="258"/>
      <c r="E418" s="289"/>
      <c r="F418" s="720"/>
      <c r="G418" s="291" t="s">
        <v>4</v>
      </c>
      <c r="H418" s="1074">
        <f>+H419</f>
        <v>4800</v>
      </c>
      <c r="I418" s="265"/>
    </row>
    <row r="419" spans="2:9">
      <c r="B419" s="258"/>
      <c r="C419" s="258"/>
      <c r="D419" s="258"/>
      <c r="E419" s="289"/>
      <c r="F419" s="720"/>
      <c r="G419" s="961" t="s">
        <v>25</v>
      </c>
      <c r="H419" s="1074">
        <f>+H420</f>
        <v>4800</v>
      </c>
      <c r="I419" s="265"/>
    </row>
    <row r="420" spans="2:9">
      <c r="B420" s="258"/>
      <c r="C420" s="258"/>
      <c r="D420" s="258"/>
      <c r="E420" s="289"/>
      <c r="F420" s="720"/>
      <c r="G420" s="291" t="s">
        <v>70</v>
      </c>
      <c r="H420" s="1074">
        <f>+H421</f>
        <v>4800</v>
      </c>
      <c r="I420" s="265"/>
    </row>
    <row r="421" spans="2:9">
      <c r="B421" s="258"/>
      <c r="C421" s="258"/>
      <c r="D421" s="258"/>
      <c r="E421" s="284"/>
      <c r="F421" s="720"/>
      <c r="G421" s="961" t="s">
        <v>156</v>
      </c>
      <c r="H421" s="1075">
        <f>+H422</f>
        <v>4800</v>
      </c>
      <c r="I421" s="265"/>
    </row>
    <row r="422" spans="2:9">
      <c r="B422" s="258"/>
      <c r="C422" s="258"/>
      <c r="D422" s="258"/>
      <c r="E422" s="289"/>
      <c r="F422" s="720"/>
      <c r="G422" s="291" t="s">
        <v>157</v>
      </c>
      <c r="H422" s="1075">
        <f>h11v!E215</f>
        <v>4800</v>
      </c>
      <c r="I422" s="265"/>
    </row>
    <row r="423" spans="2:9" ht="43.9" customHeight="1">
      <c r="B423" s="258"/>
      <c r="C423" s="258"/>
      <c r="D423" s="258"/>
      <c r="E423" s="284"/>
      <c r="F423" s="281">
        <v>21009</v>
      </c>
      <c r="G423" s="285" t="s">
        <v>501</v>
      </c>
      <c r="H423" s="1073">
        <f>+H425</f>
        <v>-1200000</v>
      </c>
      <c r="I423" s="265"/>
    </row>
    <row r="424" spans="2:9">
      <c r="B424" s="258"/>
      <c r="C424" s="258"/>
      <c r="D424" s="258"/>
      <c r="E424" s="284"/>
      <c r="F424" s="720"/>
      <c r="G424" s="961" t="s">
        <v>51</v>
      </c>
      <c r="H424" s="1073"/>
      <c r="I424" s="265"/>
    </row>
    <row r="425" spans="2:9" ht="34.5">
      <c r="B425" s="258"/>
      <c r="C425" s="258"/>
      <c r="D425" s="258"/>
      <c r="E425" s="287"/>
      <c r="F425" s="720"/>
      <c r="G425" s="291" t="s">
        <v>69</v>
      </c>
      <c r="H425" s="1074">
        <f>H427</f>
        <v>-1200000</v>
      </c>
      <c r="I425" s="265"/>
    </row>
    <row r="426" spans="2:9" ht="34.5">
      <c r="B426" s="258"/>
      <c r="C426" s="258"/>
      <c r="D426" s="258"/>
      <c r="E426" s="287"/>
      <c r="F426" s="720"/>
      <c r="G426" s="961" t="s">
        <v>52</v>
      </c>
      <c r="H426" s="1074"/>
      <c r="I426" s="265"/>
    </row>
    <row r="427" spans="2:9">
      <c r="B427" s="258"/>
      <c r="C427" s="258"/>
      <c r="D427" s="258"/>
      <c r="E427" s="289"/>
      <c r="F427" s="720"/>
      <c r="G427" s="291" t="s">
        <v>4</v>
      </c>
      <c r="H427" s="1074">
        <f>+H428</f>
        <v>-1200000</v>
      </c>
      <c r="I427" s="265"/>
    </row>
    <row r="428" spans="2:9">
      <c r="B428" s="258"/>
      <c r="C428" s="258"/>
      <c r="D428" s="258"/>
      <c r="E428" s="289"/>
      <c r="F428" s="720"/>
      <c r="G428" s="961" t="s">
        <v>25</v>
      </c>
      <c r="H428" s="1074">
        <f>+H429</f>
        <v>-1200000</v>
      </c>
      <c r="I428" s="265"/>
    </row>
    <row r="429" spans="2:9">
      <c r="B429" s="258"/>
      <c r="C429" s="258"/>
      <c r="D429" s="258"/>
      <c r="E429" s="289"/>
      <c r="F429" s="720"/>
      <c r="G429" s="291" t="s">
        <v>70</v>
      </c>
      <c r="H429" s="1074">
        <f>H432+H430</f>
        <v>-1200000</v>
      </c>
      <c r="I429" s="265"/>
    </row>
    <row r="430" spans="2:9">
      <c r="B430" s="258"/>
      <c r="C430" s="258"/>
      <c r="D430" s="258"/>
      <c r="E430" s="289"/>
      <c r="F430" s="720"/>
      <c r="G430" s="288" t="s">
        <v>71</v>
      </c>
      <c r="H430" s="1074">
        <f>+H431</f>
        <v>-1110000</v>
      </c>
      <c r="I430" s="265"/>
    </row>
    <row r="431" spans="2:9">
      <c r="B431" s="258"/>
      <c r="C431" s="258"/>
      <c r="D431" s="258"/>
      <c r="E431" s="289"/>
      <c r="F431" s="720"/>
      <c r="G431" s="291" t="s">
        <v>144</v>
      </c>
      <c r="H431" s="1075">
        <f>h11v!E224</f>
        <v>-1110000</v>
      </c>
      <c r="I431" s="265"/>
    </row>
    <row r="432" spans="2:9">
      <c r="B432" s="258"/>
      <c r="C432" s="258"/>
      <c r="D432" s="258"/>
      <c r="E432" s="289"/>
      <c r="F432" s="720"/>
      <c r="G432" s="961" t="s">
        <v>156</v>
      </c>
      <c r="H432" s="1074">
        <f>H433</f>
        <v>-90000</v>
      </c>
      <c r="I432" s="265"/>
    </row>
    <row r="433" spans="2:9">
      <c r="B433" s="258"/>
      <c r="C433" s="258"/>
      <c r="D433" s="258"/>
      <c r="E433" s="289"/>
      <c r="F433" s="720"/>
      <c r="G433" s="291" t="s">
        <v>157</v>
      </c>
      <c r="H433" s="1075">
        <f>h11v!E226</f>
        <v>-90000</v>
      </c>
      <c r="I433" s="265"/>
    </row>
    <row r="434" spans="2:9" ht="48" customHeight="1">
      <c r="B434" s="258"/>
      <c r="C434" s="258"/>
      <c r="D434" s="258"/>
      <c r="E434" s="281"/>
      <c r="F434" s="281">
        <v>21011</v>
      </c>
      <c r="G434" s="285" t="s">
        <v>436</v>
      </c>
      <c r="H434" s="1073">
        <f>h11v!E227</f>
        <v>-497000</v>
      </c>
      <c r="I434" s="265"/>
    </row>
    <row r="435" spans="2:9">
      <c r="B435" s="258"/>
      <c r="C435" s="258"/>
      <c r="D435" s="258"/>
      <c r="E435" s="281"/>
      <c r="F435" s="720"/>
      <c r="G435" s="961" t="s">
        <v>51</v>
      </c>
      <c r="H435" s="1073"/>
      <c r="I435" s="265"/>
    </row>
    <row r="436" spans="2:9" ht="34.5">
      <c r="B436" s="258"/>
      <c r="C436" s="258"/>
      <c r="D436" s="258"/>
      <c r="E436" s="971"/>
      <c r="F436" s="720"/>
      <c r="G436" s="291" t="s">
        <v>69</v>
      </c>
      <c r="H436" s="1074">
        <f>H438</f>
        <v>-497000</v>
      </c>
      <c r="I436" s="265"/>
    </row>
    <row r="437" spans="2:9" ht="34.5">
      <c r="B437" s="258"/>
      <c r="C437" s="258"/>
      <c r="D437" s="258"/>
      <c r="E437" s="971"/>
      <c r="F437" s="720"/>
      <c r="G437" s="961" t="s">
        <v>52</v>
      </c>
      <c r="H437" s="1074"/>
      <c r="I437" s="265"/>
    </row>
    <row r="438" spans="2:9">
      <c r="B438" s="258"/>
      <c r="C438" s="258"/>
      <c r="D438" s="258"/>
      <c r="E438" s="290"/>
      <c r="F438" s="720"/>
      <c r="G438" s="291" t="s">
        <v>4</v>
      </c>
      <c r="H438" s="1074">
        <f>+H439</f>
        <v>-497000</v>
      </c>
      <c r="I438" s="265"/>
    </row>
    <row r="439" spans="2:9">
      <c r="B439" s="258"/>
      <c r="C439" s="258"/>
      <c r="D439" s="258"/>
      <c r="E439" s="290"/>
      <c r="F439" s="720"/>
      <c r="G439" s="961" t="s">
        <v>25</v>
      </c>
      <c r="H439" s="1074">
        <f>H440</f>
        <v>-497000</v>
      </c>
      <c r="I439" s="265"/>
    </row>
    <row r="440" spans="2:9">
      <c r="B440" s="258"/>
      <c r="C440" s="258"/>
      <c r="D440" s="258"/>
      <c r="E440" s="290"/>
      <c r="F440" s="720"/>
      <c r="G440" s="291" t="s">
        <v>70</v>
      </c>
      <c r="H440" s="1074">
        <f>H441+H443+H445</f>
        <v>-497000</v>
      </c>
      <c r="I440" s="265"/>
    </row>
    <row r="441" spans="2:9">
      <c r="B441" s="258"/>
      <c r="C441" s="258"/>
      <c r="D441" s="258"/>
      <c r="E441" s="290"/>
      <c r="F441" s="720"/>
      <c r="G441" s="288" t="s">
        <v>71</v>
      </c>
      <c r="H441" s="1074">
        <f>H442</f>
        <v>-377000</v>
      </c>
      <c r="I441" s="265"/>
    </row>
    <row r="442" spans="2:9">
      <c r="B442" s="258"/>
      <c r="C442" s="258"/>
      <c r="D442" s="258"/>
      <c r="E442" s="290"/>
      <c r="F442" s="720"/>
      <c r="G442" s="291" t="s">
        <v>144</v>
      </c>
      <c r="H442" s="1074">
        <f>h11v!E235</f>
        <v>-377000</v>
      </c>
      <c r="I442" s="265"/>
    </row>
    <row r="443" spans="2:9">
      <c r="B443" s="258"/>
      <c r="C443" s="258"/>
      <c r="D443" s="258"/>
      <c r="E443" s="290"/>
      <c r="F443" s="720"/>
      <c r="G443" s="478" t="s">
        <v>73</v>
      </c>
      <c r="H443" s="1074">
        <f>H444</f>
        <v>822.9</v>
      </c>
      <c r="I443" s="265"/>
    </row>
    <row r="444" spans="2:9">
      <c r="B444" s="258"/>
      <c r="C444" s="258"/>
      <c r="D444" s="258"/>
      <c r="E444" s="290"/>
      <c r="F444" s="720"/>
      <c r="G444" s="478" t="s">
        <v>437</v>
      </c>
      <c r="H444" s="1074">
        <f>h11v!E237</f>
        <v>822.9</v>
      </c>
      <c r="I444" s="265"/>
    </row>
    <row r="445" spans="2:9">
      <c r="B445" s="258"/>
      <c r="C445" s="258"/>
      <c r="D445" s="258"/>
      <c r="E445" s="290"/>
      <c r="F445" s="720"/>
      <c r="G445" s="961" t="s">
        <v>156</v>
      </c>
      <c r="H445" s="1074">
        <f>H446+H447</f>
        <v>-120822.9</v>
      </c>
      <c r="I445" s="265"/>
    </row>
    <row r="446" spans="2:9">
      <c r="B446" s="258"/>
      <c r="C446" s="258"/>
      <c r="D446" s="258"/>
      <c r="E446" s="290"/>
      <c r="F446" s="720"/>
      <c r="G446" s="291" t="s">
        <v>438</v>
      </c>
      <c r="H446" s="1074">
        <f>h11v!E239</f>
        <v>-822.9</v>
      </c>
      <c r="I446" s="265"/>
    </row>
    <row r="447" spans="2:9">
      <c r="B447" s="258"/>
      <c r="C447" s="258"/>
      <c r="D447" s="258"/>
      <c r="E447" s="290"/>
      <c r="F447" s="720"/>
      <c r="G447" s="291" t="s">
        <v>157</v>
      </c>
      <c r="H447" s="1074">
        <f>h11v!E240</f>
        <v>-120000</v>
      </c>
      <c r="I447" s="265"/>
    </row>
    <row r="448" spans="2:9" ht="39.75" customHeight="1">
      <c r="B448" s="258"/>
      <c r="C448" s="258"/>
      <c r="D448" s="258"/>
      <c r="E448" s="284"/>
      <c r="F448" s="281">
        <v>21012</v>
      </c>
      <c r="G448" s="285" t="s">
        <v>439</v>
      </c>
      <c r="H448" s="1073">
        <f>+H450</f>
        <v>-214393</v>
      </c>
      <c r="I448" s="265"/>
    </row>
    <row r="449" spans="2:9">
      <c r="B449" s="258"/>
      <c r="C449" s="258"/>
      <c r="D449" s="258"/>
      <c r="E449" s="284"/>
      <c r="F449" s="720"/>
      <c r="G449" s="961" t="s">
        <v>51</v>
      </c>
      <c r="H449" s="1073"/>
      <c r="I449" s="265"/>
    </row>
    <row r="450" spans="2:9" ht="34.5">
      <c r="B450" s="258"/>
      <c r="C450" s="258"/>
      <c r="D450" s="258"/>
      <c r="E450" s="287"/>
      <c r="F450" s="720"/>
      <c r="G450" s="291" t="s">
        <v>69</v>
      </c>
      <c r="H450" s="1074">
        <f>H452</f>
        <v>-214393</v>
      </c>
      <c r="I450" s="265"/>
    </row>
    <row r="451" spans="2:9" ht="34.5">
      <c r="B451" s="258"/>
      <c r="C451" s="258"/>
      <c r="D451" s="258"/>
      <c r="E451" s="287"/>
      <c r="F451" s="720"/>
      <c r="G451" s="961" t="s">
        <v>52</v>
      </c>
      <c r="H451" s="1074"/>
      <c r="I451" s="265"/>
    </row>
    <row r="452" spans="2:9">
      <c r="B452" s="258"/>
      <c r="C452" s="258"/>
      <c r="D452" s="258"/>
      <c r="E452" s="289"/>
      <c r="F452" s="720"/>
      <c r="G452" s="291" t="s">
        <v>4</v>
      </c>
      <c r="H452" s="1074">
        <f>+H453</f>
        <v>-214393</v>
      </c>
      <c r="I452" s="265"/>
    </row>
    <row r="453" spans="2:9">
      <c r="B453" s="258"/>
      <c r="C453" s="258"/>
      <c r="D453" s="258"/>
      <c r="E453" s="289"/>
      <c r="F453" s="720"/>
      <c r="G453" s="961" t="s">
        <v>25</v>
      </c>
      <c r="H453" s="1074">
        <f>+H454</f>
        <v>-214393</v>
      </c>
      <c r="I453" s="265"/>
    </row>
    <row r="454" spans="2:9">
      <c r="B454" s="258"/>
      <c r="C454" s="258"/>
      <c r="D454" s="258"/>
      <c r="E454" s="289"/>
      <c r="F454" s="720"/>
      <c r="G454" s="291" t="s">
        <v>70</v>
      </c>
      <c r="H454" s="1074">
        <f>H455</f>
        <v>-214393</v>
      </c>
      <c r="I454" s="265"/>
    </row>
    <row r="455" spans="2:9">
      <c r="B455" s="258"/>
      <c r="C455" s="258"/>
      <c r="D455" s="258"/>
      <c r="E455" s="289"/>
      <c r="F455" s="720"/>
      <c r="G455" s="961" t="s">
        <v>156</v>
      </c>
      <c r="H455" s="1074">
        <f>H456</f>
        <v>-214393</v>
      </c>
      <c r="I455" s="265"/>
    </row>
    <row r="456" spans="2:9">
      <c r="B456" s="258"/>
      <c r="C456" s="258"/>
      <c r="D456" s="258"/>
      <c r="E456" s="289"/>
      <c r="F456" s="720"/>
      <c r="G456" s="291" t="s">
        <v>157</v>
      </c>
      <c r="H456" s="1075">
        <f>h11v!E249</f>
        <v>-214393</v>
      </c>
      <c r="I456" s="265"/>
    </row>
    <row r="457" spans="2:9" ht="72" customHeight="1">
      <c r="B457" s="258"/>
      <c r="C457" s="258"/>
      <c r="D457" s="258"/>
      <c r="E457" s="284"/>
      <c r="F457" s="281">
        <v>21014</v>
      </c>
      <c r="G457" s="285" t="s">
        <v>416</v>
      </c>
      <c r="H457" s="1073">
        <f>+H459</f>
        <v>115000</v>
      </c>
      <c r="I457" s="265"/>
    </row>
    <row r="458" spans="2:9">
      <c r="B458" s="258"/>
      <c r="C458" s="258"/>
      <c r="D458" s="258"/>
      <c r="E458" s="284"/>
      <c r="F458" s="720"/>
      <c r="G458" s="961" t="s">
        <v>51</v>
      </c>
      <c r="H458" s="1073"/>
      <c r="I458" s="265"/>
    </row>
    <row r="459" spans="2:9" ht="34.5">
      <c r="B459" s="258"/>
      <c r="C459" s="258"/>
      <c r="D459" s="258"/>
      <c r="E459" s="287"/>
      <c r="F459" s="720"/>
      <c r="G459" s="291" t="s">
        <v>69</v>
      </c>
      <c r="H459" s="1074">
        <f>H461</f>
        <v>115000</v>
      </c>
      <c r="I459" s="265"/>
    </row>
    <row r="460" spans="2:9" ht="34.5">
      <c r="B460" s="258"/>
      <c r="C460" s="258"/>
      <c r="D460" s="258"/>
      <c r="E460" s="287"/>
      <c r="F460" s="720"/>
      <c r="G460" s="961" t="s">
        <v>52</v>
      </c>
      <c r="H460" s="1074"/>
      <c r="I460" s="265"/>
    </row>
    <row r="461" spans="2:9">
      <c r="B461" s="258"/>
      <c r="C461" s="258"/>
      <c r="D461" s="258"/>
      <c r="E461" s="289"/>
      <c r="F461" s="720"/>
      <c r="G461" s="291" t="s">
        <v>4</v>
      </c>
      <c r="H461" s="1074">
        <f>+H462</f>
        <v>115000</v>
      </c>
      <c r="I461" s="265"/>
    </row>
    <row r="462" spans="2:9">
      <c r="B462" s="258"/>
      <c r="C462" s="258"/>
      <c r="D462" s="258"/>
      <c r="E462" s="289"/>
      <c r="F462" s="720"/>
      <c r="G462" s="961" t="s">
        <v>25</v>
      </c>
      <c r="H462" s="1074">
        <f>+H463</f>
        <v>115000</v>
      </c>
      <c r="I462" s="265"/>
    </row>
    <row r="463" spans="2:9">
      <c r="B463" s="258"/>
      <c r="C463" s="258"/>
      <c r="D463" s="258"/>
      <c r="E463" s="289"/>
      <c r="F463" s="720"/>
      <c r="G463" s="291" t="s">
        <v>70</v>
      </c>
      <c r="H463" s="1074">
        <f>+H464</f>
        <v>115000</v>
      </c>
      <c r="I463" s="265"/>
    </row>
    <row r="464" spans="2:9">
      <c r="B464" s="258"/>
      <c r="C464" s="258"/>
      <c r="D464" s="258"/>
      <c r="E464" s="289"/>
      <c r="F464" s="720"/>
      <c r="G464" s="288" t="s">
        <v>71</v>
      </c>
      <c r="H464" s="1074">
        <f>+H465</f>
        <v>115000</v>
      </c>
      <c r="I464" s="265"/>
    </row>
    <row r="465" spans="2:9">
      <c r="B465" s="258"/>
      <c r="C465" s="258"/>
      <c r="D465" s="258"/>
      <c r="E465" s="289"/>
      <c r="F465" s="720"/>
      <c r="G465" s="291" t="s">
        <v>144</v>
      </c>
      <c r="H465" s="1075">
        <f>h12.d!H111</f>
        <v>115000</v>
      </c>
      <c r="I465" s="265"/>
    </row>
    <row r="466" spans="2:9" s="266" customFormat="1" ht="51.75">
      <c r="B466" s="264"/>
      <c r="C466" s="264"/>
      <c r="D466" s="264"/>
      <c r="E466" s="782"/>
      <c r="F466" s="740" t="s">
        <v>596</v>
      </c>
      <c r="G466" s="783" t="s">
        <v>597</v>
      </c>
      <c r="H466" s="1082">
        <f>H468</f>
        <v>-566418.19999999995</v>
      </c>
      <c r="I466" s="265"/>
    </row>
    <row r="467" spans="2:9">
      <c r="B467" s="258"/>
      <c r="C467" s="258"/>
      <c r="D467" s="258"/>
      <c r="E467" s="522"/>
      <c r="F467" s="740"/>
      <c r="G467" s="523" t="s">
        <v>51</v>
      </c>
      <c r="H467" s="1075"/>
      <c r="I467" s="265"/>
    </row>
    <row r="468" spans="2:9" ht="34.5">
      <c r="B468" s="258"/>
      <c r="C468" s="258"/>
      <c r="D468" s="258"/>
      <c r="E468" s="522"/>
      <c r="F468" s="740"/>
      <c r="G468" s="524" t="s">
        <v>69</v>
      </c>
      <c r="H468" s="1075">
        <f>H470</f>
        <v>-566418.19999999995</v>
      </c>
      <c r="I468" s="265"/>
    </row>
    <row r="469" spans="2:9" ht="34.5">
      <c r="B469" s="258"/>
      <c r="C469" s="258"/>
      <c r="D469" s="258"/>
      <c r="E469" s="522"/>
      <c r="F469" s="740"/>
      <c r="G469" s="523" t="s">
        <v>52</v>
      </c>
      <c r="H469" s="1075"/>
      <c r="I469" s="265"/>
    </row>
    <row r="470" spans="2:9">
      <c r="B470" s="258"/>
      <c r="C470" s="258"/>
      <c r="D470" s="258"/>
      <c r="E470" s="522"/>
      <c r="F470" s="740"/>
      <c r="G470" s="523" t="s">
        <v>4</v>
      </c>
      <c r="H470" s="1075">
        <f>H471</f>
        <v>-566418.19999999995</v>
      </c>
      <c r="I470" s="265"/>
    </row>
    <row r="471" spans="2:9">
      <c r="B471" s="258"/>
      <c r="C471" s="258"/>
      <c r="D471" s="258"/>
      <c r="E471" s="522"/>
      <c r="F471" s="740"/>
      <c r="G471" s="523" t="s">
        <v>25</v>
      </c>
      <c r="H471" s="1075">
        <f>H472</f>
        <v>-566418.19999999995</v>
      </c>
      <c r="I471" s="265"/>
    </row>
    <row r="472" spans="2:9">
      <c r="B472" s="258"/>
      <c r="C472" s="258"/>
      <c r="D472" s="258"/>
      <c r="E472" s="522"/>
      <c r="F472" s="740"/>
      <c r="G472" s="523" t="s">
        <v>70</v>
      </c>
      <c r="H472" s="1075">
        <f>H473+H475</f>
        <v>-566418.19999999995</v>
      </c>
      <c r="I472" s="265"/>
    </row>
    <row r="473" spans="2:9">
      <c r="B473" s="258"/>
      <c r="C473" s="258"/>
      <c r="D473" s="258"/>
      <c r="E473" s="522"/>
      <c r="F473" s="740"/>
      <c r="G473" s="523" t="s">
        <v>73</v>
      </c>
      <c r="H473" s="1075">
        <f>H474</f>
        <v>-117368.2</v>
      </c>
      <c r="I473" s="265"/>
    </row>
    <row r="474" spans="2:9">
      <c r="B474" s="258"/>
      <c r="C474" s="258"/>
      <c r="D474" s="258"/>
      <c r="E474" s="522"/>
      <c r="F474" s="740"/>
      <c r="G474" s="523" t="s">
        <v>74</v>
      </c>
      <c r="H474" s="1075">
        <f>'h17'!G78</f>
        <v>-117368.2</v>
      </c>
      <c r="I474" s="265"/>
    </row>
    <row r="475" spans="2:9">
      <c r="B475" s="258"/>
      <c r="C475" s="258"/>
      <c r="D475" s="258"/>
      <c r="E475" s="522"/>
      <c r="F475" s="740"/>
      <c r="G475" s="523" t="s">
        <v>156</v>
      </c>
      <c r="H475" s="1075">
        <f>H476</f>
        <v>-449050</v>
      </c>
      <c r="I475" s="265"/>
    </row>
    <row r="476" spans="2:9">
      <c r="B476" s="258"/>
      <c r="C476" s="258"/>
      <c r="D476" s="258"/>
      <c r="E476" s="522"/>
      <c r="F476" s="740"/>
      <c r="G476" s="523" t="s">
        <v>438</v>
      </c>
      <c r="H476" s="1075">
        <f>'h17'!G77</f>
        <v>-449050</v>
      </c>
      <c r="I476" s="265"/>
    </row>
    <row r="477" spans="2:9" s="266" customFormat="1" ht="36.6" customHeight="1">
      <c r="B477" s="264"/>
      <c r="C477" s="264"/>
      <c r="D477" s="264"/>
      <c r="E477" s="782"/>
      <c r="F477" s="721" t="s">
        <v>595</v>
      </c>
      <c r="G477" s="771" t="s">
        <v>594</v>
      </c>
      <c r="H477" s="1082">
        <f>H479</f>
        <v>-50000</v>
      </c>
      <c r="I477" s="265"/>
    </row>
    <row r="478" spans="2:9">
      <c r="B478" s="258"/>
      <c r="C478" s="258"/>
      <c r="D478" s="258"/>
      <c r="E478" s="522"/>
      <c r="F478" s="721"/>
      <c r="G478" s="773" t="s">
        <v>51</v>
      </c>
      <c r="H478" s="1075"/>
      <c r="I478" s="265"/>
    </row>
    <row r="479" spans="2:9" ht="34.5">
      <c r="B479" s="258"/>
      <c r="C479" s="258"/>
      <c r="D479" s="258"/>
      <c r="E479" s="522"/>
      <c r="F479" s="721"/>
      <c r="G479" s="774" t="s">
        <v>69</v>
      </c>
      <c r="H479" s="1075">
        <f>H481</f>
        <v>-50000</v>
      </c>
      <c r="I479" s="265"/>
    </row>
    <row r="480" spans="2:9" ht="34.5">
      <c r="B480" s="258"/>
      <c r="C480" s="258"/>
      <c r="D480" s="258"/>
      <c r="E480" s="522"/>
      <c r="F480" s="721"/>
      <c r="G480" s="773" t="s">
        <v>52</v>
      </c>
      <c r="H480" s="1075"/>
      <c r="I480" s="265"/>
    </row>
    <row r="481" spans="2:9">
      <c r="B481" s="258"/>
      <c r="C481" s="258"/>
      <c r="D481" s="258"/>
      <c r="E481" s="522"/>
      <c r="F481" s="721"/>
      <c r="G481" s="773" t="s">
        <v>4</v>
      </c>
      <c r="H481" s="1075">
        <f>H482</f>
        <v>-50000</v>
      </c>
      <c r="I481" s="265"/>
    </row>
    <row r="482" spans="2:9">
      <c r="B482" s="258"/>
      <c r="C482" s="258"/>
      <c r="D482" s="258"/>
      <c r="E482" s="522"/>
      <c r="F482" s="721"/>
      <c r="G482" s="773" t="s">
        <v>25</v>
      </c>
      <c r="H482" s="1075">
        <f>H483</f>
        <v>-50000</v>
      </c>
      <c r="I482" s="265"/>
    </row>
    <row r="483" spans="2:9">
      <c r="B483" s="258"/>
      <c r="C483" s="258"/>
      <c r="D483" s="258"/>
      <c r="E483" s="522"/>
      <c r="F483" s="721"/>
      <c r="G483" s="773" t="s">
        <v>70</v>
      </c>
      <c r="H483" s="1075">
        <f>H484</f>
        <v>-50000</v>
      </c>
      <c r="I483" s="265"/>
    </row>
    <row r="484" spans="2:9" ht="21" customHeight="1">
      <c r="B484" s="258"/>
      <c r="C484" s="258"/>
      <c r="D484" s="258"/>
      <c r="E484" s="522"/>
      <c r="F484" s="721"/>
      <c r="G484" s="773" t="s">
        <v>156</v>
      </c>
      <c r="H484" s="1075">
        <f>H485</f>
        <v>-50000</v>
      </c>
      <c r="I484" s="265"/>
    </row>
    <row r="485" spans="2:9" ht="16.5" customHeight="1">
      <c r="B485" s="258"/>
      <c r="C485" s="258"/>
      <c r="D485" s="258"/>
      <c r="E485" s="522"/>
      <c r="F485" s="721"/>
      <c r="G485" s="773" t="s">
        <v>438</v>
      </c>
      <c r="H485" s="1075">
        <f>'h17'!G79</f>
        <v>-50000</v>
      </c>
      <c r="I485" s="265"/>
    </row>
    <row r="486" spans="2:9" s="266" customFormat="1" ht="20.25" customHeight="1">
      <c r="B486" s="264"/>
      <c r="C486" s="264"/>
      <c r="D486" s="264"/>
      <c r="E486" s="264">
        <v>1157</v>
      </c>
      <c r="F486" s="730"/>
      <c r="G486" s="264" t="s">
        <v>141</v>
      </c>
      <c r="H486" s="1064">
        <f>H488+H496+H505+H514</f>
        <v>-150390.09999999998</v>
      </c>
      <c r="I486" s="265"/>
    </row>
    <row r="487" spans="2:9">
      <c r="B487" s="258"/>
      <c r="C487" s="258"/>
      <c r="D487" s="258"/>
      <c r="E487" s="258"/>
      <c r="F487" s="730"/>
      <c r="G487" s="268" t="s">
        <v>3</v>
      </c>
      <c r="H487" s="1065"/>
      <c r="I487" s="265"/>
    </row>
    <row r="488" spans="2:9" ht="58.9" customHeight="1">
      <c r="B488" s="258"/>
      <c r="C488" s="258"/>
      <c r="D488" s="258"/>
      <c r="E488" s="258"/>
      <c r="F488" s="741" t="s">
        <v>505</v>
      </c>
      <c r="G488" s="236" t="s">
        <v>506</v>
      </c>
      <c r="H488" s="1065">
        <f>H490</f>
        <v>-86061.700000000012</v>
      </c>
      <c r="I488" s="265"/>
    </row>
    <row r="489" spans="2:9">
      <c r="B489" s="258"/>
      <c r="C489" s="258"/>
      <c r="D489" s="258"/>
      <c r="E489" s="258"/>
      <c r="F489" s="721"/>
      <c r="G489" s="444" t="s">
        <v>51</v>
      </c>
      <c r="H489" s="1065"/>
      <c r="I489" s="265"/>
    </row>
    <row r="490" spans="2:9" ht="34.5">
      <c r="B490" s="258"/>
      <c r="C490" s="258"/>
      <c r="D490" s="258"/>
      <c r="E490" s="258"/>
      <c r="F490" s="721"/>
      <c r="G490" s="445" t="s">
        <v>69</v>
      </c>
      <c r="H490" s="1065">
        <f>H492</f>
        <v>-86061.700000000012</v>
      </c>
      <c r="I490" s="265"/>
    </row>
    <row r="491" spans="2:9" ht="34.5">
      <c r="B491" s="258"/>
      <c r="C491" s="258"/>
      <c r="D491" s="258"/>
      <c r="E491" s="258"/>
      <c r="F491" s="721"/>
      <c r="G491" s="444" t="s">
        <v>52</v>
      </c>
      <c r="H491" s="1065"/>
      <c r="I491" s="265"/>
    </row>
    <row r="492" spans="2:9">
      <c r="B492" s="258"/>
      <c r="C492" s="258"/>
      <c r="D492" s="258"/>
      <c r="E492" s="258"/>
      <c r="F492" s="721"/>
      <c r="G492" s="444" t="s">
        <v>4</v>
      </c>
      <c r="H492" s="1065">
        <f>H493</f>
        <v>-86061.700000000012</v>
      </c>
      <c r="I492" s="265"/>
    </row>
    <row r="493" spans="2:9">
      <c r="B493" s="258"/>
      <c r="C493" s="258"/>
      <c r="D493" s="258"/>
      <c r="E493" s="258"/>
      <c r="F493" s="721"/>
      <c r="G493" s="444" t="s">
        <v>53</v>
      </c>
      <c r="H493" s="1065">
        <f>H494</f>
        <v>-86061.700000000012</v>
      </c>
      <c r="I493" s="265"/>
    </row>
    <row r="494" spans="2:9">
      <c r="B494" s="258"/>
      <c r="C494" s="258"/>
      <c r="D494" s="258"/>
      <c r="E494" s="258"/>
      <c r="F494" s="721"/>
      <c r="G494" s="444" t="s">
        <v>67</v>
      </c>
      <c r="H494" s="1065">
        <f>H495</f>
        <v>-86061.700000000012</v>
      </c>
      <c r="I494" s="265"/>
    </row>
    <row r="495" spans="2:9">
      <c r="B495" s="258"/>
      <c r="C495" s="258"/>
      <c r="D495" s="258"/>
      <c r="E495" s="258"/>
      <c r="F495" s="721"/>
      <c r="G495" s="444" t="s">
        <v>68</v>
      </c>
      <c r="H495" s="1065">
        <f>h12.d!H121</f>
        <v>-86061.700000000012</v>
      </c>
      <c r="I495" s="265"/>
    </row>
    <row r="496" spans="2:9" ht="40.5" customHeight="1">
      <c r="B496" s="278"/>
      <c r="C496" s="961"/>
      <c r="D496" s="276"/>
      <c r="E496" s="276"/>
      <c r="F496" s="721" t="s">
        <v>222</v>
      </c>
      <c r="G496" s="236" t="s">
        <v>223</v>
      </c>
      <c r="H496" s="1065">
        <f>H498</f>
        <v>-277397.59999999998</v>
      </c>
      <c r="I496" s="265"/>
    </row>
    <row r="497" spans="2:9">
      <c r="B497" s="278"/>
      <c r="C497" s="961"/>
      <c r="D497" s="276"/>
      <c r="E497" s="276"/>
      <c r="F497" s="721"/>
      <c r="G497" s="444" t="s">
        <v>51</v>
      </c>
      <c r="H497" s="1065"/>
      <c r="I497" s="265"/>
    </row>
    <row r="498" spans="2:9" ht="37.5" customHeight="1">
      <c r="B498" s="278"/>
      <c r="C498" s="961"/>
      <c r="D498" s="276"/>
      <c r="E498" s="276"/>
      <c r="F498" s="721"/>
      <c r="G498" s="445" t="s">
        <v>69</v>
      </c>
      <c r="H498" s="1065">
        <f>H500</f>
        <v>-277397.59999999998</v>
      </c>
      <c r="I498" s="265"/>
    </row>
    <row r="499" spans="2:9" ht="34.5">
      <c r="B499" s="278"/>
      <c r="C499" s="961"/>
      <c r="D499" s="276"/>
      <c r="E499" s="276"/>
      <c r="F499" s="721"/>
      <c r="G499" s="444" t="s">
        <v>52</v>
      </c>
      <c r="H499" s="1065"/>
      <c r="I499" s="265"/>
    </row>
    <row r="500" spans="2:9" ht="20.25" customHeight="1">
      <c r="B500" s="278"/>
      <c r="C500" s="961"/>
      <c r="D500" s="276"/>
      <c r="E500" s="276"/>
      <c r="F500" s="721"/>
      <c r="G500" s="444" t="s">
        <v>4</v>
      </c>
      <c r="H500" s="1065">
        <f>h11v!E298</f>
        <v>-277397.59999999998</v>
      </c>
      <c r="I500" s="265"/>
    </row>
    <row r="501" spans="2:9" ht="21.75" customHeight="1">
      <c r="B501" s="278"/>
      <c r="C501" s="961"/>
      <c r="D501" s="276"/>
      <c r="E501" s="276"/>
      <c r="F501" s="721"/>
      <c r="G501" s="444" t="s">
        <v>25</v>
      </c>
      <c r="H501" s="1065">
        <f>h11v!E299</f>
        <v>-277397.59999999998</v>
      </c>
      <c r="I501" s="265"/>
    </row>
    <row r="502" spans="2:9">
      <c r="B502" s="278"/>
      <c r="C502" s="961"/>
      <c r="D502" s="276"/>
      <c r="E502" s="276"/>
      <c r="F502" s="721"/>
      <c r="G502" s="444" t="s">
        <v>70</v>
      </c>
      <c r="H502" s="1065">
        <f>h11v!E300</f>
        <v>-277397.59999999998</v>
      </c>
      <c r="I502" s="265"/>
    </row>
    <row r="503" spans="2:9">
      <c r="B503" s="278"/>
      <c r="C503" s="961"/>
      <c r="D503" s="276"/>
      <c r="E503" s="276"/>
      <c r="F503" s="721"/>
      <c r="G503" s="444" t="s">
        <v>71</v>
      </c>
      <c r="H503" s="1065">
        <f>h11v!E301</f>
        <v>-277397.59999999998</v>
      </c>
      <c r="I503" s="265"/>
    </row>
    <row r="504" spans="2:9">
      <c r="B504" s="278"/>
      <c r="C504" s="961"/>
      <c r="D504" s="276"/>
      <c r="E504" s="276"/>
      <c r="F504" s="721"/>
      <c r="G504" s="444" t="s">
        <v>144</v>
      </c>
      <c r="H504" s="1065">
        <f>h11v!E302</f>
        <v>-277397.59999999998</v>
      </c>
      <c r="I504" s="265"/>
    </row>
    <row r="505" spans="2:9" s="967" customFormat="1" ht="57" customHeight="1">
      <c r="B505" s="258"/>
      <c r="C505" s="258"/>
      <c r="D505" s="258"/>
      <c r="E505" s="258"/>
      <c r="F505" s="730" t="s">
        <v>142</v>
      </c>
      <c r="G505" s="227" t="s">
        <v>143</v>
      </c>
      <c r="H505" s="1065">
        <f>+H507</f>
        <v>-96375.9</v>
      </c>
      <c r="I505" s="265"/>
    </row>
    <row r="506" spans="2:9" s="294" customFormat="1" ht="18.75" customHeight="1">
      <c r="B506" s="258"/>
      <c r="C506" s="258"/>
      <c r="D506" s="258"/>
      <c r="E506" s="258"/>
      <c r="F506" s="730"/>
      <c r="G506" s="258" t="s">
        <v>51</v>
      </c>
      <c r="H506" s="1065"/>
      <c r="I506" s="265"/>
    </row>
    <row r="507" spans="2:9" ht="34.5">
      <c r="B507" s="258"/>
      <c r="C507" s="258"/>
      <c r="D507" s="258"/>
      <c r="E507" s="258"/>
      <c r="F507" s="730"/>
      <c r="G507" s="962" t="s">
        <v>69</v>
      </c>
      <c r="H507" s="1065">
        <f>+H509</f>
        <v>-96375.9</v>
      </c>
      <c r="I507" s="265"/>
    </row>
    <row r="508" spans="2:9" ht="34.5">
      <c r="B508" s="278"/>
      <c r="C508" s="961"/>
      <c r="D508" s="276"/>
      <c r="E508" s="276"/>
      <c r="F508" s="385"/>
      <c r="G508" s="258" t="s">
        <v>52</v>
      </c>
      <c r="H508" s="1065"/>
      <c r="I508" s="265"/>
    </row>
    <row r="509" spans="2:9">
      <c r="B509" s="278"/>
      <c r="C509" s="961"/>
      <c r="D509" s="276"/>
      <c r="E509" s="276"/>
      <c r="F509" s="385"/>
      <c r="G509" s="258" t="s">
        <v>4</v>
      </c>
      <c r="H509" s="1065">
        <f>+H510</f>
        <v>-96375.9</v>
      </c>
      <c r="I509" s="265"/>
    </row>
    <row r="510" spans="2:9">
      <c r="B510" s="278"/>
      <c r="C510" s="961"/>
      <c r="D510" s="276"/>
      <c r="E510" s="276"/>
      <c r="F510" s="385"/>
      <c r="G510" s="965" t="s">
        <v>25</v>
      </c>
      <c r="H510" s="1065">
        <f>+H511</f>
        <v>-96375.9</v>
      </c>
      <c r="I510" s="265"/>
    </row>
    <row r="511" spans="2:9" ht="20.25" customHeight="1">
      <c r="B511" s="278"/>
      <c r="C511" s="961"/>
      <c r="D511" s="276"/>
      <c r="E511" s="276"/>
      <c r="F511" s="385"/>
      <c r="G511" s="965" t="s">
        <v>70</v>
      </c>
      <c r="H511" s="1065">
        <f>+H512</f>
        <v>-96375.9</v>
      </c>
      <c r="I511" s="265"/>
    </row>
    <row r="512" spans="2:9" ht="20.25" customHeight="1">
      <c r="B512" s="278"/>
      <c r="C512" s="961"/>
      <c r="D512" s="276"/>
      <c r="E512" s="276"/>
      <c r="F512" s="385"/>
      <c r="G512" s="965" t="s">
        <v>71</v>
      </c>
      <c r="H512" s="1065">
        <f>+H513</f>
        <v>-96375.9</v>
      </c>
      <c r="I512" s="265"/>
    </row>
    <row r="513" spans="2:9" ht="21" customHeight="1">
      <c r="B513" s="278"/>
      <c r="C513" s="961"/>
      <c r="D513" s="276"/>
      <c r="E513" s="278"/>
      <c r="F513" s="239"/>
      <c r="G513" s="965" t="s">
        <v>144</v>
      </c>
      <c r="H513" s="1065">
        <f>h12.d!H130</f>
        <v>-96375.9</v>
      </c>
      <c r="I513" s="265"/>
    </row>
    <row r="514" spans="2:9" ht="87.75" customHeight="1">
      <c r="B514" s="278"/>
      <c r="C514" s="961"/>
      <c r="D514" s="276"/>
      <c r="E514" s="278"/>
      <c r="F514" s="721" t="s">
        <v>324</v>
      </c>
      <c r="G514" s="236" t="s">
        <v>325</v>
      </c>
      <c r="H514" s="1065">
        <f>H516</f>
        <v>309445.09999999998</v>
      </c>
      <c r="I514" s="265"/>
    </row>
    <row r="515" spans="2:9" ht="21" customHeight="1">
      <c r="B515" s="278"/>
      <c r="C515" s="961"/>
      <c r="D515" s="276"/>
      <c r="E515" s="278"/>
      <c r="F515" s="721"/>
      <c r="G515" s="444" t="s">
        <v>51</v>
      </c>
      <c r="H515" s="1065"/>
      <c r="I515" s="265"/>
    </row>
    <row r="516" spans="2:9" ht="21" customHeight="1">
      <c r="B516" s="278"/>
      <c r="C516" s="961"/>
      <c r="D516" s="276"/>
      <c r="E516" s="278"/>
      <c r="F516" s="721"/>
      <c r="G516" s="445" t="s">
        <v>69</v>
      </c>
      <c r="H516" s="1065">
        <f>H518</f>
        <v>309445.09999999998</v>
      </c>
      <c r="I516" s="265"/>
    </row>
    <row r="517" spans="2:9" ht="21" customHeight="1">
      <c r="B517" s="278"/>
      <c r="C517" s="961"/>
      <c r="D517" s="276"/>
      <c r="E517" s="278"/>
      <c r="F517" s="721"/>
      <c r="G517" s="444" t="s">
        <v>52</v>
      </c>
      <c r="H517" s="1065"/>
      <c r="I517" s="265"/>
    </row>
    <row r="518" spans="2:9" ht="21" customHeight="1">
      <c r="B518" s="278"/>
      <c r="C518" s="961"/>
      <c r="D518" s="276"/>
      <c r="E518" s="278"/>
      <c r="F518" s="721"/>
      <c r="G518" s="444" t="s">
        <v>4</v>
      </c>
      <c r="H518" s="1065">
        <f>H519</f>
        <v>309445.09999999998</v>
      </c>
      <c r="I518" s="265"/>
    </row>
    <row r="519" spans="2:9" ht="21" customHeight="1">
      <c r="B519" s="278"/>
      <c r="C519" s="961"/>
      <c r="D519" s="276"/>
      <c r="E519" s="278"/>
      <c r="F519" s="721"/>
      <c r="G519" s="444" t="s">
        <v>25</v>
      </c>
      <c r="H519" s="1065">
        <f>H520</f>
        <v>309445.09999999998</v>
      </c>
      <c r="I519" s="265"/>
    </row>
    <row r="520" spans="2:9" ht="21" customHeight="1">
      <c r="B520" s="278"/>
      <c r="C520" s="961"/>
      <c r="D520" s="276"/>
      <c r="E520" s="278"/>
      <c r="F520" s="721"/>
      <c r="G520" s="444" t="s">
        <v>70</v>
      </c>
      <c r="H520" s="1065">
        <f>H521</f>
        <v>309445.09999999998</v>
      </c>
      <c r="I520" s="265"/>
    </row>
    <row r="521" spans="2:9" ht="21" customHeight="1">
      <c r="B521" s="278"/>
      <c r="C521" s="961"/>
      <c r="D521" s="276"/>
      <c r="E521" s="278"/>
      <c r="F521" s="721"/>
      <c r="G521" s="444" t="s">
        <v>73</v>
      </c>
      <c r="H521" s="1065">
        <f>H522</f>
        <v>309445.09999999998</v>
      </c>
      <c r="I521" s="265"/>
    </row>
    <row r="522" spans="2:9" ht="21" customHeight="1">
      <c r="B522" s="278"/>
      <c r="C522" s="961"/>
      <c r="D522" s="276"/>
      <c r="E522" s="278"/>
      <c r="F522" s="721"/>
      <c r="G522" s="444" t="s">
        <v>327</v>
      </c>
      <c r="H522" s="1065">
        <f>h12.d!H131</f>
        <v>309445.09999999998</v>
      </c>
      <c r="I522" s="265"/>
    </row>
    <row r="523" spans="2:9" ht="21" customHeight="1">
      <c r="B523" s="278"/>
      <c r="C523" s="228" t="s">
        <v>378</v>
      </c>
      <c r="D523" s="228"/>
      <c r="E523" s="228"/>
      <c r="F523" s="720"/>
      <c r="G523" s="228" t="s">
        <v>379</v>
      </c>
      <c r="H523" s="1065">
        <f>H525</f>
        <v>-195422.3</v>
      </c>
      <c r="I523" s="265"/>
    </row>
    <row r="524" spans="2:9" ht="20.25" customHeight="1">
      <c r="B524" s="278"/>
      <c r="C524" s="962"/>
      <c r="D524" s="962"/>
      <c r="E524" s="962"/>
      <c r="F524" s="720"/>
      <c r="G524" s="962" t="s">
        <v>3</v>
      </c>
      <c r="H524" s="1065"/>
      <c r="I524" s="265"/>
    </row>
    <row r="525" spans="2:9" ht="21" customHeight="1">
      <c r="B525" s="278"/>
      <c r="C525" s="962"/>
      <c r="D525" s="228" t="s">
        <v>123</v>
      </c>
      <c r="E525" s="962"/>
      <c r="F525" s="720"/>
      <c r="G525" s="962" t="s">
        <v>379</v>
      </c>
      <c r="H525" s="1065">
        <f>H527</f>
        <v>-195422.3</v>
      </c>
      <c r="I525" s="265"/>
    </row>
    <row r="526" spans="2:9" ht="19.5" customHeight="1">
      <c r="B526" s="278"/>
      <c r="C526" s="962"/>
      <c r="D526" s="962"/>
      <c r="E526" s="962"/>
      <c r="F526" s="720"/>
      <c r="G526" s="962" t="s">
        <v>3</v>
      </c>
      <c r="H526" s="1065"/>
      <c r="I526" s="265"/>
    </row>
    <row r="527" spans="2:9" ht="21" customHeight="1">
      <c r="B527" s="278"/>
      <c r="C527" s="962"/>
      <c r="D527" s="962"/>
      <c r="E527" s="962"/>
      <c r="F527" s="720"/>
      <c r="G527" s="962" t="s">
        <v>69</v>
      </c>
      <c r="H527" s="1065">
        <f>H529</f>
        <v>-195422.3</v>
      </c>
      <c r="I527" s="265"/>
    </row>
    <row r="528" spans="2:9" ht="21" customHeight="1">
      <c r="B528" s="278"/>
      <c r="C528" s="962"/>
      <c r="D528" s="962"/>
      <c r="E528" s="962"/>
      <c r="F528" s="720"/>
      <c r="G528" s="962" t="s">
        <v>3</v>
      </c>
      <c r="H528" s="1065"/>
      <c r="I528" s="265"/>
    </row>
    <row r="529" spans="2:9" ht="21" customHeight="1">
      <c r="B529" s="278"/>
      <c r="C529" s="962"/>
      <c r="D529" s="962"/>
      <c r="E529" s="970" t="s">
        <v>380</v>
      </c>
      <c r="F529" s="243"/>
      <c r="G529" s="227" t="s">
        <v>336</v>
      </c>
      <c r="H529" s="1065">
        <f>H531+H546</f>
        <v>-195422.3</v>
      </c>
      <c r="I529" s="265"/>
    </row>
    <row r="530" spans="2:9" ht="21" customHeight="1">
      <c r="B530" s="278"/>
      <c r="C530" s="962"/>
      <c r="D530" s="962"/>
      <c r="E530" s="968"/>
      <c r="F530" s="243"/>
      <c r="G530" s="968" t="s">
        <v>3</v>
      </c>
      <c r="H530" s="1065"/>
      <c r="I530" s="265"/>
    </row>
    <row r="531" spans="2:9" ht="58.5" customHeight="1">
      <c r="B531" s="278"/>
      <c r="C531" s="962"/>
      <c r="D531" s="962"/>
      <c r="E531" s="968"/>
      <c r="F531" s="475">
        <v>11004</v>
      </c>
      <c r="G531" s="970" t="s">
        <v>366</v>
      </c>
      <c r="H531" s="1065">
        <f>H533</f>
        <v>-45642.3</v>
      </c>
      <c r="I531" s="265"/>
    </row>
    <row r="532" spans="2:9" ht="21" customHeight="1">
      <c r="B532" s="278"/>
      <c r="C532" s="961"/>
      <c r="D532" s="276"/>
      <c r="E532" s="278"/>
      <c r="F532" s="721"/>
      <c r="G532" s="968" t="s">
        <v>51</v>
      </c>
      <c r="H532" s="1065"/>
      <c r="I532" s="265"/>
    </row>
    <row r="533" spans="2:9" ht="18" customHeight="1">
      <c r="B533" s="278"/>
      <c r="C533" s="961"/>
      <c r="D533" s="276"/>
      <c r="E533" s="278"/>
      <c r="F533" s="721"/>
      <c r="G533" s="959" t="s">
        <v>69</v>
      </c>
      <c r="H533" s="1065">
        <f>H535</f>
        <v>-45642.3</v>
      </c>
      <c r="I533" s="265"/>
    </row>
    <row r="534" spans="2:9" ht="21" customHeight="1">
      <c r="B534" s="278"/>
      <c r="C534" s="961"/>
      <c r="D534" s="276"/>
      <c r="E534" s="278"/>
      <c r="F534" s="721"/>
      <c r="G534" s="968" t="s">
        <v>52</v>
      </c>
      <c r="H534" s="1065"/>
      <c r="I534" s="265"/>
    </row>
    <row r="535" spans="2:9" ht="21" customHeight="1">
      <c r="B535" s="278"/>
      <c r="C535" s="961"/>
      <c r="D535" s="276"/>
      <c r="E535" s="278"/>
      <c r="F535" s="721"/>
      <c r="G535" s="276" t="s">
        <v>4</v>
      </c>
      <c r="H535" s="1065">
        <f>H536</f>
        <v>-45642.3</v>
      </c>
      <c r="I535" s="265"/>
    </row>
    <row r="536" spans="2:9" ht="21" customHeight="1">
      <c r="B536" s="278"/>
      <c r="C536" s="961"/>
      <c r="D536" s="276"/>
      <c r="E536" s="278"/>
      <c r="F536" s="721"/>
      <c r="G536" s="276" t="s">
        <v>53</v>
      </c>
      <c r="H536" s="1065">
        <f>h12.d!H41</f>
        <v>-45642.3</v>
      </c>
      <c r="I536" s="265"/>
    </row>
    <row r="537" spans="2:9" ht="21" customHeight="1">
      <c r="B537" s="278"/>
      <c r="C537" s="961"/>
      <c r="D537" s="276"/>
      <c r="E537" s="278"/>
      <c r="F537" s="721"/>
      <c r="G537" s="276" t="s">
        <v>342</v>
      </c>
      <c r="H537" s="1065">
        <f>h12.d!H42</f>
        <v>-29337</v>
      </c>
      <c r="I537" s="265"/>
    </row>
    <row r="538" spans="2:9" ht="21" customHeight="1">
      <c r="B538" s="278"/>
      <c r="C538" s="961"/>
      <c r="D538" s="276"/>
      <c r="E538" s="278"/>
      <c r="F538" s="721"/>
      <c r="G538" s="276" t="s">
        <v>343</v>
      </c>
      <c r="H538" s="1065">
        <f>H539</f>
        <v>-337</v>
      </c>
      <c r="I538" s="265"/>
    </row>
    <row r="539" spans="2:9" ht="21" customHeight="1">
      <c r="B539" s="278"/>
      <c r="C539" s="961"/>
      <c r="D539" s="276"/>
      <c r="E539" s="278"/>
      <c r="F539" s="721"/>
      <c r="G539" s="277" t="s">
        <v>344</v>
      </c>
      <c r="H539" s="1065">
        <f>h12.d!H44</f>
        <v>-337</v>
      </c>
      <c r="I539" s="265"/>
    </row>
    <row r="540" spans="2:9" ht="21" customHeight="1">
      <c r="B540" s="278"/>
      <c r="C540" s="961"/>
      <c r="D540" s="276"/>
      <c r="E540" s="278"/>
      <c r="F540" s="721"/>
      <c r="G540" s="276" t="s">
        <v>345</v>
      </c>
      <c r="H540" s="1065">
        <f>H541</f>
        <v>-24000</v>
      </c>
      <c r="I540" s="265"/>
    </row>
    <row r="541" spans="2:9" ht="21" customHeight="1">
      <c r="B541" s="278"/>
      <c r="C541" s="961"/>
      <c r="D541" s="276"/>
      <c r="E541" s="278"/>
      <c r="F541" s="721"/>
      <c r="G541" s="276" t="s">
        <v>346</v>
      </c>
      <c r="H541" s="1065">
        <f>h12.d!H46</f>
        <v>-24000</v>
      </c>
      <c r="I541" s="265"/>
    </row>
    <row r="542" spans="2:9" ht="21" customHeight="1">
      <c r="B542" s="278"/>
      <c r="C542" s="961"/>
      <c r="D542" s="276"/>
      <c r="E542" s="278"/>
      <c r="F542" s="721"/>
      <c r="G542" s="276" t="s">
        <v>347</v>
      </c>
      <c r="H542" s="1065">
        <f>H543</f>
        <v>-5000</v>
      </c>
      <c r="I542" s="265"/>
    </row>
    <row r="543" spans="2:9" ht="21" customHeight="1">
      <c r="B543" s="278"/>
      <c r="C543" s="961"/>
      <c r="D543" s="276"/>
      <c r="E543" s="278"/>
      <c r="F543" s="721"/>
      <c r="G543" s="276" t="s">
        <v>348</v>
      </c>
      <c r="H543" s="1065">
        <f>h12.d!H48</f>
        <v>-5000</v>
      </c>
      <c r="I543" s="265"/>
    </row>
    <row r="544" spans="2:9" ht="21" customHeight="1">
      <c r="B544" s="278"/>
      <c r="C544" s="961"/>
      <c r="D544" s="276"/>
      <c r="E544" s="278"/>
      <c r="F544" s="721"/>
      <c r="G544" s="276" t="s">
        <v>67</v>
      </c>
      <c r="H544" s="1065">
        <f>H545</f>
        <v>-16305.3</v>
      </c>
      <c r="I544" s="265"/>
    </row>
    <row r="545" spans="2:9" ht="21" customHeight="1">
      <c r="B545" s="278"/>
      <c r="C545" s="961"/>
      <c r="D545" s="276"/>
      <c r="E545" s="278"/>
      <c r="F545" s="721"/>
      <c r="G545" s="277" t="s">
        <v>68</v>
      </c>
      <c r="H545" s="1065">
        <f>h12.d!H50</f>
        <v>-16305.3</v>
      </c>
      <c r="I545" s="265"/>
    </row>
    <row r="546" spans="2:9" ht="93" customHeight="1">
      <c r="B546" s="278"/>
      <c r="C546" s="961"/>
      <c r="D546" s="276"/>
      <c r="E546" s="278"/>
      <c r="F546" s="475">
        <v>12004</v>
      </c>
      <c r="G546" s="970" t="s">
        <v>337</v>
      </c>
      <c r="H546" s="1065">
        <f>H548</f>
        <v>-149780</v>
      </c>
      <c r="I546" s="265"/>
    </row>
    <row r="547" spans="2:9" ht="21" customHeight="1">
      <c r="B547" s="278"/>
      <c r="C547" s="961"/>
      <c r="D547" s="276"/>
      <c r="E547" s="278"/>
      <c r="F547" s="243"/>
      <c r="G547" s="968" t="s">
        <v>51</v>
      </c>
      <c r="H547" s="1065"/>
      <c r="I547" s="265"/>
    </row>
    <row r="548" spans="2:9" ht="21" customHeight="1">
      <c r="B548" s="278"/>
      <c r="C548" s="961"/>
      <c r="D548" s="276"/>
      <c r="E548" s="278"/>
      <c r="F548" s="243"/>
      <c r="G548" s="959" t="s">
        <v>69</v>
      </c>
      <c r="H548" s="1065">
        <f>H550</f>
        <v>-149780</v>
      </c>
      <c r="I548" s="265"/>
    </row>
    <row r="549" spans="2:9" ht="36" customHeight="1">
      <c r="B549" s="278"/>
      <c r="C549" s="961"/>
      <c r="D549" s="276"/>
      <c r="E549" s="278"/>
      <c r="F549" s="243"/>
      <c r="G549" s="968" t="s">
        <v>52</v>
      </c>
      <c r="H549" s="1065"/>
      <c r="I549" s="265"/>
    </row>
    <row r="550" spans="2:9" ht="21" customHeight="1">
      <c r="B550" s="278"/>
      <c r="C550" s="961"/>
      <c r="D550" s="276"/>
      <c r="E550" s="278"/>
      <c r="F550" s="243"/>
      <c r="G550" s="276" t="s">
        <v>4</v>
      </c>
      <c r="H550" s="1065">
        <f>H551</f>
        <v>-149780</v>
      </c>
      <c r="I550" s="265"/>
    </row>
    <row r="551" spans="2:9" ht="21" customHeight="1">
      <c r="B551" s="278"/>
      <c r="C551" s="961"/>
      <c r="D551" s="276"/>
      <c r="E551" s="278"/>
      <c r="F551" s="243"/>
      <c r="G551" s="276" t="s">
        <v>25</v>
      </c>
      <c r="H551" s="1065">
        <f>H552</f>
        <v>-149780</v>
      </c>
      <c r="I551" s="265"/>
    </row>
    <row r="552" spans="2:9" ht="21" customHeight="1">
      <c r="B552" s="278"/>
      <c r="C552" s="961"/>
      <c r="D552" s="276"/>
      <c r="E552" s="278"/>
      <c r="F552" s="243"/>
      <c r="G552" s="276" t="s">
        <v>70</v>
      </c>
      <c r="H552" s="1065">
        <f>H553+H555</f>
        <v>-149780</v>
      </c>
      <c r="I552" s="265"/>
    </row>
    <row r="553" spans="2:9" ht="21" customHeight="1">
      <c r="B553" s="278"/>
      <c r="C553" s="961"/>
      <c r="D553" s="276"/>
      <c r="E553" s="278"/>
      <c r="F553" s="243"/>
      <c r="G553" s="276" t="s">
        <v>71</v>
      </c>
      <c r="H553" s="1065">
        <f>H554</f>
        <v>-102800</v>
      </c>
      <c r="I553" s="265"/>
    </row>
    <row r="554" spans="2:9" ht="21" customHeight="1">
      <c r="B554" s="278"/>
      <c r="C554" s="961"/>
      <c r="D554" s="276"/>
      <c r="E554" s="278"/>
      <c r="F554" s="243"/>
      <c r="G554" s="277" t="s">
        <v>335</v>
      </c>
      <c r="H554" s="1065">
        <f>h11v!E115</f>
        <v>-102800</v>
      </c>
      <c r="I554" s="265"/>
    </row>
    <row r="555" spans="2:9" ht="21" customHeight="1">
      <c r="B555" s="278"/>
      <c r="C555" s="961"/>
      <c r="D555" s="276"/>
      <c r="E555" s="278"/>
      <c r="F555" s="243"/>
      <c r="G555" s="276" t="s">
        <v>156</v>
      </c>
      <c r="H555" s="1065">
        <f>H556</f>
        <v>-46980</v>
      </c>
      <c r="I555" s="265"/>
    </row>
    <row r="556" spans="2:9" ht="21" customHeight="1">
      <c r="B556" s="278"/>
      <c r="C556" s="961"/>
      <c r="D556" s="276"/>
      <c r="E556" s="278"/>
      <c r="F556" s="243"/>
      <c r="G556" s="276" t="s">
        <v>157</v>
      </c>
      <c r="H556" s="1065">
        <f>h11v!E117</f>
        <v>-46980</v>
      </c>
      <c r="I556" s="265"/>
    </row>
    <row r="557" spans="2:9" s="266" customFormat="1" ht="23.25" customHeight="1">
      <c r="B557" s="971" t="s">
        <v>122</v>
      </c>
      <c r="C557" s="970"/>
      <c r="D557" s="970"/>
      <c r="E557" s="970"/>
      <c r="F557" s="475"/>
      <c r="G557" s="228" t="s">
        <v>174</v>
      </c>
      <c r="H557" s="1083">
        <f>H559</f>
        <v>-1328291.3</v>
      </c>
      <c r="I557" s="265"/>
    </row>
    <row r="558" spans="2:9">
      <c r="B558" s="224"/>
      <c r="C558" s="224"/>
      <c r="D558" s="224"/>
      <c r="E558" s="224"/>
      <c r="F558" s="475"/>
      <c r="G558" s="42" t="s">
        <v>3</v>
      </c>
      <c r="H558" s="1084"/>
      <c r="I558" s="265"/>
    </row>
    <row r="559" spans="2:9" s="266" customFormat="1">
      <c r="B559" s="970"/>
      <c r="C559" s="971" t="s">
        <v>123</v>
      </c>
      <c r="D559" s="970"/>
      <c r="E559" s="970"/>
      <c r="F559" s="475"/>
      <c r="G559" s="228" t="s">
        <v>175</v>
      </c>
      <c r="H559" s="1083">
        <f>H561</f>
        <v>-1328291.3</v>
      </c>
      <c r="I559" s="265"/>
    </row>
    <row r="560" spans="2:9">
      <c r="B560" s="224"/>
      <c r="C560" s="224"/>
      <c r="D560" s="224"/>
      <c r="E560" s="224"/>
      <c r="F560" s="475"/>
      <c r="G560" s="42" t="s">
        <v>3</v>
      </c>
      <c r="H560" s="1084"/>
      <c r="I560" s="265"/>
    </row>
    <row r="561" spans="2:9" s="266" customFormat="1">
      <c r="B561" s="970"/>
      <c r="C561" s="970"/>
      <c r="D561" s="971" t="s">
        <v>123</v>
      </c>
      <c r="E561" s="970"/>
      <c r="F561" s="475"/>
      <c r="G561" s="228" t="s">
        <v>175</v>
      </c>
      <c r="H561" s="1083">
        <f>H563</f>
        <v>-1328291.3</v>
      </c>
      <c r="I561" s="265"/>
    </row>
    <row r="562" spans="2:9">
      <c r="B562" s="224"/>
      <c r="C562" s="224"/>
      <c r="D562" s="224"/>
      <c r="E562" s="224"/>
      <c r="F562" s="475"/>
      <c r="G562" s="42" t="s">
        <v>3</v>
      </c>
      <c r="H562" s="1084"/>
      <c r="I562" s="265"/>
    </row>
    <row r="563" spans="2:9" s="266" customFormat="1">
      <c r="B563" s="970"/>
      <c r="C563" s="970"/>
      <c r="D563" s="970"/>
      <c r="E563" s="111" t="s">
        <v>176</v>
      </c>
      <c r="F563" s="132"/>
      <c r="G563" s="112" t="s">
        <v>177</v>
      </c>
      <c r="H563" s="1069">
        <f>H584+H565+H573</f>
        <v>-1328291.3</v>
      </c>
      <c r="I563" s="265"/>
    </row>
    <row r="564" spans="2:9">
      <c r="B564" s="224"/>
      <c r="C564" s="224"/>
      <c r="D564" s="224"/>
      <c r="E564" s="224"/>
      <c r="F564" s="475"/>
      <c r="G564" s="968" t="s">
        <v>3</v>
      </c>
      <c r="H564" s="1084"/>
      <c r="I564" s="265"/>
    </row>
    <row r="565" spans="2:9" ht="69">
      <c r="B565" s="224"/>
      <c r="C565" s="224"/>
      <c r="D565" s="224"/>
      <c r="E565" s="224"/>
      <c r="F565" s="721" t="s">
        <v>290</v>
      </c>
      <c r="G565" s="965" t="s">
        <v>291</v>
      </c>
      <c r="H565" s="1085">
        <f>H567</f>
        <v>-60600</v>
      </c>
      <c r="I565" s="265"/>
    </row>
    <row r="566" spans="2:9">
      <c r="B566" s="224"/>
      <c r="C566" s="224"/>
      <c r="D566" s="224"/>
      <c r="E566" s="224"/>
      <c r="F566" s="721"/>
      <c r="G566" s="965" t="s">
        <v>51</v>
      </c>
      <c r="H566" s="1085"/>
      <c r="I566" s="265"/>
    </row>
    <row r="567" spans="2:9" ht="34.5">
      <c r="B567" s="224"/>
      <c r="C567" s="224"/>
      <c r="D567" s="224"/>
      <c r="E567" s="224"/>
      <c r="F567" s="721"/>
      <c r="G567" s="966" t="s">
        <v>69</v>
      </c>
      <c r="H567" s="1085">
        <f>H569</f>
        <v>-60600</v>
      </c>
      <c r="I567" s="265"/>
    </row>
    <row r="568" spans="2:9" ht="34.5">
      <c r="B568" s="224"/>
      <c r="C568" s="224"/>
      <c r="D568" s="224"/>
      <c r="E568" s="224"/>
      <c r="F568" s="721"/>
      <c r="G568" s="965" t="s">
        <v>52</v>
      </c>
      <c r="H568" s="1085"/>
      <c r="I568" s="265"/>
    </row>
    <row r="569" spans="2:9">
      <c r="B569" s="224"/>
      <c r="C569" s="224"/>
      <c r="D569" s="224"/>
      <c r="E569" s="224"/>
      <c r="F569" s="721"/>
      <c r="G569" s="965" t="s">
        <v>4</v>
      </c>
      <c r="H569" s="1085">
        <f>H570</f>
        <v>-60600</v>
      </c>
      <c r="I569" s="265"/>
    </row>
    <row r="570" spans="2:9">
      <c r="B570" s="224"/>
      <c r="C570" s="224"/>
      <c r="D570" s="224"/>
      <c r="E570" s="224"/>
      <c r="F570" s="721"/>
      <c r="G570" s="965" t="s">
        <v>53</v>
      </c>
      <c r="H570" s="1085">
        <f>H571</f>
        <v>-60600</v>
      </c>
      <c r="I570" s="265"/>
    </row>
    <row r="571" spans="2:9">
      <c r="B571" s="224"/>
      <c r="C571" s="224"/>
      <c r="D571" s="224"/>
      <c r="E571" s="224"/>
      <c r="F571" s="721"/>
      <c r="G571" s="965" t="s">
        <v>67</v>
      </c>
      <c r="H571" s="1085">
        <f>H572</f>
        <v>-60600</v>
      </c>
      <c r="I571" s="265"/>
    </row>
    <row r="572" spans="2:9">
      <c r="B572" s="224"/>
      <c r="C572" s="224"/>
      <c r="D572" s="224"/>
      <c r="E572" s="224"/>
      <c r="F572" s="721"/>
      <c r="G572" s="965" t="s">
        <v>68</v>
      </c>
      <c r="H572" s="1085">
        <f>h12.d!H59</f>
        <v>-60600</v>
      </c>
      <c r="I572" s="265"/>
    </row>
    <row r="573" spans="2:9" ht="51.75">
      <c r="B573" s="224"/>
      <c r="C573" s="224"/>
      <c r="D573" s="224"/>
      <c r="E573" s="224"/>
      <c r="F573" s="721" t="s">
        <v>292</v>
      </c>
      <c r="G573" s="965" t="s">
        <v>293</v>
      </c>
      <c r="H573" s="1086">
        <f>H575</f>
        <v>-881000</v>
      </c>
      <c r="I573" s="265"/>
    </row>
    <row r="574" spans="2:9">
      <c r="B574" s="224"/>
      <c r="C574" s="224"/>
      <c r="D574" s="224"/>
      <c r="E574" s="224"/>
      <c r="F574" s="721"/>
      <c r="G574" s="965" t="s">
        <v>51</v>
      </c>
      <c r="H574" s="1086"/>
      <c r="I574" s="265"/>
    </row>
    <row r="575" spans="2:9" ht="34.5">
      <c r="B575" s="224"/>
      <c r="C575" s="224"/>
      <c r="D575" s="224"/>
      <c r="E575" s="224"/>
      <c r="F575" s="721"/>
      <c r="G575" s="966" t="s">
        <v>69</v>
      </c>
      <c r="H575" s="1086">
        <f>H577</f>
        <v>-881000</v>
      </c>
      <c r="I575" s="265"/>
    </row>
    <row r="576" spans="2:9" ht="34.5">
      <c r="B576" s="224"/>
      <c r="C576" s="224"/>
      <c r="D576" s="224"/>
      <c r="E576" s="224"/>
      <c r="F576" s="721"/>
      <c r="G576" s="965" t="s">
        <v>52</v>
      </c>
      <c r="H576" s="1086"/>
      <c r="I576" s="265"/>
    </row>
    <row r="577" spans="2:9">
      <c r="B577" s="224"/>
      <c r="C577" s="224"/>
      <c r="D577" s="224"/>
      <c r="E577" s="224"/>
      <c r="F577" s="721"/>
      <c r="G577" s="965" t="s">
        <v>4</v>
      </c>
      <c r="H577" s="1086">
        <f>H578</f>
        <v>-881000</v>
      </c>
      <c r="I577" s="265"/>
    </row>
    <row r="578" spans="2:9">
      <c r="B578" s="224"/>
      <c r="C578" s="224"/>
      <c r="D578" s="224"/>
      <c r="E578" s="224"/>
      <c r="F578" s="721"/>
      <c r="G578" s="965" t="s">
        <v>25</v>
      </c>
      <c r="H578" s="1086">
        <f>H579</f>
        <v>-881000</v>
      </c>
      <c r="I578" s="265"/>
    </row>
    <row r="579" spans="2:9">
      <c r="B579" s="224"/>
      <c r="C579" s="224"/>
      <c r="D579" s="224"/>
      <c r="E579" s="224"/>
      <c r="F579" s="721"/>
      <c r="G579" s="965" t="s">
        <v>70</v>
      </c>
      <c r="H579" s="1086">
        <f>H580+H582</f>
        <v>-881000</v>
      </c>
      <c r="I579" s="265"/>
    </row>
    <row r="580" spans="2:9">
      <c r="B580" s="224"/>
      <c r="C580" s="224"/>
      <c r="D580" s="224"/>
      <c r="E580" s="224"/>
      <c r="F580" s="721"/>
      <c r="G580" s="965" t="s">
        <v>71</v>
      </c>
      <c r="H580" s="1086">
        <f>h12.d!H67</f>
        <v>-893300</v>
      </c>
      <c r="I580" s="265"/>
    </row>
    <row r="581" spans="2:9">
      <c r="B581" s="224"/>
      <c r="C581" s="224"/>
      <c r="D581" s="224"/>
      <c r="E581" s="224"/>
      <c r="F581" s="721"/>
      <c r="G581" s="965" t="s">
        <v>144</v>
      </c>
      <c r="H581" s="1086">
        <f>h12.d!H68</f>
        <v>-893300</v>
      </c>
      <c r="I581" s="265"/>
    </row>
    <row r="582" spans="2:9">
      <c r="B582" s="659"/>
      <c r="C582" s="659"/>
      <c r="D582" s="659"/>
      <c r="E582" s="659"/>
      <c r="F582" s="765"/>
      <c r="G582" s="444" t="s">
        <v>73</v>
      </c>
      <c r="H582" s="1087">
        <f>H583</f>
        <v>12300</v>
      </c>
      <c r="I582" s="265"/>
    </row>
    <row r="583" spans="2:9">
      <c r="B583" s="659"/>
      <c r="C583" s="659"/>
      <c r="D583" s="659"/>
      <c r="E583" s="659"/>
      <c r="F583" s="765"/>
      <c r="G583" s="444" t="s">
        <v>327</v>
      </c>
      <c r="H583" s="1087">
        <f>h12.d!H70</f>
        <v>12300</v>
      </c>
      <c r="I583" s="265"/>
    </row>
    <row r="584" spans="2:9" ht="54" customHeight="1">
      <c r="B584" s="224"/>
      <c r="C584" s="224"/>
      <c r="D584" s="224"/>
      <c r="E584" s="53"/>
      <c r="F584" s="721" t="s">
        <v>250</v>
      </c>
      <c r="G584" s="444" t="s">
        <v>251</v>
      </c>
      <c r="H584" s="1088">
        <f>h11v!E120</f>
        <v>-386691.3</v>
      </c>
      <c r="I584" s="265"/>
    </row>
    <row r="585" spans="2:9" ht="21.75" customHeight="1">
      <c r="B585" s="224"/>
      <c r="C585" s="224"/>
      <c r="D585" s="224"/>
      <c r="E585" s="53"/>
      <c r="F585" s="721"/>
      <c r="G585" s="444" t="s">
        <v>51</v>
      </c>
      <c r="H585" s="1088"/>
      <c r="I585" s="265"/>
    </row>
    <row r="586" spans="2:9" ht="34.5">
      <c r="B586" s="224"/>
      <c r="C586" s="224"/>
      <c r="D586" s="224"/>
      <c r="E586" s="53"/>
      <c r="F586" s="721"/>
      <c r="G586" s="445" t="s">
        <v>69</v>
      </c>
      <c r="H586" s="1088">
        <f>h11v!E122</f>
        <v>-386691.3</v>
      </c>
      <c r="I586" s="265"/>
    </row>
    <row r="587" spans="2:9" ht="34.5">
      <c r="B587" s="224"/>
      <c r="C587" s="224"/>
      <c r="D587" s="224"/>
      <c r="E587" s="53"/>
      <c r="F587" s="721"/>
      <c r="G587" s="444" t="s">
        <v>52</v>
      </c>
      <c r="H587" s="1088"/>
      <c r="I587" s="265"/>
    </row>
    <row r="588" spans="2:9">
      <c r="B588" s="224"/>
      <c r="C588" s="224"/>
      <c r="D588" s="224"/>
      <c r="E588" s="53"/>
      <c r="F588" s="721"/>
      <c r="G588" s="444" t="s">
        <v>4</v>
      </c>
      <c r="H588" s="1088">
        <f>h11v!E124</f>
        <v>-386691.3</v>
      </c>
      <c r="I588" s="265"/>
    </row>
    <row r="589" spans="2:9">
      <c r="B589" s="224"/>
      <c r="C589" s="224"/>
      <c r="D589" s="224"/>
      <c r="E589" s="53"/>
      <c r="F589" s="721"/>
      <c r="G589" s="444" t="s">
        <v>25</v>
      </c>
      <c r="H589" s="1088">
        <f>h11v!E125</f>
        <v>-386691.3</v>
      </c>
      <c r="I589" s="265"/>
    </row>
    <row r="590" spans="2:9">
      <c r="B590" s="224"/>
      <c r="C590" s="224"/>
      <c r="D590" s="224"/>
      <c r="E590" s="53"/>
      <c r="F590" s="721"/>
      <c r="G590" s="444" t="s">
        <v>70</v>
      </c>
      <c r="H590" s="1088">
        <f>h11v!E126</f>
        <v>-386691.3</v>
      </c>
      <c r="I590" s="265"/>
    </row>
    <row r="591" spans="2:9">
      <c r="B591" s="224"/>
      <c r="C591" s="224"/>
      <c r="D591" s="224"/>
      <c r="E591" s="53"/>
      <c r="F591" s="721"/>
      <c r="G591" s="444" t="s">
        <v>156</v>
      </c>
      <c r="H591" s="1088">
        <f>h11v!E127</f>
        <v>-386691.3</v>
      </c>
      <c r="I591" s="265"/>
    </row>
    <row r="592" spans="2:9" ht="22.5" customHeight="1">
      <c r="B592" s="224"/>
      <c r="C592" s="224"/>
      <c r="D592" s="224"/>
      <c r="E592" s="53"/>
      <c r="F592" s="721"/>
      <c r="G592" s="444" t="s">
        <v>157</v>
      </c>
      <c r="H592" s="1088">
        <f>h11v!E120</f>
        <v>-386691.3</v>
      </c>
      <c r="I592" s="265"/>
    </row>
    <row r="593" spans="2:9" s="387" customFormat="1" ht="38.450000000000003" customHeight="1">
      <c r="B593" s="296" t="s">
        <v>381</v>
      </c>
      <c r="C593" s="227"/>
      <c r="D593" s="227"/>
      <c r="E593" s="227"/>
      <c r="F593" s="243"/>
      <c r="G593" s="228" t="s">
        <v>382</v>
      </c>
      <c r="H593" s="728">
        <f>H595</f>
        <v>-3854381.1</v>
      </c>
      <c r="I593" s="265"/>
    </row>
    <row r="594" spans="2:9" s="297" customFormat="1">
      <c r="B594" s="298"/>
      <c r="C594" s="968"/>
      <c r="D594" s="968"/>
      <c r="E594" s="968"/>
      <c r="F594" s="243"/>
      <c r="G594" s="968" t="s">
        <v>3</v>
      </c>
      <c r="H594" s="1084"/>
      <c r="I594" s="265"/>
    </row>
    <row r="595" spans="2:9" s="387" customFormat="1" ht="21" customHeight="1">
      <c r="B595" s="729"/>
      <c r="C595" s="228" t="s">
        <v>383</v>
      </c>
      <c r="D595" s="227"/>
      <c r="E595" s="227"/>
      <c r="F595" s="243"/>
      <c r="G595" s="228" t="s">
        <v>384</v>
      </c>
      <c r="H595" s="728">
        <f>H597</f>
        <v>-3854381.1</v>
      </c>
      <c r="I595" s="265"/>
    </row>
    <row r="596" spans="2:9" s="297" customFormat="1">
      <c r="B596" s="298"/>
      <c r="C596" s="968"/>
      <c r="D596" s="968"/>
      <c r="E596" s="968"/>
      <c r="F596" s="243"/>
      <c r="G596" s="968" t="s">
        <v>3</v>
      </c>
      <c r="H596" s="1084"/>
      <c r="I596" s="265"/>
    </row>
    <row r="597" spans="2:9" s="387" customFormat="1">
      <c r="B597" s="729"/>
      <c r="C597" s="227"/>
      <c r="D597" s="228" t="s">
        <v>123</v>
      </c>
      <c r="E597" s="227"/>
      <c r="F597" s="243"/>
      <c r="G597" s="228" t="s">
        <v>384</v>
      </c>
      <c r="H597" s="728">
        <f>H599</f>
        <v>-3854381.1</v>
      </c>
      <c r="I597" s="265"/>
    </row>
    <row r="598" spans="2:9" s="297" customFormat="1">
      <c r="B598" s="298"/>
      <c r="C598" s="968"/>
      <c r="D598" s="968"/>
      <c r="E598" s="968"/>
      <c r="F598" s="243"/>
      <c r="G598" s="968" t="s">
        <v>3</v>
      </c>
      <c r="H598" s="1084"/>
      <c r="I598" s="265"/>
    </row>
    <row r="599" spans="2:9" s="297" customFormat="1" ht="34.5">
      <c r="B599" s="298"/>
      <c r="C599" s="968"/>
      <c r="D599" s="968"/>
      <c r="E599" s="968"/>
      <c r="F599" s="243"/>
      <c r="G599" s="968" t="s">
        <v>21</v>
      </c>
      <c r="H599" s="1084">
        <f>H601</f>
        <v>-3854381.1</v>
      </c>
      <c r="I599" s="265"/>
    </row>
    <row r="600" spans="2:9" s="297" customFormat="1">
      <c r="B600" s="298"/>
      <c r="C600" s="968"/>
      <c r="D600" s="968"/>
      <c r="E600" s="968"/>
      <c r="F600" s="243"/>
      <c r="G600" s="968" t="s">
        <v>3</v>
      </c>
      <c r="H600" s="1084"/>
      <c r="I600" s="265"/>
    </row>
    <row r="601" spans="2:9" s="297" customFormat="1">
      <c r="B601" s="298"/>
      <c r="C601" s="968"/>
      <c r="D601" s="968"/>
      <c r="E601" s="227" t="s">
        <v>349</v>
      </c>
      <c r="F601" s="243"/>
      <c r="G601" s="227" t="s">
        <v>350</v>
      </c>
      <c r="H601" s="1084">
        <f>H603+H612+H620+H631+H642+H653+H662+H671</f>
        <v>-3854381.1</v>
      </c>
      <c r="I601" s="265"/>
    </row>
    <row r="602" spans="2:9" s="297" customFormat="1">
      <c r="B602" s="298"/>
      <c r="C602" s="968"/>
      <c r="D602" s="968"/>
      <c r="E602" s="968"/>
      <c r="F602" s="243"/>
      <c r="G602" s="968" t="s">
        <v>3</v>
      </c>
      <c r="H602" s="1084"/>
      <c r="I602" s="265"/>
    </row>
    <row r="603" spans="2:9" s="297" customFormat="1" ht="33">
      <c r="B603" s="298"/>
      <c r="C603" s="968"/>
      <c r="D603" s="968"/>
      <c r="E603" s="968"/>
      <c r="F603" s="254">
        <v>11001</v>
      </c>
      <c r="G603" s="784" t="s">
        <v>678</v>
      </c>
      <c r="H603" s="1084">
        <f>H605</f>
        <v>-85000</v>
      </c>
      <c r="I603" s="265"/>
    </row>
    <row r="604" spans="2:9" s="297" customFormat="1">
      <c r="B604" s="298"/>
      <c r="C604" s="968"/>
      <c r="D604" s="968"/>
      <c r="E604" s="968"/>
      <c r="F604" s="738"/>
      <c r="G604" s="785" t="s">
        <v>51</v>
      </c>
      <c r="H604" s="1084"/>
      <c r="I604" s="265"/>
    </row>
    <row r="605" spans="2:9" s="297" customFormat="1" ht="34.5">
      <c r="B605" s="298"/>
      <c r="C605" s="968"/>
      <c r="D605" s="968"/>
      <c r="E605" s="968"/>
      <c r="F605" s="738"/>
      <c r="G605" s="538" t="s">
        <v>155</v>
      </c>
      <c r="H605" s="1084">
        <f>H607</f>
        <v>-85000</v>
      </c>
      <c r="I605" s="265"/>
    </row>
    <row r="606" spans="2:9" s="297" customFormat="1" ht="34.5">
      <c r="B606" s="298"/>
      <c r="C606" s="968"/>
      <c r="D606" s="968"/>
      <c r="E606" s="968"/>
      <c r="F606" s="738"/>
      <c r="G606" s="960" t="s">
        <v>52</v>
      </c>
      <c r="H606" s="1084"/>
      <c r="I606" s="265"/>
    </row>
    <row r="607" spans="2:9" s="297" customFormat="1">
      <c r="B607" s="298"/>
      <c r="C607" s="968"/>
      <c r="D607" s="968"/>
      <c r="E607" s="968"/>
      <c r="F607" s="738"/>
      <c r="G607" s="786" t="s">
        <v>4</v>
      </c>
      <c r="H607" s="1084">
        <f>H608</f>
        <v>-85000</v>
      </c>
      <c r="I607" s="265"/>
    </row>
    <row r="608" spans="2:9" s="297" customFormat="1">
      <c r="B608" s="298"/>
      <c r="C608" s="968"/>
      <c r="D608" s="968"/>
      <c r="E608" s="968"/>
      <c r="F608" s="738"/>
      <c r="G608" s="786" t="s">
        <v>53</v>
      </c>
      <c r="H608" s="1084">
        <f>H609</f>
        <v>-85000</v>
      </c>
      <c r="I608" s="265"/>
    </row>
    <row r="609" spans="2:9" s="297" customFormat="1">
      <c r="B609" s="298"/>
      <c r="C609" s="968"/>
      <c r="D609" s="968"/>
      <c r="E609" s="968"/>
      <c r="F609" s="738"/>
      <c r="G609" s="960" t="s">
        <v>682</v>
      </c>
      <c r="H609" s="1084">
        <f>H610</f>
        <v>-85000</v>
      </c>
      <c r="I609" s="265"/>
    </row>
    <row r="610" spans="2:9" s="297" customFormat="1">
      <c r="B610" s="298"/>
      <c r="C610" s="968"/>
      <c r="D610" s="968"/>
      <c r="E610" s="968"/>
      <c r="F610" s="738"/>
      <c r="G610" s="960" t="s">
        <v>683</v>
      </c>
      <c r="H610" s="1084">
        <f>H611</f>
        <v>-85000</v>
      </c>
      <c r="I610" s="265"/>
    </row>
    <row r="611" spans="2:9" s="297" customFormat="1" ht="34.5">
      <c r="B611" s="298"/>
      <c r="C611" s="968"/>
      <c r="D611" s="968"/>
      <c r="E611" s="968"/>
      <c r="F611" s="738"/>
      <c r="G611" s="960" t="s">
        <v>684</v>
      </c>
      <c r="H611" s="1089">
        <v>-85000</v>
      </c>
      <c r="I611" s="265"/>
    </row>
    <row r="612" spans="2:9" s="297" customFormat="1" ht="75" customHeight="1">
      <c r="B612" s="298"/>
      <c r="C612" s="968"/>
      <c r="D612" s="968"/>
      <c r="E612" s="968"/>
      <c r="F612" s="733">
        <v>11004</v>
      </c>
      <c r="G612" s="299" t="s">
        <v>351</v>
      </c>
      <c r="H612" s="1084">
        <f>H614</f>
        <v>-6187.3</v>
      </c>
      <c r="I612" s="265"/>
    </row>
    <row r="613" spans="2:9" s="297" customFormat="1">
      <c r="B613" s="298"/>
      <c r="C613" s="968"/>
      <c r="D613" s="968"/>
      <c r="E613" s="968"/>
      <c r="F613" s="742"/>
      <c r="G613" s="276" t="s">
        <v>332</v>
      </c>
      <c r="H613" s="1084"/>
      <c r="I613" s="265"/>
    </row>
    <row r="614" spans="2:9" s="297" customFormat="1" ht="34.5">
      <c r="B614" s="298"/>
      <c r="C614" s="968"/>
      <c r="D614" s="968"/>
      <c r="E614" s="968"/>
      <c r="F614" s="742"/>
      <c r="G614" s="301" t="s">
        <v>333</v>
      </c>
      <c r="H614" s="1084">
        <f>H616</f>
        <v>-6187.3</v>
      </c>
      <c r="I614" s="265"/>
    </row>
    <row r="615" spans="2:9" s="297" customFormat="1" ht="34.5">
      <c r="B615" s="298"/>
      <c r="C615" s="968"/>
      <c r="D615" s="968"/>
      <c r="E615" s="968"/>
      <c r="F615" s="742"/>
      <c r="G615" s="276" t="s">
        <v>334</v>
      </c>
      <c r="H615" s="1084"/>
      <c r="I615" s="265"/>
    </row>
    <row r="616" spans="2:9" s="297" customFormat="1">
      <c r="B616" s="298"/>
      <c r="C616" s="968"/>
      <c r="D616" s="968"/>
      <c r="E616" s="968"/>
      <c r="F616" s="742"/>
      <c r="G616" s="276" t="s">
        <v>4</v>
      </c>
      <c r="H616" s="1089">
        <f>H617</f>
        <v>-6187.3</v>
      </c>
      <c r="I616" s="265"/>
    </row>
    <row r="617" spans="2:9" s="297" customFormat="1">
      <c r="B617" s="298"/>
      <c r="C617" s="968"/>
      <c r="D617" s="968"/>
      <c r="E617" s="968"/>
      <c r="F617" s="742"/>
      <c r="G617" s="276" t="s">
        <v>53</v>
      </c>
      <c r="H617" s="1089">
        <f>H618</f>
        <v>-6187.3</v>
      </c>
      <c r="I617" s="265"/>
    </row>
    <row r="618" spans="2:9" s="297" customFormat="1">
      <c r="B618" s="298"/>
      <c r="C618" s="968"/>
      <c r="D618" s="968"/>
      <c r="E618" s="968"/>
      <c r="F618" s="742"/>
      <c r="G618" s="276" t="s">
        <v>67</v>
      </c>
      <c r="H618" s="1089">
        <f>H619</f>
        <v>-6187.3</v>
      </c>
      <c r="I618" s="265"/>
    </row>
    <row r="619" spans="2:9" s="297" customFormat="1">
      <c r="B619" s="298"/>
      <c r="C619" s="968"/>
      <c r="D619" s="968"/>
      <c r="E619" s="968"/>
      <c r="F619" s="742"/>
      <c r="G619" s="277" t="s">
        <v>68</v>
      </c>
      <c r="H619" s="1089">
        <f>h12.d!H80</f>
        <v>-6187.3</v>
      </c>
      <c r="I619" s="265"/>
    </row>
    <row r="620" spans="2:9" s="297" customFormat="1" ht="85.5" customHeight="1">
      <c r="B620" s="298"/>
      <c r="C620" s="968"/>
      <c r="D620" s="968"/>
      <c r="E620" s="968"/>
      <c r="F620" s="475" t="s">
        <v>149</v>
      </c>
      <c r="G620" s="466" t="s">
        <v>352</v>
      </c>
      <c r="H620" s="1089">
        <f>H622</f>
        <v>-1605169.3</v>
      </c>
      <c r="I620" s="265"/>
    </row>
    <row r="621" spans="2:9" s="297" customFormat="1">
      <c r="B621" s="298"/>
      <c r="C621" s="968"/>
      <c r="D621" s="968"/>
      <c r="E621" s="968"/>
      <c r="F621" s="742"/>
      <c r="G621" s="276" t="s">
        <v>332</v>
      </c>
      <c r="H621" s="1089"/>
      <c r="I621" s="265"/>
    </row>
    <row r="622" spans="2:9" s="297" customFormat="1" ht="34.5">
      <c r="B622" s="298"/>
      <c r="C622" s="968"/>
      <c r="D622" s="968"/>
      <c r="E622" s="968"/>
      <c r="F622" s="742"/>
      <c r="G622" s="301" t="s">
        <v>333</v>
      </c>
      <c r="H622" s="1089">
        <f>H624</f>
        <v>-1605169.3</v>
      </c>
      <c r="I622" s="265"/>
    </row>
    <row r="623" spans="2:9" s="297" customFormat="1" ht="34.5">
      <c r="B623" s="298"/>
      <c r="C623" s="968"/>
      <c r="D623" s="968"/>
      <c r="E623" s="968"/>
      <c r="F623" s="742"/>
      <c r="G623" s="276" t="s">
        <v>334</v>
      </c>
      <c r="H623" s="1089"/>
      <c r="I623" s="265"/>
    </row>
    <row r="624" spans="2:9" s="297" customFormat="1">
      <c r="B624" s="298"/>
      <c r="C624" s="968"/>
      <c r="D624" s="968"/>
      <c r="E624" s="968"/>
      <c r="F624" s="742"/>
      <c r="G624" s="276" t="s">
        <v>4</v>
      </c>
      <c r="H624" s="1089">
        <f>H625</f>
        <v>-1605169.3</v>
      </c>
      <c r="I624" s="265"/>
    </row>
    <row r="625" spans="2:9" s="297" customFormat="1">
      <c r="B625" s="298"/>
      <c r="C625" s="968"/>
      <c r="D625" s="968"/>
      <c r="E625" s="968"/>
      <c r="F625" s="742"/>
      <c r="G625" s="276" t="s">
        <v>25</v>
      </c>
      <c r="H625" s="1089">
        <f>H626</f>
        <v>-1605169.3</v>
      </c>
      <c r="I625" s="265"/>
    </row>
    <row r="626" spans="2:9" s="297" customFormat="1">
      <c r="B626" s="298"/>
      <c r="C626" s="968"/>
      <c r="D626" s="968"/>
      <c r="E626" s="968"/>
      <c r="F626" s="742"/>
      <c r="G626" s="276" t="s">
        <v>70</v>
      </c>
      <c r="H626" s="1089">
        <f>H627+H629</f>
        <v>-1605169.3</v>
      </c>
      <c r="I626" s="265"/>
    </row>
    <row r="627" spans="2:9" s="297" customFormat="1">
      <c r="B627" s="298"/>
      <c r="C627" s="968"/>
      <c r="D627" s="968"/>
      <c r="E627" s="968"/>
      <c r="F627" s="742"/>
      <c r="G627" s="276" t="s">
        <v>71</v>
      </c>
      <c r="H627" s="1089">
        <f>H628</f>
        <v>-1494507.3</v>
      </c>
      <c r="I627" s="265"/>
    </row>
    <row r="628" spans="2:9" s="297" customFormat="1">
      <c r="B628" s="298"/>
      <c r="C628" s="968"/>
      <c r="D628" s="968"/>
      <c r="E628" s="968"/>
      <c r="F628" s="742"/>
      <c r="G628" s="277" t="s">
        <v>335</v>
      </c>
      <c r="H628" s="1089">
        <f>h12.d!H89</f>
        <v>-1494507.3</v>
      </c>
      <c r="I628" s="265"/>
    </row>
    <row r="629" spans="2:9" s="297" customFormat="1">
      <c r="B629" s="298"/>
      <c r="C629" s="968"/>
      <c r="D629" s="968"/>
      <c r="E629" s="968"/>
      <c r="F629" s="742"/>
      <c r="G629" s="276" t="s">
        <v>156</v>
      </c>
      <c r="H629" s="1089">
        <f>H630</f>
        <v>-110662</v>
      </c>
      <c r="I629" s="265"/>
    </row>
    <row r="630" spans="2:9" s="297" customFormat="1">
      <c r="B630" s="298"/>
      <c r="C630" s="968"/>
      <c r="D630" s="968"/>
      <c r="E630" s="968"/>
      <c r="F630" s="742"/>
      <c r="G630" s="276" t="s">
        <v>157</v>
      </c>
      <c r="H630" s="1089">
        <f>h12.d!H91</f>
        <v>-110662</v>
      </c>
      <c r="I630" s="265"/>
    </row>
    <row r="631" spans="2:9" s="297" customFormat="1" ht="87.75" customHeight="1">
      <c r="B631" s="298"/>
      <c r="C631" s="968"/>
      <c r="D631" s="968"/>
      <c r="E631" s="968"/>
      <c r="F631" s="742">
        <v>31001</v>
      </c>
      <c r="G631" s="970" t="s">
        <v>526</v>
      </c>
      <c r="H631" s="1090">
        <f>h11v!E252</f>
        <v>-928419.5</v>
      </c>
      <c r="I631" s="265"/>
    </row>
    <row r="632" spans="2:9" s="297" customFormat="1" ht="18" customHeight="1">
      <c r="B632" s="298"/>
      <c r="C632" s="968"/>
      <c r="D632" s="968"/>
      <c r="E632" s="968"/>
      <c r="F632" s="742"/>
      <c r="G632" s="968" t="s">
        <v>51</v>
      </c>
      <c r="H632" s="1089"/>
      <c r="I632" s="265"/>
    </row>
    <row r="633" spans="2:9" s="297" customFormat="1" ht="34.5">
      <c r="B633" s="298"/>
      <c r="C633" s="968"/>
      <c r="D633" s="968"/>
      <c r="E633" s="968"/>
      <c r="F633" s="742"/>
      <c r="G633" s="963" t="s">
        <v>155</v>
      </c>
      <c r="H633" s="1089">
        <f>h11v!E254</f>
        <v>-928419.5</v>
      </c>
      <c r="I633" s="265"/>
    </row>
    <row r="634" spans="2:9" s="297" customFormat="1" ht="34.5">
      <c r="B634" s="298"/>
      <c r="C634" s="968"/>
      <c r="D634" s="968"/>
      <c r="E634" s="968"/>
      <c r="F634" s="742"/>
      <c r="G634" s="968" t="s">
        <v>52</v>
      </c>
      <c r="H634" s="1089"/>
      <c r="I634" s="265"/>
    </row>
    <row r="635" spans="2:9" s="297" customFormat="1">
      <c r="B635" s="298"/>
      <c r="C635" s="968"/>
      <c r="D635" s="968"/>
      <c r="E635" s="968"/>
      <c r="F635" s="742"/>
      <c r="G635" s="224" t="s">
        <v>4</v>
      </c>
      <c r="H635" s="1089">
        <f>h11v!E256</f>
        <v>-928419.5</v>
      </c>
      <c r="I635" s="265"/>
    </row>
    <row r="636" spans="2:9" s="297" customFormat="1">
      <c r="B636" s="298"/>
      <c r="C636" s="968"/>
      <c r="D636" s="968"/>
      <c r="E636" s="968"/>
      <c r="F636" s="742"/>
      <c r="G636" s="224" t="s">
        <v>25</v>
      </c>
      <c r="H636" s="1089">
        <f>h11v!E257</f>
        <v>-928419.5</v>
      </c>
      <c r="I636" s="265"/>
    </row>
    <row r="637" spans="2:9" s="297" customFormat="1">
      <c r="B637" s="298"/>
      <c r="C637" s="968"/>
      <c r="D637" s="968"/>
      <c r="E637" s="968"/>
      <c r="F637" s="742"/>
      <c r="G637" s="224" t="s">
        <v>70</v>
      </c>
      <c r="H637" s="1089">
        <f>H638+H640</f>
        <v>-928419.5</v>
      </c>
      <c r="I637" s="265"/>
    </row>
    <row r="638" spans="2:9" s="297" customFormat="1">
      <c r="B638" s="298"/>
      <c r="C638" s="968"/>
      <c r="D638" s="968"/>
      <c r="E638" s="968"/>
      <c r="F638" s="742"/>
      <c r="G638" s="393" t="s">
        <v>71</v>
      </c>
      <c r="H638" s="1089">
        <f>H639</f>
        <v>-915019.5</v>
      </c>
      <c r="I638" s="265"/>
    </row>
    <row r="639" spans="2:9" s="297" customFormat="1">
      <c r="B639" s="298"/>
      <c r="C639" s="968"/>
      <c r="D639" s="968"/>
      <c r="E639" s="968"/>
      <c r="F639" s="742"/>
      <c r="G639" s="962" t="s">
        <v>144</v>
      </c>
      <c r="H639" s="1089">
        <f>h11v!E260</f>
        <v>-915019.5</v>
      </c>
      <c r="I639" s="265"/>
    </row>
    <row r="640" spans="2:9" s="297" customFormat="1">
      <c r="B640" s="298"/>
      <c r="C640" s="968"/>
      <c r="D640" s="968"/>
      <c r="E640" s="968"/>
      <c r="F640" s="742"/>
      <c r="G640" s="961" t="s">
        <v>156</v>
      </c>
      <c r="H640" s="1089">
        <f>h11v!E261</f>
        <v>-13400</v>
      </c>
      <c r="I640" s="265"/>
    </row>
    <row r="641" spans="2:9" s="297" customFormat="1">
      <c r="B641" s="298"/>
      <c r="C641" s="968"/>
      <c r="D641" s="968"/>
      <c r="E641" s="968"/>
      <c r="F641" s="742"/>
      <c r="G641" s="961" t="s">
        <v>157</v>
      </c>
      <c r="H641" s="1089">
        <f>h11v!E262</f>
        <v>-13400</v>
      </c>
      <c r="I641" s="265"/>
    </row>
    <row r="642" spans="2:9" s="297" customFormat="1" ht="86.25">
      <c r="B642" s="298"/>
      <c r="C642" s="968"/>
      <c r="D642" s="968"/>
      <c r="E642" s="968"/>
      <c r="F642" s="742">
        <v>31002</v>
      </c>
      <c r="G642" s="970" t="s">
        <v>588</v>
      </c>
      <c r="H642" s="1090">
        <f>H644</f>
        <v>-224505</v>
      </c>
      <c r="I642" s="265"/>
    </row>
    <row r="643" spans="2:9" s="297" customFormat="1">
      <c r="B643" s="298"/>
      <c r="C643" s="968"/>
      <c r="D643" s="968"/>
      <c r="E643" s="968"/>
      <c r="F643" s="742"/>
      <c r="G643" s="968" t="s">
        <v>51</v>
      </c>
      <c r="H643" s="1089"/>
      <c r="I643" s="265"/>
    </row>
    <row r="644" spans="2:9" s="297" customFormat="1" ht="34.5">
      <c r="B644" s="298"/>
      <c r="C644" s="968"/>
      <c r="D644" s="968"/>
      <c r="E644" s="968"/>
      <c r="F644" s="742"/>
      <c r="G644" s="963" t="s">
        <v>155</v>
      </c>
      <c r="H644" s="1089">
        <f>H646</f>
        <v>-224505</v>
      </c>
      <c r="I644" s="265"/>
    </row>
    <row r="645" spans="2:9" s="297" customFormat="1" ht="34.5">
      <c r="B645" s="298"/>
      <c r="C645" s="968"/>
      <c r="D645" s="968"/>
      <c r="E645" s="968"/>
      <c r="F645" s="742"/>
      <c r="G645" s="223" t="s">
        <v>52</v>
      </c>
      <c r="H645" s="1089"/>
      <c r="I645" s="265"/>
    </row>
    <row r="646" spans="2:9" s="297" customFormat="1">
      <c r="B646" s="298"/>
      <c r="C646" s="968"/>
      <c r="D646" s="968"/>
      <c r="E646" s="968"/>
      <c r="F646" s="742"/>
      <c r="G646" s="224" t="s">
        <v>4</v>
      </c>
      <c r="H646" s="1089">
        <f>H647</f>
        <v>-224505</v>
      </c>
      <c r="I646" s="265"/>
    </row>
    <row r="647" spans="2:9" s="297" customFormat="1">
      <c r="B647" s="298"/>
      <c r="C647" s="968"/>
      <c r="D647" s="968"/>
      <c r="E647" s="968"/>
      <c r="F647" s="742"/>
      <c r="G647" s="224" t="s">
        <v>25</v>
      </c>
      <c r="H647" s="1089">
        <f>H648</f>
        <v>-224505</v>
      </c>
      <c r="I647" s="265"/>
    </row>
    <row r="648" spans="2:9" s="297" customFormat="1">
      <c r="B648" s="298"/>
      <c r="C648" s="968"/>
      <c r="D648" s="968"/>
      <c r="E648" s="968"/>
      <c r="F648" s="742"/>
      <c r="G648" s="224" t="s">
        <v>70</v>
      </c>
      <c r="H648" s="1089">
        <f>H649+H651</f>
        <v>-224505</v>
      </c>
      <c r="I648" s="265"/>
    </row>
    <row r="649" spans="2:9" s="297" customFormat="1">
      <c r="B649" s="298"/>
      <c r="C649" s="968"/>
      <c r="D649" s="968"/>
      <c r="E649" s="968"/>
      <c r="F649" s="742"/>
      <c r="G649" s="224" t="s">
        <v>71</v>
      </c>
      <c r="H649" s="1089">
        <f>H650</f>
        <v>-206590</v>
      </c>
      <c r="I649" s="265"/>
    </row>
    <row r="650" spans="2:9" s="297" customFormat="1">
      <c r="B650" s="298"/>
      <c r="C650" s="968"/>
      <c r="D650" s="968"/>
      <c r="E650" s="968"/>
      <c r="F650" s="742"/>
      <c r="G650" s="224" t="s">
        <v>144</v>
      </c>
      <c r="H650" s="1089">
        <f>h11v!E271</f>
        <v>-206590</v>
      </c>
      <c r="I650" s="265"/>
    </row>
    <row r="651" spans="2:9" s="297" customFormat="1">
      <c r="B651" s="298"/>
      <c r="C651" s="968"/>
      <c r="D651" s="968"/>
      <c r="E651" s="968"/>
      <c r="F651" s="742"/>
      <c r="G651" s="224" t="s">
        <v>156</v>
      </c>
      <c r="H651" s="1089">
        <f>H652</f>
        <v>-17915</v>
      </c>
      <c r="I651" s="265"/>
    </row>
    <row r="652" spans="2:9" s="297" customFormat="1">
      <c r="B652" s="298"/>
      <c r="C652" s="968"/>
      <c r="D652" s="968"/>
      <c r="E652" s="968"/>
      <c r="F652" s="742"/>
      <c r="G652" s="224" t="s">
        <v>157</v>
      </c>
      <c r="H652" s="1089">
        <f>h11v!E273</f>
        <v>-17915</v>
      </c>
      <c r="I652" s="265"/>
    </row>
    <row r="653" spans="2:9" s="297" customFormat="1" ht="69">
      <c r="B653" s="298"/>
      <c r="C653" s="968"/>
      <c r="D653" s="968"/>
      <c r="E653" s="968"/>
      <c r="F653" s="475">
        <v>31003</v>
      </c>
      <c r="G653" s="970" t="s">
        <v>525</v>
      </c>
      <c r="H653" s="1089">
        <f>h11v!E274</f>
        <v>-631500</v>
      </c>
      <c r="I653" s="265"/>
    </row>
    <row r="654" spans="2:9" s="297" customFormat="1">
      <c r="B654" s="298"/>
      <c r="C654" s="968"/>
      <c r="D654" s="968"/>
      <c r="E654" s="968"/>
      <c r="F654" s="243"/>
      <c r="G654" s="968" t="s">
        <v>51</v>
      </c>
      <c r="H654" s="1089"/>
      <c r="I654" s="265"/>
    </row>
    <row r="655" spans="2:9" s="297" customFormat="1" ht="34.5">
      <c r="B655" s="298"/>
      <c r="C655" s="968"/>
      <c r="D655" s="968"/>
      <c r="E655" s="968"/>
      <c r="F655" s="243"/>
      <c r="G655" s="963" t="s">
        <v>155</v>
      </c>
      <c r="H655" s="1089">
        <f>h11v!E276</f>
        <v>-631500</v>
      </c>
      <c r="I655" s="265"/>
    </row>
    <row r="656" spans="2:9" s="297" customFormat="1" ht="34.5">
      <c r="B656" s="298"/>
      <c r="C656" s="968"/>
      <c r="D656" s="968"/>
      <c r="E656" s="968"/>
      <c r="F656" s="243"/>
      <c r="G656" s="968" t="s">
        <v>52</v>
      </c>
      <c r="H656" s="1089"/>
      <c r="I656" s="265"/>
    </row>
    <row r="657" spans="2:9" s="297" customFormat="1">
      <c r="B657" s="298"/>
      <c r="C657" s="968"/>
      <c r="D657" s="968"/>
      <c r="E657" s="968"/>
      <c r="F657" s="243"/>
      <c r="G657" s="224" t="s">
        <v>4</v>
      </c>
      <c r="H657" s="1089">
        <f>h11v!E278</f>
        <v>-631500</v>
      </c>
      <c r="I657" s="265"/>
    </row>
    <row r="658" spans="2:9" s="297" customFormat="1">
      <c r="B658" s="298"/>
      <c r="C658" s="968"/>
      <c r="D658" s="968"/>
      <c r="E658" s="968"/>
      <c r="F658" s="243"/>
      <c r="G658" s="224" t="s">
        <v>25</v>
      </c>
      <c r="H658" s="1089">
        <f>h11v!E279</f>
        <v>-631500</v>
      </c>
      <c r="I658" s="265"/>
    </row>
    <row r="659" spans="2:9" s="297" customFormat="1">
      <c r="B659" s="298"/>
      <c r="C659" s="968"/>
      <c r="D659" s="968"/>
      <c r="E659" s="968"/>
      <c r="F659" s="243"/>
      <c r="G659" s="224" t="s">
        <v>70</v>
      </c>
      <c r="H659" s="1089">
        <f>h11v!E280</f>
        <v>-631500</v>
      </c>
      <c r="I659" s="265"/>
    </row>
    <row r="660" spans="2:9" s="297" customFormat="1">
      <c r="B660" s="298"/>
      <c r="C660" s="968"/>
      <c r="D660" s="968"/>
      <c r="E660" s="968"/>
      <c r="F660" s="243"/>
      <c r="G660" s="961" t="s">
        <v>71</v>
      </c>
      <c r="H660" s="1089">
        <f>h11v!E281</f>
        <v>-631500</v>
      </c>
      <c r="I660" s="265"/>
    </row>
    <row r="661" spans="2:9" s="297" customFormat="1">
      <c r="B661" s="298"/>
      <c r="C661" s="968"/>
      <c r="D661" s="968"/>
      <c r="E661" s="968"/>
      <c r="F661" s="734"/>
      <c r="G661" s="961" t="s">
        <v>72</v>
      </c>
      <c r="H661" s="1089">
        <f>h11v!E282</f>
        <v>-631500</v>
      </c>
      <c r="I661" s="265"/>
    </row>
    <row r="662" spans="2:9" ht="86.25">
      <c r="B662" s="298"/>
      <c r="C662" s="968"/>
      <c r="D662" s="968"/>
      <c r="E662" s="968"/>
      <c r="F662" s="475" t="s">
        <v>353</v>
      </c>
      <c r="G662" s="466" t="s">
        <v>354</v>
      </c>
      <c r="H662" s="1091">
        <f>H664</f>
        <v>-353600</v>
      </c>
      <c r="I662" s="265"/>
    </row>
    <row r="663" spans="2:9">
      <c r="B663" s="302"/>
      <c r="C663" s="956"/>
      <c r="D663" s="956"/>
      <c r="E663" s="956"/>
      <c r="F663" s="742"/>
      <c r="G663" s="276" t="s">
        <v>332</v>
      </c>
      <c r="H663" s="1091"/>
      <c r="I663" s="265"/>
    </row>
    <row r="664" spans="2:9" ht="42" customHeight="1">
      <c r="B664" s="303"/>
      <c r="C664" s="304"/>
      <c r="D664" s="304"/>
      <c r="E664" s="304"/>
      <c r="F664" s="742"/>
      <c r="G664" s="301" t="s">
        <v>333</v>
      </c>
      <c r="H664" s="1091">
        <f>H666</f>
        <v>-353600</v>
      </c>
      <c r="I664" s="265"/>
    </row>
    <row r="665" spans="2:9" ht="34.5">
      <c r="B665" s="298"/>
      <c r="C665" s="968"/>
      <c r="D665" s="968"/>
      <c r="E665" s="968"/>
      <c r="F665" s="742"/>
      <c r="G665" s="276" t="s">
        <v>334</v>
      </c>
      <c r="H665" s="1091"/>
      <c r="I665" s="265"/>
    </row>
    <row r="666" spans="2:9">
      <c r="B666" s="298"/>
      <c r="C666" s="968"/>
      <c r="D666" s="968"/>
      <c r="E666" s="968"/>
      <c r="F666" s="742"/>
      <c r="G666" s="276" t="s">
        <v>4</v>
      </c>
      <c r="H666" s="133">
        <f>H667</f>
        <v>-353600</v>
      </c>
      <c r="I666" s="265"/>
    </row>
    <row r="667" spans="2:9">
      <c r="B667" s="298"/>
      <c r="C667" s="968"/>
      <c r="D667" s="968"/>
      <c r="E667" s="968"/>
      <c r="F667" s="742"/>
      <c r="G667" s="276" t="s">
        <v>25</v>
      </c>
      <c r="H667" s="133">
        <f>H668</f>
        <v>-353600</v>
      </c>
      <c r="I667" s="265"/>
    </row>
    <row r="668" spans="2:9" s="297" customFormat="1" ht="28.5" customHeight="1">
      <c r="B668" s="298"/>
      <c r="C668" s="968"/>
      <c r="D668" s="968"/>
      <c r="E668" s="968"/>
      <c r="F668" s="742"/>
      <c r="G668" s="276" t="s">
        <v>70</v>
      </c>
      <c r="H668" s="1089">
        <f>H669</f>
        <v>-353600</v>
      </c>
      <c r="I668" s="265"/>
    </row>
    <row r="669" spans="2:9" s="297" customFormat="1">
      <c r="B669" s="298"/>
      <c r="C669" s="968"/>
      <c r="D669" s="968"/>
      <c r="E669" s="968"/>
      <c r="F669" s="742"/>
      <c r="G669" s="276" t="s">
        <v>71</v>
      </c>
      <c r="H669" s="1089">
        <f>H670</f>
        <v>-353600</v>
      </c>
      <c r="I669" s="265"/>
    </row>
    <row r="670" spans="2:9" s="297" customFormat="1" ht="24.75" customHeight="1">
      <c r="B670" s="501"/>
      <c r="C670" s="502"/>
      <c r="D670" s="502"/>
      <c r="E670" s="502"/>
      <c r="F670" s="743"/>
      <c r="G670" s="504" t="s">
        <v>72</v>
      </c>
      <c r="H670" s="1092">
        <f>h12.d!H100</f>
        <v>-353600</v>
      </c>
      <c r="I670" s="265"/>
    </row>
    <row r="671" spans="2:9" s="297" customFormat="1" ht="59.45" customHeight="1">
      <c r="B671" s="968"/>
      <c r="C671" s="968"/>
      <c r="D671" s="968"/>
      <c r="E671" s="968"/>
      <c r="F671" s="742">
        <v>31005</v>
      </c>
      <c r="G671" s="970" t="s">
        <v>589</v>
      </c>
      <c r="H671" s="1089">
        <f>H673</f>
        <v>-20000</v>
      </c>
      <c r="I671" s="265"/>
    </row>
    <row r="672" spans="2:9" s="297" customFormat="1" ht="18" customHeight="1">
      <c r="B672" s="968"/>
      <c r="C672" s="968"/>
      <c r="D672" s="968"/>
      <c r="E672" s="968"/>
      <c r="F672" s="742"/>
      <c r="G672" s="968" t="s">
        <v>51</v>
      </c>
      <c r="H672" s="1089"/>
      <c r="I672" s="265"/>
    </row>
    <row r="673" spans="2:9" s="297" customFormat="1" ht="36" customHeight="1">
      <c r="B673" s="968"/>
      <c r="C673" s="968"/>
      <c r="D673" s="968"/>
      <c r="E673" s="968"/>
      <c r="F673" s="742"/>
      <c r="G673" s="963" t="s">
        <v>155</v>
      </c>
      <c r="H673" s="1089">
        <f>H675</f>
        <v>-20000</v>
      </c>
      <c r="I673" s="265"/>
    </row>
    <row r="674" spans="2:9" s="297" customFormat="1" ht="33.75" customHeight="1">
      <c r="B674" s="968"/>
      <c r="C674" s="968"/>
      <c r="D674" s="968"/>
      <c r="E674" s="968"/>
      <c r="F674" s="742"/>
      <c r="G674" s="968" t="s">
        <v>52</v>
      </c>
      <c r="H674" s="1089"/>
      <c r="I674" s="265"/>
    </row>
    <row r="675" spans="2:9" s="297" customFormat="1" ht="17.25" customHeight="1">
      <c r="B675" s="968"/>
      <c r="C675" s="968"/>
      <c r="D675" s="968"/>
      <c r="E675" s="968"/>
      <c r="F675" s="742"/>
      <c r="G675" s="224" t="s">
        <v>4</v>
      </c>
      <c r="H675" s="1089">
        <f>H676</f>
        <v>-20000</v>
      </c>
      <c r="I675" s="265"/>
    </row>
    <row r="676" spans="2:9" s="297" customFormat="1" ht="16.5" customHeight="1">
      <c r="B676" s="968"/>
      <c r="C676" s="968"/>
      <c r="D676" s="968"/>
      <c r="E676" s="968"/>
      <c r="F676" s="742"/>
      <c r="G676" s="224" t="s">
        <v>25</v>
      </c>
      <c r="H676" s="1089">
        <f>H677</f>
        <v>-20000</v>
      </c>
      <c r="I676" s="265"/>
    </row>
    <row r="677" spans="2:9" s="297" customFormat="1" ht="14.25" customHeight="1">
      <c r="B677" s="968"/>
      <c r="C677" s="968"/>
      <c r="D677" s="968"/>
      <c r="E677" s="968"/>
      <c r="F677" s="742"/>
      <c r="G677" s="224" t="s">
        <v>70</v>
      </c>
      <c r="H677" s="1089">
        <f>H678</f>
        <v>-20000</v>
      </c>
      <c r="I677" s="265"/>
    </row>
    <row r="678" spans="2:9" s="297" customFormat="1" ht="18" customHeight="1">
      <c r="B678" s="968"/>
      <c r="C678" s="968"/>
      <c r="D678" s="968"/>
      <c r="E678" s="968"/>
      <c r="F678" s="742"/>
      <c r="G678" s="224" t="s">
        <v>71</v>
      </c>
      <c r="H678" s="1089">
        <f>H679</f>
        <v>-20000</v>
      </c>
      <c r="I678" s="265"/>
    </row>
    <row r="679" spans="2:9" s="297" customFormat="1" ht="17.25" customHeight="1">
      <c r="B679" s="968"/>
      <c r="C679" s="968"/>
      <c r="D679" s="968"/>
      <c r="E679" s="968"/>
      <c r="F679" s="742"/>
      <c r="G679" s="224" t="s">
        <v>144</v>
      </c>
      <c r="H679" s="1089">
        <f>h11v!E291</f>
        <v>-20000</v>
      </c>
      <c r="I679" s="265"/>
    </row>
    <row r="680" spans="2:9" s="387" customFormat="1" ht="22.9" customHeight="1">
      <c r="B680" s="227"/>
      <c r="C680" s="227"/>
      <c r="D680" s="227"/>
      <c r="E680" s="227"/>
      <c r="F680" s="742"/>
      <c r="G680" s="970" t="s">
        <v>680</v>
      </c>
      <c r="H680" s="1093">
        <f>H683</f>
        <v>1010191.2239999995</v>
      </c>
      <c r="I680" s="265"/>
    </row>
    <row r="681" spans="2:9" s="266" customFormat="1">
      <c r="B681" s="771" t="s">
        <v>996</v>
      </c>
      <c r="C681" s="236"/>
      <c r="D681" s="236"/>
      <c r="E681" s="236"/>
      <c r="F681" s="721"/>
      <c r="G681" s="771" t="s">
        <v>997</v>
      </c>
      <c r="H681" s="1094">
        <f>H683</f>
        <v>1010191.2239999995</v>
      </c>
      <c r="I681" s="265"/>
    </row>
    <row r="682" spans="2:9">
      <c r="B682" s="444"/>
      <c r="C682" s="444"/>
      <c r="D682" s="444"/>
      <c r="E682" s="444"/>
      <c r="F682" s="721"/>
      <c r="G682" s="773" t="s">
        <v>3</v>
      </c>
      <c r="H682" s="1095"/>
      <c r="I682" s="265"/>
    </row>
    <row r="683" spans="2:9" s="266" customFormat="1">
      <c r="B683" s="236"/>
      <c r="C683" s="771" t="s">
        <v>123</v>
      </c>
      <c r="D683" s="236"/>
      <c r="E683" s="236"/>
      <c r="F683" s="721"/>
      <c r="G683" s="771" t="s">
        <v>998</v>
      </c>
      <c r="H683" s="1094">
        <f>H685</f>
        <v>1010191.2239999995</v>
      </c>
      <c r="I683" s="265"/>
    </row>
    <row r="684" spans="2:9">
      <c r="B684" s="444"/>
      <c r="C684" s="444"/>
      <c r="D684" s="444"/>
      <c r="E684" s="444"/>
      <c r="F684" s="721"/>
      <c r="G684" s="773" t="s">
        <v>3</v>
      </c>
      <c r="H684" s="1095"/>
      <c r="I684" s="265"/>
    </row>
    <row r="685" spans="2:9" s="266" customFormat="1">
      <c r="B685" s="236"/>
      <c r="C685" s="236"/>
      <c r="D685" s="771" t="s">
        <v>123</v>
      </c>
      <c r="E685" s="236"/>
      <c r="F685" s="721"/>
      <c r="G685" s="771" t="s">
        <v>991</v>
      </c>
      <c r="H685" s="1094">
        <f>H687</f>
        <v>1010191.2239999995</v>
      </c>
      <c r="I685" s="265"/>
    </row>
    <row r="686" spans="2:9">
      <c r="B686" s="444"/>
      <c r="C686" s="444"/>
      <c r="D686" s="444"/>
      <c r="E686" s="444"/>
      <c r="F686" s="721"/>
      <c r="G686" s="773" t="s">
        <v>3</v>
      </c>
      <c r="H686" s="1095"/>
      <c r="I686" s="265"/>
    </row>
    <row r="687" spans="2:9" ht="19.899999999999999" customHeight="1">
      <c r="B687" s="444"/>
      <c r="C687" s="444"/>
      <c r="D687" s="444"/>
      <c r="E687" s="773" t="s">
        <v>990</v>
      </c>
      <c r="F687" s="721"/>
      <c r="G687" s="773" t="s">
        <v>991</v>
      </c>
      <c r="H687" s="1095">
        <f>H689</f>
        <v>1010191.2239999995</v>
      </c>
      <c r="I687" s="265"/>
    </row>
    <row r="688" spans="2:9">
      <c r="B688" s="444"/>
      <c r="C688" s="444"/>
      <c r="D688" s="444"/>
      <c r="E688" s="444"/>
      <c r="F688" s="721"/>
      <c r="G688" s="773" t="s">
        <v>3</v>
      </c>
      <c r="H688" s="1095"/>
      <c r="I688" s="265"/>
    </row>
    <row r="689" spans="2:9">
      <c r="B689" s="956"/>
      <c r="C689" s="956"/>
      <c r="D689" s="956"/>
      <c r="E689" s="444"/>
      <c r="F689" s="721" t="s">
        <v>994</v>
      </c>
      <c r="G689" s="773" t="s">
        <v>991</v>
      </c>
      <c r="H689" s="1095">
        <f>H691</f>
        <v>1010191.2239999995</v>
      </c>
      <c r="I689" s="265"/>
    </row>
    <row r="690" spans="2:9">
      <c r="B690" s="956"/>
      <c r="C690" s="956"/>
      <c r="D690" s="956"/>
      <c r="E690" s="444"/>
      <c r="F690" s="721"/>
      <c r="G690" s="773" t="s">
        <v>51</v>
      </c>
      <c r="H690" s="1095"/>
      <c r="I690" s="265"/>
    </row>
    <row r="691" spans="2:9">
      <c r="B691" s="956"/>
      <c r="C691" s="956"/>
      <c r="D691" s="956"/>
      <c r="E691" s="444"/>
      <c r="F691" s="721"/>
      <c r="G691" s="774" t="s">
        <v>680</v>
      </c>
      <c r="H691" s="1095">
        <f>H693</f>
        <v>1010191.2239999995</v>
      </c>
      <c r="I691" s="265"/>
    </row>
    <row r="692" spans="2:9" ht="34.5">
      <c r="B692" s="956"/>
      <c r="C692" s="956"/>
      <c r="D692" s="956"/>
      <c r="E692" s="444"/>
      <c r="F692" s="721"/>
      <c r="G692" s="773" t="s">
        <v>52</v>
      </c>
      <c r="H692" s="1095"/>
      <c r="I692" s="265"/>
    </row>
    <row r="693" spans="2:9">
      <c r="B693" s="956"/>
      <c r="C693" s="956"/>
      <c r="D693" s="956"/>
      <c r="E693" s="444"/>
      <c r="F693" s="721"/>
      <c r="G693" s="773" t="s">
        <v>4</v>
      </c>
      <c r="H693" s="1095">
        <f>H694</f>
        <v>1010191.2239999995</v>
      </c>
      <c r="I693" s="265"/>
    </row>
    <row r="694" spans="2:9">
      <c r="B694" s="956"/>
      <c r="C694" s="956"/>
      <c r="D694" s="956"/>
      <c r="E694" s="444"/>
      <c r="F694" s="721"/>
      <c r="G694" s="773" t="s">
        <v>53</v>
      </c>
      <c r="H694" s="1095">
        <f>H695</f>
        <v>1010191.2239999995</v>
      </c>
      <c r="I694" s="265"/>
    </row>
    <row r="695" spans="2:9">
      <c r="B695" s="956"/>
      <c r="C695" s="956"/>
      <c r="D695" s="956"/>
      <c r="E695" s="444"/>
      <c r="F695" s="721"/>
      <c r="G695" s="773" t="s">
        <v>67</v>
      </c>
      <c r="H695" s="1095">
        <f>H696</f>
        <v>1010191.2239999995</v>
      </c>
      <c r="I695" s="265"/>
    </row>
    <row r="696" spans="2:9">
      <c r="B696" s="956"/>
      <c r="C696" s="956"/>
      <c r="D696" s="956"/>
      <c r="E696" s="444"/>
      <c r="F696" s="721"/>
      <c r="G696" s="773" t="s">
        <v>999</v>
      </c>
      <c r="H696" s="1096">
        <f>-'h8'!F275-'h8'!F172-'h8'!F49-h12.d!J11-h11v!G11-h10k!D10 -H24</f>
        <v>1010191.2239999995</v>
      </c>
      <c r="I696" s="265"/>
    </row>
    <row r="697" spans="2:9">
      <c r="I697" s="265"/>
    </row>
  </sheetData>
  <mergeCells count="8">
    <mergeCell ref="B8:D8"/>
    <mergeCell ref="E8:F8"/>
    <mergeCell ref="G8:G9"/>
    <mergeCell ref="B1:H1"/>
    <mergeCell ref="B2:H2"/>
    <mergeCell ref="B3:H3"/>
    <mergeCell ref="B4:H4"/>
    <mergeCell ref="B5:H5"/>
  </mergeCells>
  <pageMargins left="0.196850393700787" right="0.196850393700787" top="0.15748031496063" bottom="0.15748031496063" header="0.15748031496063" footer="0.15748031496063"/>
  <pageSetup paperSize="9" scale="5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45"/>
  <sheetViews>
    <sheetView topLeftCell="A34" zoomScaleNormal="100" workbookViewId="0">
      <selection activeCell="F9" sqref="F9"/>
    </sheetView>
  </sheetViews>
  <sheetFormatPr defaultColWidth="8" defaultRowHeight="17.25"/>
  <cols>
    <col min="1" max="1" width="7.85546875" style="297" customWidth="1"/>
    <col min="2" max="2" width="8.7109375" style="297" customWidth="1"/>
    <col min="3" max="3" width="62.5703125" style="297" customWidth="1"/>
    <col min="4" max="4" width="17.7109375" style="297" customWidth="1"/>
    <col min="5" max="5" width="18.85546875" style="297" customWidth="1"/>
    <col min="6" max="6" width="23.42578125" style="1108" customWidth="1"/>
    <col min="7" max="7" width="20.28515625" style="297" customWidth="1"/>
    <col min="8" max="8" width="16.85546875" style="297" customWidth="1"/>
    <col min="9" max="9" width="19.28515625" style="297" customWidth="1"/>
    <col min="10" max="16384" width="8" style="297"/>
  </cols>
  <sheetData>
    <row r="1" spans="1:9" ht="18.75" customHeight="1">
      <c r="A1" s="1167" t="s">
        <v>1008</v>
      </c>
      <c r="B1" s="1167"/>
      <c r="C1" s="1167"/>
      <c r="D1" s="1167"/>
      <c r="E1" s="1167"/>
      <c r="F1" s="1167"/>
      <c r="G1" s="1167"/>
      <c r="H1" s="1167"/>
    </row>
    <row r="2" spans="1:9" s="368" customFormat="1" ht="19.5" customHeight="1">
      <c r="A2" s="1167" t="s">
        <v>280</v>
      </c>
      <c r="B2" s="1167"/>
      <c r="C2" s="1167"/>
      <c r="D2" s="1167"/>
      <c r="E2" s="1167"/>
      <c r="F2" s="1167"/>
      <c r="G2" s="1167"/>
      <c r="H2" s="1167"/>
      <c r="I2" s="556"/>
    </row>
    <row r="3" spans="1:9" s="368" customFormat="1" ht="17.25" customHeight="1">
      <c r="A3" s="1167" t="s">
        <v>699</v>
      </c>
      <c r="B3" s="1167"/>
      <c r="C3" s="1167"/>
      <c r="D3" s="1167"/>
      <c r="E3" s="1167"/>
      <c r="F3" s="1167"/>
      <c r="G3" s="1167"/>
      <c r="H3" s="1167"/>
      <c r="I3" s="556"/>
    </row>
    <row r="4" spans="1:9" s="368" customFormat="1" ht="17.25" customHeight="1">
      <c r="A4" s="995"/>
      <c r="B4" s="995"/>
      <c r="C4" s="995"/>
      <c r="D4" s="995"/>
      <c r="E4" s="995"/>
      <c r="F4" s="1099"/>
      <c r="G4" s="995"/>
      <c r="H4" s="995"/>
      <c r="I4" s="556"/>
    </row>
    <row r="5" spans="1:9" s="368" customFormat="1" ht="64.150000000000006" customHeight="1">
      <c r="A5" s="1168" t="s">
        <v>1015</v>
      </c>
      <c r="B5" s="1168"/>
      <c r="C5" s="1168"/>
      <c r="D5" s="1168"/>
      <c r="E5" s="1168"/>
      <c r="F5" s="1168"/>
      <c r="G5" s="1168"/>
      <c r="H5" s="1168"/>
      <c r="I5" s="554"/>
    </row>
    <row r="6" spans="1:9" s="368" customFormat="1" ht="24" customHeight="1">
      <c r="A6" s="555"/>
      <c r="B6" s="555"/>
      <c r="C6" s="996"/>
      <c r="D6" s="507"/>
      <c r="E6" s="507"/>
      <c r="F6" s="1100"/>
      <c r="G6" s="1169" t="s">
        <v>700</v>
      </c>
      <c r="H6" s="1169"/>
    </row>
    <row r="7" spans="1:9" s="368" customFormat="1" ht="42.75" customHeight="1">
      <c r="A7" s="1170" t="s">
        <v>18</v>
      </c>
      <c r="B7" s="1171"/>
      <c r="C7" s="1174" t="s">
        <v>609</v>
      </c>
      <c r="D7" s="1177" t="s">
        <v>22</v>
      </c>
      <c r="E7" s="1178"/>
      <c r="F7" s="1178"/>
      <c r="G7" s="1178"/>
      <c r="H7" s="1179"/>
    </row>
    <row r="8" spans="1:9" s="994" customFormat="1" ht="27" customHeight="1">
      <c r="A8" s="1172"/>
      <c r="B8" s="1173"/>
      <c r="C8" s="1175"/>
      <c r="D8" s="1180" t="s">
        <v>622</v>
      </c>
      <c r="E8" s="1182" t="s">
        <v>6</v>
      </c>
      <c r="F8" s="1183"/>
      <c r="G8" s="1183"/>
      <c r="H8" s="1184"/>
    </row>
    <row r="9" spans="1:9" s="994" customFormat="1" ht="108.6" customHeight="1">
      <c r="A9" s="545" t="s">
        <v>19</v>
      </c>
      <c r="B9" s="545" t="s">
        <v>20</v>
      </c>
      <c r="C9" s="1176"/>
      <c r="D9" s="1181"/>
      <c r="E9" s="548" t="s">
        <v>600</v>
      </c>
      <c r="F9" s="1101" t="s">
        <v>601</v>
      </c>
      <c r="G9" s="548" t="s">
        <v>701</v>
      </c>
      <c r="H9" s="548" t="s">
        <v>602</v>
      </c>
    </row>
    <row r="10" spans="1:9" s="994" customFormat="1" ht="29.45" customHeight="1">
      <c r="A10" s="545"/>
      <c r="B10" s="545"/>
      <c r="C10" s="546" t="s">
        <v>211</v>
      </c>
      <c r="D10" s="547">
        <f>SUM(E10:H10)</f>
        <v>-2902867.5239999997</v>
      </c>
      <c r="E10" s="547">
        <f t="shared" ref="E10:G10" si="0">E12</f>
        <v>-270333.5</v>
      </c>
      <c r="F10" s="1102">
        <f t="shared" si="0"/>
        <v>-1430162.9239999999</v>
      </c>
      <c r="G10" s="547">
        <f t="shared" si="0"/>
        <v>-379525</v>
      </c>
      <c r="H10" s="547">
        <f>H12</f>
        <v>-822846.1</v>
      </c>
    </row>
    <row r="11" spans="1:9" s="368" customFormat="1" ht="17.25" customHeight="1">
      <c r="A11" s="545"/>
      <c r="B11" s="545"/>
      <c r="C11" s="546" t="s">
        <v>500</v>
      </c>
      <c r="D11" s="997"/>
      <c r="E11" s="997"/>
      <c r="F11" s="1103"/>
      <c r="G11" s="997"/>
      <c r="H11" s="997"/>
    </row>
    <row r="12" spans="1:9" s="994" customFormat="1" ht="42" customHeight="1">
      <c r="A12" s="998"/>
      <c r="B12" s="787"/>
      <c r="C12" s="787" t="s">
        <v>21</v>
      </c>
      <c r="D12" s="788">
        <f>SUM(E12:H12)</f>
        <v>-2902867.5239999997</v>
      </c>
      <c r="E12" s="548">
        <f>E14+E15+E18+E22+E23+E27</f>
        <v>-270333.5</v>
      </c>
      <c r="F12" s="1104">
        <f>F14+F15+F18+F22+F23+F27+F30</f>
        <v>-1430162.9239999999</v>
      </c>
      <c r="G12" s="548">
        <f t="shared" ref="G12" si="1">G14+G15+G18+G22+G23+G27</f>
        <v>-379525</v>
      </c>
      <c r="H12" s="548">
        <f>H14+H15+H18+H22+H23+H27+H44+H45</f>
        <v>-822846.1</v>
      </c>
      <c r="I12" s="744"/>
    </row>
    <row r="13" spans="1:9" s="994" customFormat="1" ht="17.25" customHeight="1">
      <c r="A13" s="998"/>
      <c r="B13" s="998"/>
      <c r="C13" s="998" t="s">
        <v>173</v>
      </c>
      <c r="D13" s="788"/>
      <c r="E13" s="789"/>
      <c r="F13" s="1074"/>
      <c r="G13" s="789"/>
      <c r="H13" s="789"/>
    </row>
    <row r="14" spans="1:9" s="748" customFormat="1" ht="43.5" customHeight="1">
      <c r="A14" s="239">
        <v>1004</v>
      </c>
      <c r="B14" s="239">
        <v>31009</v>
      </c>
      <c r="C14" s="239" t="s">
        <v>685</v>
      </c>
      <c r="D14" s="548">
        <f>SUM(E14:H14)</f>
        <v>-266809.59999999998</v>
      </c>
      <c r="E14" s="548">
        <v>-266809.59999999998</v>
      </c>
      <c r="F14" s="1073">
        <v>0</v>
      </c>
      <c r="G14" s="553">
        <v>0</v>
      </c>
      <c r="H14" s="553">
        <v>0</v>
      </c>
      <c r="I14" s="646"/>
    </row>
    <row r="15" spans="1:9" s="748" customFormat="1" ht="36" customHeight="1">
      <c r="A15" s="239">
        <v>1004</v>
      </c>
      <c r="B15" s="239">
        <v>31011</v>
      </c>
      <c r="C15" s="1001" t="s">
        <v>687</v>
      </c>
      <c r="D15" s="548">
        <f>SUM(E15:H15)</f>
        <v>-206427.9</v>
      </c>
      <c r="E15" s="552">
        <f t="shared" ref="E15:G15" si="2">E17</f>
        <v>0</v>
      </c>
      <c r="F15" s="1104">
        <f t="shared" si="2"/>
        <v>0</v>
      </c>
      <c r="G15" s="552">
        <f t="shared" si="2"/>
        <v>0</v>
      </c>
      <c r="H15" s="548">
        <f>H17</f>
        <v>-206427.9</v>
      </c>
      <c r="I15" s="745"/>
    </row>
    <row r="16" spans="1:9" s="748" customFormat="1" ht="25.5" customHeight="1">
      <c r="A16" s="239"/>
      <c r="B16" s="239"/>
      <c r="C16" s="999" t="s">
        <v>173</v>
      </c>
      <c r="D16" s="549"/>
      <c r="E16" s="553"/>
      <c r="F16" s="1073"/>
      <c r="G16" s="553"/>
      <c r="H16" s="549"/>
      <c r="I16" s="746"/>
    </row>
    <row r="17" spans="1:9" s="748" customFormat="1" ht="37.5" customHeight="1">
      <c r="A17" s="239"/>
      <c r="B17" s="239"/>
      <c r="C17" s="790" t="s">
        <v>689</v>
      </c>
      <c r="D17" s="550">
        <f>SUM(E17:H17)</f>
        <v>-206427.9</v>
      </c>
      <c r="E17" s="791"/>
      <c r="F17" s="1074"/>
      <c r="G17" s="791"/>
      <c r="H17" s="550">
        <v>-206427.9</v>
      </c>
      <c r="I17" s="747"/>
    </row>
    <row r="18" spans="1:9" s="748" customFormat="1" ht="36" customHeight="1">
      <c r="A18" s="239">
        <v>1004</v>
      </c>
      <c r="B18" s="239">
        <v>31012</v>
      </c>
      <c r="C18" s="239" t="s">
        <v>690</v>
      </c>
      <c r="D18" s="551">
        <f>SUM(E18:H18)</f>
        <v>-180651.8</v>
      </c>
      <c r="E18" s="553">
        <f t="shared" ref="E18:G18" si="3">E20+E21</f>
        <v>0</v>
      </c>
      <c r="F18" s="1078">
        <f>F20+F21</f>
        <v>-180651.8</v>
      </c>
      <c r="G18" s="553">
        <f t="shared" si="3"/>
        <v>0</v>
      </c>
      <c r="H18" s="553">
        <f>H20+H21</f>
        <v>0</v>
      </c>
    </row>
    <row r="19" spans="1:9" s="748" customFormat="1" ht="25.5" customHeight="1">
      <c r="A19" s="239"/>
      <c r="B19" s="239"/>
      <c r="C19" s="999" t="s">
        <v>173</v>
      </c>
      <c r="D19" s="549"/>
      <c r="E19" s="549"/>
      <c r="F19" s="1073"/>
      <c r="G19" s="553"/>
      <c r="H19" s="549"/>
    </row>
    <row r="20" spans="1:9" s="748" customFormat="1" ht="34.5">
      <c r="A20" s="239"/>
      <c r="B20" s="239"/>
      <c r="C20" s="999" t="s">
        <v>691</v>
      </c>
      <c r="D20" s="453">
        <f>SUM(E20:H20)</f>
        <v>-30651.8</v>
      </c>
      <c r="E20" s="536"/>
      <c r="F20" s="1079">
        <f>h13ka!D25</f>
        <v>-30651.8</v>
      </c>
      <c r="G20" s="549"/>
      <c r="H20" s="549"/>
    </row>
    <row r="21" spans="1:9" s="748" customFormat="1" ht="140.25" customHeight="1">
      <c r="A21" s="239"/>
      <c r="B21" s="239"/>
      <c r="C21" s="999" t="s">
        <v>692</v>
      </c>
      <c r="D21" s="453">
        <f>SUM(E21:H21)</f>
        <v>-150000</v>
      </c>
      <c r="E21" s="536"/>
      <c r="F21" s="1079">
        <f>h13ka!D26</f>
        <v>-150000</v>
      </c>
      <c r="G21" s="549"/>
      <c r="H21" s="549"/>
    </row>
    <row r="22" spans="1:9" s="748" customFormat="1" ht="32.450000000000003" customHeight="1">
      <c r="A22" s="239">
        <v>1004</v>
      </c>
      <c r="B22" s="239">
        <v>31013</v>
      </c>
      <c r="C22" s="1001" t="s">
        <v>693</v>
      </c>
      <c r="D22" s="548">
        <f>SUM(E22:H22)</f>
        <v>-374025</v>
      </c>
      <c r="E22" s="548"/>
      <c r="F22" s="1104">
        <f>SUM(F14:F14)</f>
        <v>0</v>
      </c>
      <c r="G22" s="548">
        <f>'h9'!H250</f>
        <v>-374025</v>
      </c>
      <c r="H22" s="552">
        <f>SUM(H14:H14)</f>
        <v>0</v>
      </c>
    </row>
    <row r="23" spans="1:9" s="748" customFormat="1" ht="38.25" customHeight="1">
      <c r="A23" s="239">
        <v>1004</v>
      </c>
      <c r="B23" s="239">
        <v>31014</v>
      </c>
      <c r="C23" s="1001" t="s">
        <v>694</v>
      </c>
      <c r="D23" s="548">
        <f>SUM(E23:H23)</f>
        <v>-64813.1</v>
      </c>
      <c r="E23" s="552">
        <f t="shared" ref="E23:F23" si="4">E25+E26</f>
        <v>0</v>
      </c>
      <c r="F23" s="1104">
        <f t="shared" si="4"/>
        <v>-59313.1</v>
      </c>
      <c r="G23" s="548">
        <f>G26</f>
        <v>-5500</v>
      </c>
      <c r="H23" s="552">
        <f>H25+H26</f>
        <v>0</v>
      </c>
    </row>
    <row r="24" spans="1:9" s="748" customFormat="1" ht="18.600000000000001" customHeight="1">
      <c r="A24" s="239"/>
      <c r="B24" s="239"/>
      <c r="C24" s="249" t="s">
        <v>173</v>
      </c>
      <c r="D24" s="549"/>
      <c r="E24" s="549"/>
      <c r="F24" s="1073"/>
      <c r="G24" s="549"/>
      <c r="H24" s="549"/>
    </row>
    <row r="25" spans="1:9" s="748" customFormat="1" ht="21.6" customHeight="1">
      <c r="A25" s="239"/>
      <c r="B25" s="239"/>
      <c r="C25" s="999" t="s">
        <v>695</v>
      </c>
      <c r="D25" s="453">
        <f>SUM(E25:H25)</f>
        <v>-59313.1</v>
      </c>
      <c r="E25" s="536"/>
      <c r="F25" s="1079">
        <f>'h9'!H266</f>
        <v>-59313.1</v>
      </c>
      <c r="G25" s="549"/>
      <c r="H25" s="549"/>
    </row>
    <row r="26" spans="1:9" s="748" customFormat="1" ht="34.15" customHeight="1">
      <c r="A26" s="239"/>
      <c r="B26" s="239"/>
      <c r="C26" s="999" t="s">
        <v>696</v>
      </c>
      <c r="D26" s="453">
        <f>SUM(E26:H26)</f>
        <v>-5500</v>
      </c>
      <c r="E26" s="536"/>
      <c r="F26" s="1079"/>
      <c r="G26" s="453">
        <f>'h9'!H269</f>
        <v>-5500</v>
      </c>
      <c r="H26" s="549"/>
    </row>
    <row r="27" spans="1:9" s="748" customFormat="1" ht="28.15" customHeight="1">
      <c r="A27" s="239">
        <v>1004</v>
      </c>
      <c r="B27" s="239">
        <v>31020</v>
      </c>
      <c r="C27" s="1001" t="s">
        <v>697</v>
      </c>
      <c r="D27" s="548">
        <f>SUM(E27:H27)</f>
        <v>-3523.9</v>
      </c>
      <c r="E27" s="548">
        <f t="shared" ref="E27:G27" si="5">E29</f>
        <v>-3523.9</v>
      </c>
      <c r="F27" s="1104">
        <f>F29</f>
        <v>0</v>
      </c>
      <c r="G27" s="552">
        <f t="shared" si="5"/>
        <v>0</v>
      </c>
      <c r="H27" s="552">
        <f>H29</f>
        <v>0</v>
      </c>
    </row>
    <row r="28" spans="1:9" s="748" customFormat="1" ht="25.5" customHeight="1">
      <c r="A28" s="239"/>
      <c r="B28" s="239"/>
      <c r="C28" s="999" t="s">
        <v>173</v>
      </c>
      <c r="D28" s="549"/>
      <c r="E28" s="549"/>
      <c r="F28" s="1073"/>
      <c r="G28" s="549"/>
      <c r="H28" s="549"/>
    </row>
    <row r="29" spans="1:9" s="748" customFormat="1" ht="51.75">
      <c r="A29" s="239"/>
      <c r="B29" s="239"/>
      <c r="C29" s="999" t="s">
        <v>698</v>
      </c>
      <c r="D29" s="550">
        <f>SUM(E29:H29)</f>
        <v>-3523.9</v>
      </c>
      <c r="E29" s="550">
        <f>h13ka!D40</f>
        <v>-3523.9</v>
      </c>
      <c r="F29" s="1074"/>
      <c r="G29" s="791">
        <v>0</v>
      </c>
      <c r="H29" s="550"/>
    </row>
    <row r="30" spans="1:9" s="387" customFormat="1" ht="37.9" customHeight="1">
      <c r="A30" s="1000">
        <v>1049</v>
      </c>
      <c r="B30" s="1000">
        <v>21001</v>
      </c>
      <c r="C30" s="792" t="s">
        <v>943</v>
      </c>
      <c r="D30" s="728">
        <f>F30</f>
        <v>-1190198.024</v>
      </c>
      <c r="E30" s="227"/>
      <c r="F30" s="1105">
        <f>F32+F36+F38</f>
        <v>-1190198.024</v>
      </c>
      <c r="G30" s="227"/>
      <c r="H30" s="227"/>
    </row>
    <row r="31" spans="1:9" ht="21" customHeight="1">
      <c r="A31" s="793"/>
      <c r="B31" s="793"/>
      <c r="C31" s="794" t="s">
        <v>173</v>
      </c>
      <c r="D31" s="793"/>
      <c r="E31" s="793"/>
      <c r="F31" s="799"/>
      <c r="G31" s="793"/>
      <c r="H31" s="793"/>
    </row>
    <row r="32" spans="1:9" s="387" customFormat="1" ht="34.5">
      <c r="A32" s="795"/>
      <c r="B32" s="796">
        <v>1</v>
      </c>
      <c r="C32" s="792" t="s">
        <v>944</v>
      </c>
      <c r="D32" s="797">
        <f>F32</f>
        <v>-1062654.118</v>
      </c>
      <c r="E32" s="795"/>
      <c r="F32" s="1106">
        <f>F33+F34+F35</f>
        <v>-1062654.118</v>
      </c>
      <c r="G32" s="795"/>
      <c r="H32" s="795"/>
    </row>
    <row r="33" spans="1:9" ht="55.9" customHeight="1">
      <c r="A33" s="793"/>
      <c r="B33" s="796"/>
      <c r="C33" s="794" t="s">
        <v>949</v>
      </c>
      <c r="D33" s="798">
        <f>F33</f>
        <v>-21704.451000000001</v>
      </c>
      <c r="E33" s="793"/>
      <c r="F33" s="799">
        <v>-21704.451000000001</v>
      </c>
      <c r="G33" s="793"/>
      <c r="H33" s="793"/>
    </row>
    <row r="34" spans="1:9" ht="72" customHeight="1">
      <c r="A34" s="793"/>
      <c r="B34" s="796"/>
      <c r="C34" s="794" t="s">
        <v>950</v>
      </c>
      <c r="D34" s="798">
        <f t="shared" ref="D34:D35" si="6">F34</f>
        <v>-902909.79099999997</v>
      </c>
      <c r="E34" s="793"/>
      <c r="F34" s="799">
        <v>-902909.79099999997</v>
      </c>
      <c r="G34" s="793"/>
      <c r="H34" s="793"/>
    </row>
    <row r="35" spans="1:9" ht="87.6" customHeight="1">
      <c r="A35" s="793"/>
      <c r="B35" s="796"/>
      <c r="C35" s="794" t="s">
        <v>951</v>
      </c>
      <c r="D35" s="798">
        <f t="shared" si="6"/>
        <v>-138039.87599999999</v>
      </c>
      <c r="E35" s="793"/>
      <c r="F35" s="799">
        <v>-138039.87599999999</v>
      </c>
      <c r="G35" s="793"/>
      <c r="H35" s="793"/>
      <c r="I35" s="441"/>
    </row>
    <row r="36" spans="1:9" s="387" customFormat="1" ht="34.5">
      <c r="A36" s="795"/>
      <c r="B36" s="800" t="s">
        <v>945</v>
      </c>
      <c r="C36" s="792" t="s">
        <v>946</v>
      </c>
      <c r="D36" s="797">
        <f t="shared" ref="D36:D43" si="7">F36</f>
        <v>160465.489</v>
      </c>
      <c r="E36" s="795"/>
      <c r="F36" s="1106">
        <f>F37</f>
        <v>160465.489</v>
      </c>
      <c r="G36" s="795"/>
      <c r="H36" s="795"/>
    </row>
    <row r="37" spans="1:9" ht="55.9" customHeight="1">
      <c r="A37" s="793"/>
      <c r="B37" s="793"/>
      <c r="C37" s="793" t="s">
        <v>952</v>
      </c>
      <c r="D37" s="799">
        <f t="shared" si="7"/>
        <v>160465.489</v>
      </c>
      <c r="E37" s="793"/>
      <c r="F37" s="799">
        <v>160465.489</v>
      </c>
      <c r="G37" s="793"/>
      <c r="H37" s="793"/>
      <c r="I37" s="441"/>
    </row>
    <row r="38" spans="1:9" s="387" customFormat="1" ht="34.5">
      <c r="A38" s="795"/>
      <c r="B38" s="800" t="s">
        <v>947</v>
      </c>
      <c r="C38" s="792" t="s">
        <v>948</v>
      </c>
      <c r="D38" s="801">
        <f t="shared" si="7"/>
        <v>-288009.39500000002</v>
      </c>
      <c r="E38" s="795"/>
      <c r="F38" s="1106">
        <f>F39+F40+F41+F42+F43</f>
        <v>-288009.39500000002</v>
      </c>
      <c r="G38" s="795"/>
      <c r="H38" s="795"/>
    </row>
    <row r="39" spans="1:9" ht="45.75" customHeight="1">
      <c r="A39" s="793"/>
      <c r="B39" s="802"/>
      <c r="C39" s="803" t="s">
        <v>953</v>
      </c>
      <c r="D39" s="799">
        <f>F39</f>
        <v>-1074.8720000000001</v>
      </c>
      <c r="E39" s="793"/>
      <c r="F39" s="799">
        <v>-1074.8720000000001</v>
      </c>
      <c r="G39" s="793"/>
      <c r="H39" s="793"/>
    </row>
    <row r="40" spans="1:9" ht="72.75" customHeight="1">
      <c r="A40" s="793"/>
      <c r="B40" s="793"/>
      <c r="C40" s="793" t="s">
        <v>954</v>
      </c>
      <c r="D40" s="799">
        <f t="shared" si="7"/>
        <v>-258512.20300000001</v>
      </c>
      <c r="E40" s="793"/>
      <c r="F40" s="799">
        <v>-258512.20300000001</v>
      </c>
      <c r="G40" s="793"/>
      <c r="H40" s="793"/>
    </row>
    <row r="41" spans="1:9" ht="40.5" customHeight="1">
      <c r="A41" s="793"/>
      <c r="B41" s="793"/>
      <c r="C41" s="793" t="s">
        <v>955</v>
      </c>
      <c r="D41" s="799">
        <f t="shared" si="7"/>
        <v>-189.57499999999999</v>
      </c>
      <c r="E41" s="793"/>
      <c r="F41" s="799">
        <v>-189.57499999999999</v>
      </c>
      <c r="G41" s="793"/>
      <c r="H41" s="793"/>
    </row>
    <row r="42" spans="1:9" ht="36.75" customHeight="1">
      <c r="A42" s="793"/>
      <c r="B42" s="793"/>
      <c r="C42" s="793" t="s">
        <v>956</v>
      </c>
      <c r="D42" s="799">
        <f t="shared" si="7"/>
        <v>-5266.3270000000002</v>
      </c>
      <c r="E42" s="793"/>
      <c r="F42" s="799">
        <v>-5266.3270000000002</v>
      </c>
      <c r="G42" s="793"/>
      <c r="H42" s="793"/>
    </row>
    <row r="43" spans="1:9" ht="34.5">
      <c r="A43" s="793"/>
      <c r="B43" s="793"/>
      <c r="C43" s="793" t="s">
        <v>957</v>
      </c>
      <c r="D43" s="799">
        <f t="shared" si="7"/>
        <v>-22966.418000000001</v>
      </c>
      <c r="E43" s="793"/>
      <c r="F43" s="799">
        <v>-22966.418000000001</v>
      </c>
      <c r="G43" s="793"/>
      <c r="H43" s="793"/>
    </row>
    <row r="44" spans="1:9" ht="51.75">
      <c r="A44" s="511">
        <v>1049</v>
      </c>
      <c r="B44" s="511">
        <v>21019</v>
      </c>
      <c r="C44" s="513" t="s">
        <v>603</v>
      </c>
      <c r="D44" s="506">
        <f>H44</f>
        <v>-566418.19999999995</v>
      </c>
      <c r="E44" s="506">
        <v>0</v>
      </c>
      <c r="F44" s="1107">
        <v>0</v>
      </c>
      <c r="G44" s="506">
        <v>0</v>
      </c>
      <c r="H44" s="514">
        <f>'h17'!G75</f>
        <v>-566418.19999999995</v>
      </c>
    </row>
    <row r="45" spans="1:9" ht="45.6" customHeight="1">
      <c r="A45" s="511">
        <v>1049</v>
      </c>
      <c r="B45" s="511">
        <v>31002</v>
      </c>
      <c r="C45" s="513" t="s">
        <v>594</v>
      </c>
      <c r="D45" s="506">
        <f>H45</f>
        <v>-50000</v>
      </c>
      <c r="E45" s="506">
        <v>0</v>
      </c>
      <c r="F45" s="1107">
        <v>0</v>
      </c>
      <c r="G45" s="506">
        <v>0</v>
      </c>
      <c r="H45" s="514">
        <f>'h17'!G79</f>
        <v>-50000</v>
      </c>
    </row>
  </sheetData>
  <mergeCells count="10">
    <mergeCell ref="A7:B8"/>
    <mergeCell ref="C7:C9"/>
    <mergeCell ref="D7:H7"/>
    <mergeCell ref="D8:D9"/>
    <mergeCell ref="E8:H8"/>
    <mergeCell ref="A1:H1"/>
    <mergeCell ref="A2:H2"/>
    <mergeCell ref="A3:H3"/>
    <mergeCell ref="A5:H5"/>
    <mergeCell ref="G6:H6"/>
  </mergeCells>
  <pageMargins left="0.7" right="0.7" top="0.75" bottom="0.75" header="0.3" footer="0.3"/>
  <pageSetup scale="50"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02"/>
  <sheetViews>
    <sheetView topLeftCell="A19" zoomScaleNormal="100" workbookViewId="0">
      <selection activeCell="G21" sqref="G21:G30"/>
    </sheetView>
  </sheetViews>
  <sheetFormatPr defaultColWidth="9.140625" defaultRowHeight="17.25"/>
  <cols>
    <col min="1" max="1" width="9.140625" style="316"/>
    <col min="2" max="2" width="12.28515625" style="1055" customWidth="1"/>
    <col min="3" max="3" width="15" style="1055" customWidth="1"/>
    <col min="4" max="4" width="74.42578125" style="316" customWidth="1"/>
    <col min="5" max="5" width="18.7109375" style="316" customWidth="1"/>
    <col min="6" max="6" width="18.42578125" style="316" customWidth="1"/>
    <col min="7" max="7" width="18.85546875" style="316" customWidth="1"/>
    <col min="8" max="8" width="20.42578125" style="316" customWidth="1"/>
    <col min="9" max="9" width="18" style="316" customWidth="1"/>
    <col min="10" max="10" width="14.5703125" style="316" customWidth="1"/>
    <col min="11" max="11" width="16.7109375" style="316" customWidth="1"/>
    <col min="12" max="16384" width="9.140625" style="316"/>
  </cols>
  <sheetData>
    <row r="1" spans="2:10" ht="17.25" customHeight="1">
      <c r="G1" s="661" t="s">
        <v>1007</v>
      </c>
      <c r="H1" s="369"/>
      <c r="I1" s="369"/>
      <c r="J1" s="369"/>
    </row>
    <row r="2" spans="2:10" ht="17.25" customHeight="1">
      <c r="G2" s="370" t="s">
        <v>279</v>
      </c>
      <c r="H2" s="369"/>
      <c r="I2" s="369"/>
      <c r="J2" s="369"/>
    </row>
    <row r="3" spans="2:10" ht="17.25" customHeight="1">
      <c r="G3" s="370" t="s">
        <v>0</v>
      </c>
      <c r="H3" s="369"/>
      <c r="I3" s="369"/>
      <c r="J3" s="369"/>
    </row>
    <row r="4" spans="2:10">
      <c r="B4" s="1165"/>
      <c r="C4" s="1165"/>
      <c r="D4" s="1165"/>
    </row>
    <row r="5" spans="2:10" ht="75" customHeight="1">
      <c r="B5" s="1188" t="s">
        <v>1012</v>
      </c>
      <c r="C5" s="1188"/>
      <c r="D5" s="1188"/>
      <c r="E5" s="1188"/>
      <c r="F5" s="1188"/>
      <c r="G5" s="1188"/>
    </row>
    <row r="6" spans="2:10" ht="17.25" customHeight="1">
      <c r="B6" s="371"/>
      <c r="C6" s="371"/>
      <c r="D6" s="1055"/>
      <c r="E6" s="372"/>
      <c r="G6" s="373" t="s">
        <v>27</v>
      </c>
      <c r="H6" s="373"/>
    </row>
    <row r="7" spans="2:10" s="1055" customFormat="1" ht="65.25" customHeight="1">
      <c r="B7" s="1189" t="s">
        <v>1</v>
      </c>
      <c r="C7" s="1190"/>
      <c r="D7" s="1195" t="s">
        <v>45</v>
      </c>
      <c r="E7" s="1196" t="s">
        <v>22</v>
      </c>
      <c r="F7" s="1196"/>
      <c r="G7" s="1196"/>
    </row>
    <row r="8" spans="2:10" s="1055" customFormat="1">
      <c r="B8" s="1191"/>
      <c r="C8" s="1192"/>
      <c r="D8" s="1195"/>
      <c r="E8" s="1197" t="s">
        <v>50</v>
      </c>
      <c r="F8" s="1198"/>
      <c r="G8" s="1199"/>
    </row>
    <row r="9" spans="2:10" ht="17.25" customHeight="1">
      <c r="B9" s="1193"/>
      <c r="C9" s="1194"/>
      <c r="D9" s="1195"/>
      <c r="E9" s="1200" t="s">
        <v>46</v>
      </c>
      <c r="F9" s="1186" t="s">
        <v>3</v>
      </c>
      <c r="G9" s="1187"/>
    </row>
    <row r="10" spans="2:10" ht="39" customHeight="1">
      <c r="B10" s="1027" t="s">
        <v>47</v>
      </c>
      <c r="C10" s="249" t="s">
        <v>39</v>
      </c>
      <c r="D10" s="1195"/>
      <c r="E10" s="1201"/>
      <c r="F10" s="1023" t="s">
        <v>171</v>
      </c>
      <c r="G10" s="1023" t="s">
        <v>48</v>
      </c>
      <c r="H10" s="447"/>
    </row>
    <row r="11" spans="2:10" ht="18.75" customHeight="1">
      <c r="B11" s="374"/>
      <c r="C11" s="375"/>
      <c r="D11" s="376" t="s">
        <v>277</v>
      </c>
      <c r="E11" s="377">
        <f>E13+E14</f>
        <v>-13897016.4</v>
      </c>
      <c r="F11" s="377">
        <f>F13+F14</f>
        <v>-10163184.199999999</v>
      </c>
      <c r="G11" s="377">
        <f>G13+G14</f>
        <v>-3733832.2</v>
      </c>
      <c r="H11" s="378"/>
      <c r="I11" s="379"/>
    </row>
    <row r="12" spans="2:10" ht="15.75" customHeight="1">
      <c r="B12" s="374"/>
      <c r="C12" s="375"/>
      <c r="D12" s="380" t="s">
        <v>173</v>
      </c>
      <c r="E12" s="381"/>
      <c r="F12" s="381"/>
      <c r="G12" s="381"/>
      <c r="H12" s="378"/>
      <c r="I12" s="379"/>
    </row>
    <row r="13" spans="2:10" ht="15.75" customHeight="1">
      <c r="B13" s="374"/>
      <c r="C13" s="375"/>
      <c r="D13" s="380" t="s">
        <v>53</v>
      </c>
      <c r="E13" s="381">
        <f>E24+E35+E46+E136+E145+E154+E171+E181</f>
        <v>-732471.8</v>
      </c>
      <c r="F13" s="381">
        <f>F24+F35+F46+F136+F145+F154+F171+F181</f>
        <v>-326314</v>
      </c>
      <c r="G13" s="381">
        <f>G24+G35+G46+G136+G145+G154+G171+G181</f>
        <v>-406157.8</v>
      </c>
      <c r="H13" s="378"/>
      <c r="I13" s="379"/>
    </row>
    <row r="14" spans="2:10" s="297" customFormat="1" ht="18.75" customHeight="1">
      <c r="B14" s="374"/>
      <c r="C14" s="375"/>
      <c r="D14" s="382" t="s">
        <v>172</v>
      </c>
      <c r="E14" s="381">
        <f>E61+E72+E81+E90+E101+E112+E125+E190+E201+E212+E221+E232+E246+E257+E268+E279+E288+E299</f>
        <v>-13164544.6</v>
      </c>
      <c r="F14" s="381">
        <f t="shared" ref="F14:G14" si="0">F61+F72+F81+F90+F101+F112+F125+F190+F201+F212+F221+F232+F246+F257+F268+F279+F288+F299</f>
        <v>-9836870.1999999993</v>
      </c>
      <c r="G14" s="381">
        <f t="shared" si="0"/>
        <v>-3327674.4000000004</v>
      </c>
      <c r="H14" s="383"/>
    </row>
    <row r="15" spans="2:10" s="387" customFormat="1" ht="36.75" customHeight="1">
      <c r="B15" s="384"/>
      <c r="C15" s="385"/>
      <c r="D15" s="376" t="s">
        <v>249</v>
      </c>
      <c r="E15" s="377">
        <f>E17+E105+E118+E129+E250+E292</f>
        <v>-13897016.4</v>
      </c>
      <c r="F15" s="377">
        <f>F17+F105+F118+F129+F250+F292</f>
        <v>-10163184.199999999</v>
      </c>
      <c r="G15" s="377">
        <f>G17+G105+G118+G129+G250+G292</f>
        <v>-3733832.2</v>
      </c>
      <c r="H15" s="386"/>
    </row>
    <row r="16" spans="2:10" s="297" customFormat="1">
      <c r="B16" s="374"/>
      <c r="C16" s="375"/>
      <c r="D16" s="380" t="s">
        <v>173</v>
      </c>
      <c r="E16" s="381"/>
      <c r="F16" s="381"/>
      <c r="G16" s="388"/>
      <c r="H16" s="389"/>
    </row>
    <row r="17" spans="1:8" s="392" customFormat="1" ht="21.75" customHeight="1">
      <c r="B17" s="390" t="s">
        <v>206</v>
      </c>
      <c r="C17" s="385"/>
      <c r="D17" s="391" t="s">
        <v>207</v>
      </c>
      <c r="E17" s="377">
        <f>+E19+E30+E41+E56+E67+E76+E85+E96</f>
        <v>-6851779.2999999998</v>
      </c>
      <c r="F17" s="377">
        <f>+F19+F30+F67+F76+F85+F96</f>
        <v>-3960228.3</v>
      </c>
      <c r="G17" s="377">
        <f>+G19+G30+G41+G56+G67+G76+G85+G96</f>
        <v>-2891551</v>
      </c>
      <c r="H17" s="497"/>
    </row>
    <row r="18" spans="1:8">
      <c r="B18" s="374"/>
      <c r="C18" s="375"/>
      <c r="D18" s="393" t="s">
        <v>173</v>
      </c>
      <c r="E18" s="388"/>
      <c r="F18" s="381"/>
      <c r="G18" s="388"/>
    </row>
    <row r="19" spans="1:8" ht="51.75">
      <c r="B19" s="374"/>
      <c r="C19" s="1017" t="s">
        <v>517</v>
      </c>
      <c r="D19" s="299" t="s">
        <v>518</v>
      </c>
      <c r="E19" s="381">
        <f t="shared" ref="E19:E28" si="1">G19+F19</f>
        <v>-162175.59999999998</v>
      </c>
      <c r="F19" s="435">
        <f>+F21</f>
        <v>-151812.79999999999</v>
      </c>
      <c r="G19" s="381">
        <f>G21</f>
        <v>-10362.799999999999</v>
      </c>
      <c r="H19" s="372"/>
    </row>
    <row r="20" spans="1:8">
      <c r="B20" s="374"/>
      <c r="C20" s="300"/>
      <c r="D20" s="276" t="s">
        <v>332</v>
      </c>
      <c r="E20" s="381"/>
      <c r="F20" s="436"/>
      <c r="G20" s="381"/>
    </row>
    <row r="21" spans="1:8" ht="34.5">
      <c r="B21" s="374"/>
      <c r="C21" s="300"/>
      <c r="D21" s="301" t="s">
        <v>333</v>
      </c>
      <c r="E21" s="381">
        <f t="shared" si="1"/>
        <v>-162175.59999999998</v>
      </c>
      <c r="F21" s="436">
        <f>+F23</f>
        <v>-151812.79999999999</v>
      </c>
      <c r="G21" s="950">
        <f>G23</f>
        <v>-10362.799999999999</v>
      </c>
    </row>
    <row r="22" spans="1:8" ht="34.5">
      <c r="B22" s="374"/>
      <c r="C22" s="300"/>
      <c r="D22" s="276" t="s">
        <v>334</v>
      </c>
      <c r="E22" s="381"/>
      <c r="F22" s="436"/>
      <c r="G22" s="1365"/>
    </row>
    <row r="23" spans="1:8">
      <c r="B23" s="374"/>
      <c r="C23" s="300"/>
      <c r="D23" s="276" t="s">
        <v>4</v>
      </c>
      <c r="E23" s="381">
        <f t="shared" si="1"/>
        <v>-162175.59999999998</v>
      </c>
      <c r="F23" s="436">
        <f t="shared" ref="F23" si="2">+F24</f>
        <v>-151812.79999999999</v>
      </c>
      <c r="G23" s="950">
        <f>G24</f>
        <v>-10362.799999999999</v>
      </c>
      <c r="H23" s="947"/>
    </row>
    <row r="24" spans="1:8">
      <c r="B24" s="374"/>
      <c r="C24" s="300"/>
      <c r="D24" s="276" t="s">
        <v>53</v>
      </c>
      <c r="E24" s="381">
        <f>G24+F24</f>
        <v>-162175.59999999998</v>
      </c>
      <c r="F24" s="436">
        <f>F25+F28</f>
        <v>-151812.79999999999</v>
      </c>
      <c r="G24" s="950">
        <f>G25+G28</f>
        <v>-10362.799999999999</v>
      </c>
      <c r="H24" s="947"/>
    </row>
    <row r="25" spans="1:8">
      <c r="A25" s="804"/>
      <c r="B25" s="494"/>
      <c r="C25" s="374"/>
      <c r="D25" s="276" t="s">
        <v>584</v>
      </c>
      <c r="E25" s="125">
        <f>+F25+G25</f>
        <v>-2175.6</v>
      </c>
      <c r="F25" s="125">
        <f>+F26</f>
        <v>-1812.8</v>
      </c>
      <c r="G25" s="1366">
        <f>+G26</f>
        <v>-362.8</v>
      </c>
      <c r="H25" s="1364"/>
    </row>
    <row r="26" spans="1:8">
      <c r="B26" s="494"/>
      <c r="C26" s="374"/>
      <c r="D26" s="276" t="s">
        <v>585</v>
      </c>
      <c r="E26" s="125">
        <f t="shared" ref="E26:E27" si="3">+F26+G26</f>
        <v>-2175.6</v>
      </c>
      <c r="F26" s="125">
        <f>+F27</f>
        <v>-1812.8</v>
      </c>
      <c r="G26" s="1366">
        <f>+G27</f>
        <v>-362.8</v>
      </c>
      <c r="H26" s="1364"/>
    </row>
    <row r="27" spans="1:8">
      <c r="B27" s="374"/>
      <c r="C27" s="300"/>
      <c r="D27" s="276" t="s">
        <v>586</v>
      </c>
      <c r="E27" s="125">
        <f t="shared" si="3"/>
        <v>-2175.6</v>
      </c>
      <c r="F27" s="125">
        <v>-1812.8</v>
      </c>
      <c r="G27" s="1366">
        <v>-362.8</v>
      </c>
      <c r="H27" s="947"/>
    </row>
    <row r="28" spans="1:8">
      <c r="B28" s="374"/>
      <c r="C28" s="300"/>
      <c r="D28" s="276" t="s">
        <v>67</v>
      </c>
      <c r="E28" s="381">
        <f t="shared" si="1"/>
        <v>-160000</v>
      </c>
      <c r="F28" s="436">
        <f>+F29</f>
        <v>-150000</v>
      </c>
      <c r="G28" s="950">
        <f>G29</f>
        <v>-10000</v>
      </c>
      <c r="H28" s="947"/>
    </row>
    <row r="29" spans="1:8">
      <c r="B29" s="374"/>
      <c r="C29" s="300"/>
      <c r="D29" s="277" t="s">
        <v>68</v>
      </c>
      <c r="E29" s="381">
        <f>G29+F29</f>
        <v>-160000</v>
      </c>
      <c r="F29" s="436">
        <v>-150000</v>
      </c>
      <c r="G29" s="950">
        <v>-10000</v>
      </c>
      <c r="H29" s="947"/>
    </row>
    <row r="30" spans="1:8" ht="57.75" customHeight="1">
      <c r="B30" s="374"/>
      <c r="C30" s="1017" t="s">
        <v>519</v>
      </c>
      <c r="D30" s="299" t="s">
        <v>520</v>
      </c>
      <c r="E30" s="381">
        <f t="shared" ref="E30:E39" si="4">F30+G30</f>
        <v>-172032.7</v>
      </c>
      <c r="F30" s="435">
        <f>+F32</f>
        <v>-87532.7</v>
      </c>
      <c r="G30" s="950">
        <f>G32</f>
        <v>-84500</v>
      </c>
      <c r="H30" s="947"/>
    </row>
    <row r="31" spans="1:8">
      <c r="B31" s="374"/>
      <c r="C31" s="300"/>
      <c r="D31" s="276" t="s">
        <v>332</v>
      </c>
      <c r="E31" s="381"/>
      <c r="F31" s="436"/>
      <c r="G31" s="381"/>
    </row>
    <row r="32" spans="1:8" ht="34.5">
      <c r="B32" s="374"/>
      <c r="C32" s="300"/>
      <c r="D32" s="301" t="s">
        <v>333</v>
      </c>
      <c r="E32" s="381">
        <f t="shared" si="4"/>
        <v>-172032.7</v>
      </c>
      <c r="F32" s="436">
        <f>+F34</f>
        <v>-87532.7</v>
      </c>
      <c r="G32" s="381">
        <f>G34</f>
        <v>-84500</v>
      </c>
    </row>
    <row r="33" spans="2:8" ht="34.5">
      <c r="B33" s="374"/>
      <c r="C33" s="300"/>
      <c r="D33" s="276" t="s">
        <v>334</v>
      </c>
      <c r="E33" s="381"/>
      <c r="F33" s="949"/>
      <c r="G33" s="950"/>
    </row>
    <row r="34" spans="2:8">
      <c r="B34" s="374"/>
      <c r="C34" s="300"/>
      <c r="D34" s="276" t="s">
        <v>4</v>
      </c>
      <c r="E34" s="381">
        <f t="shared" si="4"/>
        <v>-172032.7</v>
      </c>
      <c r="F34" s="949">
        <f t="shared" ref="F34" si="5">+F35</f>
        <v>-87532.7</v>
      </c>
      <c r="G34" s="950">
        <f>G35</f>
        <v>-84500</v>
      </c>
      <c r="H34" s="947"/>
    </row>
    <row r="35" spans="2:8">
      <c r="B35" s="374"/>
      <c r="C35" s="300"/>
      <c r="D35" s="276" t="s">
        <v>53</v>
      </c>
      <c r="E35" s="381">
        <f>F35+G35</f>
        <v>-172032.7</v>
      </c>
      <c r="F35" s="949">
        <f>F36+F39</f>
        <v>-87532.7</v>
      </c>
      <c r="G35" s="950">
        <f>G36+G39</f>
        <v>-84500</v>
      </c>
      <c r="H35" s="947"/>
    </row>
    <row r="36" spans="2:8">
      <c r="B36" s="374"/>
      <c r="C36" s="300"/>
      <c r="D36" s="276" t="s">
        <v>419</v>
      </c>
      <c r="E36" s="381">
        <f>F36+G36</f>
        <v>-9500</v>
      </c>
      <c r="F36" s="949">
        <f>F37</f>
        <v>0</v>
      </c>
      <c r="G36" s="950">
        <f>G37</f>
        <v>-9500</v>
      </c>
      <c r="H36" s="947"/>
    </row>
    <row r="37" spans="2:8">
      <c r="B37" s="374"/>
      <c r="C37" s="300"/>
      <c r="D37" s="276" t="s">
        <v>420</v>
      </c>
      <c r="E37" s="381">
        <f>F37+G37</f>
        <v>-9500</v>
      </c>
      <c r="F37" s="949">
        <f>F38</f>
        <v>0</v>
      </c>
      <c r="G37" s="950">
        <f>G38</f>
        <v>-9500</v>
      </c>
      <c r="H37" s="947"/>
    </row>
    <row r="38" spans="2:8" ht="18" customHeight="1">
      <c r="B38" s="374"/>
      <c r="C38" s="300"/>
      <c r="D38" s="276" t="s">
        <v>421</v>
      </c>
      <c r="E38" s="381">
        <f>F38+G38</f>
        <v>-9500</v>
      </c>
      <c r="F38" s="949">
        <v>0</v>
      </c>
      <c r="G38" s="950">
        <v>-9500</v>
      </c>
      <c r="H38" s="947"/>
    </row>
    <row r="39" spans="2:8" ht="15.75" customHeight="1">
      <c r="B39" s="374"/>
      <c r="C39" s="300"/>
      <c r="D39" s="276" t="s">
        <v>67</v>
      </c>
      <c r="E39" s="381">
        <f t="shared" si="4"/>
        <v>-162532.70000000001</v>
      </c>
      <c r="F39" s="949">
        <f>+F40</f>
        <v>-87532.7</v>
      </c>
      <c r="G39" s="950">
        <f>G40</f>
        <v>-75000</v>
      </c>
      <c r="H39" s="947"/>
    </row>
    <row r="40" spans="2:8" ht="15.75" customHeight="1">
      <c r="B40" s="374"/>
      <c r="C40" s="300"/>
      <c r="D40" s="277" t="s">
        <v>68</v>
      </c>
      <c r="E40" s="381">
        <f>F40+G40</f>
        <v>-162532.70000000001</v>
      </c>
      <c r="F40" s="949">
        <v>-87532.7</v>
      </c>
      <c r="G40" s="953">
        <v>-75000</v>
      </c>
      <c r="H40" s="947"/>
    </row>
    <row r="41" spans="2:8" s="392" customFormat="1" ht="86.25">
      <c r="B41" s="384"/>
      <c r="C41" s="465">
        <v>11010</v>
      </c>
      <c r="D41" s="466" t="s">
        <v>539</v>
      </c>
      <c r="E41" s="377">
        <f>E43</f>
        <v>-152125</v>
      </c>
      <c r="F41" s="951">
        <f>F43</f>
        <v>0</v>
      </c>
      <c r="G41" s="952">
        <f>G43</f>
        <v>-152125</v>
      </c>
      <c r="H41" s="948"/>
    </row>
    <row r="42" spans="2:8">
      <c r="B42" s="374"/>
      <c r="C42" s="300"/>
      <c r="D42" s="276" t="s">
        <v>332</v>
      </c>
      <c r="E42" s="381"/>
      <c r="F42" s="949"/>
      <c r="G42" s="953"/>
    </row>
    <row r="43" spans="2:8" ht="34.5">
      <c r="B43" s="374"/>
      <c r="C43" s="300"/>
      <c r="D43" s="301" t="s">
        <v>333</v>
      </c>
      <c r="E43" s="381">
        <f>E45</f>
        <v>-152125</v>
      </c>
      <c r="F43" s="949">
        <f>F45</f>
        <v>0</v>
      </c>
      <c r="G43" s="953">
        <f>G45</f>
        <v>-152125</v>
      </c>
    </row>
    <row r="44" spans="2:8" ht="34.5">
      <c r="B44" s="374"/>
      <c r="C44" s="300"/>
      <c r="D44" s="276" t="s">
        <v>334</v>
      </c>
      <c r="E44" s="381"/>
      <c r="F44" s="436"/>
      <c r="G44" s="464"/>
    </row>
    <row r="45" spans="2:8">
      <c r="B45" s="374"/>
      <c r="C45" s="300"/>
      <c r="D45" s="276" t="s">
        <v>4</v>
      </c>
      <c r="E45" s="381">
        <f t="shared" ref="E45:G48" si="6">E46</f>
        <v>-152125</v>
      </c>
      <c r="F45" s="436">
        <f t="shared" si="6"/>
        <v>0</v>
      </c>
      <c r="G45" s="464">
        <f t="shared" si="6"/>
        <v>-152125</v>
      </c>
    </row>
    <row r="46" spans="2:8">
      <c r="B46" s="374"/>
      <c r="C46" s="300"/>
      <c r="D46" s="276" t="s">
        <v>53</v>
      </c>
      <c r="E46" s="381">
        <f>E47+E50+E53</f>
        <v>-152125</v>
      </c>
      <c r="F46" s="496">
        <f t="shared" ref="F46:G46" si="7">F47+F50+F53</f>
        <v>0</v>
      </c>
      <c r="G46" s="381">
        <f t="shared" si="7"/>
        <v>-152125</v>
      </c>
    </row>
    <row r="47" spans="2:8">
      <c r="B47" s="374"/>
      <c r="C47" s="300"/>
      <c r="D47" s="276" t="s">
        <v>540</v>
      </c>
      <c r="E47" s="381">
        <f t="shared" si="6"/>
        <v>-76850</v>
      </c>
      <c r="F47" s="436">
        <f t="shared" si="6"/>
        <v>0</v>
      </c>
      <c r="G47" s="464">
        <f t="shared" si="6"/>
        <v>-76850</v>
      </c>
    </row>
    <row r="48" spans="2:8" ht="23.45" customHeight="1">
      <c r="B48" s="374"/>
      <c r="C48" s="300"/>
      <c r="D48" s="276" t="s">
        <v>541</v>
      </c>
      <c r="E48" s="381">
        <f t="shared" si="6"/>
        <v>-76850</v>
      </c>
      <c r="F48" s="436">
        <f t="shared" si="6"/>
        <v>0</v>
      </c>
      <c r="G48" s="464">
        <f t="shared" si="6"/>
        <v>-76850</v>
      </c>
    </row>
    <row r="49" spans="2:7">
      <c r="B49" s="374"/>
      <c r="C49" s="300"/>
      <c r="D49" s="277" t="s">
        <v>542</v>
      </c>
      <c r="E49" s="381">
        <f>F49+G49</f>
        <v>-76850</v>
      </c>
      <c r="F49" s="436">
        <v>0</v>
      </c>
      <c r="G49" s="464">
        <v>-76850</v>
      </c>
    </row>
    <row r="50" spans="2:7">
      <c r="B50" s="374"/>
      <c r="C50" s="495"/>
      <c r="D50" s="276" t="s">
        <v>419</v>
      </c>
      <c r="E50" s="125">
        <f>+F50+G50</f>
        <v>-9000</v>
      </c>
      <c r="F50" s="125">
        <f>+F51</f>
        <v>0</v>
      </c>
      <c r="G50" s="805">
        <f>+G51</f>
        <v>-9000</v>
      </c>
    </row>
    <row r="51" spans="2:7">
      <c r="B51" s="374"/>
      <c r="C51" s="495"/>
      <c r="D51" s="276" t="s">
        <v>420</v>
      </c>
      <c r="E51" s="125">
        <f t="shared" ref="E51:E52" si="8">+F51+G51</f>
        <v>-9000</v>
      </c>
      <c r="F51" s="125">
        <f>+F52</f>
        <v>0</v>
      </c>
      <c r="G51" s="805">
        <f>+G52</f>
        <v>-9000</v>
      </c>
    </row>
    <row r="52" spans="2:7">
      <c r="B52" s="374"/>
      <c r="C52" s="495"/>
      <c r="D52" s="276" t="s">
        <v>421</v>
      </c>
      <c r="E52" s="125">
        <f t="shared" si="8"/>
        <v>-9000</v>
      </c>
      <c r="F52" s="125"/>
      <c r="G52" s="805">
        <v>-9000</v>
      </c>
    </row>
    <row r="53" spans="2:7" ht="16.5" customHeight="1">
      <c r="B53" s="374"/>
      <c r="C53" s="495"/>
      <c r="D53" s="276" t="s">
        <v>67</v>
      </c>
      <c r="E53" s="381">
        <f t="shared" ref="E53:E54" si="9">F53+G53</f>
        <v>-66275</v>
      </c>
      <c r="F53" s="436">
        <f>+F54+F55</f>
        <v>0</v>
      </c>
      <c r="G53" s="381">
        <f>+G54+G55</f>
        <v>-66275</v>
      </c>
    </row>
    <row r="54" spans="2:7" ht="38.25" customHeight="1">
      <c r="B54" s="374"/>
      <c r="C54" s="495"/>
      <c r="D54" s="276" t="s">
        <v>587</v>
      </c>
      <c r="E54" s="381">
        <f t="shared" si="9"/>
        <v>-6800</v>
      </c>
      <c r="F54" s="436"/>
      <c r="G54" s="381">
        <v>-6800</v>
      </c>
    </row>
    <row r="55" spans="2:7">
      <c r="B55" s="374"/>
      <c r="C55" s="495"/>
      <c r="D55" s="277" t="s">
        <v>68</v>
      </c>
      <c r="E55" s="381">
        <f>F55+G55</f>
        <v>-59475</v>
      </c>
      <c r="F55" s="436">
        <v>0</v>
      </c>
      <c r="G55" s="381">
        <v>-59475</v>
      </c>
    </row>
    <row r="56" spans="2:7" ht="69">
      <c r="B56" s="374"/>
      <c r="C56" s="1017" t="s">
        <v>290</v>
      </c>
      <c r="D56" s="299" t="s">
        <v>543</v>
      </c>
      <c r="E56" s="381">
        <f t="shared" ref="E56:E65" si="10">G56+F56</f>
        <v>-548165.1</v>
      </c>
      <c r="F56" s="436">
        <f>F58</f>
        <v>0</v>
      </c>
      <c r="G56" s="464">
        <f>G58</f>
        <v>-548165.1</v>
      </c>
    </row>
    <row r="57" spans="2:7">
      <c r="B57" s="374"/>
      <c r="C57" s="300"/>
      <c r="D57" s="276" t="s">
        <v>332</v>
      </c>
      <c r="E57" s="381"/>
      <c r="F57" s="436"/>
      <c r="G57" s="464"/>
    </row>
    <row r="58" spans="2:7" ht="34.5">
      <c r="B58" s="374"/>
      <c r="C58" s="300"/>
      <c r="D58" s="301" t="s">
        <v>333</v>
      </c>
      <c r="E58" s="381">
        <f t="shared" si="10"/>
        <v>-548165.1</v>
      </c>
      <c r="F58" s="436">
        <f>F60</f>
        <v>0</v>
      </c>
      <c r="G58" s="464">
        <f>G60</f>
        <v>-548165.1</v>
      </c>
    </row>
    <row r="59" spans="2:7" ht="34.5">
      <c r="B59" s="374"/>
      <c r="C59" s="300"/>
      <c r="D59" s="276" t="s">
        <v>334</v>
      </c>
      <c r="E59" s="381"/>
      <c r="F59" s="436"/>
      <c r="G59" s="464"/>
    </row>
    <row r="60" spans="2:7">
      <c r="B60" s="374"/>
      <c r="C60" s="300"/>
      <c r="D60" s="276" t="s">
        <v>4</v>
      </c>
      <c r="E60" s="381">
        <f t="shared" si="10"/>
        <v>-548165.1</v>
      </c>
      <c r="F60" s="436">
        <f>F61</f>
        <v>0</v>
      </c>
      <c r="G60" s="464">
        <f>G61</f>
        <v>-548165.1</v>
      </c>
    </row>
    <row r="61" spans="2:7">
      <c r="B61" s="374"/>
      <c r="C61" s="300"/>
      <c r="D61" s="276" t="s">
        <v>25</v>
      </c>
      <c r="E61" s="381">
        <f t="shared" si="10"/>
        <v>-548165.1</v>
      </c>
      <c r="F61" s="436">
        <f>F62</f>
        <v>0</v>
      </c>
      <c r="G61" s="464">
        <f>G62</f>
        <v>-548165.1</v>
      </c>
    </row>
    <row r="62" spans="2:7">
      <c r="B62" s="374"/>
      <c r="C62" s="300"/>
      <c r="D62" s="276" t="s">
        <v>70</v>
      </c>
      <c r="E62" s="381">
        <f>G62+F62</f>
        <v>-548165.1</v>
      </c>
      <c r="F62" s="436">
        <f>F63</f>
        <v>0</v>
      </c>
      <c r="G62" s="464">
        <f>G63+G66</f>
        <v>-548165.1</v>
      </c>
    </row>
    <row r="63" spans="2:7">
      <c r="B63" s="374"/>
      <c r="C63" s="300"/>
      <c r="D63" s="276" t="s">
        <v>71</v>
      </c>
      <c r="E63" s="381">
        <f t="shared" si="10"/>
        <v>-462847.6</v>
      </c>
      <c r="F63" s="436">
        <f>F64</f>
        <v>0</v>
      </c>
      <c r="G63" s="464">
        <f>G64</f>
        <v>-462847.6</v>
      </c>
    </row>
    <row r="64" spans="2:7">
      <c r="B64" s="374"/>
      <c r="C64" s="300"/>
      <c r="D64" s="277" t="s">
        <v>335</v>
      </c>
      <c r="E64" s="381">
        <f t="shared" si="10"/>
        <v>-462847.6</v>
      </c>
      <c r="F64" s="436">
        <f>F65</f>
        <v>0</v>
      </c>
      <c r="G64" s="464">
        <v>-462847.6</v>
      </c>
    </row>
    <row r="65" spans="2:8">
      <c r="B65" s="374"/>
      <c r="C65" s="300"/>
      <c r="D65" s="276" t="s">
        <v>544</v>
      </c>
      <c r="E65" s="381">
        <f t="shared" si="10"/>
        <v>-85317.5</v>
      </c>
      <c r="F65" s="436">
        <f>F66</f>
        <v>0</v>
      </c>
      <c r="G65" s="464">
        <f>G66</f>
        <v>-85317.5</v>
      </c>
    </row>
    <row r="66" spans="2:8">
      <c r="B66" s="374"/>
      <c r="C66" s="300"/>
      <c r="D66" s="277" t="s">
        <v>545</v>
      </c>
      <c r="E66" s="381">
        <f>G66+F66</f>
        <v>-85317.5</v>
      </c>
      <c r="F66" s="436">
        <v>0</v>
      </c>
      <c r="G66" s="464">
        <v>-85317.5</v>
      </c>
    </row>
    <row r="67" spans="2:8" ht="51.75">
      <c r="B67" s="374"/>
      <c r="C67" s="218">
        <v>31001</v>
      </c>
      <c r="D67" s="224" t="s">
        <v>331</v>
      </c>
      <c r="E67" s="124">
        <f>+F67+G67</f>
        <v>-2522421.9</v>
      </c>
      <c r="F67" s="124">
        <f>+F69</f>
        <v>-1981000</v>
      </c>
      <c r="G67" s="381">
        <f>G69</f>
        <v>-541421.9</v>
      </c>
      <c r="H67" s="378"/>
    </row>
    <row r="68" spans="2:8">
      <c r="B68" s="374"/>
      <c r="C68" s="300"/>
      <c r="D68" s="276" t="s">
        <v>332</v>
      </c>
      <c r="E68" s="125"/>
      <c r="F68" s="125"/>
      <c r="G68" s="381"/>
    </row>
    <row r="69" spans="2:8" ht="34.5">
      <c r="B69" s="374"/>
      <c r="C69" s="300"/>
      <c r="D69" s="301" t="s">
        <v>333</v>
      </c>
      <c r="E69" s="125">
        <f>F69+G69</f>
        <v>-2522421.9</v>
      </c>
      <c r="F69" s="125">
        <f>+F71</f>
        <v>-1981000</v>
      </c>
      <c r="G69" s="381">
        <f>G71</f>
        <v>-541421.9</v>
      </c>
    </row>
    <row r="70" spans="2:8" ht="34.5">
      <c r="B70" s="374"/>
      <c r="C70" s="300"/>
      <c r="D70" s="276" t="s">
        <v>334</v>
      </c>
      <c r="E70" s="125"/>
      <c r="F70" s="125"/>
      <c r="G70" s="381"/>
    </row>
    <row r="71" spans="2:8">
      <c r="B71" s="374"/>
      <c r="C71" s="300"/>
      <c r="D71" s="276" t="s">
        <v>4</v>
      </c>
      <c r="E71" s="125">
        <f t="shared" ref="E71:F74" si="11">+E72</f>
        <v>-2522421.9</v>
      </c>
      <c r="F71" s="125">
        <f t="shared" si="11"/>
        <v>-1981000</v>
      </c>
      <c r="G71" s="381">
        <f>G72</f>
        <v>-541421.9</v>
      </c>
    </row>
    <row r="72" spans="2:8">
      <c r="B72" s="374"/>
      <c r="C72" s="300"/>
      <c r="D72" s="276" t="s">
        <v>25</v>
      </c>
      <c r="E72" s="125">
        <f>F72+G72</f>
        <v>-2522421.9</v>
      </c>
      <c r="F72" s="125">
        <f t="shared" si="11"/>
        <v>-1981000</v>
      </c>
      <c r="G72" s="381">
        <f>G73</f>
        <v>-541421.9</v>
      </c>
    </row>
    <row r="73" spans="2:8">
      <c r="B73" s="374"/>
      <c r="C73" s="300"/>
      <c r="D73" s="276" t="s">
        <v>70</v>
      </c>
      <c r="E73" s="125">
        <f>+F73+G73</f>
        <v>-2522421.9</v>
      </c>
      <c r="F73" s="125">
        <f t="shared" si="11"/>
        <v>-1981000</v>
      </c>
      <c r="G73" s="381">
        <f>G74</f>
        <v>-541421.9</v>
      </c>
    </row>
    <row r="74" spans="2:8">
      <c r="B74" s="374"/>
      <c r="C74" s="300"/>
      <c r="D74" s="276" t="s">
        <v>71</v>
      </c>
      <c r="E74" s="125">
        <f>+F74+G74</f>
        <v>-2522421.9</v>
      </c>
      <c r="F74" s="125">
        <f t="shared" si="11"/>
        <v>-1981000</v>
      </c>
      <c r="G74" s="381">
        <f>G75</f>
        <v>-541421.9</v>
      </c>
      <c r="H74" s="446"/>
    </row>
    <row r="75" spans="2:8">
      <c r="B75" s="374"/>
      <c r="C75" s="300"/>
      <c r="D75" s="277" t="s">
        <v>335</v>
      </c>
      <c r="E75" s="125">
        <f>+F75+G75</f>
        <v>-2522421.9</v>
      </c>
      <c r="F75" s="125">
        <v>-1981000</v>
      </c>
      <c r="G75" s="381">
        <v>-541421.9</v>
      </c>
      <c r="H75" s="448"/>
    </row>
    <row r="76" spans="2:8" ht="69">
      <c r="B76" s="374"/>
      <c r="C76" s="218">
        <v>31004</v>
      </c>
      <c r="D76" s="224" t="s">
        <v>521</v>
      </c>
      <c r="E76" s="125">
        <f t="shared" ref="E76:E83" si="12">F76+G76</f>
        <v>-2714566.2</v>
      </c>
      <c r="F76" s="453">
        <f>+F78</f>
        <v>-1286190</v>
      </c>
      <c r="G76" s="381">
        <f>G78</f>
        <v>-1428376.2</v>
      </c>
    </row>
    <row r="77" spans="2:8">
      <c r="B77" s="374"/>
      <c r="C77" s="300"/>
      <c r="D77" s="276" t="s">
        <v>332</v>
      </c>
      <c r="E77" s="125"/>
      <c r="F77" s="436"/>
      <c r="G77" s="381"/>
    </row>
    <row r="78" spans="2:8" ht="34.5">
      <c r="B78" s="374"/>
      <c r="C78" s="300"/>
      <c r="D78" s="301" t="s">
        <v>333</v>
      </c>
      <c r="E78" s="125">
        <f t="shared" si="12"/>
        <v>-2714566.2</v>
      </c>
      <c r="F78" s="436">
        <f>+F80</f>
        <v>-1286190</v>
      </c>
      <c r="G78" s="381">
        <f>G80</f>
        <v>-1428376.2</v>
      </c>
    </row>
    <row r="79" spans="2:8" ht="34.5">
      <c r="B79" s="374"/>
      <c r="C79" s="300"/>
      <c r="D79" s="276" t="s">
        <v>334</v>
      </c>
      <c r="E79" s="125"/>
      <c r="F79" s="436"/>
      <c r="G79" s="381"/>
    </row>
    <row r="80" spans="2:8">
      <c r="B80" s="374"/>
      <c r="C80" s="300"/>
      <c r="D80" s="276" t="s">
        <v>4</v>
      </c>
      <c r="E80" s="125">
        <f t="shared" si="12"/>
        <v>-2714566.2</v>
      </c>
      <c r="F80" s="436">
        <f t="shared" ref="F80:F83" si="13">+F81</f>
        <v>-1286190</v>
      </c>
      <c r="G80" s="381">
        <f>G81</f>
        <v>-1428376.2</v>
      </c>
    </row>
    <row r="81" spans="2:7">
      <c r="B81" s="374"/>
      <c r="C81" s="300"/>
      <c r="D81" s="276" t="s">
        <v>25</v>
      </c>
      <c r="E81" s="125">
        <f t="shared" si="12"/>
        <v>-2714566.2</v>
      </c>
      <c r="F81" s="436">
        <f t="shared" si="13"/>
        <v>-1286190</v>
      </c>
      <c r="G81" s="381">
        <f>G82</f>
        <v>-1428376.2</v>
      </c>
    </row>
    <row r="82" spans="2:7">
      <c r="B82" s="374"/>
      <c r="C82" s="300"/>
      <c r="D82" s="276" t="s">
        <v>70</v>
      </c>
      <c r="E82" s="125">
        <f t="shared" si="12"/>
        <v>-2714566.2</v>
      </c>
      <c r="F82" s="436">
        <f t="shared" si="13"/>
        <v>-1286190</v>
      </c>
      <c r="G82" s="381">
        <f>G83</f>
        <v>-1428376.2</v>
      </c>
    </row>
    <row r="83" spans="2:7">
      <c r="B83" s="374"/>
      <c r="C83" s="300"/>
      <c r="D83" s="276" t="s">
        <v>71</v>
      </c>
      <c r="E83" s="125">
        <f t="shared" si="12"/>
        <v>-2714566.2</v>
      </c>
      <c r="F83" s="436">
        <f t="shared" si="13"/>
        <v>-1286190</v>
      </c>
      <c r="G83" s="381">
        <f>G84</f>
        <v>-1428376.2</v>
      </c>
    </row>
    <row r="84" spans="2:7">
      <c r="B84" s="374"/>
      <c r="C84" s="300"/>
      <c r="D84" s="277" t="s">
        <v>335</v>
      </c>
      <c r="E84" s="125">
        <f>F84+G84</f>
        <v>-2714566.2</v>
      </c>
      <c r="F84" s="436">
        <v>-1286190</v>
      </c>
      <c r="G84" s="381">
        <v>-1428376.2</v>
      </c>
    </row>
    <row r="85" spans="2:7" ht="59.25" customHeight="1">
      <c r="B85" s="374"/>
      <c r="C85" s="1017">
        <v>31005</v>
      </c>
      <c r="D85" s="299" t="s">
        <v>522</v>
      </c>
      <c r="E85" s="125">
        <f t="shared" ref="E85:E94" si="14">F85+G85</f>
        <v>-454900</v>
      </c>
      <c r="F85" s="435">
        <f>+F87</f>
        <v>-328300</v>
      </c>
      <c r="G85" s="381">
        <f>G87</f>
        <v>-126600</v>
      </c>
    </row>
    <row r="86" spans="2:7">
      <c r="B86" s="374"/>
      <c r="C86" s="300"/>
      <c r="D86" s="276" t="s">
        <v>332</v>
      </c>
      <c r="E86" s="125"/>
      <c r="F86" s="436"/>
      <c r="G86" s="381"/>
    </row>
    <row r="87" spans="2:7" ht="34.5">
      <c r="B87" s="374"/>
      <c r="C87" s="300"/>
      <c r="D87" s="301" t="s">
        <v>333</v>
      </c>
      <c r="E87" s="125">
        <f t="shared" si="14"/>
        <v>-454900</v>
      </c>
      <c r="F87" s="436">
        <f>+F89</f>
        <v>-328300</v>
      </c>
      <c r="G87" s="381">
        <f>G89</f>
        <v>-126600</v>
      </c>
    </row>
    <row r="88" spans="2:7" ht="34.5">
      <c r="B88" s="374"/>
      <c r="C88" s="300"/>
      <c r="D88" s="276" t="s">
        <v>334</v>
      </c>
      <c r="E88" s="125"/>
      <c r="F88" s="436"/>
      <c r="G88" s="381"/>
    </row>
    <row r="89" spans="2:7">
      <c r="B89" s="374"/>
      <c r="C89" s="300"/>
      <c r="D89" s="276" t="s">
        <v>4</v>
      </c>
      <c r="E89" s="125">
        <f t="shared" si="14"/>
        <v>-454900</v>
      </c>
      <c r="F89" s="436">
        <f>+F90</f>
        <v>-328300</v>
      </c>
      <c r="G89" s="381">
        <f t="shared" ref="G89:G94" si="15">G90</f>
        <v>-126600</v>
      </c>
    </row>
    <row r="90" spans="2:7">
      <c r="B90" s="374"/>
      <c r="C90" s="300"/>
      <c r="D90" s="276" t="s">
        <v>25</v>
      </c>
      <c r="E90" s="125">
        <f t="shared" si="14"/>
        <v>-454900</v>
      </c>
      <c r="F90" s="436">
        <f>+F91</f>
        <v>-328300</v>
      </c>
      <c r="G90" s="381">
        <f t="shared" si="15"/>
        <v>-126600</v>
      </c>
    </row>
    <row r="91" spans="2:7">
      <c r="B91" s="374"/>
      <c r="C91" s="300"/>
      <c r="D91" s="276" t="s">
        <v>70</v>
      </c>
      <c r="E91" s="125">
        <f>F91+G91</f>
        <v>-454900</v>
      </c>
      <c r="F91" s="436">
        <f>F94+F92</f>
        <v>-328300</v>
      </c>
      <c r="G91" s="381">
        <f>G94+G92</f>
        <v>-126600</v>
      </c>
    </row>
    <row r="92" spans="2:7">
      <c r="B92" s="374"/>
      <c r="C92" s="300"/>
      <c r="D92" s="276" t="s">
        <v>71</v>
      </c>
      <c r="E92" s="125">
        <f t="shared" si="14"/>
        <v>-200000</v>
      </c>
      <c r="F92" s="436">
        <f t="shared" ref="F92" si="16">+F93</f>
        <v>-200000</v>
      </c>
      <c r="G92" s="381">
        <f>G93</f>
        <v>0</v>
      </c>
    </row>
    <row r="93" spans="2:7">
      <c r="B93" s="374"/>
      <c r="C93" s="300"/>
      <c r="D93" s="277" t="s">
        <v>335</v>
      </c>
      <c r="E93" s="125">
        <f t="shared" si="14"/>
        <v>-200000</v>
      </c>
      <c r="F93" s="436">
        <v>-200000</v>
      </c>
      <c r="G93" s="381">
        <v>0</v>
      </c>
    </row>
    <row r="94" spans="2:7">
      <c r="B94" s="374"/>
      <c r="C94" s="300"/>
      <c r="D94" s="276" t="s">
        <v>73</v>
      </c>
      <c r="E94" s="125">
        <f t="shared" si="14"/>
        <v>-254900</v>
      </c>
      <c r="F94" s="436">
        <f>F95</f>
        <v>-128300</v>
      </c>
      <c r="G94" s="381">
        <f t="shared" si="15"/>
        <v>-126600</v>
      </c>
    </row>
    <row r="95" spans="2:7">
      <c r="B95" s="374"/>
      <c r="C95" s="300"/>
      <c r="D95" s="276" t="s">
        <v>74</v>
      </c>
      <c r="E95" s="125">
        <f>F95+G95</f>
        <v>-254900</v>
      </c>
      <c r="F95" s="436">
        <v>-128300</v>
      </c>
      <c r="G95" s="381">
        <v>-126600</v>
      </c>
    </row>
    <row r="96" spans="2:7" ht="36.75" customHeight="1">
      <c r="B96" s="374"/>
      <c r="C96" s="444" t="s">
        <v>241</v>
      </c>
      <c r="D96" s="444" t="s">
        <v>244</v>
      </c>
      <c r="E96" s="394">
        <f t="shared" ref="E96:E103" si="17">F96+G96</f>
        <v>-125392.8</v>
      </c>
      <c r="F96" s="946">
        <f>F98</f>
        <v>-125392.8</v>
      </c>
      <c r="G96" s="467">
        <v>0</v>
      </c>
    </row>
    <row r="97" spans="2:7">
      <c r="B97" s="374"/>
      <c r="C97" s="444"/>
      <c r="D97" s="444" t="s">
        <v>51</v>
      </c>
      <c r="E97" s="394"/>
      <c r="F97" s="396"/>
      <c r="G97" s="395"/>
    </row>
    <row r="98" spans="2:7" ht="39" customHeight="1">
      <c r="B98" s="374"/>
      <c r="C98" s="444"/>
      <c r="D98" s="445" t="s">
        <v>155</v>
      </c>
      <c r="E98" s="394">
        <f t="shared" si="17"/>
        <v>-125392.8</v>
      </c>
      <c r="F98" s="131">
        <f>F100</f>
        <v>-125392.8</v>
      </c>
      <c r="G98" s="395">
        <v>0</v>
      </c>
    </row>
    <row r="99" spans="2:7" ht="34.5">
      <c r="B99" s="374"/>
      <c r="C99" s="444"/>
      <c r="D99" s="444" t="s">
        <v>52</v>
      </c>
      <c r="E99" s="394"/>
      <c r="F99" s="396"/>
      <c r="G99" s="395"/>
    </row>
    <row r="100" spans="2:7">
      <c r="B100" s="374"/>
      <c r="C100" s="444"/>
      <c r="D100" s="444" t="s">
        <v>4</v>
      </c>
      <c r="E100" s="394">
        <f t="shared" si="17"/>
        <v>-125392.8</v>
      </c>
      <c r="F100" s="946">
        <f>F101</f>
        <v>-125392.8</v>
      </c>
      <c r="G100" s="395">
        <v>0</v>
      </c>
    </row>
    <row r="101" spans="2:7">
      <c r="B101" s="374"/>
      <c r="C101" s="444"/>
      <c r="D101" s="444" t="s">
        <v>25</v>
      </c>
      <c r="E101" s="394">
        <f t="shared" si="17"/>
        <v>-125392.8</v>
      </c>
      <c r="F101" s="946">
        <f>F102</f>
        <v>-125392.8</v>
      </c>
      <c r="G101" s="395">
        <v>0</v>
      </c>
    </row>
    <row r="102" spans="2:7">
      <c r="B102" s="374"/>
      <c r="C102" s="444"/>
      <c r="D102" s="444" t="s">
        <v>70</v>
      </c>
      <c r="E102" s="394">
        <f t="shared" si="17"/>
        <v>-125392.8</v>
      </c>
      <c r="F102" s="946">
        <f>F103</f>
        <v>-125392.8</v>
      </c>
      <c r="G102" s="395">
        <v>0</v>
      </c>
    </row>
    <row r="103" spans="2:7">
      <c r="B103" s="374"/>
      <c r="C103" s="444"/>
      <c r="D103" s="444" t="s">
        <v>71</v>
      </c>
      <c r="E103" s="394">
        <f t="shared" si="17"/>
        <v>-125392.8</v>
      </c>
      <c r="F103" s="946">
        <f>F104</f>
        <v>-125392.8</v>
      </c>
      <c r="G103" s="395">
        <v>0</v>
      </c>
    </row>
    <row r="104" spans="2:7">
      <c r="B104" s="374"/>
      <c r="C104" s="444"/>
      <c r="D104" s="444" t="s">
        <v>144</v>
      </c>
      <c r="E104" s="394">
        <f>F104+G104</f>
        <v>-125392.8</v>
      </c>
      <c r="F104" s="946">
        <v>-125392.8</v>
      </c>
      <c r="G104" s="395">
        <v>0</v>
      </c>
    </row>
    <row r="105" spans="2:7">
      <c r="B105" s="218">
        <v>1019</v>
      </c>
      <c r="C105" s="224"/>
      <c r="D105" s="1056" t="s">
        <v>336</v>
      </c>
      <c r="E105" s="132">
        <f>E107</f>
        <v>-149780</v>
      </c>
      <c r="F105" s="132">
        <f>F107</f>
        <v>-144620</v>
      </c>
      <c r="G105" s="132">
        <f>G107</f>
        <v>-5160</v>
      </c>
    </row>
    <row r="106" spans="2:7">
      <c r="B106" s="1053"/>
      <c r="C106" s="1053"/>
      <c r="D106" s="1053" t="s">
        <v>3</v>
      </c>
      <c r="E106" s="55"/>
      <c r="F106" s="55"/>
      <c r="G106" s="55"/>
    </row>
    <row r="107" spans="2:7" ht="86.25">
      <c r="B107" s="218"/>
      <c r="C107" s="218">
        <v>12004</v>
      </c>
      <c r="D107" s="224" t="s">
        <v>337</v>
      </c>
      <c r="E107" s="124">
        <f>+F107+G107</f>
        <v>-149780</v>
      </c>
      <c r="F107" s="124">
        <f>+F109</f>
        <v>-144620</v>
      </c>
      <c r="G107" s="124">
        <f>+G109</f>
        <v>-5160</v>
      </c>
    </row>
    <row r="108" spans="2:7">
      <c r="B108" s="1185"/>
      <c r="C108" s="1185"/>
      <c r="D108" s="276" t="s">
        <v>332</v>
      </c>
      <c r="E108" s="125"/>
      <c r="F108" s="125"/>
      <c r="G108" s="125"/>
    </row>
    <row r="109" spans="2:7" ht="34.5">
      <c r="B109" s="1185"/>
      <c r="C109" s="1185"/>
      <c r="D109" s="301" t="s">
        <v>69</v>
      </c>
      <c r="E109" s="125">
        <f>F109+G109</f>
        <v>-149780</v>
      </c>
      <c r="F109" s="125">
        <f>+F111</f>
        <v>-144620</v>
      </c>
      <c r="G109" s="125">
        <f>+G111</f>
        <v>-5160</v>
      </c>
    </row>
    <row r="110" spans="2:7" ht="34.5">
      <c r="B110" s="1185"/>
      <c r="C110" s="1185"/>
      <c r="D110" s="276" t="s">
        <v>334</v>
      </c>
      <c r="E110" s="125"/>
      <c r="F110" s="125"/>
      <c r="G110" s="125"/>
    </row>
    <row r="111" spans="2:7">
      <c r="B111" s="1185"/>
      <c r="C111" s="1185"/>
      <c r="D111" s="276" t="s">
        <v>4</v>
      </c>
      <c r="E111" s="125">
        <f>+F111+G111</f>
        <v>-149780</v>
      </c>
      <c r="F111" s="125">
        <f>+F112</f>
        <v>-144620</v>
      </c>
      <c r="G111" s="125">
        <f>+G112</f>
        <v>-5160</v>
      </c>
    </row>
    <row r="112" spans="2:7">
      <c r="B112" s="1185"/>
      <c r="C112" s="1185"/>
      <c r="D112" s="276" t="s">
        <v>25</v>
      </c>
      <c r="E112" s="125">
        <f>+F112+G112</f>
        <v>-149780</v>
      </c>
      <c r="F112" s="125">
        <f>+F113</f>
        <v>-144620</v>
      </c>
      <c r="G112" s="125">
        <f>+G113</f>
        <v>-5160</v>
      </c>
    </row>
    <row r="113" spans="2:7">
      <c r="B113" s="1185"/>
      <c r="C113" s="1185"/>
      <c r="D113" s="276" t="s">
        <v>70</v>
      </c>
      <c r="E113" s="125">
        <f>E114+E116</f>
        <v>-149780</v>
      </c>
      <c r="F113" s="125">
        <f t="shared" ref="F113:G113" si="18">F114+F116</f>
        <v>-144620</v>
      </c>
      <c r="G113" s="125">
        <f t="shared" si="18"/>
        <v>-5160</v>
      </c>
    </row>
    <row r="114" spans="2:7">
      <c r="B114" s="1185"/>
      <c r="C114" s="1185"/>
      <c r="D114" s="276" t="s">
        <v>71</v>
      </c>
      <c r="E114" s="125">
        <f>+F114+G114</f>
        <v>-102800</v>
      </c>
      <c r="F114" s="125">
        <f>F115</f>
        <v>-105300</v>
      </c>
      <c r="G114" s="125">
        <f>G115</f>
        <v>2500</v>
      </c>
    </row>
    <row r="115" spans="2:7">
      <c r="B115" s="1185"/>
      <c r="C115" s="1185"/>
      <c r="D115" s="277" t="s">
        <v>335</v>
      </c>
      <c r="E115" s="125">
        <f>+F115+G115</f>
        <v>-102800</v>
      </c>
      <c r="F115" s="125">
        <v>-105300</v>
      </c>
      <c r="G115" s="125">
        <v>2500</v>
      </c>
    </row>
    <row r="116" spans="2:7">
      <c r="B116" s="1185"/>
      <c r="C116" s="1185"/>
      <c r="D116" s="276" t="s">
        <v>156</v>
      </c>
      <c r="E116" s="125">
        <f>+F116+G116</f>
        <v>-46980</v>
      </c>
      <c r="F116" s="125">
        <f>F117</f>
        <v>-39320</v>
      </c>
      <c r="G116" s="125">
        <f>G117</f>
        <v>-7660</v>
      </c>
    </row>
    <row r="117" spans="2:7">
      <c r="B117" s="1185"/>
      <c r="C117" s="1185"/>
      <c r="D117" s="276" t="s">
        <v>157</v>
      </c>
      <c r="E117" s="125">
        <f>+F117+G117</f>
        <v>-46980</v>
      </c>
      <c r="F117" s="125">
        <v>-39320</v>
      </c>
      <c r="G117" s="125">
        <v>-7660</v>
      </c>
    </row>
    <row r="118" spans="2:7" s="392" customFormat="1">
      <c r="B118" s="236" t="s">
        <v>176</v>
      </c>
      <c r="C118" s="236"/>
      <c r="D118" s="236" t="s">
        <v>177</v>
      </c>
      <c r="E118" s="59">
        <f>F118+G118</f>
        <v>-386691.3</v>
      </c>
      <c r="F118" s="59">
        <f>F120</f>
        <v>-386691.3</v>
      </c>
      <c r="G118" s="59">
        <f>G120</f>
        <v>0</v>
      </c>
    </row>
    <row r="119" spans="2:7">
      <c r="B119" s="444"/>
      <c r="C119" s="444"/>
      <c r="D119" s="444" t="s">
        <v>3</v>
      </c>
      <c r="E119" s="397"/>
      <c r="F119" s="397"/>
      <c r="G119" s="397"/>
    </row>
    <row r="120" spans="2:7" ht="51.75">
      <c r="B120" s="444"/>
      <c r="C120" s="444" t="s">
        <v>250</v>
      </c>
      <c r="D120" s="444" t="s">
        <v>251</v>
      </c>
      <c r="E120" s="67">
        <f>F120+G120</f>
        <v>-386691.3</v>
      </c>
      <c r="F120" s="67">
        <f>F122</f>
        <v>-386691.3</v>
      </c>
      <c r="G120" s="67">
        <f>G122</f>
        <v>0</v>
      </c>
    </row>
    <row r="121" spans="2:7">
      <c r="B121" s="444"/>
      <c r="C121" s="444"/>
      <c r="D121" s="444" t="s">
        <v>51</v>
      </c>
      <c r="E121" s="397"/>
      <c r="F121" s="397"/>
      <c r="G121" s="397"/>
    </row>
    <row r="122" spans="2:7" ht="34.5">
      <c r="B122" s="444"/>
      <c r="C122" s="444"/>
      <c r="D122" s="445" t="s">
        <v>69</v>
      </c>
      <c r="E122" s="85">
        <f>F122+G122</f>
        <v>-386691.3</v>
      </c>
      <c r="F122" s="85">
        <f>F124</f>
        <v>-386691.3</v>
      </c>
      <c r="G122" s="67">
        <f>G124</f>
        <v>0</v>
      </c>
    </row>
    <row r="123" spans="2:7" ht="34.5">
      <c r="B123" s="444"/>
      <c r="C123" s="444"/>
      <c r="D123" s="444" t="s">
        <v>52</v>
      </c>
      <c r="E123" s="397"/>
      <c r="F123" s="397"/>
      <c r="G123" s="67"/>
    </row>
    <row r="124" spans="2:7">
      <c r="B124" s="444"/>
      <c r="C124" s="444"/>
      <c r="D124" s="444" t="s">
        <v>4</v>
      </c>
      <c r="E124" s="67">
        <f>F124+G124</f>
        <v>-386691.3</v>
      </c>
      <c r="F124" s="67">
        <f t="shared" ref="F124:G127" si="19">F125</f>
        <v>-386691.3</v>
      </c>
      <c r="G124" s="67">
        <f t="shared" si="19"/>
        <v>0</v>
      </c>
    </row>
    <row r="125" spans="2:7">
      <c r="B125" s="444"/>
      <c r="C125" s="444"/>
      <c r="D125" s="444" t="s">
        <v>25</v>
      </c>
      <c r="E125" s="67">
        <f>F125+G125</f>
        <v>-386691.3</v>
      </c>
      <c r="F125" s="67">
        <f t="shared" si="19"/>
        <v>-386691.3</v>
      </c>
      <c r="G125" s="67">
        <f t="shared" si="19"/>
        <v>0</v>
      </c>
    </row>
    <row r="126" spans="2:7">
      <c r="B126" s="444"/>
      <c r="C126" s="444"/>
      <c r="D126" s="444" t="s">
        <v>70</v>
      </c>
      <c r="E126" s="67">
        <f>F126+G126</f>
        <v>-386691.3</v>
      </c>
      <c r="F126" s="67">
        <f t="shared" si="19"/>
        <v>-386691.3</v>
      </c>
      <c r="G126" s="67">
        <f t="shared" si="19"/>
        <v>0</v>
      </c>
    </row>
    <row r="127" spans="2:7">
      <c r="B127" s="444"/>
      <c r="C127" s="444"/>
      <c r="D127" s="444" t="s">
        <v>156</v>
      </c>
      <c r="E127" s="67">
        <f>F127+G127</f>
        <v>-386691.3</v>
      </c>
      <c r="F127" s="67">
        <f>F128</f>
        <v>-386691.3</v>
      </c>
      <c r="G127" s="67">
        <f t="shared" si="19"/>
        <v>0</v>
      </c>
    </row>
    <row r="128" spans="2:7">
      <c r="B128" s="444"/>
      <c r="C128" s="444"/>
      <c r="D128" s="444" t="s">
        <v>157</v>
      </c>
      <c r="E128" s="67">
        <f>F128+G128</f>
        <v>-386691.3</v>
      </c>
      <c r="F128" s="67">
        <v>-386691.3</v>
      </c>
      <c r="G128" s="67"/>
    </row>
    <row r="129" spans="2:7" s="392" customFormat="1" ht="21.75" customHeight="1">
      <c r="B129" s="454" t="s">
        <v>417</v>
      </c>
      <c r="C129" s="455"/>
      <c r="D129" s="456" t="s">
        <v>415</v>
      </c>
      <c r="E129" s="457">
        <f>E131+E140+E149+E166+E176+E185+E196+E207+E216+E227+E241</f>
        <v>-4426943.7</v>
      </c>
      <c r="F129" s="457">
        <f>F131+F140+F149+F166+F185+F196+F207+F216+F227+F241</f>
        <v>-3868927.5</v>
      </c>
      <c r="G129" s="457">
        <f>G131+G140+G149+G166+G185+G196+G207+G216+G227+G241+G176</f>
        <v>-558016.19999999995</v>
      </c>
    </row>
    <row r="130" spans="2:7">
      <c r="B130" s="398"/>
      <c r="C130" s="399"/>
      <c r="D130" s="400" t="s">
        <v>6</v>
      </c>
      <c r="E130" s="400"/>
      <c r="F130" s="400"/>
      <c r="G130" s="400"/>
    </row>
    <row r="131" spans="2:7" ht="68.25" customHeight="1">
      <c r="B131" s="401"/>
      <c r="C131" s="402">
        <v>11007</v>
      </c>
      <c r="D131" s="403" t="s">
        <v>418</v>
      </c>
      <c r="E131" s="148">
        <f>+F131+G131</f>
        <v>-28800</v>
      </c>
      <c r="F131" s="148">
        <f>+F133</f>
        <v>-28800</v>
      </c>
      <c r="G131" s="148">
        <f>+G133</f>
        <v>0</v>
      </c>
    </row>
    <row r="132" spans="2:7">
      <c r="B132" s="401"/>
      <c r="C132" s="149"/>
      <c r="D132" s="1038" t="s">
        <v>51</v>
      </c>
      <c r="E132" s="148"/>
      <c r="F132" s="148"/>
      <c r="G132" s="148"/>
    </row>
    <row r="133" spans="2:7" ht="34.5">
      <c r="B133" s="401"/>
      <c r="C133" s="149"/>
      <c r="D133" s="1029" t="s">
        <v>69</v>
      </c>
      <c r="E133" s="148">
        <f>E135</f>
        <v>-28800</v>
      </c>
      <c r="F133" s="148">
        <f>F135</f>
        <v>-28800</v>
      </c>
      <c r="G133" s="148">
        <f>G135</f>
        <v>0</v>
      </c>
    </row>
    <row r="134" spans="2:7" ht="34.5">
      <c r="B134" s="401"/>
      <c r="C134" s="149"/>
      <c r="D134" s="1038" t="s">
        <v>52</v>
      </c>
      <c r="E134" s="148"/>
      <c r="F134" s="148"/>
      <c r="G134" s="148"/>
    </row>
    <row r="135" spans="2:7">
      <c r="B135" s="401"/>
      <c r="C135" s="149"/>
      <c r="D135" s="1038" t="s">
        <v>4</v>
      </c>
      <c r="E135" s="148">
        <f>+F135+G135</f>
        <v>-28800</v>
      </c>
      <c r="F135" s="148">
        <f>+F136</f>
        <v>-28800</v>
      </c>
      <c r="G135" s="148">
        <f>+G136</f>
        <v>0</v>
      </c>
    </row>
    <row r="136" spans="2:7">
      <c r="B136" s="401"/>
      <c r="C136" s="149"/>
      <c r="D136" s="1038" t="s">
        <v>53</v>
      </c>
      <c r="E136" s="148">
        <f>F136+G136</f>
        <v>-28800</v>
      </c>
      <c r="F136" s="148">
        <f>+F137</f>
        <v>-28800</v>
      </c>
      <c r="G136" s="148">
        <f>+G137</f>
        <v>0</v>
      </c>
    </row>
    <row r="137" spans="2:7">
      <c r="B137" s="401"/>
      <c r="C137" s="149"/>
      <c r="D137" s="1038" t="s">
        <v>419</v>
      </c>
      <c r="E137" s="148">
        <f>+F137+G137</f>
        <v>-28800</v>
      </c>
      <c r="F137" s="148">
        <f>+F139</f>
        <v>-28800</v>
      </c>
      <c r="G137" s="148">
        <f>+G139</f>
        <v>0</v>
      </c>
    </row>
    <row r="138" spans="2:7">
      <c r="B138" s="401"/>
      <c r="C138" s="149"/>
      <c r="D138" s="1038" t="s">
        <v>420</v>
      </c>
      <c r="E138" s="148">
        <f>+E139</f>
        <v>-28800</v>
      </c>
      <c r="F138" s="148">
        <f>+F139</f>
        <v>-28800</v>
      </c>
      <c r="G138" s="148">
        <f>+G139</f>
        <v>0</v>
      </c>
    </row>
    <row r="139" spans="2:7">
      <c r="B139" s="401"/>
      <c r="C139" s="149"/>
      <c r="D139" s="1038" t="s">
        <v>421</v>
      </c>
      <c r="E139" s="404">
        <f>F139+G139</f>
        <v>-28800</v>
      </c>
      <c r="F139" s="148">
        <v>-28800</v>
      </c>
      <c r="G139" s="148">
        <v>0</v>
      </c>
    </row>
    <row r="140" spans="2:7" ht="51.75">
      <c r="B140" s="401"/>
      <c r="C140" s="402">
        <v>11009</v>
      </c>
      <c r="D140" s="403" t="s">
        <v>422</v>
      </c>
      <c r="E140" s="148">
        <f>+F140+G140</f>
        <v>-88900.5</v>
      </c>
      <c r="F140" s="148">
        <f>+F142</f>
        <v>-5300.5</v>
      </c>
      <c r="G140" s="148">
        <f>+G142</f>
        <v>-83600</v>
      </c>
    </row>
    <row r="141" spans="2:7">
      <c r="B141" s="401"/>
      <c r="C141" s="149"/>
      <c r="D141" s="1038" t="s">
        <v>51</v>
      </c>
      <c r="E141" s="148"/>
      <c r="F141" s="148"/>
      <c r="G141" s="148"/>
    </row>
    <row r="142" spans="2:7" ht="34.5">
      <c r="B142" s="401"/>
      <c r="C142" s="149"/>
      <c r="D142" s="1029" t="s">
        <v>69</v>
      </c>
      <c r="E142" s="148">
        <f>E144</f>
        <v>-88900.5</v>
      </c>
      <c r="F142" s="148">
        <f>F144</f>
        <v>-5300.5</v>
      </c>
      <c r="G142" s="148">
        <f>G144</f>
        <v>-83600</v>
      </c>
    </row>
    <row r="143" spans="2:7" ht="34.5">
      <c r="B143" s="401"/>
      <c r="C143" s="149"/>
      <c r="D143" s="1038" t="s">
        <v>52</v>
      </c>
      <c r="E143" s="148"/>
      <c r="F143" s="148"/>
      <c r="G143" s="148"/>
    </row>
    <row r="144" spans="2:7">
      <c r="B144" s="401"/>
      <c r="C144" s="149"/>
      <c r="D144" s="1038" t="s">
        <v>4</v>
      </c>
      <c r="E144" s="148">
        <f>+F144+G144</f>
        <v>-88900.5</v>
      </c>
      <c r="F144" s="148">
        <f>+F145</f>
        <v>-5300.5</v>
      </c>
      <c r="G144" s="148">
        <f>+G145</f>
        <v>-83600</v>
      </c>
    </row>
    <row r="145" spans="2:8">
      <c r="B145" s="401"/>
      <c r="C145" s="149"/>
      <c r="D145" s="1038" t="s">
        <v>53</v>
      </c>
      <c r="E145" s="148">
        <f>F145+G145</f>
        <v>-88900.5</v>
      </c>
      <c r="F145" s="148">
        <f>+F146</f>
        <v>-5300.5</v>
      </c>
      <c r="G145" s="148">
        <f>+G146</f>
        <v>-83600</v>
      </c>
    </row>
    <row r="146" spans="2:8">
      <c r="B146" s="401"/>
      <c r="C146" s="149"/>
      <c r="D146" s="1038" t="s">
        <v>67</v>
      </c>
      <c r="E146" s="148">
        <f>+F146+G146</f>
        <v>-88900.5</v>
      </c>
      <c r="F146" s="148">
        <f>F147</f>
        <v>-5300.5</v>
      </c>
      <c r="G146" s="148">
        <f>G148</f>
        <v>-83600</v>
      </c>
    </row>
    <row r="147" spans="2:8">
      <c r="B147" s="401"/>
      <c r="C147" s="149"/>
      <c r="D147" s="1038" t="s">
        <v>68</v>
      </c>
      <c r="E147" s="404">
        <f>F147+G147</f>
        <v>-5300.5</v>
      </c>
      <c r="F147" s="148">
        <v>-5300.5</v>
      </c>
      <c r="G147" s="148">
        <v>0</v>
      </c>
      <c r="H147" s="372"/>
    </row>
    <row r="148" spans="2:8" ht="38.25" customHeight="1">
      <c r="B148" s="401"/>
      <c r="C148" s="149"/>
      <c r="D148" s="1038" t="s">
        <v>546</v>
      </c>
      <c r="E148" s="404">
        <f>F148+G148</f>
        <v>-83600</v>
      </c>
      <c r="F148" s="148">
        <v>0</v>
      </c>
      <c r="G148" s="148">
        <v>-83600</v>
      </c>
      <c r="H148" s="447"/>
    </row>
    <row r="149" spans="2:8" ht="51.75">
      <c r="B149" s="401"/>
      <c r="C149" s="402">
        <v>11011</v>
      </c>
      <c r="D149" s="403" t="s">
        <v>423</v>
      </c>
      <c r="E149" s="148">
        <f>+F149+G149</f>
        <v>-44538</v>
      </c>
      <c r="F149" s="148">
        <f>+F151</f>
        <v>-41868</v>
      </c>
      <c r="G149" s="148">
        <f>+G151</f>
        <v>-2670</v>
      </c>
    </row>
    <row r="150" spans="2:8">
      <c r="B150" s="401"/>
      <c r="C150" s="149"/>
      <c r="D150" s="1038" t="s">
        <v>51</v>
      </c>
      <c r="E150" s="148"/>
      <c r="F150" s="148"/>
      <c r="G150" s="148"/>
    </row>
    <row r="151" spans="2:8" ht="34.5">
      <c r="B151" s="401"/>
      <c r="C151" s="149"/>
      <c r="D151" s="1029" t="s">
        <v>69</v>
      </c>
      <c r="E151" s="148">
        <f>E153</f>
        <v>-44538</v>
      </c>
      <c r="F151" s="148">
        <f>F153</f>
        <v>-41868</v>
      </c>
      <c r="G151" s="148">
        <f>G153</f>
        <v>-2670</v>
      </c>
    </row>
    <row r="152" spans="2:8" ht="34.5">
      <c r="B152" s="401"/>
      <c r="C152" s="149"/>
      <c r="D152" s="1038" t="s">
        <v>52</v>
      </c>
      <c r="E152" s="148"/>
      <c r="F152" s="148"/>
      <c r="G152" s="148"/>
    </row>
    <row r="153" spans="2:8">
      <c r="B153" s="401"/>
      <c r="C153" s="149"/>
      <c r="D153" s="1038" t="s">
        <v>4</v>
      </c>
      <c r="E153" s="148">
        <f>+F153+G153</f>
        <v>-44538</v>
      </c>
      <c r="F153" s="148">
        <f>+F154</f>
        <v>-41868</v>
      </c>
      <c r="G153" s="148">
        <f>+G154</f>
        <v>-2670</v>
      </c>
    </row>
    <row r="154" spans="2:8">
      <c r="B154" s="401"/>
      <c r="C154" s="149"/>
      <c r="D154" s="1038" t="s">
        <v>53</v>
      </c>
      <c r="E154" s="148">
        <f>F154+G154</f>
        <v>-44538</v>
      </c>
      <c r="F154" s="148">
        <f>F155+F158+F160+F162+F164</f>
        <v>-41868</v>
      </c>
      <c r="G154" s="148">
        <f>G155+G158+G160+G162+G164</f>
        <v>-2670</v>
      </c>
    </row>
    <row r="155" spans="2:8">
      <c r="B155" s="401"/>
      <c r="C155" s="149"/>
      <c r="D155" s="1038" t="s">
        <v>419</v>
      </c>
      <c r="E155" s="148">
        <f>+F155+G155</f>
        <v>-8500</v>
      </c>
      <c r="F155" s="148">
        <f>+F157</f>
        <v>-8500</v>
      </c>
      <c r="G155" s="148">
        <f>+G157</f>
        <v>0</v>
      </c>
    </row>
    <row r="156" spans="2:8">
      <c r="B156" s="401"/>
      <c r="C156" s="149"/>
      <c r="D156" s="1038" t="s">
        <v>420</v>
      </c>
      <c r="E156" s="148">
        <f>+E157</f>
        <v>-8500</v>
      </c>
      <c r="F156" s="148">
        <f>+F157</f>
        <v>-8500</v>
      </c>
      <c r="G156" s="148">
        <f>+G157</f>
        <v>0</v>
      </c>
    </row>
    <row r="157" spans="2:8">
      <c r="B157" s="401"/>
      <c r="C157" s="149"/>
      <c r="D157" s="1038" t="s">
        <v>421</v>
      </c>
      <c r="E157" s="404">
        <f>F157+G157</f>
        <v>-8500</v>
      </c>
      <c r="F157" s="148">
        <v>-8500</v>
      </c>
      <c r="G157" s="148">
        <v>0</v>
      </c>
    </row>
    <row r="158" spans="2:8">
      <c r="B158" s="401"/>
      <c r="C158" s="149"/>
      <c r="D158" s="1038" t="s">
        <v>424</v>
      </c>
      <c r="E158" s="148">
        <f t="shared" ref="E158:E166" si="20">+F158+G158</f>
        <v>-16500</v>
      </c>
      <c r="F158" s="148">
        <f>+F159</f>
        <v>-16500</v>
      </c>
      <c r="G158" s="148">
        <f>+G159</f>
        <v>0</v>
      </c>
    </row>
    <row r="159" spans="2:8">
      <c r="B159" s="401"/>
      <c r="C159" s="149"/>
      <c r="D159" s="1038" t="s">
        <v>425</v>
      </c>
      <c r="E159" s="148">
        <f t="shared" si="20"/>
        <v>-16500</v>
      </c>
      <c r="F159" s="148">
        <v>-16500</v>
      </c>
      <c r="G159" s="148">
        <v>0</v>
      </c>
    </row>
    <row r="160" spans="2:8">
      <c r="B160" s="401"/>
      <c r="C160" s="149"/>
      <c r="D160" s="1038" t="s">
        <v>426</v>
      </c>
      <c r="E160" s="148">
        <f t="shared" si="20"/>
        <v>-2500</v>
      </c>
      <c r="F160" s="148">
        <f>+F161</f>
        <v>-2500</v>
      </c>
      <c r="G160" s="148">
        <f>+G161</f>
        <v>0</v>
      </c>
    </row>
    <row r="161" spans="2:7">
      <c r="B161" s="401"/>
      <c r="C161" s="149"/>
      <c r="D161" s="1038" t="s">
        <v>348</v>
      </c>
      <c r="E161" s="148">
        <f t="shared" si="20"/>
        <v>-2500</v>
      </c>
      <c r="F161" s="148">
        <v>-2500</v>
      </c>
      <c r="G161" s="148">
        <v>0</v>
      </c>
    </row>
    <row r="162" spans="2:7">
      <c r="B162" s="401"/>
      <c r="C162" s="149"/>
      <c r="D162" s="1038" t="s">
        <v>427</v>
      </c>
      <c r="E162" s="148">
        <f t="shared" si="20"/>
        <v>-11158</v>
      </c>
      <c r="F162" s="148">
        <f>+F163</f>
        <v>-9258</v>
      </c>
      <c r="G162" s="148">
        <f>+G163</f>
        <v>-1900</v>
      </c>
    </row>
    <row r="163" spans="2:7">
      <c r="B163" s="401"/>
      <c r="C163" s="149"/>
      <c r="D163" s="1038" t="s">
        <v>428</v>
      </c>
      <c r="E163" s="148">
        <f t="shared" si="20"/>
        <v>-11158</v>
      </c>
      <c r="F163" s="148">
        <v>-9258</v>
      </c>
      <c r="G163" s="148">
        <v>-1900</v>
      </c>
    </row>
    <row r="164" spans="2:7">
      <c r="B164" s="401"/>
      <c r="C164" s="149"/>
      <c r="D164" s="1038" t="s">
        <v>67</v>
      </c>
      <c r="E164" s="148">
        <f t="shared" si="20"/>
        <v>-5880</v>
      </c>
      <c r="F164" s="148">
        <f>+F165</f>
        <v>-5110</v>
      </c>
      <c r="G164" s="148">
        <f>+G165</f>
        <v>-770</v>
      </c>
    </row>
    <row r="165" spans="2:7">
      <c r="B165" s="401"/>
      <c r="C165" s="149"/>
      <c r="D165" s="1038" t="s">
        <v>68</v>
      </c>
      <c r="E165" s="148">
        <f t="shared" si="20"/>
        <v>-5880</v>
      </c>
      <c r="F165" s="148">
        <v>-5110</v>
      </c>
      <c r="G165" s="148">
        <v>-770</v>
      </c>
    </row>
    <row r="166" spans="2:7" ht="51.75">
      <c r="B166" s="401"/>
      <c r="C166" s="402">
        <v>11012</v>
      </c>
      <c r="D166" s="403" t="s">
        <v>429</v>
      </c>
      <c r="E166" s="148">
        <f t="shared" si="20"/>
        <v>-11000</v>
      </c>
      <c r="F166" s="148">
        <f>+F168</f>
        <v>-11000</v>
      </c>
      <c r="G166" s="148">
        <f>+G168</f>
        <v>0</v>
      </c>
    </row>
    <row r="167" spans="2:7">
      <c r="B167" s="401"/>
      <c r="C167" s="149"/>
      <c r="D167" s="1038" t="s">
        <v>51</v>
      </c>
      <c r="E167" s="148"/>
      <c r="F167" s="148"/>
      <c r="G167" s="148"/>
    </row>
    <row r="168" spans="2:7" ht="34.5">
      <c r="B168" s="401"/>
      <c r="C168" s="149"/>
      <c r="D168" s="1029" t="s">
        <v>69</v>
      </c>
      <c r="E168" s="148">
        <f>E170</f>
        <v>-11000</v>
      </c>
      <c r="F168" s="148">
        <f>F170</f>
        <v>-11000</v>
      </c>
      <c r="G168" s="148">
        <f>G170</f>
        <v>0</v>
      </c>
    </row>
    <row r="169" spans="2:7" ht="34.5">
      <c r="B169" s="401"/>
      <c r="C169" s="149"/>
      <c r="D169" s="1038" t="s">
        <v>52</v>
      </c>
      <c r="E169" s="148"/>
      <c r="F169" s="148"/>
      <c r="G169" s="148"/>
    </row>
    <row r="170" spans="2:7">
      <c r="B170" s="401"/>
      <c r="C170" s="149"/>
      <c r="D170" s="1038" t="s">
        <v>4</v>
      </c>
      <c r="E170" s="148">
        <f>+F170+G170</f>
        <v>-11000</v>
      </c>
      <c r="F170" s="148">
        <f>+F171</f>
        <v>-11000</v>
      </c>
      <c r="G170" s="148">
        <f>+G171</f>
        <v>0</v>
      </c>
    </row>
    <row r="171" spans="2:7">
      <c r="B171" s="401"/>
      <c r="C171" s="149"/>
      <c r="D171" s="1038" t="s">
        <v>53</v>
      </c>
      <c r="E171" s="148">
        <f>F171+G171</f>
        <v>-11000</v>
      </c>
      <c r="F171" s="148">
        <f>+F172+F174</f>
        <v>-11000</v>
      </c>
      <c r="G171" s="148">
        <f>+G172+G174</f>
        <v>0</v>
      </c>
    </row>
    <row r="172" spans="2:7">
      <c r="B172" s="401"/>
      <c r="C172" s="149"/>
      <c r="D172" s="1038" t="s">
        <v>430</v>
      </c>
      <c r="E172" s="148">
        <f>+F172+G172</f>
        <v>-3000</v>
      </c>
      <c r="F172" s="148">
        <f>+F173</f>
        <v>-3000</v>
      </c>
      <c r="G172" s="148">
        <f>+G173</f>
        <v>0</v>
      </c>
    </row>
    <row r="173" spans="2:7">
      <c r="B173" s="401"/>
      <c r="C173" s="149"/>
      <c r="D173" s="1038" t="s">
        <v>431</v>
      </c>
      <c r="E173" s="148">
        <f>+F173+G173</f>
        <v>-3000</v>
      </c>
      <c r="F173" s="148">
        <v>-3000</v>
      </c>
      <c r="G173" s="148">
        <v>0</v>
      </c>
    </row>
    <row r="174" spans="2:7">
      <c r="B174" s="401"/>
      <c r="C174" s="149"/>
      <c r="D174" s="1038" t="s">
        <v>67</v>
      </c>
      <c r="E174" s="148">
        <f>+F174+G174</f>
        <v>-8000</v>
      </c>
      <c r="F174" s="148">
        <f>+F175</f>
        <v>-8000</v>
      </c>
      <c r="G174" s="148">
        <f>+G175</f>
        <v>0</v>
      </c>
    </row>
    <row r="175" spans="2:7">
      <c r="B175" s="401"/>
      <c r="C175" s="149"/>
      <c r="D175" s="1038" t="s">
        <v>68</v>
      </c>
      <c r="E175" s="148">
        <f>+F175+G175</f>
        <v>-8000</v>
      </c>
      <c r="F175" s="148">
        <v>-8000</v>
      </c>
      <c r="G175" s="148"/>
    </row>
    <row r="176" spans="2:7" ht="35.25" customHeight="1">
      <c r="B176" s="401"/>
      <c r="C176" s="773" t="s">
        <v>558</v>
      </c>
      <c r="D176" s="773" t="s">
        <v>559</v>
      </c>
      <c r="E176" s="148">
        <f t="shared" ref="E176:E183" si="21">F176+G176</f>
        <v>-72900</v>
      </c>
      <c r="F176" s="148">
        <v>0</v>
      </c>
      <c r="G176" s="148">
        <v>-72900</v>
      </c>
    </row>
    <row r="177" spans="2:7">
      <c r="B177" s="401"/>
      <c r="C177" s="444"/>
      <c r="D177" s="773" t="s">
        <v>51</v>
      </c>
      <c r="E177" s="148"/>
      <c r="F177" s="148"/>
      <c r="G177" s="148"/>
    </row>
    <row r="178" spans="2:7" ht="34.5">
      <c r="B178" s="401"/>
      <c r="C178" s="444"/>
      <c r="D178" s="774" t="s">
        <v>69</v>
      </c>
      <c r="E178" s="148">
        <f t="shared" si="21"/>
        <v>-72900</v>
      </c>
      <c r="F178" s="148">
        <v>0</v>
      </c>
      <c r="G178" s="148">
        <v>-72900</v>
      </c>
    </row>
    <row r="179" spans="2:7" ht="34.5">
      <c r="B179" s="401"/>
      <c r="C179" s="444"/>
      <c r="D179" s="773" t="s">
        <v>52</v>
      </c>
      <c r="E179" s="148"/>
      <c r="F179" s="148"/>
      <c r="G179" s="148"/>
    </row>
    <row r="180" spans="2:7">
      <c r="B180" s="401"/>
      <c r="C180" s="444"/>
      <c r="D180" s="773" t="s">
        <v>4</v>
      </c>
      <c r="E180" s="148">
        <f t="shared" si="21"/>
        <v>-72900</v>
      </c>
      <c r="F180" s="148">
        <v>0</v>
      </c>
      <c r="G180" s="148">
        <v>-72900</v>
      </c>
    </row>
    <row r="181" spans="2:7">
      <c r="B181" s="401"/>
      <c r="C181" s="444"/>
      <c r="D181" s="773" t="s">
        <v>53</v>
      </c>
      <c r="E181" s="148">
        <f t="shared" si="21"/>
        <v>-72900</v>
      </c>
      <c r="F181" s="148">
        <v>0</v>
      </c>
      <c r="G181" s="148">
        <v>-72900</v>
      </c>
    </row>
    <row r="182" spans="2:7">
      <c r="B182" s="401"/>
      <c r="C182" s="444"/>
      <c r="D182" s="773" t="s">
        <v>540</v>
      </c>
      <c r="E182" s="148">
        <f t="shared" si="21"/>
        <v>-72900</v>
      </c>
      <c r="F182" s="148">
        <v>0</v>
      </c>
      <c r="G182" s="148">
        <v>-72900</v>
      </c>
    </row>
    <row r="183" spans="2:7" ht="34.5">
      <c r="B183" s="401"/>
      <c r="C183" s="444"/>
      <c r="D183" s="773" t="s">
        <v>560</v>
      </c>
      <c r="E183" s="148">
        <f t="shared" si="21"/>
        <v>-72900</v>
      </c>
      <c r="F183" s="148">
        <v>0</v>
      </c>
      <c r="G183" s="148">
        <v>-72900</v>
      </c>
    </row>
    <row r="184" spans="2:7">
      <c r="B184" s="401"/>
      <c r="C184" s="444"/>
      <c r="D184" s="773" t="s">
        <v>561</v>
      </c>
      <c r="E184" s="148">
        <f>F184+G184</f>
        <v>-72900</v>
      </c>
      <c r="F184" s="148">
        <v>0</v>
      </c>
      <c r="G184" s="148">
        <v>-72900</v>
      </c>
    </row>
    <row r="185" spans="2:7" ht="51.75">
      <c r="B185" s="401"/>
      <c r="C185" s="402">
        <v>21004</v>
      </c>
      <c r="D185" s="403" t="s">
        <v>432</v>
      </c>
      <c r="E185" s="148">
        <f>+F185+G185</f>
        <v>-65300</v>
      </c>
      <c r="F185" s="148">
        <f>+F187</f>
        <v>26300</v>
      </c>
      <c r="G185" s="148">
        <f>+G187</f>
        <v>-91600</v>
      </c>
    </row>
    <row r="186" spans="2:7">
      <c r="B186" s="401"/>
      <c r="C186" s="149"/>
      <c r="D186" s="1038" t="s">
        <v>51</v>
      </c>
      <c r="E186" s="148"/>
      <c r="F186" s="148"/>
      <c r="G186" s="148"/>
    </row>
    <row r="187" spans="2:7" ht="34.5">
      <c r="B187" s="401"/>
      <c r="C187" s="149"/>
      <c r="D187" s="1029" t="s">
        <v>69</v>
      </c>
      <c r="E187" s="148">
        <f>E189</f>
        <v>-65300</v>
      </c>
      <c r="F187" s="148">
        <f>F189</f>
        <v>26300</v>
      </c>
      <c r="G187" s="148">
        <f>G189</f>
        <v>-91600</v>
      </c>
    </row>
    <row r="188" spans="2:7" ht="34.5">
      <c r="B188" s="401"/>
      <c r="C188" s="149"/>
      <c r="D188" s="1038" t="s">
        <v>52</v>
      </c>
      <c r="E188" s="148"/>
      <c r="F188" s="148"/>
      <c r="G188" s="148"/>
    </row>
    <row r="189" spans="2:7">
      <c r="B189" s="401"/>
      <c r="C189" s="149"/>
      <c r="D189" s="1038" t="s">
        <v>4</v>
      </c>
      <c r="E189" s="148">
        <f>+F189+G189</f>
        <v>-65300</v>
      </c>
      <c r="F189" s="148">
        <f>+F190</f>
        <v>26300</v>
      </c>
      <c r="G189" s="148">
        <f>+G190</f>
        <v>-91600</v>
      </c>
    </row>
    <row r="190" spans="2:7">
      <c r="B190" s="401"/>
      <c r="C190" s="149"/>
      <c r="D190" s="1038" t="s">
        <v>25</v>
      </c>
      <c r="E190" s="148">
        <f>F190+G190</f>
        <v>-65300</v>
      </c>
      <c r="F190" s="148">
        <f>+F191</f>
        <v>26300</v>
      </c>
      <c r="G190" s="148">
        <f>+G191</f>
        <v>-91600</v>
      </c>
    </row>
    <row r="191" spans="2:7">
      <c r="B191" s="401"/>
      <c r="C191" s="149"/>
      <c r="D191" s="1038" t="s">
        <v>70</v>
      </c>
      <c r="E191" s="148">
        <f>+F191+G191</f>
        <v>-65300</v>
      </c>
      <c r="F191" s="148">
        <f>F194+F192</f>
        <v>26300</v>
      </c>
      <c r="G191" s="148">
        <f>G194+G192</f>
        <v>-91600</v>
      </c>
    </row>
    <row r="192" spans="2:7">
      <c r="B192" s="401"/>
      <c r="C192" s="149"/>
      <c r="D192" s="1038" t="s">
        <v>71</v>
      </c>
      <c r="E192" s="404">
        <f>F192+G192</f>
        <v>212500</v>
      </c>
      <c r="F192" s="148">
        <f>+F193</f>
        <v>202000</v>
      </c>
      <c r="G192" s="148">
        <f>+G193</f>
        <v>10500</v>
      </c>
    </row>
    <row r="193" spans="2:8">
      <c r="B193" s="401"/>
      <c r="C193" s="149"/>
      <c r="D193" s="1038" t="s">
        <v>72</v>
      </c>
      <c r="E193" s="404">
        <f>F193+G193</f>
        <v>212500</v>
      </c>
      <c r="F193" s="148">
        <v>202000</v>
      </c>
      <c r="G193" s="148">
        <v>10500</v>
      </c>
    </row>
    <row r="194" spans="2:8">
      <c r="B194" s="401"/>
      <c r="C194" s="149"/>
      <c r="D194" s="1038" t="s">
        <v>156</v>
      </c>
      <c r="E194" s="404">
        <f>F194+G194</f>
        <v>-277800</v>
      </c>
      <c r="F194" s="148">
        <f>+F195</f>
        <v>-175700</v>
      </c>
      <c r="G194" s="148">
        <f>+G195</f>
        <v>-102100</v>
      </c>
      <c r="H194" s="446"/>
    </row>
    <row r="195" spans="2:8">
      <c r="B195" s="401"/>
      <c r="C195" s="149"/>
      <c r="D195" s="1038" t="s">
        <v>157</v>
      </c>
      <c r="E195" s="404">
        <f>F195+G195</f>
        <v>-277800</v>
      </c>
      <c r="F195" s="148">
        <v>-175700</v>
      </c>
      <c r="G195" s="148">
        <v>-102100</v>
      </c>
      <c r="H195" s="446"/>
    </row>
    <row r="196" spans="2:8" ht="40.5" customHeight="1">
      <c r="B196" s="401"/>
      <c r="C196" s="402">
        <v>21006</v>
      </c>
      <c r="D196" s="403" t="s">
        <v>433</v>
      </c>
      <c r="E196" s="148">
        <f>+F196+G196</f>
        <v>-2208912.2000000002</v>
      </c>
      <c r="F196" s="148">
        <f>+F198</f>
        <v>-1989068</v>
      </c>
      <c r="G196" s="148">
        <f>+G198</f>
        <v>-219844.2</v>
      </c>
    </row>
    <row r="197" spans="2:8">
      <c r="B197" s="401"/>
      <c r="C197" s="149"/>
      <c r="D197" s="1037" t="s">
        <v>332</v>
      </c>
      <c r="E197" s="148"/>
      <c r="F197" s="148"/>
      <c r="G197" s="148"/>
    </row>
    <row r="198" spans="2:8" ht="34.5">
      <c r="B198" s="401"/>
      <c r="C198" s="149"/>
      <c r="D198" s="291" t="s">
        <v>69</v>
      </c>
      <c r="E198" s="148">
        <f>E200</f>
        <v>-2208912.2000000002</v>
      </c>
      <c r="F198" s="148">
        <f>F200</f>
        <v>-1989068</v>
      </c>
      <c r="G198" s="148">
        <f>G200</f>
        <v>-219844.2</v>
      </c>
    </row>
    <row r="199" spans="2:8" ht="34.5">
      <c r="B199" s="401"/>
      <c r="C199" s="149"/>
      <c r="D199" s="1037" t="s">
        <v>334</v>
      </c>
      <c r="E199" s="148"/>
      <c r="F199" s="148"/>
      <c r="G199" s="148"/>
    </row>
    <row r="200" spans="2:8">
      <c r="B200" s="401"/>
      <c r="C200" s="149"/>
      <c r="D200" s="393" t="s">
        <v>4</v>
      </c>
      <c r="E200" s="148">
        <f>+F200+G200</f>
        <v>-2208912.2000000002</v>
      </c>
      <c r="F200" s="148">
        <f>+F201</f>
        <v>-1989068</v>
      </c>
      <c r="G200" s="148">
        <f>+G201</f>
        <v>-219844.2</v>
      </c>
    </row>
    <row r="201" spans="2:8">
      <c r="B201" s="401"/>
      <c r="C201" s="149"/>
      <c r="D201" s="393" t="s">
        <v>25</v>
      </c>
      <c r="E201" s="148">
        <f>F201+G201</f>
        <v>-2208912.2000000002</v>
      </c>
      <c r="F201" s="148">
        <f>+F202</f>
        <v>-1989068</v>
      </c>
      <c r="G201" s="148">
        <f>+G202</f>
        <v>-219844.2</v>
      </c>
    </row>
    <row r="202" spans="2:8">
      <c r="B202" s="401"/>
      <c r="C202" s="149"/>
      <c r="D202" s="393" t="s">
        <v>70</v>
      </c>
      <c r="E202" s="148">
        <f>+F202+G202</f>
        <v>-2208912.2000000002</v>
      </c>
      <c r="F202" s="148">
        <f>F205+F203</f>
        <v>-1989068</v>
      </c>
      <c r="G202" s="148">
        <f>G205+G203</f>
        <v>-219844.2</v>
      </c>
    </row>
    <row r="203" spans="2:8">
      <c r="B203" s="401"/>
      <c r="C203" s="149"/>
      <c r="D203" s="393" t="s">
        <v>71</v>
      </c>
      <c r="E203" s="404">
        <f>F203+G203</f>
        <v>-2025615.7</v>
      </c>
      <c r="F203" s="148">
        <f>+F204</f>
        <v>-1902000</v>
      </c>
      <c r="G203" s="148">
        <f>+G204</f>
        <v>-123615.7</v>
      </c>
    </row>
    <row r="204" spans="2:8">
      <c r="B204" s="401"/>
      <c r="C204" s="149"/>
      <c r="D204" s="1038" t="s">
        <v>144</v>
      </c>
      <c r="E204" s="404">
        <f>F204+G204</f>
        <v>-2025615.7</v>
      </c>
      <c r="F204" s="148">
        <v>-1902000</v>
      </c>
      <c r="G204" s="148">
        <v>-123615.7</v>
      </c>
      <c r="H204" s="448"/>
    </row>
    <row r="205" spans="2:8">
      <c r="B205" s="401"/>
      <c r="C205" s="149"/>
      <c r="D205" s="1038" t="s">
        <v>156</v>
      </c>
      <c r="E205" s="404">
        <f>F205+G205</f>
        <v>-183296.5</v>
      </c>
      <c r="F205" s="405">
        <f>+F206</f>
        <v>-87068</v>
      </c>
      <c r="G205" s="405">
        <f>+G206</f>
        <v>-96228.5</v>
      </c>
      <c r="H205" s="372"/>
    </row>
    <row r="206" spans="2:8">
      <c r="B206" s="401"/>
      <c r="C206" s="149"/>
      <c r="D206" s="1038" t="s">
        <v>157</v>
      </c>
      <c r="E206" s="404">
        <f>F206+G206</f>
        <v>-183296.5</v>
      </c>
      <c r="F206" s="148">
        <v>-87068</v>
      </c>
      <c r="G206" s="148">
        <v>-96228.5</v>
      </c>
      <c r="H206" s="446"/>
    </row>
    <row r="207" spans="2:8" ht="69">
      <c r="B207" s="401"/>
      <c r="C207" s="402">
        <v>21008</v>
      </c>
      <c r="D207" s="403" t="s">
        <v>434</v>
      </c>
      <c r="E207" s="148">
        <f>+F207+G207</f>
        <v>4800</v>
      </c>
      <c r="F207" s="148">
        <f>+F209</f>
        <v>4000</v>
      </c>
      <c r="G207" s="148">
        <f>+G209</f>
        <v>800</v>
      </c>
    </row>
    <row r="208" spans="2:8">
      <c r="B208" s="401"/>
      <c r="C208" s="149"/>
      <c r="D208" s="1038" t="s">
        <v>51</v>
      </c>
      <c r="E208" s="148"/>
      <c r="F208" s="148"/>
      <c r="G208" s="148"/>
    </row>
    <row r="209" spans="2:7" ht="34.5">
      <c r="B209" s="401"/>
      <c r="C209" s="149"/>
      <c r="D209" s="1029" t="s">
        <v>69</v>
      </c>
      <c r="E209" s="148">
        <f>E211</f>
        <v>4800</v>
      </c>
      <c r="F209" s="148">
        <f>F211</f>
        <v>4000</v>
      </c>
      <c r="G209" s="148">
        <f>G211</f>
        <v>800</v>
      </c>
    </row>
    <row r="210" spans="2:7" ht="34.5">
      <c r="B210" s="401"/>
      <c r="C210" s="149"/>
      <c r="D210" s="1038" t="s">
        <v>52</v>
      </c>
      <c r="E210" s="148"/>
      <c r="F210" s="148"/>
      <c r="G210" s="148"/>
    </row>
    <row r="211" spans="2:7">
      <c r="B211" s="401"/>
      <c r="C211" s="149"/>
      <c r="D211" s="1038" t="s">
        <v>4</v>
      </c>
      <c r="E211" s="148">
        <f>+F211+G211</f>
        <v>4800</v>
      </c>
      <c r="F211" s="148">
        <f>+F212</f>
        <v>4000</v>
      </c>
      <c r="G211" s="148">
        <f>+G212</f>
        <v>800</v>
      </c>
    </row>
    <row r="212" spans="2:7">
      <c r="B212" s="401"/>
      <c r="C212" s="149"/>
      <c r="D212" s="1038" t="s">
        <v>25</v>
      </c>
      <c r="E212" s="148">
        <f>F212+G212</f>
        <v>4800</v>
      </c>
      <c r="F212" s="148">
        <f>+F213</f>
        <v>4000</v>
      </c>
      <c r="G212" s="148">
        <f>+G213</f>
        <v>800</v>
      </c>
    </row>
    <row r="213" spans="2:7">
      <c r="B213" s="401"/>
      <c r="C213" s="149"/>
      <c r="D213" s="1038" t="s">
        <v>70</v>
      </c>
      <c r="E213" s="148">
        <f>+F213+G213</f>
        <v>4800</v>
      </c>
      <c r="F213" s="148">
        <f>F214</f>
        <v>4000</v>
      </c>
      <c r="G213" s="148">
        <f>G214</f>
        <v>800</v>
      </c>
    </row>
    <row r="214" spans="2:7">
      <c r="B214" s="401"/>
      <c r="C214" s="149"/>
      <c r="D214" s="1038" t="s">
        <v>156</v>
      </c>
      <c r="E214" s="404">
        <f>F214+G214</f>
        <v>4800</v>
      </c>
      <c r="F214" s="148">
        <f>+F215</f>
        <v>4000</v>
      </c>
      <c r="G214" s="148">
        <f>+G215</f>
        <v>800</v>
      </c>
    </row>
    <row r="215" spans="2:7">
      <c r="B215" s="401"/>
      <c r="C215" s="149"/>
      <c r="D215" s="1038" t="s">
        <v>157</v>
      </c>
      <c r="E215" s="404">
        <f>F215+G215</f>
        <v>4800</v>
      </c>
      <c r="F215" s="148">
        <v>4000</v>
      </c>
      <c r="G215" s="148">
        <v>800</v>
      </c>
    </row>
    <row r="216" spans="2:7" ht="51.75">
      <c r="B216" s="401"/>
      <c r="C216" s="402">
        <v>21009</v>
      </c>
      <c r="D216" s="403" t="s">
        <v>435</v>
      </c>
      <c r="E216" s="148">
        <f>+F216+G216</f>
        <v>-1200000</v>
      </c>
      <c r="F216" s="148">
        <f>+F218</f>
        <v>-1200000</v>
      </c>
      <c r="G216" s="148">
        <f>+G218</f>
        <v>0</v>
      </c>
    </row>
    <row r="217" spans="2:7">
      <c r="B217" s="401"/>
      <c r="C217" s="149"/>
      <c r="D217" s="1037" t="s">
        <v>332</v>
      </c>
      <c r="E217" s="148"/>
      <c r="F217" s="148"/>
      <c r="G217" s="148"/>
    </row>
    <row r="218" spans="2:7" ht="34.5">
      <c r="B218" s="401"/>
      <c r="C218" s="149"/>
      <c r="D218" s="291" t="s">
        <v>69</v>
      </c>
      <c r="E218" s="148">
        <f>E220</f>
        <v>-1200000</v>
      </c>
      <c r="F218" s="148">
        <f>F220</f>
        <v>-1200000</v>
      </c>
      <c r="G218" s="148">
        <f>G220</f>
        <v>0</v>
      </c>
    </row>
    <row r="219" spans="2:7" ht="34.5">
      <c r="B219" s="401"/>
      <c r="C219" s="149"/>
      <c r="D219" s="1037" t="s">
        <v>334</v>
      </c>
      <c r="E219" s="148"/>
      <c r="F219" s="148"/>
      <c r="G219" s="148"/>
    </row>
    <row r="220" spans="2:7">
      <c r="B220" s="401"/>
      <c r="C220" s="149"/>
      <c r="D220" s="393" t="s">
        <v>4</v>
      </c>
      <c r="E220" s="148">
        <f>+F220+G220</f>
        <v>-1200000</v>
      </c>
      <c r="F220" s="148">
        <f>+F221</f>
        <v>-1200000</v>
      </c>
      <c r="G220" s="148">
        <f>+G221</f>
        <v>0</v>
      </c>
    </row>
    <row r="221" spans="2:7">
      <c r="B221" s="401"/>
      <c r="C221" s="149"/>
      <c r="D221" s="393" t="s">
        <v>25</v>
      </c>
      <c r="E221" s="148">
        <f>F221+G221</f>
        <v>-1200000</v>
      </c>
      <c r="F221" s="148">
        <f>+F222</f>
        <v>-1200000</v>
      </c>
      <c r="G221" s="148">
        <f>+G222</f>
        <v>0</v>
      </c>
    </row>
    <row r="222" spans="2:7">
      <c r="B222" s="401"/>
      <c r="C222" s="149"/>
      <c r="D222" s="393" t="s">
        <v>70</v>
      </c>
      <c r="E222" s="148">
        <f>+F222+G222</f>
        <v>-1200000</v>
      </c>
      <c r="F222" s="148">
        <f>F225+F223</f>
        <v>-1200000</v>
      </c>
      <c r="G222" s="148">
        <f>G225+G223</f>
        <v>0</v>
      </c>
    </row>
    <row r="223" spans="2:7">
      <c r="B223" s="401"/>
      <c r="C223" s="149"/>
      <c r="D223" s="393" t="s">
        <v>71</v>
      </c>
      <c r="E223" s="404">
        <f>F223+G223</f>
        <v>-1110000</v>
      </c>
      <c r="F223" s="148">
        <f>+F224</f>
        <v>-1110000</v>
      </c>
      <c r="G223" s="148">
        <f>+G224</f>
        <v>0</v>
      </c>
    </row>
    <row r="224" spans="2:7">
      <c r="B224" s="401"/>
      <c r="C224" s="149"/>
      <c r="D224" s="1038" t="s">
        <v>144</v>
      </c>
      <c r="E224" s="404">
        <f>F224+G224</f>
        <v>-1110000</v>
      </c>
      <c r="F224" s="148">
        <v>-1110000</v>
      </c>
      <c r="G224" s="148">
        <v>0</v>
      </c>
    </row>
    <row r="225" spans="2:7">
      <c r="B225" s="401"/>
      <c r="C225" s="149"/>
      <c r="D225" s="1038" t="s">
        <v>156</v>
      </c>
      <c r="E225" s="404">
        <f>F225+G225</f>
        <v>-90000</v>
      </c>
      <c r="F225" s="405">
        <f>+F226</f>
        <v>-90000</v>
      </c>
      <c r="G225" s="405">
        <f>+G226</f>
        <v>0</v>
      </c>
    </row>
    <row r="226" spans="2:7">
      <c r="B226" s="401"/>
      <c r="C226" s="149"/>
      <c r="D226" s="1038" t="s">
        <v>157</v>
      </c>
      <c r="E226" s="404">
        <f>F226+G226</f>
        <v>-90000</v>
      </c>
      <c r="F226" s="405">
        <v>-90000</v>
      </c>
      <c r="G226" s="405">
        <v>0</v>
      </c>
    </row>
    <row r="227" spans="2:7" ht="51.75">
      <c r="B227" s="401"/>
      <c r="C227" s="402">
        <v>21011</v>
      </c>
      <c r="D227" s="403" t="s">
        <v>436</v>
      </c>
      <c r="E227" s="148">
        <f>+F227+G227</f>
        <v>-497000</v>
      </c>
      <c r="F227" s="148">
        <f>+F229</f>
        <v>-457000</v>
      </c>
      <c r="G227" s="148">
        <f>+G229</f>
        <v>-40000</v>
      </c>
    </row>
    <row r="228" spans="2:7">
      <c r="B228" s="401"/>
      <c r="C228" s="149"/>
      <c r="D228" s="1037" t="s">
        <v>332</v>
      </c>
      <c r="E228" s="148"/>
      <c r="F228" s="148"/>
      <c r="G228" s="148"/>
    </row>
    <row r="229" spans="2:7" ht="34.5">
      <c r="B229" s="401"/>
      <c r="C229" s="149"/>
      <c r="D229" s="291" t="s">
        <v>69</v>
      </c>
      <c r="E229" s="148">
        <f>E231</f>
        <v>-497000</v>
      </c>
      <c r="F229" s="148">
        <f>F231</f>
        <v>-457000</v>
      </c>
      <c r="G229" s="148">
        <f>G231</f>
        <v>-40000</v>
      </c>
    </row>
    <row r="230" spans="2:7" ht="34.5">
      <c r="B230" s="401"/>
      <c r="C230" s="149"/>
      <c r="D230" s="1037" t="s">
        <v>334</v>
      </c>
      <c r="E230" s="148"/>
      <c r="F230" s="148"/>
      <c r="G230" s="148"/>
    </row>
    <row r="231" spans="2:7">
      <c r="B231" s="401"/>
      <c r="C231" s="149"/>
      <c r="D231" s="393" t="s">
        <v>4</v>
      </c>
      <c r="E231" s="148">
        <f>+F231+G231</f>
        <v>-497000</v>
      </c>
      <c r="F231" s="148">
        <f>+F232</f>
        <v>-457000</v>
      </c>
      <c r="G231" s="148">
        <f>+G232</f>
        <v>-40000</v>
      </c>
    </row>
    <row r="232" spans="2:7">
      <c r="B232" s="401"/>
      <c r="C232" s="149"/>
      <c r="D232" s="393" t="s">
        <v>25</v>
      </c>
      <c r="E232" s="148">
        <f t="shared" ref="E232:E237" si="22">F232+G232</f>
        <v>-497000</v>
      </c>
      <c r="F232" s="148">
        <f>+F233</f>
        <v>-457000</v>
      </c>
      <c r="G232" s="148">
        <f>+G233</f>
        <v>-40000</v>
      </c>
    </row>
    <row r="233" spans="2:7">
      <c r="B233" s="401"/>
      <c r="C233" s="149"/>
      <c r="D233" s="393" t="s">
        <v>70</v>
      </c>
      <c r="E233" s="148">
        <f t="shared" si="22"/>
        <v>-497000</v>
      </c>
      <c r="F233" s="148">
        <f>+F234+F238+F236</f>
        <v>-457000</v>
      </c>
      <c r="G233" s="148">
        <f>+G234+G238+G236</f>
        <v>-40000</v>
      </c>
    </row>
    <row r="234" spans="2:7">
      <c r="B234" s="401"/>
      <c r="C234" s="149"/>
      <c r="D234" s="393" t="s">
        <v>71</v>
      </c>
      <c r="E234" s="148">
        <f t="shared" si="22"/>
        <v>-377000</v>
      </c>
      <c r="F234" s="148">
        <f>+F235</f>
        <v>-337000</v>
      </c>
      <c r="G234" s="148">
        <f>+G235</f>
        <v>-40000</v>
      </c>
    </row>
    <row r="235" spans="2:7">
      <c r="B235" s="401"/>
      <c r="C235" s="149"/>
      <c r="D235" s="1038" t="s">
        <v>144</v>
      </c>
      <c r="E235" s="148">
        <f t="shared" si="22"/>
        <v>-377000</v>
      </c>
      <c r="F235" s="148">
        <v>-337000</v>
      </c>
      <c r="G235" s="148">
        <v>-40000</v>
      </c>
    </row>
    <row r="236" spans="2:7">
      <c r="B236" s="401"/>
      <c r="C236" s="149"/>
      <c r="D236" s="1038" t="s">
        <v>73</v>
      </c>
      <c r="E236" s="148">
        <f t="shared" si="22"/>
        <v>822.9</v>
      </c>
      <c r="F236" s="148">
        <f>+F237</f>
        <v>685</v>
      </c>
      <c r="G236" s="148">
        <f>+G237</f>
        <v>137.9</v>
      </c>
    </row>
    <row r="237" spans="2:7">
      <c r="B237" s="401"/>
      <c r="C237" s="149"/>
      <c r="D237" s="1038" t="s">
        <v>437</v>
      </c>
      <c r="E237" s="148">
        <f t="shared" si="22"/>
        <v>822.9</v>
      </c>
      <c r="F237" s="148">
        <v>685</v>
      </c>
      <c r="G237" s="148">
        <v>137.9</v>
      </c>
    </row>
    <row r="238" spans="2:7">
      <c r="B238" s="401"/>
      <c r="C238" s="149"/>
      <c r="D238" s="1038" t="s">
        <v>156</v>
      </c>
      <c r="E238" s="148">
        <f>+E240+E239</f>
        <v>-120822.9</v>
      </c>
      <c r="F238" s="148">
        <f>+F240+F239</f>
        <v>-120685</v>
      </c>
      <c r="G238" s="148">
        <f>+G240+G239</f>
        <v>-137.9</v>
      </c>
    </row>
    <row r="239" spans="2:7">
      <c r="B239" s="401"/>
      <c r="C239" s="149"/>
      <c r="D239" s="1038" t="s">
        <v>438</v>
      </c>
      <c r="E239" s="148">
        <f>+F239+G239</f>
        <v>-822.9</v>
      </c>
      <c r="F239" s="148">
        <v>-685</v>
      </c>
      <c r="G239" s="148">
        <v>-137.9</v>
      </c>
    </row>
    <row r="240" spans="2:7">
      <c r="B240" s="401"/>
      <c r="C240" s="149"/>
      <c r="D240" s="1038" t="s">
        <v>157</v>
      </c>
      <c r="E240" s="148">
        <f>+F240+G240</f>
        <v>-120000</v>
      </c>
      <c r="F240" s="148">
        <v>-120000</v>
      </c>
      <c r="G240" s="148">
        <v>0</v>
      </c>
    </row>
    <row r="241" spans="2:7" ht="45.75" customHeight="1">
      <c r="B241" s="401"/>
      <c r="C241" s="402">
        <v>21012</v>
      </c>
      <c r="D241" s="403" t="s">
        <v>439</v>
      </c>
      <c r="E241" s="148">
        <f>+F241+G241</f>
        <v>-214393</v>
      </c>
      <c r="F241" s="148">
        <f>+F243</f>
        <v>-166191</v>
      </c>
      <c r="G241" s="148">
        <f>+G243</f>
        <v>-48202</v>
      </c>
    </row>
    <row r="242" spans="2:7">
      <c r="B242" s="401"/>
      <c r="C242" s="149"/>
      <c r="D242" s="1038" t="s">
        <v>51</v>
      </c>
      <c r="E242" s="148"/>
      <c r="F242" s="148"/>
      <c r="G242" s="148"/>
    </row>
    <row r="243" spans="2:7" ht="34.5">
      <c r="B243" s="401"/>
      <c r="C243" s="149"/>
      <c r="D243" s="1029" t="s">
        <v>69</v>
      </c>
      <c r="E243" s="148">
        <f>E245</f>
        <v>-214393</v>
      </c>
      <c r="F243" s="148">
        <f>F245</f>
        <v>-166191</v>
      </c>
      <c r="G243" s="148">
        <f>G245</f>
        <v>-48202</v>
      </c>
    </row>
    <row r="244" spans="2:7" ht="34.5">
      <c r="B244" s="401"/>
      <c r="C244" s="149"/>
      <c r="D244" s="1038" t="s">
        <v>52</v>
      </c>
      <c r="E244" s="148"/>
      <c r="F244" s="148"/>
      <c r="G244" s="148"/>
    </row>
    <row r="245" spans="2:7">
      <c r="B245" s="401"/>
      <c r="C245" s="149"/>
      <c r="D245" s="1038" t="s">
        <v>4</v>
      </c>
      <c r="E245" s="148">
        <f>+F245+G245</f>
        <v>-214393</v>
      </c>
      <c r="F245" s="148">
        <f t="shared" ref="F245:G248" si="23">+F246</f>
        <v>-166191</v>
      </c>
      <c r="G245" s="148">
        <f t="shared" si="23"/>
        <v>-48202</v>
      </c>
    </row>
    <row r="246" spans="2:7">
      <c r="B246" s="401"/>
      <c r="C246" s="149"/>
      <c r="D246" s="1038" t="s">
        <v>25</v>
      </c>
      <c r="E246" s="148">
        <f>F246+G246</f>
        <v>-214393</v>
      </c>
      <c r="F246" s="148">
        <f t="shared" si="23"/>
        <v>-166191</v>
      </c>
      <c r="G246" s="148">
        <f t="shared" si="23"/>
        <v>-48202</v>
      </c>
    </row>
    <row r="247" spans="2:7">
      <c r="B247" s="401"/>
      <c r="C247" s="149"/>
      <c r="D247" s="1038" t="s">
        <v>70</v>
      </c>
      <c r="E247" s="148">
        <f>E248</f>
        <v>-214393</v>
      </c>
      <c r="F247" s="148">
        <f t="shared" si="23"/>
        <v>-166191</v>
      </c>
      <c r="G247" s="148">
        <f t="shared" si="23"/>
        <v>-48202</v>
      </c>
    </row>
    <row r="248" spans="2:7">
      <c r="B248" s="401"/>
      <c r="C248" s="149"/>
      <c r="D248" s="1038" t="s">
        <v>156</v>
      </c>
      <c r="E248" s="406">
        <f>+E249</f>
        <v>-214393</v>
      </c>
      <c r="F248" s="406">
        <f t="shared" si="23"/>
        <v>-166191</v>
      </c>
      <c r="G248" s="406">
        <f t="shared" si="23"/>
        <v>-48202</v>
      </c>
    </row>
    <row r="249" spans="2:7">
      <c r="B249" s="401"/>
      <c r="C249" s="149"/>
      <c r="D249" s="1038" t="s">
        <v>157</v>
      </c>
      <c r="E249" s="406">
        <f>+F249+G249</f>
        <v>-214393</v>
      </c>
      <c r="F249" s="148">
        <v>-166191</v>
      </c>
      <c r="G249" s="148">
        <v>-48202</v>
      </c>
    </row>
    <row r="250" spans="2:7" s="392" customFormat="1">
      <c r="B250" s="806" t="s">
        <v>349</v>
      </c>
      <c r="C250" s="224"/>
      <c r="D250" s="1056" t="s">
        <v>350</v>
      </c>
      <c r="E250" s="458">
        <f>+F250+G250</f>
        <v>-1804424.5</v>
      </c>
      <c r="F250" s="458">
        <f>+F252+F263+F274+F283</f>
        <v>-1525319.5</v>
      </c>
      <c r="G250" s="458">
        <f>+G252+G263+G274+G283</f>
        <v>-279105</v>
      </c>
    </row>
    <row r="251" spans="2:7">
      <c r="B251" s="298"/>
      <c r="C251" s="1053"/>
      <c r="D251" s="1053" t="s">
        <v>3</v>
      </c>
      <c r="E251" s="437"/>
      <c r="F251" s="437"/>
      <c r="G251" s="438"/>
    </row>
    <row r="252" spans="2:7" ht="86.25">
      <c r="B252" s="218"/>
      <c r="C252" s="218">
        <v>31001</v>
      </c>
      <c r="D252" s="299" t="s">
        <v>523</v>
      </c>
      <c r="E252" s="435">
        <f t="shared" ref="E252" si="24">+F252+G252</f>
        <v>-928419.5</v>
      </c>
      <c r="F252" s="435">
        <f>+F254</f>
        <v>-893819.5</v>
      </c>
      <c r="G252" s="439">
        <f>+G254</f>
        <v>-34600</v>
      </c>
    </row>
    <row r="253" spans="2:7">
      <c r="B253" s="300"/>
      <c r="C253" s="300"/>
      <c r="D253" s="276" t="s">
        <v>332</v>
      </c>
      <c r="E253" s="436"/>
      <c r="F253" s="436"/>
      <c r="G253" s="440"/>
    </row>
    <row r="254" spans="2:7" ht="34.5">
      <c r="B254" s="300"/>
      <c r="C254" s="300"/>
      <c r="D254" s="301" t="s">
        <v>333</v>
      </c>
      <c r="E254" s="436">
        <f>F254+G254</f>
        <v>-928419.5</v>
      </c>
      <c r="F254" s="436">
        <f>+F256</f>
        <v>-893819.5</v>
      </c>
      <c r="G254" s="440">
        <f>+G256</f>
        <v>-34600</v>
      </c>
    </row>
    <row r="255" spans="2:7" ht="34.5">
      <c r="B255" s="300"/>
      <c r="C255" s="300"/>
      <c r="D255" s="276" t="s">
        <v>334</v>
      </c>
      <c r="E255" s="436"/>
      <c r="F255" s="436"/>
      <c r="G255" s="440"/>
    </row>
    <row r="256" spans="2:7">
      <c r="B256" s="300"/>
      <c r="C256" s="300"/>
      <c r="D256" s="276" t="s">
        <v>4</v>
      </c>
      <c r="E256" s="436">
        <f t="shared" ref="E256:G256" si="25">+E257</f>
        <v>-928419.5</v>
      </c>
      <c r="F256" s="436">
        <f t="shared" si="25"/>
        <v>-893819.5</v>
      </c>
      <c r="G256" s="440">
        <f t="shared" si="25"/>
        <v>-34600</v>
      </c>
    </row>
    <row r="257" spans="2:9">
      <c r="B257" s="300"/>
      <c r="C257" s="300"/>
      <c r="D257" s="276" t="s">
        <v>25</v>
      </c>
      <c r="E257" s="436">
        <f>F257+G257</f>
        <v>-928419.5</v>
      </c>
      <c r="F257" s="436">
        <f>+F258</f>
        <v>-893819.5</v>
      </c>
      <c r="G257" s="440">
        <f>+G258</f>
        <v>-34600</v>
      </c>
    </row>
    <row r="258" spans="2:9">
      <c r="B258" s="300"/>
      <c r="C258" s="300"/>
      <c r="D258" s="276" t="s">
        <v>70</v>
      </c>
      <c r="E258" s="436">
        <f>E259+E261</f>
        <v>-928419.5</v>
      </c>
      <c r="F258" s="436">
        <f t="shared" ref="F258:G258" si="26">F259+F261</f>
        <v>-893819.5</v>
      </c>
      <c r="G258" s="436">
        <f t="shared" si="26"/>
        <v>-34600</v>
      </c>
    </row>
    <row r="259" spans="2:9">
      <c r="B259" s="300"/>
      <c r="C259" s="300"/>
      <c r="D259" s="393" t="s">
        <v>71</v>
      </c>
      <c r="E259" s="436">
        <f>E260</f>
        <v>-915019.5</v>
      </c>
      <c r="F259" s="436">
        <f t="shared" ref="F259:G259" si="27">F260</f>
        <v>-880419.5</v>
      </c>
      <c r="G259" s="436">
        <f t="shared" si="27"/>
        <v>-34600</v>
      </c>
    </row>
    <row r="260" spans="2:9">
      <c r="B260" s="300"/>
      <c r="C260" s="300"/>
      <c r="D260" s="1038" t="s">
        <v>144</v>
      </c>
      <c r="E260" s="436">
        <f>F260+G260</f>
        <v>-915019.5</v>
      </c>
      <c r="F260" s="436">
        <v>-880419.5</v>
      </c>
      <c r="G260" s="440">
        <v>-34600</v>
      </c>
    </row>
    <row r="261" spans="2:9">
      <c r="B261" s="300"/>
      <c r="C261" s="300"/>
      <c r="D261" s="276" t="s">
        <v>156</v>
      </c>
      <c r="E261" s="436">
        <f t="shared" ref="E261:E274" si="28">+F261+G261</f>
        <v>-13400</v>
      </c>
      <c r="F261" s="436">
        <f>F262</f>
        <v>-13400</v>
      </c>
      <c r="G261" s="440">
        <f>G262</f>
        <v>0</v>
      </c>
    </row>
    <row r="262" spans="2:9">
      <c r="B262" s="300"/>
      <c r="C262" s="300"/>
      <c r="D262" s="276" t="s">
        <v>157</v>
      </c>
      <c r="E262" s="436">
        <f t="shared" si="28"/>
        <v>-13400</v>
      </c>
      <c r="F262" s="436">
        <v>-13400</v>
      </c>
      <c r="G262" s="440">
        <v>0</v>
      </c>
    </row>
    <row r="263" spans="2:9" ht="93.75" customHeight="1">
      <c r="B263" s="1024"/>
      <c r="C263" s="1017">
        <v>31002</v>
      </c>
      <c r="D263" s="299" t="s">
        <v>588</v>
      </c>
      <c r="E263" s="498">
        <f>E265</f>
        <v>-224505</v>
      </c>
      <c r="F263" s="498">
        <f t="shared" ref="F263" si="29">F265</f>
        <v>0</v>
      </c>
      <c r="G263" s="498">
        <f>G265</f>
        <v>-224505</v>
      </c>
    </row>
    <row r="264" spans="2:9">
      <c r="B264" s="1024"/>
      <c r="C264" s="300"/>
      <c r="D264" s="276" t="s">
        <v>332</v>
      </c>
      <c r="E264" s="498"/>
      <c r="F264" s="498"/>
      <c r="G264" s="499"/>
    </row>
    <row r="265" spans="2:9" ht="34.5">
      <c r="B265" s="1024"/>
      <c r="C265" s="300"/>
      <c r="D265" s="301" t="s">
        <v>333</v>
      </c>
      <c r="E265" s="498">
        <f>E267</f>
        <v>-224505</v>
      </c>
      <c r="F265" s="498">
        <f t="shared" ref="F265:G265" si="30">F267</f>
        <v>0</v>
      </c>
      <c r="G265" s="498">
        <f t="shared" si="30"/>
        <v>-224505</v>
      </c>
      <c r="H265" s="662"/>
      <c r="I265" s="662"/>
    </row>
    <row r="266" spans="2:9" ht="34.5">
      <c r="B266" s="1024"/>
      <c r="C266" s="300"/>
      <c r="D266" s="276" t="s">
        <v>334</v>
      </c>
      <c r="E266" s="498"/>
      <c r="F266" s="498"/>
      <c r="G266" s="499"/>
    </row>
    <row r="267" spans="2:9">
      <c r="B267" s="1024"/>
      <c r="C267" s="300"/>
      <c r="D267" s="276" t="s">
        <v>4</v>
      </c>
      <c r="E267" s="498">
        <f>E268</f>
        <v>-224505</v>
      </c>
      <c r="F267" s="498">
        <f t="shared" ref="F267:G267" si="31">F268</f>
        <v>0</v>
      </c>
      <c r="G267" s="498">
        <f t="shared" si="31"/>
        <v>-224505</v>
      </c>
    </row>
    <row r="268" spans="2:9">
      <c r="B268" s="1024"/>
      <c r="C268" s="300"/>
      <c r="D268" s="276" t="s">
        <v>25</v>
      </c>
      <c r="E268" s="498">
        <f>E269</f>
        <v>-224505</v>
      </c>
      <c r="F268" s="498">
        <f t="shared" ref="F268:G268" si="32">F269</f>
        <v>0</v>
      </c>
      <c r="G268" s="498">
        <f t="shared" si="32"/>
        <v>-224505</v>
      </c>
    </row>
    <row r="269" spans="2:9">
      <c r="B269" s="1024"/>
      <c r="C269" s="300"/>
      <c r="D269" s="276" t="s">
        <v>70</v>
      </c>
      <c r="E269" s="498">
        <f>E270+E272</f>
        <v>-224505</v>
      </c>
      <c r="F269" s="498">
        <f t="shared" ref="F269:G269" si="33">F270+F272</f>
        <v>0</v>
      </c>
      <c r="G269" s="498">
        <f t="shared" si="33"/>
        <v>-224505</v>
      </c>
    </row>
    <row r="270" spans="2:9">
      <c r="B270" s="1024"/>
      <c r="C270" s="300"/>
      <c r="D270" s="1038" t="s">
        <v>71</v>
      </c>
      <c r="E270" s="498">
        <f>E271</f>
        <v>-206590</v>
      </c>
      <c r="F270" s="498">
        <v>0</v>
      </c>
      <c r="G270" s="499">
        <f>G271</f>
        <v>-206590</v>
      </c>
    </row>
    <row r="271" spans="2:9">
      <c r="B271" s="1024"/>
      <c r="C271" s="300"/>
      <c r="D271" s="1038" t="s">
        <v>144</v>
      </c>
      <c r="E271" s="498">
        <f>F271+G271</f>
        <v>-206590</v>
      </c>
      <c r="F271" s="498">
        <v>0</v>
      </c>
      <c r="G271" s="499">
        <v>-206590</v>
      </c>
    </row>
    <row r="272" spans="2:9">
      <c r="B272" s="1024"/>
      <c r="C272" s="300"/>
      <c r="D272" s="276" t="s">
        <v>156</v>
      </c>
      <c r="E272" s="498">
        <f>F272+G272</f>
        <v>-17915</v>
      </c>
      <c r="F272" s="498">
        <v>0</v>
      </c>
      <c r="G272" s="499">
        <f>G273</f>
        <v>-17915</v>
      </c>
    </row>
    <row r="273" spans="2:7">
      <c r="B273" s="1024"/>
      <c r="C273" s="300"/>
      <c r="D273" s="276" t="s">
        <v>157</v>
      </c>
      <c r="E273" s="498">
        <f>F273+G273</f>
        <v>-17915</v>
      </c>
      <c r="F273" s="498">
        <v>0</v>
      </c>
      <c r="G273" s="499">
        <v>-17915</v>
      </c>
    </row>
    <row r="274" spans="2:7" ht="69">
      <c r="B274" s="414"/>
      <c r="C274" s="1017" t="s">
        <v>524</v>
      </c>
      <c r="D274" s="299" t="s">
        <v>525</v>
      </c>
      <c r="E274" s="435">
        <f t="shared" si="28"/>
        <v>-631500</v>
      </c>
      <c r="F274" s="435">
        <f>+F276</f>
        <v>-631500</v>
      </c>
      <c r="G274" s="439">
        <f>+G276</f>
        <v>0</v>
      </c>
    </row>
    <row r="275" spans="2:7">
      <c r="B275" s="300"/>
      <c r="C275" s="300"/>
      <c r="D275" s="276" t="s">
        <v>332</v>
      </c>
      <c r="E275" s="436"/>
      <c r="F275" s="436"/>
      <c r="G275" s="436"/>
    </row>
    <row r="276" spans="2:7" ht="34.5">
      <c r="B276" s="300"/>
      <c r="C276" s="300"/>
      <c r="D276" s="301" t="s">
        <v>333</v>
      </c>
      <c r="E276" s="436">
        <f>F276+G276</f>
        <v>-631500</v>
      </c>
      <c r="F276" s="436">
        <f>+F278</f>
        <v>-631500</v>
      </c>
      <c r="G276" s="436">
        <f>+G278</f>
        <v>0</v>
      </c>
    </row>
    <row r="277" spans="2:7" ht="34.5">
      <c r="B277" s="300"/>
      <c r="C277" s="300"/>
      <c r="D277" s="276" t="s">
        <v>334</v>
      </c>
      <c r="E277" s="436"/>
      <c r="F277" s="436"/>
      <c r="G277" s="436"/>
    </row>
    <row r="278" spans="2:7">
      <c r="B278" s="300"/>
      <c r="C278" s="300"/>
      <c r="D278" s="276" t="s">
        <v>4</v>
      </c>
      <c r="E278" s="436">
        <f t="shared" ref="E278:G280" si="34">+E279</f>
        <v>-631500</v>
      </c>
      <c r="F278" s="436">
        <f t="shared" si="34"/>
        <v>-631500</v>
      </c>
      <c r="G278" s="436">
        <f t="shared" si="34"/>
        <v>0</v>
      </c>
    </row>
    <row r="279" spans="2:7">
      <c r="B279" s="300"/>
      <c r="C279" s="300"/>
      <c r="D279" s="276" t="s">
        <v>25</v>
      </c>
      <c r="E279" s="436">
        <f>F279+G279</f>
        <v>-631500</v>
      </c>
      <c r="F279" s="436">
        <f t="shared" si="34"/>
        <v>-631500</v>
      </c>
      <c r="G279" s="436">
        <f t="shared" si="34"/>
        <v>0</v>
      </c>
    </row>
    <row r="280" spans="2:7">
      <c r="B280" s="300"/>
      <c r="C280" s="300"/>
      <c r="D280" s="276" t="s">
        <v>70</v>
      </c>
      <c r="E280" s="436">
        <f>+F280+G280</f>
        <v>-631500</v>
      </c>
      <c r="F280" s="436">
        <f t="shared" si="34"/>
        <v>-631500</v>
      </c>
      <c r="G280" s="436">
        <f t="shared" si="34"/>
        <v>0</v>
      </c>
    </row>
    <row r="281" spans="2:7">
      <c r="B281" s="300"/>
      <c r="C281" s="300"/>
      <c r="D281" s="276" t="s">
        <v>71</v>
      </c>
      <c r="E281" s="436">
        <f t="shared" ref="E281:E282" si="35">+F281+G281</f>
        <v>-631500</v>
      </c>
      <c r="F281" s="436">
        <f>+F282</f>
        <v>-631500</v>
      </c>
      <c r="G281" s="436">
        <f>+G282</f>
        <v>0</v>
      </c>
    </row>
    <row r="282" spans="2:7">
      <c r="B282" s="300"/>
      <c r="C282" s="300"/>
      <c r="D282" s="277" t="s">
        <v>72</v>
      </c>
      <c r="E282" s="436">
        <f t="shared" si="35"/>
        <v>-631500</v>
      </c>
      <c r="F282" s="436">
        <v>-631500</v>
      </c>
      <c r="G282" s="436">
        <f>45000-45000</f>
        <v>0</v>
      </c>
    </row>
    <row r="283" spans="2:7" ht="69">
      <c r="B283" s="1020"/>
      <c r="C283" s="1017">
        <v>31005</v>
      </c>
      <c r="D283" s="299" t="s">
        <v>589</v>
      </c>
      <c r="E283" s="436">
        <f t="shared" ref="E283:E290" si="36">F283+G283</f>
        <v>-20000</v>
      </c>
      <c r="F283" s="436">
        <v>0</v>
      </c>
      <c r="G283" s="436">
        <v>-20000</v>
      </c>
    </row>
    <row r="284" spans="2:7">
      <c r="B284" s="1020"/>
      <c r="C284" s="300"/>
      <c r="D284" s="276" t="s">
        <v>332</v>
      </c>
      <c r="E284" s="436">
        <f t="shared" si="36"/>
        <v>-20000</v>
      </c>
      <c r="F284" s="436">
        <v>0</v>
      </c>
      <c r="G284" s="436">
        <v>-20000</v>
      </c>
    </row>
    <row r="285" spans="2:7" ht="34.5">
      <c r="B285" s="1020"/>
      <c r="C285" s="300"/>
      <c r="D285" s="301" t="s">
        <v>333</v>
      </c>
      <c r="E285" s="436">
        <f t="shared" si="36"/>
        <v>-20000</v>
      </c>
      <c r="F285" s="436">
        <v>0</v>
      </c>
      <c r="G285" s="436">
        <v>-20000</v>
      </c>
    </row>
    <row r="286" spans="2:7" ht="34.5">
      <c r="B286" s="1020"/>
      <c r="C286" s="300"/>
      <c r="D286" s="276" t="s">
        <v>334</v>
      </c>
      <c r="E286" s="436">
        <f t="shared" si="36"/>
        <v>-20000</v>
      </c>
      <c r="F286" s="436">
        <v>0</v>
      </c>
      <c r="G286" s="436">
        <v>-20000</v>
      </c>
    </row>
    <row r="287" spans="2:7">
      <c r="B287" s="1020"/>
      <c r="C287" s="300"/>
      <c r="D287" s="276" t="s">
        <v>4</v>
      </c>
      <c r="E287" s="436">
        <f t="shared" si="36"/>
        <v>-20000</v>
      </c>
      <c r="F287" s="436">
        <v>0</v>
      </c>
      <c r="G287" s="436">
        <v>-20000</v>
      </c>
    </row>
    <row r="288" spans="2:7">
      <c r="B288" s="1020"/>
      <c r="C288" s="300"/>
      <c r="D288" s="276" t="s">
        <v>25</v>
      </c>
      <c r="E288" s="436">
        <f t="shared" si="36"/>
        <v>-20000</v>
      </c>
      <c r="F288" s="436">
        <v>0</v>
      </c>
      <c r="G288" s="436">
        <v>-20000</v>
      </c>
    </row>
    <row r="289" spans="2:8">
      <c r="B289" s="1020"/>
      <c r="C289" s="300"/>
      <c r="D289" s="276" t="s">
        <v>70</v>
      </c>
      <c r="E289" s="436">
        <f t="shared" si="36"/>
        <v>-20000</v>
      </c>
      <c r="F289" s="436">
        <v>0</v>
      </c>
      <c r="G289" s="436">
        <v>-20000</v>
      </c>
    </row>
    <row r="290" spans="2:8">
      <c r="B290" s="1020"/>
      <c r="C290" s="300"/>
      <c r="D290" s="1038" t="s">
        <v>71</v>
      </c>
      <c r="E290" s="436">
        <f t="shared" si="36"/>
        <v>-20000</v>
      </c>
      <c r="F290" s="436">
        <v>0</v>
      </c>
      <c r="G290" s="436">
        <v>-20000</v>
      </c>
    </row>
    <row r="291" spans="2:8">
      <c r="B291" s="1020"/>
      <c r="C291" s="300"/>
      <c r="D291" s="1038" t="s">
        <v>144</v>
      </c>
      <c r="E291" s="436">
        <f>F291+G291</f>
        <v>-20000</v>
      </c>
      <c r="F291" s="436">
        <v>0</v>
      </c>
      <c r="G291" s="436">
        <v>-20000</v>
      </c>
    </row>
    <row r="292" spans="2:8" s="392" customFormat="1" ht="18.75" customHeight="1">
      <c r="B292" s="459">
        <v>1157</v>
      </c>
      <c r="C292" s="460"/>
      <c r="D292" s="461" t="s">
        <v>141</v>
      </c>
      <c r="E292" s="539">
        <f>E294</f>
        <v>-277397.59999999998</v>
      </c>
      <c r="F292" s="539">
        <f>F294</f>
        <v>-277397.59999999998</v>
      </c>
      <c r="G292" s="462">
        <f>G294</f>
        <v>0</v>
      </c>
      <c r="H292" s="463"/>
    </row>
    <row r="293" spans="2:8">
      <c r="B293" s="374"/>
      <c r="C293" s="375"/>
      <c r="D293" s="393" t="s">
        <v>173</v>
      </c>
      <c r="E293" s="388"/>
      <c r="F293" s="388"/>
      <c r="G293" s="388"/>
    </row>
    <row r="294" spans="2:8" s="392" customFormat="1" ht="51.75">
      <c r="B294" s="384"/>
      <c r="C294" s="444" t="s">
        <v>222</v>
      </c>
      <c r="D294" s="444" t="s">
        <v>223</v>
      </c>
      <c r="E294" s="67">
        <f>F294+G294</f>
        <v>-277397.59999999998</v>
      </c>
      <c r="F294" s="67">
        <f>F296</f>
        <v>-277397.59999999998</v>
      </c>
      <c r="G294" s="67">
        <f>G296</f>
        <v>0</v>
      </c>
    </row>
    <row r="295" spans="2:8" ht="21" customHeight="1">
      <c r="B295" s="374"/>
      <c r="C295" s="444"/>
      <c r="D295" s="444" t="s">
        <v>51</v>
      </c>
      <c r="E295" s="407"/>
      <c r="F295" s="407"/>
      <c r="G295" s="407"/>
    </row>
    <row r="296" spans="2:8" ht="34.5">
      <c r="B296" s="374"/>
      <c r="C296" s="444"/>
      <c r="D296" s="445" t="s">
        <v>69</v>
      </c>
      <c r="E296" s="85">
        <f>F296+G296</f>
        <v>-277397.59999999998</v>
      </c>
      <c r="F296" s="85">
        <f>F298</f>
        <v>-277397.59999999998</v>
      </c>
      <c r="G296" s="85">
        <f>G298</f>
        <v>0</v>
      </c>
    </row>
    <row r="297" spans="2:8" ht="34.5">
      <c r="B297" s="374"/>
      <c r="C297" s="444"/>
      <c r="D297" s="444" t="s">
        <v>52</v>
      </c>
      <c r="E297" s="407"/>
      <c r="F297" s="407"/>
      <c r="G297" s="407"/>
    </row>
    <row r="298" spans="2:8">
      <c r="B298" s="374"/>
      <c r="C298" s="444"/>
      <c r="D298" s="444" t="s">
        <v>4</v>
      </c>
      <c r="E298" s="67">
        <f>F298+G298</f>
        <v>-277397.59999999998</v>
      </c>
      <c r="F298" s="67">
        <f>F299</f>
        <v>-277397.59999999998</v>
      </c>
      <c r="G298" s="67">
        <v>0</v>
      </c>
    </row>
    <row r="299" spans="2:8">
      <c r="B299" s="374"/>
      <c r="C299" s="444"/>
      <c r="D299" s="444" t="s">
        <v>25</v>
      </c>
      <c r="E299" s="67">
        <f>F299+G299</f>
        <v>-277397.59999999998</v>
      </c>
      <c r="F299" s="67">
        <f>F300</f>
        <v>-277397.59999999998</v>
      </c>
      <c r="G299" s="67">
        <v>0</v>
      </c>
    </row>
    <row r="300" spans="2:8">
      <c r="B300" s="374"/>
      <c r="C300" s="444"/>
      <c r="D300" s="444" t="s">
        <v>70</v>
      </c>
      <c r="E300" s="67">
        <f>F300+G300</f>
        <v>-277397.59999999998</v>
      </c>
      <c r="F300" s="67">
        <f>F301</f>
        <v>-277397.59999999998</v>
      </c>
      <c r="G300" s="67">
        <v>0</v>
      </c>
    </row>
    <row r="301" spans="2:8">
      <c r="B301" s="374"/>
      <c r="C301" s="444"/>
      <c r="D301" s="444" t="s">
        <v>71</v>
      </c>
      <c r="E301" s="67">
        <f>F301+G301</f>
        <v>-277397.59999999998</v>
      </c>
      <c r="F301" s="67">
        <f>F302</f>
        <v>-277397.59999999998</v>
      </c>
      <c r="G301" s="67">
        <v>0</v>
      </c>
    </row>
    <row r="302" spans="2:8">
      <c r="B302" s="374"/>
      <c r="C302" s="444"/>
      <c r="D302" s="444" t="s">
        <v>144</v>
      </c>
      <c r="E302" s="67">
        <f>F302+G302</f>
        <v>-277397.59999999998</v>
      </c>
      <c r="F302" s="67">
        <v>-277397.59999999998</v>
      </c>
      <c r="G302" s="67">
        <v>0</v>
      </c>
    </row>
  </sheetData>
  <mergeCells count="10">
    <mergeCell ref="B108:B117"/>
    <mergeCell ref="C108:C117"/>
    <mergeCell ref="F9:G9"/>
    <mergeCell ref="B4:D4"/>
    <mergeCell ref="B5:G5"/>
    <mergeCell ref="B7:C9"/>
    <mergeCell ref="D7:D10"/>
    <mergeCell ref="E7:G7"/>
    <mergeCell ref="E8:G8"/>
    <mergeCell ref="E9:E10"/>
  </mergeCells>
  <printOptions horizontalCentered="1"/>
  <pageMargins left="0.23622047244094499" right="0.15748031496063" top="0.196850393700787" bottom="0.27559055118110198" header="0.15748031496063" footer="0.196850393700787"/>
  <pageSetup paperSize="9" scale="62" firstPageNumber="236"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M171"/>
  <sheetViews>
    <sheetView topLeftCell="B61" zoomScaleNormal="100" zoomScaleSheetLayoutView="100" workbookViewId="0">
      <selection activeCell="B61" sqref="A1:XFD1048576"/>
    </sheetView>
  </sheetViews>
  <sheetFormatPr defaultColWidth="9.140625" defaultRowHeight="17.25"/>
  <cols>
    <col min="1" max="1" width="9.140625" style="316"/>
    <col min="2" max="2" width="12.85546875" style="1055" customWidth="1"/>
    <col min="3" max="3" width="17" style="1055" customWidth="1"/>
    <col min="4" max="4" width="72.28515625" style="316" customWidth="1"/>
    <col min="5" max="5" width="21.140625" style="316" hidden="1" customWidth="1"/>
    <col min="6" max="6" width="22.42578125" style="316" hidden="1" customWidth="1"/>
    <col min="7" max="7" width="20.28515625" style="316" hidden="1" customWidth="1"/>
    <col min="8" max="8" width="21.140625" style="316" customWidth="1"/>
    <col min="9" max="9" width="23" style="316" customWidth="1"/>
    <col min="10" max="10" width="18.42578125" style="316" customWidth="1"/>
    <col min="11" max="11" width="17.85546875" style="316" customWidth="1"/>
    <col min="12" max="13" width="15.5703125" style="316" customWidth="1"/>
    <col min="14" max="16384" width="9.140625" style="316"/>
  </cols>
  <sheetData>
    <row r="1" spans="2:13" ht="17.25" customHeight="1">
      <c r="J1" s="370" t="s">
        <v>1006</v>
      </c>
      <c r="K1" s="369"/>
    </row>
    <row r="2" spans="2:13" ht="17.25" customHeight="1">
      <c r="J2" s="370" t="s">
        <v>279</v>
      </c>
      <c r="K2" s="369"/>
    </row>
    <row r="3" spans="2:13" ht="17.25" customHeight="1">
      <c r="E3" s="410"/>
      <c r="H3" s="410"/>
      <c r="J3" s="370" t="s">
        <v>0</v>
      </c>
      <c r="K3" s="369"/>
    </row>
    <row r="4" spans="2:13">
      <c r="B4" s="1165"/>
      <c r="C4" s="1165"/>
      <c r="D4" s="1165"/>
      <c r="E4" s="1165"/>
      <c r="F4" s="1165"/>
    </row>
    <row r="5" spans="2:13" ht="70.5" customHeight="1">
      <c r="B5" s="1188" t="s">
        <v>1013</v>
      </c>
      <c r="C5" s="1188"/>
      <c r="D5" s="1188"/>
      <c r="E5" s="1188"/>
      <c r="F5" s="1188"/>
      <c r="G5" s="1188"/>
      <c r="H5" s="1188"/>
      <c r="I5" s="1188"/>
      <c r="J5" s="1188"/>
    </row>
    <row r="6" spans="2:13" ht="17.25" customHeight="1">
      <c r="B6" s="371"/>
      <c r="C6" s="371"/>
      <c r="D6" s="1055"/>
      <c r="J6" s="373" t="s">
        <v>27</v>
      </c>
    </row>
    <row r="7" spans="2:13" s="1055" customFormat="1" ht="64.5" customHeight="1">
      <c r="B7" s="1189" t="s">
        <v>1</v>
      </c>
      <c r="C7" s="1190"/>
      <c r="D7" s="1195" t="s">
        <v>45</v>
      </c>
      <c r="E7" s="1196" t="s">
        <v>22</v>
      </c>
      <c r="F7" s="1196"/>
      <c r="G7" s="1196"/>
      <c r="H7" s="1196"/>
      <c r="I7" s="1196"/>
      <c r="J7" s="1196"/>
    </row>
    <row r="8" spans="2:13" s="1055" customFormat="1">
      <c r="B8" s="1191"/>
      <c r="C8" s="1192"/>
      <c r="D8" s="1195"/>
      <c r="E8" s="1196" t="s">
        <v>49</v>
      </c>
      <c r="F8" s="1196"/>
      <c r="G8" s="1196"/>
      <c r="H8" s="1196" t="s">
        <v>50</v>
      </c>
      <c r="I8" s="1196"/>
      <c r="J8" s="1196"/>
    </row>
    <row r="9" spans="2:13" ht="17.25" customHeight="1">
      <c r="B9" s="1193"/>
      <c r="C9" s="1194"/>
      <c r="D9" s="1195"/>
      <c r="E9" s="1202" t="s">
        <v>46</v>
      </c>
      <c r="F9" s="1202" t="s">
        <v>3</v>
      </c>
      <c r="G9" s="1202"/>
      <c r="H9" s="1202" t="s">
        <v>46</v>
      </c>
      <c r="I9" s="1202" t="s">
        <v>3</v>
      </c>
      <c r="J9" s="1202"/>
    </row>
    <row r="10" spans="2:13" ht="38.25" customHeight="1">
      <c r="B10" s="1027" t="s">
        <v>47</v>
      </c>
      <c r="C10" s="1027" t="s">
        <v>39</v>
      </c>
      <c r="D10" s="1195"/>
      <c r="E10" s="1202"/>
      <c r="F10" s="1023" t="s">
        <v>54</v>
      </c>
      <c r="G10" s="1023" t="s">
        <v>48</v>
      </c>
      <c r="H10" s="1202"/>
      <c r="I10" s="1023" t="s">
        <v>54</v>
      </c>
      <c r="J10" s="1023" t="s">
        <v>48</v>
      </c>
      <c r="K10" s="378"/>
    </row>
    <row r="11" spans="2:13" s="392" customFormat="1">
      <c r="B11" s="228"/>
      <c r="C11" s="228"/>
      <c r="D11" s="228" t="s">
        <v>41</v>
      </c>
      <c r="E11" s="59" t="e">
        <f t="shared" ref="E11:E16" si="0">+F11+G11</f>
        <v>#REF!</v>
      </c>
      <c r="F11" s="59" t="e">
        <f>F13+F14</f>
        <v>#REF!</v>
      </c>
      <c r="G11" s="59" t="e">
        <f>G13+G14</f>
        <v>#REF!</v>
      </c>
      <c r="H11" s="205">
        <f>+I11+J11</f>
        <v>-4354958.9999999991</v>
      </c>
      <c r="I11" s="205">
        <f>I13+I14</f>
        <v>-4394281.1999999993</v>
      </c>
      <c r="J11" s="205">
        <f>J13+J14</f>
        <v>39322.199999999997</v>
      </c>
      <c r="K11" s="646"/>
    </row>
    <row r="12" spans="2:13" s="297" customFormat="1">
      <c r="B12" s="1053"/>
      <c r="C12" s="1053"/>
      <c r="D12" s="1053" t="s">
        <v>3</v>
      </c>
      <c r="E12" s="55">
        <f t="shared" si="0"/>
        <v>0</v>
      </c>
      <c r="F12" s="295"/>
      <c r="G12" s="295"/>
      <c r="H12" s="305"/>
      <c r="I12" s="306"/>
      <c r="J12" s="306"/>
      <c r="K12" s="411"/>
      <c r="L12" s="411"/>
      <c r="M12" s="412"/>
    </row>
    <row r="13" spans="2:13" s="297" customFormat="1">
      <c r="B13" s="1053"/>
      <c r="C13" s="1053"/>
      <c r="D13" s="1038" t="s">
        <v>53</v>
      </c>
      <c r="E13" s="55" t="e">
        <f t="shared" si="0"/>
        <v>#REF!</v>
      </c>
      <c r="F13" s="56" t="e">
        <f>+#REF!+#REF!+#REF!+#REF!+#REF!+#REF!+#REF!+#REF!+F147</f>
        <v>#REF!</v>
      </c>
      <c r="G13" s="56" t="e">
        <f>+#REF!+#REF!+#REF!+#REF!+#REF!+#REF!+#REF!+#REF!+G147</f>
        <v>#REF!</v>
      </c>
      <c r="H13" s="305">
        <f>H23+H31+H41+H56+H78+H119+H146</f>
        <v>-377561.4</v>
      </c>
      <c r="I13" s="305">
        <f t="shared" ref="I13:J13" si="1">I23+I31+I41+I56+I78+I119+I146</f>
        <v>-353387.6</v>
      </c>
      <c r="J13" s="305">
        <f t="shared" si="1"/>
        <v>-24173.800000000003</v>
      </c>
      <c r="K13" s="411"/>
      <c r="L13" s="411"/>
      <c r="M13" s="411"/>
    </row>
    <row r="14" spans="2:13" s="297" customFormat="1">
      <c r="B14" s="1053"/>
      <c r="C14" s="1053"/>
      <c r="D14" s="1038" t="s">
        <v>25</v>
      </c>
      <c r="E14" s="55" t="e">
        <f t="shared" si="0"/>
        <v>#REF!</v>
      </c>
      <c r="F14" s="56" t="e">
        <f>+#REF!+#REF!+#REF!+#REF!+#REF!+#REF!+#REF!+#REF!+#REF!+#REF!+#REF!+F155</f>
        <v>#REF!</v>
      </c>
      <c r="G14" s="56" t="e">
        <f>+#REF!+#REF!+#REF!+#REF!+#REF!+#REF!+#REF!+#REF!+#REF!+#REF!+#REF!+G155</f>
        <v>#REF!</v>
      </c>
      <c r="H14" s="305">
        <f>H65+H86+H97+H108+H127+H136+H155+H168</f>
        <v>-3977397.5999999996</v>
      </c>
      <c r="I14" s="305">
        <f t="shared" ref="I14:J14" si="2">I65+I86+I97+I108+I127+I136+I155+I168</f>
        <v>-4040893.5999999996</v>
      </c>
      <c r="J14" s="305">
        <f t="shared" si="2"/>
        <v>63496</v>
      </c>
      <c r="K14" s="647"/>
    </row>
    <row r="15" spans="2:13" ht="34.5">
      <c r="B15" s="1038"/>
      <c r="C15" s="1038"/>
      <c r="D15" s="1038" t="s">
        <v>21</v>
      </c>
      <c r="E15" s="55" t="e">
        <f t="shared" si="0"/>
        <v>#REF!</v>
      </c>
      <c r="F15" s="56" t="e">
        <f>+#REF!+#REF!+#REF!+#REF!+#REF!+F140</f>
        <v>#REF!</v>
      </c>
      <c r="G15" s="56" t="e">
        <f>+#REF!+#REF!+#REF!+#REF!+#REF!+G140</f>
        <v>#REF!</v>
      </c>
      <c r="H15" s="305">
        <f>H16+H34+H51+H71++H101+H112+H140+H161</f>
        <v>-4354959</v>
      </c>
      <c r="I15" s="305">
        <f t="shared" ref="I15:J15" si="3">I16+I34+I51+I71++I101+I112+I140+I161</f>
        <v>-4394281.2</v>
      </c>
      <c r="J15" s="305">
        <f t="shared" si="3"/>
        <v>39322.200000000004</v>
      </c>
      <c r="K15" s="372"/>
    </row>
    <row r="16" spans="2:13" ht="21" customHeight="1">
      <c r="B16" s="413">
        <v>1004</v>
      </c>
      <c r="C16" s="224"/>
      <c r="D16" s="1056" t="s">
        <v>207</v>
      </c>
      <c r="E16" s="132">
        <f t="shared" si="0"/>
        <v>-126562.6</v>
      </c>
      <c r="F16" s="132">
        <f>+F18+F26</f>
        <v>-108368.1</v>
      </c>
      <c r="G16" s="198">
        <f>+G18+G26</f>
        <v>-18194.5</v>
      </c>
      <c r="H16" s="205">
        <f>H18+H26</f>
        <v>-53891.3</v>
      </c>
      <c r="I16" s="205">
        <f>+I18+I26</f>
        <v>-52858.1</v>
      </c>
      <c r="J16" s="307">
        <f>+J18+J26</f>
        <v>-1033.2</v>
      </c>
      <c r="K16" s="447"/>
    </row>
    <row r="17" spans="2:11">
      <c r="B17" s="298"/>
      <c r="C17" s="1053"/>
      <c r="D17" s="1053" t="s">
        <v>3</v>
      </c>
      <c r="E17" s="55"/>
      <c r="F17" s="55"/>
      <c r="G17" s="126"/>
      <c r="H17" s="129"/>
      <c r="I17" s="129"/>
      <c r="J17" s="308"/>
      <c r="K17" s="372"/>
    </row>
    <row r="18" spans="2:11" ht="54.75" customHeight="1">
      <c r="B18" s="414"/>
      <c r="C18" s="1017">
        <v>11009</v>
      </c>
      <c r="D18" s="299" t="s">
        <v>338</v>
      </c>
      <c r="E18" s="199">
        <f>+F18+G18</f>
        <v>-8864.1</v>
      </c>
      <c r="F18" s="199">
        <f>+F20</f>
        <v>-8364.1</v>
      </c>
      <c r="G18" s="200">
        <f>+G20</f>
        <v>-500</v>
      </c>
      <c r="H18" s="207">
        <f>+I18+J18</f>
        <v>-9397.3000000000011</v>
      </c>
      <c r="I18" s="207">
        <f>+I20</f>
        <v>-8364.1</v>
      </c>
      <c r="J18" s="309">
        <f>+J20</f>
        <v>-1033.2</v>
      </c>
    </row>
    <row r="19" spans="2:11">
      <c r="B19" s="1205"/>
      <c r="C19" s="503"/>
      <c r="D19" s="276" t="s">
        <v>332</v>
      </c>
      <c r="E19" s="125"/>
      <c r="F19" s="125"/>
      <c r="G19" s="127"/>
      <c r="H19" s="130"/>
      <c r="I19" s="130"/>
      <c r="J19" s="310"/>
    </row>
    <row r="20" spans="2:11" ht="34.5">
      <c r="B20" s="1206"/>
      <c r="C20" s="500"/>
      <c r="D20" s="301" t="s">
        <v>333</v>
      </c>
      <c r="E20" s="125">
        <f>F20+G20</f>
        <v>-8864.1</v>
      </c>
      <c r="F20" s="125">
        <f>+F22</f>
        <v>-8364.1</v>
      </c>
      <c r="G20" s="127">
        <f>+G22</f>
        <v>-500</v>
      </c>
      <c r="H20" s="130">
        <f>I20+J20</f>
        <v>-9397.3000000000011</v>
      </c>
      <c r="I20" s="130">
        <f>+I22</f>
        <v>-8364.1</v>
      </c>
      <c r="J20" s="310">
        <f>+J22</f>
        <v>-1033.2</v>
      </c>
    </row>
    <row r="21" spans="2:11" ht="34.5">
      <c r="B21" s="1206"/>
      <c r="C21" s="500"/>
      <c r="D21" s="276" t="s">
        <v>334</v>
      </c>
      <c r="E21" s="125"/>
      <c r="F21" s="125"/>
      <c r="G21" s="127"/>
      <c r="H21" s="130"/>
      <c r="I21" s="130"/>
      <c r="J21" s="310"/>
    </row>
    <row r="22" spans="2:11">
      <c r="B22" s="1206"/>
      <c r="C22" s="500"/>
      <c r="D22" s="276" t="s">
        <v>4</v>
      </c>
      <c r="E22" s="125">
        <f t="shared" ref="E22:J22" si="4">+E23</f>
        <v>-8864.1</v>
      </c>
      <c r="F22" s="125">
        <f t="shared" si="4"/>
        <v>-8364.1</v>
      </c>
      <c r="G22" s="127">
        <f t="shared" si="4"/>
        <v>-500</v>
      </c>
      <c r="H22" s="130">
        <f t="shared" si="4"/>
        <v>-9397.3000000000011</v>
      </c>
      <c r="I22" s="130">
        <f t="shared" si="4"/>
        <v>-8364.1</v>
      </c>
      <c r="J22" s="310">
        <f t="shared" si="4"/>
        <v>-1033.2</v>
      </c>
    </row>
    <row r="23" spans="2:11">
      <c r="B23" s="1206"/>
      <c r="C23" s="500"/>
      <c r="D23" s="276" t="s">
        <v>53</v>
      </c>
      <c r="E23" s="125">
        <f>+F23+G23</f>
        <v>-8864.1</v>
      </c>
      <c r="F23" s="125">
        <f>+F24</f>
        <v>-8364.1</v>
      </c>
      <c r="G23" s="127">
        <f>+G24</f>
        <v>-500</v>
      </c>
      <c r="H23" s="130">
        <f>+I23+J23</f>
        <v>-9397.3000000000011</v>
      </c>
      <c r="I23" s="130">
        <f>+I24</f>
        <v>-8364.1</v>
      </c>
      <c r="J23" s="310">
        <f>+J24</f>
        <v>-1033.2</v>
      </c>
    </row>
    <row r="24" spans="2:11">
      <c r="B24" s="1206"/>
      <c r="C24" s="500"/>
      <c r="D24" s="276" t="s">
        <v>67</v>
      </c>
      <c r="E24" s="125">
        <f>+F24+G24</f>
        <v>-8864.1</v>
      </c>
      <c r="F24" s="125">
        <f>+F25</f>
        <v>-8364.1</v>
      </c>
      <c r="G24" s="127">
        <f>+G25</f>
        <v>-500</v>
      </c>
      <c r="H24" s="130">
        <f>+I24+J24</f>
        <v>-9397.3000000000011</v>
      </c>
      <c r="I24" s="130">
        <f>+I25</f>
        <v>-8364.1</v>
      </c>
      <c r="J24" s="310">
        <f>+J25</f>
        <v>-1033.2</v>
      </c>
    </row>
    <row r="25" spans="2:11">
      <c r="B25" s="1207"/>
      <c r="C25" s="495"/>
      <c r="D25" s="277" t="s">
        <v>68</v>
      </c>
      <c r="E25" s="125">
        <f>+F25+G25</f>
        <v>-8864.1</v>
      </c>
      <c r="F25" s="125">
        <v>-8364.1</v>
      </c>
      <c r="G25" s="127">
        <v>-500</v>
      </c>
      <c r="H25" s="130">
        <f>+I25+J25</f>
        <v>-9397.3000000000011</v>
      </c>
      <c r="I25" s="130">
        <v>-8364.1</v>
      </c>
      <c r="J25" s="310">
        <v>-1033.2</v>
      </c>
    </row>
    <row r="26" spans="2:11" ht="81" customHeight="1">
      <c r="B26" s="414"/>
      <c r="C26" s="1017" t="s">
        <v>339</v>
      </c>
      <c r="D26" s="299" t="s">
        <v>340</v>
      </c>
      <c r="E26" s="199">
        <f>+F26+G26</f>
        <v>-117698.5</v>
      </c>
      <c r="F26" s="199">
        <f>+F28</f>
        <v>-100004</v>
      </c>
      <c r="G26" s="200">
        <f>+G28</f>
        <v>-17694.5</v>
      </c>
      <c r="H26" s="207">
        <f>+I26+J26</f>
        <v>-44494</v>
      </c>
      <c r="I26" s="207">
        <f>+I28</f>
        <v>-44494</v>
      </c>
      <c r="J26" s="309">
        <f>+J28</f>
        <v>0</v>
      </c>
    </row>
    <row r="27" spans="2:11">
      <c r="B27" s="1205"/>
      <c r="C27" s="1204"/>
      <c r="D27" s="276" t="s">
        <v>332</v>
      </c>
      <c r="E27" s="125"/>
      <c r="F27" s="125"/>
      <c r="G27" s="127"/>
      <c r="H27" s="130"/>
      <c r="I27" s="130"/>
      <c r="J27" s="310"/>
    </row>
    <row r="28" spans="2:11" ht="34.5">
      <c r="B28" s="1206"/>
      <c r="C28" s="1208"/>
      <c r="D28" s="301" t="s">
        <v>333</v>
      </c>
      <c r="E28" s="125">
        <f>F28+G28</f>
        <v>-117698.5</v>
      </c>
      <c r="F28" s="125">
        <f>+F30</f>
        <v>-100004</v>
      </c>
      <c r="G28" s="127">
        <f>+G30</f>
        <v>-17694.5</v>
      </c>
      <c r="H28" s="130">
        <f>I28+J28</f>
        <v>-44494</v>
      </c>
      <c r="I28" s="130">
        <f>+I30</f>
        <v>-44494</v>
      </c>
      <c r="J28" s="310">
        <f>+J30</f>
        <v>0</v>
      </c>
    </row>
    <row r="29" spans="2:11" ht="34.5">
      <c r="B29" s="1206"/>
      <c r="C29" s="1208"/>
      <c r="D29" s="276" t="s">
        <v>334</v>
      </c>
      <c r="E29" s="125"/>
      <c r="F29" s="125"/>
      <c r="G29" s="127"/>
      <c r="H29" s="130"/>
      <c r="I29" s="130"/>
      <c r="J29" s="310"/>
    </row>
    <row r="30" spans="2:11">
      <c r="B30" s="1206"/>
      <c r="C30" s="1208"/>
      <c r="D30" s="276" t="s">
        <v>4</v>
      </c>
      <c r="E30" s="125">
        <f t="shared" ref="E30:J30" si="5">+E31</f>
        <v>-117698.5</v>
      </c>
      <c r="F30" s="125">
        <f t="shared" si="5"/>
        <v>-100004</v>
      </c>
      <c r="G30" s="127">
        <f t="shared" si="5"/>
        <v>-17694.5</v>
      </c>
      <c r="H30" s="130">
        <f t="shared" si="5"/>
        <v>-44494</v>
      </c>
      <c r="I30" s="130">
        <f t="shared" si="5"/>
        <v>-44494</v>
      </c>
      <c r="J30" s="310">
        <f t="shared" si="5"/>
        <v>0</v>
      </c>
    </row>
    <row r="31" spans="2:11">
      <c r="B31" s="1206"/>
      <c r="C31" s="1208"/>
      <c r="D31" s="276" t="s">
        <v>53</v>
      </c>
      <c r="E31" s="125">
        <f>+F31+G31</f>
        <v>-117698.5</v>
      </c>
      <c r="F31" s="125">
        <f>+F32</f>
        <v>-100004</v>
      </c>
      <c r="G31" s="127">
        <f>+G32</f>
        <v>-17694.5</v>
      </c>
      <c r="H31" s="130">
        <f>+I31+J31</f>
        <v>-44494</v>
      </c>
      <c r="I31" s="130">
        <f>+I32</f>
        <v>-44494</v>
      </c>
      <c r="J31" s="310">
        <f>+J32</f>
        <v>0</v>
      </c>
    </row>
    <row r="32" spans="2:11">
      <c r="B32" s="1206"/>
      <c r="C32" s="1208"/>
      <c r="D32" s="276" t="s">
        <v>67</v>
      </c>
      <c r="E32" s="125">
        <f>+F32+G32</f>
        <v>-117698.5</v>
      </c>
      <c r="F32" s="125">
        <f>+F33</f>
        <v>-100004</v>
      </c>
      <c r="G32" s="127">
        <f>+G33</f>
        <v>-17694.5</v>
      </c>
      <c r="H32" s="130">
        <f>+I32+J32</f>
        <v>-44494</v>
      </c>
      <c r="I32" s="130">
        <f>+I33</f>
        <v>-44494</v>
      </c>
      <c r="J32" s="310">
        <f>+J33</f>
        <v>0</v>
      </c>
    </row>
    <row r="33" spans="2:11">
      <c r="B33" s="1207"/>
      <c r="C33" s="1209"/>
      <c r="D33" s="277" t="s">
        <v>68</v>
      </c>
      <c r="E33" s="125">
        <f>+F33+G33</f>
        <v>-117698.5</v>
      </c>
      <c r="F33" s="125">
        <v>-100004</v>
      </c>
      <c r="G33" s="127">
        <v>-17694.5</v>
      </c>
      <c r="H33" s="130">
        <f>+I33+J33</f>
        <v>-44494</v>
      </c>
      <c r="I33" s="130">
        <v>-44494</v>
      </c>
      <c r="J33" s="310"/>
      <c r="K33" s="415"/>
    </row>
    <row r="34" spans="2:11" s="392" customFormat="1" ht="34.5">
      <c r="B34" s="416">
        <v>1019</v>
      </c>
      <c r="C34" s="1056"/>
      <c r="D34" s="1056" t="s">
        <v>336</v>
      </c>
      <c r="E34" s="132" t="e">
        <f>+E36+#REF!</f>
        <v>#REF!</v>
      </c>
      <c r="F34" s="132" t="e">
        <f>+F36+#REF!</f>
        <v>#REF!</v>
      </c>
      <c r="G34" s="198" t="e">
        <f>+G36+#REF!</f>
        <v>#REF!</v>
      </c>
      <c r="H34" s="205">
        <f>+H36</f>
        <v>-45642.3</v>
      </c>
      <c r="I34" s="205">
        <f>+I36</f>
        <v>-45642.3</v>
      </c>
      <c r="J34" s="205">
        <f>+J36</f>
        <v>0</v>
      </c>
      <c r="K34" s="417"/>
    </row>
    <row r="35" spans="2:11">
      <c r="B35" s="298"/>
      <c r="C35" s="1053"/>
      <c r="D35" s="1053" t="s">
        <v>3</v>
      </c>
      <c r="E35" s="55"/>
      <c r="F35" s="55"/>
      <c r="G35" s="126"/>
      <c r="H35" s="129"/>
      <c r="I35" s="129"/>
      <c r="J35" s="308"/>
      <c r="K35" s="408"/>
    </row>
    <row r="36" spans="2:11" s="419" customFormat="1" ht="49.5" customHeight="1">
      <c r="B36" s="414"/>
      <c r="C36" s="1017">
        <v>11004</v>
      </c>
      <c r="D36" s="299" t="s">
        <v>341</v>
      </c>
      <c r="E36" s="201" t="e">
        <f>+F36+G36</f>
        <v>#REF!</v>
      </c>
      <c r="F36" s="201" t="e">
        <f>+F38</f>
        <v>#REF!</v>
      </c>
      <c r="G36" s="202" t="e">
        <f>+G38</f>
        <v>#REF!</v>
      </c>
      <c r="H36" s="305">
        <f>+I36+J36</f>
        <v>-45642.3</v>
      </c>
      <c r="I36" s="305">
        <f>+I38</f>
        <v>-45642.3</v>
      </c>
      <c r="J36" s="305">
        <f>+J38</f>
        <v>0</v>
      </c>
      <c r="K36" s="418"/>
    </row>
    <row r="37" spans="2:11">
      <c r="B37" s="300"/>
      <c r="C37" s="300"/>
      <c r="D37" s="276" t="s">
        <v>332</v>
      </c>
      <c r="E37" s="125"/>
      <c r="F37" s="125"/>
      <c r="G37" s="139"/>
      <c r="H37" s="130"/>
      <c r="I37" s="130"/>
      <c r="J37" s="130"/>
    </row>
    <row r="38" spans="2:11" ht="34.5">
      <c r="B38" s="300"/>
      <c r="C38" s="300"/>
      <c r="D38" s="301" t="s">
        <v>69</v>
      </c>
      <c r="E38" s="125" t="e">
        <f>F38+G38</f>
        <v>#REF!</v>
      </c>
      <c r="F38" s="125" t="e">
        <f>+F40</f>
        <v>#REF!</v>
      </c>
      <c r="G38" s="139" t="e">
        <f>+G40</f>
        <v>#REF!</v>
      </c>
      <c r="H38" s="130">
        <f>I38+J38</f>
        <v>-45642.3</v>
      </c>
      <c r="I38" s="130">
        <f>+I40</f>
        <v>-45642.3</v>
      </c>
      <c r="J38" s="130">
        <f>+J40</f>
        <v>0</v>
      </c>
    </row>
    <row r="39" spans="2:11" ht="35.450000000000003" customHeight="1">
      <c r="B39" s="300"/>
      <c r="C39" s="300"/>
      <c r="D39" s="276" t="s">
        <v>334</v>
      </c>
      <c r="E39" s="125"/>
      <c r="F39" s="125"/>
      <c r="G39" s="139"/>
      <c r="H39" s="130"/>
      <c r="I39" s="130"/>
      <c r="J39" s="130"/>
    </row>
    <row r="40" spans="2:11">
      <c r="B40" s="300"/>
      <c r="C40" s="300"/>
      <c r="D40" s="276" t="s">
        <v>4</v>
      </c>
      <c r="E40" s="125" t="e">
        <f>+F40+G40</f>
        <v>#REF!</v>
      </c>
      <c r="F40" s="125" t="e">
        <f>+F41</f>
        <v>#REF!</v>
      </c>
      <c r="G40" s="139" t="e">
        <f>+G41</f>
        <v>#REF!</v>
      </c>
      <c r="H40" s="130">
        <f>+I40+J40</f>
        <v>-45642.3</v>
      </c>
      <c r="I40" s="130">
        <f>+I41</f>
        <v>-45642.3</v>
      </c>
      <c r="J40" s="130">
        <f>+J41</f>
        <v>0</v>
      </c>
    </row>
    <row r="41" spans="2:11">
      <c r="B41" s="300"/>
      <c r="C41" s="300"/>
      <c r="D41" s="276" t="s">
        <v>53</v>
      </c>
      <c r="E41" s="125" t="e">
        <f>+F41+G41</f>
        <v>#REF!</v>
      </c>
      <c r="F41" s="125" t="e">
        <f>+F42+F49</f>
        <v>#REF!</v>
      </c>
      <c r="G41" s="139" t="e">
        <f>+G42</f>
        <v>#REF!</v>
      </c>
      <c r="H41" s="130">
        <f>+I41+J41</f>
        <v>-45642.3</v>
      </c>
      <c r="I41" s="130">
        <f>+I42+I49</f>
        <v>-45642.3</v>
      </c>
      <c r="J41" s="130">
        <f>+J42</f>
        <v>0</v>
      </c>
    </row>
    <row r="42" spans="2:11">
      <c r="B42" s="300"/>
      <c r="C42" s="300"/>
      <c r="D42" s="276" t="s">
        <v>342</v>
      </c>
      <c r="E42" s="125" t="e">
        <f>+F42+G42</f>
        <v>#REF!</v>
      </c>
      <c r="F42" s="125" t="e">
        <f>+F43+F45+F47</f>
        <v>#REF!</v>
      </c>
      <c r="G42" s="139" t="e">
        <f>G43+G45+G49</f>
        <v>#REF!</v>
      </c>
      <c r="H42" s="130">
        <f>+I42+J42</f>
        <v>-29337</v>
      </c>
      <c r="I42" s="130">
        <f>+I43+I45+I47</f>
        <v>-29337</v>
      </c>
      <c r="J42" s="130">
        <f>J43+J45+J49</f>
        <v>0</v>
      </c>
    </row>
    <row r="43" spans="2:11">
      <c r="B43" s="300"/>
      <c r="C43" s="300"/>
      <c r="D43" s="276" t="s">
        <v>343</v>
      </c>
      <c r="E43" s="125">
        <f t="shared" ref="E43:E50" si="6">+F43+G43</f>
        <v>-337</v>
      </c>
      <c r="F43" s="125">
        <f>F44</f>
        <v>-337</v>
      </c>
      <c r="G43" s="139">
        <f>G44</f>
        <v>0</v>
      </c>
      <c r="H43" s="130">
        <f t="shared" ref="H43:H48" si="7">+I43+J43</f>
        <v>-337</v>
      </c>
      <c r="I43" s="130">
        <f>I44</f>
        <v>-337</v>
      </c>
      <c r="J43" s="130">
        <f>J44</f>
        <v>0</v>
      </c>
    </row>
    <row r="44" spans="2:11">
      <c r="B44" s="300"/>
      <c r="C44" s="300"/>
      <c r="D44" s="277" t="s">
        <v>344</v>
      </c>
      <c r="E44" s="125">
        <f t="shared" si="6"/>
        <v>-337</v>
      </c>
      <c r="F44" s="125">
        <v>-337</v>
      </c>
      <c r="G44" s="139"/>
      <c r="H44" s="130">
        <f t="shared" si="7"/>
        <v>-337</v>
      </c>
      <c r="I44" s="130">
        <v>-337</v>
      </c>
      <c r="J44" s="130"/>
    </row>
    <row r="45" spans="2:11">
      <c r="B45" s="300"/>
      <c r="C45" s="300"/>
      <c r="D45" s="276" t="s">
        <v>345</v>
      </c>
      <c r="E45" s="125" t="e">
        <f t="shared" si="6"/>
        <v>#REF!</v>
      </c>
      <c r="F45" s="125" t="e">
        <f>#REF!+F46</f>
        <v>#REF!</v>
      </c>
      <c r="G45" s="139" t="e">
        <f>#REF!+G46</f>
        <v>#REF!</v>
      </c>
      <c r="H45" s="130">
        <f>I45</f>
        <v>-24000</v>
      </c>
      <c r="I45" s="130">
        <f>I46</f>
        <v>-24000</v>
      </c>
      <c r="J45" s="130"/>
    </row>
    <row r="46" spans="2:11">
      <c r="B46" s="300"/>
      <c r="C46" s="300"/>
      <c r="D46" s="276" t="s">
        <v>346</v>
      </c>
      <c r="E46" s="125">
        <f t="shared" si="6"/>
        <v>-24000</v>
      </c>
      <c r="F46" s="125">
        <v>-24000</v>
      </c>
      <c r="G46" s="139"/>
      <c r="H46" s="130">
        <f t="shared" si="7"/>
        <v>-24000</v>
      </c>
      <c r="I46" s="130">
        <v>-24000</v>
      </c>
      <c r="J46" s="130"/>
    </row>
    <row r="47" spans="2:11">
      <c r="B47" s="300"/>
      <c r="C47" s="300"/>
      <c r="D47" s="276" t="s">
        <v>347</v>
      </c>
      <c r="E47" s="125">
        <f t="shared" si="6"/>
        <v>-5000</v>
      </c>
      <c r="F47" s="125">
        <f>+F48</f>
        <v>-5000</v>
      </c>
      <c r="G47" s="139">
        <f>+G48</f>
        <v>0</v>
      </c>
      <c r="H47" s="130">
        <f t="shared" si="7"/>
        <v>-5000</v>
      </c>
      <c r="I47" s="130">
        <f>+I48</f>
        <v>-5000</v>
      </c>
      <c r="J47" s="130">
        <f>+J48</f>
        <v>0</v>
      </c>
    </row>
    <row r="48" spans="2:11">
      <c r="B48" s="300"/>
      <c r="C48" s="300"/>
      <c r="D48" s="276" t="s">
        <v>348</v>
      </c>
      <c r="E48" s="125">
        <f t="shared" si="6"/>
        <v>-5000</v>
      </c>
      <c r="F48" s="125">
        <v>-5000</v>
      </c>
      <c r="G48" s="139"/>
      <c r="H48" s="130">
        <f t="shared" si="7"/>
        <v>-5000</v>
      </c>
      <c r="I48" s="130">
        <v>-5000</v>
      </c>
      <c r="J48" s="130">
        <f>J50</f>
        <v>0</v>
      </c>
    </row>
    <row r="49" spans="2:11">
      <c r="B49" s="300"/>
      <c r="C49" s="300"/>
      <c r="D49" s="276" t="s">
        <v>67</v>
      </c>
      <c r="E49" s="125">
        <f t="shared" si="6"/>
        <v>-22485.300000000003</v>
      </c>
      <c r="F49" s="125">
        <f>F50</f>
        <v>-22485.300000000003</v>
      </c>
      <c r="G49" s="139">
        <f>+G50</f>
        <v>0</v>
      </c>
      <c r="H49" s="130">
        <f>I49+J49</f>
        <v>-16305.3</v>
      </c>
      <c r="I49" s="130">
        <f>I50</f>
        <v>-16305.3</v>
      </c>
      <c r="J49" s="130">
        <f>+J50</f>
        <v>0</v>
      </c>
    </row>
    <row r="50" spans="2:11">
      <c r="B50" s="300"/>
      <c r="C50" s="300"/>
      <c r="D50" s="277" t="s">
        <v>68</v>
      </c>
      <c r="E50" s="125">
        <f t="shared" si="6"/>
        <v>-22485.300000000003</v>
      </c>
      <c r="F50" s="125">
        <f>+-92404+68618.7+1300</f>
        <v>-22485.300000000003</v>
      </c>
      <c r="G50" s="139"/>
      <c r="H50" s="130">
        <f>I50+J50</f>
        <v>-16305.3</v>
      </c>
      <c r="I50" s="130">
        <v>-16305.3</v>
      </c>
      <c r="J50" s="130">
        <v>0</v>
      </c>
    </row>
    <row r="51" spans="2:11" s="392" customFormat="1" ht="19.5" customHeight="1">
      <c r="B51" s="236" t="s">
        <v>176</v>
      </c>
      <c r="C51" s="236"/>
      <c r="D51" s="236" t="s">
        <v>177</v>
      </c>
      <c r="E51" s="59"/>
      <c r="F51" s="150"/>
      <c r="G51" s="203"/>
      <c r="H51" s="205">
        <f>H52+H60</f>
        <v>-941600</v>
      </c>
      <c r="I51" s="205">
        <f>I52+I60</f>
        <v>-909800</v>
      </c>
      <c r="J51" s="205">
        <f>J52+J60</f>
        <v>-31800</v>
      </c>
      <c r="K51" s="537"/>
    </row>
    <row r="52" spans="2:11" ht="71.25" customHeight="1">
      <c r="B52" s="444"/>
      <c r="C52" s="444" t="s">
        <v>290</v>
      </c>
      <c r="D52" s="444" t="s">
        <v>291</v>
      </c>
      <c r="E52" s="67"/>
      <c r="F52" s="66"/>
      <c r="G52" s="140"/>
      <c r="H52" s="946">
        <f>H54</f>
        <v>-60600</v>
      </c>
      <c r="I52" s="946">
        <f>I54</f>
        <v>-51800</v>
      </c>
      <c r="J52" s="946">
        <f>J54</f>
        <v>-8800</v>
      </c>
      <c r="K52" s="408"/>
    </row>
    <row r="53" spans="2:11" ht="25.5" customHeight="1">
      <c r="B53" s="241"/>
      <c r="C53" s="444"/>
      <c r="D53" s="444" t="s">
        <v>51</v>
      </c>
      <c r="E53" s="67"/>
      <c r="F53" s="66"/>
      <c r="G53" s="140"/>
      <c r="H53" s="946"/>
      <c r="I53" s="946"/>
      <c r="J53" s="946"/>
      <c r="K53" s="408"/>
    </row>
    <row r="54" spans="2:11" ht="36.75" customHeight="1">
      <c r="B54" s="241"/>
      <c r="C54" s="444"/>
      <c r="D54" s="445" t="s">
        <v>69</v>
      </c>
      <c r="E54" s="67"/>
      <c r="F54" s="66"/>
      <c r="G54" s="140"/>
      <c r="H54" s="946">
        <f t="shared" ref="H54:H60" si="8">I54+J54</f>
        <v>-60600</v>
      </c>
      <c r="I54" s="946">
        <f>I56</f>
        <v>-51800</v>
      </c>
      <c r="J54" s="946">
        <f>J55</f>
        <v>-8800</v>
      </c>
    </row>
    <row r="55" spans="2:11" ht="34.5">
      <c r="B55" s="241"/>
      <c r="C55" s="444"/>
      <c r="D55" s="444" t="s">
        <v>52</v>
      </c>
      <c r="E55" s="67"/>
      <c r="F55" s="66"/>
      <c r="G55" s="140"/>
      <c r="H55" s="946">
        <f t="shared" si="8"/>
        <v>-60600</v>
      </c>
      <c r="I55" s="946">
        <f>I57</f>
        <v>-51800</v>
      </c>
      <c r="J55" s="946">
        <f>J56</f>
        <v>-8800</v>
      </c>
    </row>
    <row r="56" spans="2:11" ht="16.5" customHeight="1">
      <c r="B56" s="241"/>
      <c r="C56" s="444"/>
      <c r="D56" s="444" t="s">
        <v>4</v>
      </c>
      <c r="E56" s="67"/>
      <c r="F56" s="66"/>
      <c r="G56" s="140"/>
      <c r="H56" s="946">
        <f t="shared" si="8"/>
        <v>-60600</v>
      </c>
      <c r="I56" s="946">
        <f>I58</f>
        <v>-51800</v>
      </c>
      <c r="J56" s="946">
        <f>J57</f>
        <v>-8800</v>
      </c>
    </row>
    <row r="57" spans="2:11">
      <c r="B57" s="241"/>
      <c r="C57" s="444"/>
      <c r="D57" s="444" t="s">
        <v>53</v>
      </c>
      <c r="E57" s="67"/>
      <c r="F57" s="66"/>
      <c r="G57" s="140"/>
      <c r="H57" s="946">
        <f t="shared" si="8"/>
        <v>-60600</v>
      </c>
      <c r="I57" s="946">
        <f>I59</f>
        <v>-51800</v>
      </c>
      <c r="J57" s="946">
        <f>J58</f>
        <v>-8800</v>
      </c>
    </row>
    <row r="58" spans="2:11">
      <c r="B58" s="241"/>
      <c r="C58" s="444"/>
      <c r="D58" s="444" t="s">
        <v>67</v>
      </c>
      <c r="E58" s="67"/>
      <c r="F58" s="66"/>
      <c r="G58" s="140"/>
      <c r="H58" s="946">
        <f t="shared" si="8"/>
        <v>-60600</v>
      </c>
      <c r="I58" s="946">
        <f>I59</f>
        <v>-51800</v>
      </c>
      <c r="J58" s="946">
        <f>J59</f>
        <v>-8800</v>
      </c>
    </row>
    <row r="59" spans="2:11" ht="17.25" customHeight="1">
      <c r="B59" s="241"/>
      <c r="C59" s="444"/>
      <c r="D59" s="444" t="s">
        <v>68</v>
      </c>
      <c r="E59" s="67"/>
      <c r="F59" s="66"/>
      <c r="G59" s="140"/>
      <c r="H59" s="946">
        <f t="shared" si="8"/>
        <v>-60600</v>
      </c>
      <c r="I59" s="946">
        <v>-51800</v>
      </c>
      <c r="J59" s="946">
        <v>-8800</v>
      </c>
    </row>
    <row r="60" spans="2:11" ht="54" customHeight="1">
      <c r="B60" s="241"/>
      <c r="C60" s="444" t="s">
        <v>292</v>
      </c>
      <c r="D60" s="444" t="s">
        <v>293</v>
      </c>
      <c r="E60" s="67"/>
      <c r="F60" s="66"/>
      <c r="G60" s="140"/>
      <c r="H60" s="946">
        <f t="shared" si="8"/>
        <v>-881000</v>
      </c>
      <c r="I60" s="946">
        <f>I62</f>
        <v>-858000</v>
      </c>
      <c r="J60" s="946">
        <f>J62</f>
        <v>-23000</v>
      </c>
    </row>
    <row r="61" spans="2:11" ht="20.25" customHeight="1">
      <c r="B61" s="241"/>
      <c r="C61" s="444"/>
      <c r="D61" s="444" t="s">
        <v>51</v>
      </c>
      <c r="E61" s="67"/>
      <c r="F61" s="66"/>
      <c r="G61" s="140"/>
      <c r="H61" s="946"/>
      <c r="I61" s="946">
        <f>'h9'!H574</f>
        <v>0</v>
      </c>
      <c r="J61" s="946"/>
    </row>
    <row r="62" spans="2:11" ht="34.5">
      <c r="B62" s="241"/>
      <c r="C62" s="444"/>
      <c r="D62" s="445" t="s">
        <v>69</v>
      </c>
      <c r="E62" s="67"/>
      <c r="F62" s="66"/>
      <c r="G62" s="140"/>
      <c r="H62" s="946">
        <f>H64</f>
        <v>-881000</v>
      </c>
      <c r="I62" s="946">
        <f>I64</f>
        <v>-858000</v>
      </c>
      <c r="J62" s="946">
        <f>J64</f>
        <v>-23000</v>
      </c>
    </row>
    <row r="63" spans="2:11" ht="21.75" customHeight="1">
      <c r="B63" s="241"/>
      <c r="C63" s="444"/>
      <c r="D63" s="444" t="s">
        <v>52</v>
      </c>
      <c r="E63" s="67"/>
      <c r="F63" s="66"/>
      <c r="G63" s="140"/>
      <c r="H63" s="946"/>
      <c r="I63" s="946">
        <f>'h9'!H576</f>
        <v>0</v>
      </c>
      <c r="J63" s="946"/>
    </row>
    <row r="64" spans="2:11">
      <c r="B64" s="241"/>
      <c r="C64" s="444"/>
      <c r="D64" s="444" t="s">
        <v>4</v>
      </c>
      <c r="E64" s="67"/>
      <c r="F64" s="66"/>
      <c r="G64" s="140"/>
      <c r="H64" s="946">
        <f t="shared" ref="H64:H70" si="9">I64+J64</f>
        <v>-881000</v>
      </c>
      <c r="I64" s="946">
        <f t="shared" ref="I64:J67" si="10">I65</f>
        <v>-858000</v>
      </c>
      <c r="J64" s="946">
        <f t="shared" si="10"/>
        <v>-23000</v>
      </c>
    </row>
    <row r="65" spans="2:11">
      <c r="B65" s="241"/>
      <c r="C65" s="444"/>
      <c r="D65" s="444" t="s">
        <v>25</v>
      </c>
      <c r="E65" s="67"/>
      <c r="F65" s="66"/>
      <c r="G65" s="140"/>
      <c r="H65" s="946">
        <f t="shared" si="9"/>
        <v>-881000</v>
      </c>
      <c r="I65" s="946">
        <f t="shared" si="10"/>
        <v>-858000</v>
      </c>
      <c r="J65" s="946">
        <f>J66</f>
        <v>-23000</v>
      </c>
    </row>
    <row r="66" spans="2:11" ht="17.25" customHeight="1">
      <c r="B66" s="241"/>
      <c r="C66" s="444"/>
      <c r="D66" s="444" t="s">
        <v>70</v>
      </c>
      <c r="E66" s="67"/>
      <c r="F66" s="66"/>
      <c r="G66" s="140"/>
      <c r="H66" s="946">
        <f t="shared" si="9"/>
        <v>-881000</v>
      </c>
      <c r="I66" s="946">
        <f>I67+I69</f>
        <v>-858000</v>
      </c>
      <c r="J66" s="946">
        <f>J67+J69</f>
        <v>-23000</v>
      </c>
    </row>
    <row r="67" spans="2:11" ht="17.25" customHeight="1">
      <c r="B67" s="241"/>
      <c r="C67" s="444"/>
      <c r="D67" s="444" t="s">
        <v>71</v>
      </c>
      <c r="E67" s="67"/>
      <c r="F67" s="66"/>
      <c r="G67" s="140"/>
      <c r="H67" s="946">
        <f t="shared" si="9"/>
        <v>-893300</v>
      </c>
      <c r="I67" s="946">
        <f t="shared" si="10"/>
        <v>-870300</v>
      </c>
      <c r="J67" s="946">
        <f t="shared" si="10"/>
        <v>-23000</v>
      </c>
    </row>
    <row r="68" spans="2:11" ht="17.25" customHeight="1">
      <c r="B68" s="241"/>
      <c r="C68" s="444"/>
      <c r="D68" s="444" t="s">
        <v>144</v>
      </c>
      <c r="E68" s="67"/>
      <c r="F68" s="66"/>
      <c r="G68" s="140"/>
      <c r="H68" s="946">
        <f t="shared" si="9"/>
        <v>-893300</v>
      </c>
      <c r="I68" s="946">
        <f>-858000-I69</f>
        <v>-870300</v>
      </c>
      <c r="J68" s="946">
        <v>-23000</v>
      </c>
      <c r="K68" s="408"/>
    </row>
    <row r="69" spans="2:11" ht="17.25" customHeight="1">
      <c r="B69" s="972"/>
      <c r="C69" s="973"/>
      <c r="D69" s="444" t="s">
        <v>73</v>
      </c>
      <c r="E69" s="974"/>
      <c r="F69" s="975"/>
      <c r="G69" s="976"/>
      <c r="H69" s="977">
        <f t="shared" si="9"/>
        <v>12300</v>
      </c>
      <c r="I69" s="977">
        <f>I70</f>
        <v>12300</v>
      </c>
      <c r="J69" s="977">
        <v>0</v>
      </c>
      <c r="K69" s="408"/>
    </row>
    <row r="70" spans="2:11" ht="17.25" customHeight="1">
      <c r="B70" s="972"/>
      <c r="C70" s="973"/>
      <c r="D70" s="444" t="s">
        <v>327</v>
      </c>
      <c r="E70" s="974"/>
      <c r="F70" s="975"/>
      <c r="G70" s="976"/>
      <c r="H70" s="977">
        <f t="shared" si="9"/>
        <v>12300</v>
      </c>
      <c r="I70" s="977">
        <v>12300</v>
      </c>
      <c r="J70" s="977">
        <v>0</v>
      </c>
      <c r="K70" s="408"/>
    </row>
    <row r="71" spans="2:11" s="392" customFormat="1" ht="26.25" customHeight="1">
      <c r="B71" s="420" t="s">
        <v>349</v>
      </c>
      <c r="C71" s="1056"/>
      <c r="D71" s="1056" t="s">
        <v>350</v>
      </c>
      <c r="E71" s="60" t="e">
        <f t="shared" ref="E71:J71" si="11">+E73+E81+E92</f>
        <v>#REF!</v>
      </c>
      <c r="F71" s="60" t="e">
        <f t="shared" si="11"/>
        <v>#REF!</v>
      </c>
      <c r="G71" s="204" t="e">
        <f t="shared" si="11"/>
        <v>#REF!</v>
      </c>
      <c r="H71" s="205">
        <f>+H73+H81+H92</f>
        <v>-1964956.6</v>
      </c>
      <c r="I71" s="205">
        <f t="shared" si="11"/>
        <v>-1936452.6</v>
      </c>
      <c r="J71" s="205">
        <f t="shared" si="11"/>
        <v>-28504</v>
      </c>
      <c r="K71" s="945"/>
    </row>
    <row r="72" spans="2:11" ht="17.25" customHeight="1">
      <c r="B72" s="298"/>
      <c r="C72" s="1053"/>
      <c r="D72" s="1053" t="s">
        <v>3</v>
      </c>
      <c r="E72" s="55"/>
      <c r="F72" s="55"/>
      <c r="G72" s="141"/>
      <c r="H72" s="129"/>
      <c r="I72" s="129"/>
      <c r="J72" s="129"/>
    </row>
    <row r="73" spans="2:11" ht="57" customHeight="1">
      <c r="B73" s="414"/>
      <c r="C73" s="1017">
        <v>11004</v>
      </c>
      <c r="D73" s="299" t="s">
        <v>351</v>
      </c>
      <c r="E73" s="199">
        <f>+F73+G73</f>
        <v>-7444.2000000000007</v>
      </c>
      <c r="F73" s="199">
        <f>+F75</f>
        <v>-6187.3</v>
      </c>
      <c r="G73" s="206">
        <f>+G75</f>
        <v>-1256.9000000000001</v>
      </c>
      <c r="H73" s="207">
        <f>+I73+J73</f>
        <v>-6187.3</v>
      </c>
      <c r="I73" s="207">
        <f>+I75</f>
        <v>-6187.3</v>
      </c>
      <c r="J73" s="207">
        <f>+J75</f>
        <v>0</v>
      </c>
    </row>
    <row r="74" spans="2:11" ht="17.25" customHeight="1">
      <c r="B74" s="1205"/>
      <c r="C74" s="1204"/>
      <c r="D74" s="276" t="s">
        <v>332</v>
      </c>
      <c r="E74" s="125"/>
      <c r="F74" s="125"/>
      <c r="G74" s="139"/>
      <c r="H74" s="130"/>
      <c r="I74" s="130"/>
      <c r="J74" s="130"/>
    </row>
    <row r="75" spans="2:11" ht="17.25" customHeight="1">
      <c r="B75" s="1206"/>
      <c r="C75" s="1208"/>
      <c r="D75" s="301" t="s">
        <v>333</v>
      </c>
      <c r="E75" s="125">
        <f>F75+G75</f>
        <v>-7444.2000000000007</v>
      </c>
      <c r="F75" s="125">
        <f>+F77</f>
        <v>-6187.3</v>
      </c>
      <c r="G75" s="139">
        <f>+G77</f>
        <v>-1256.9000000000001</v>
      </c>
      <c r="H75" s="130">
        <f>I75+J75</f>
        <v>-6187.3</v>
      </c>
      <c r="I75" s="130">
        <f>+I77</f>
        <v>-6187.3</v>
      </c>
      <c r="J75" s="130">
        <f>+J77</f>
        <v>0</v>
      </c>
    </row>
    <row r="76" spans="2:11" ht="17.25" customHeight="1">
      <c r="B76" s="1206"/>
      <c r="C76" s="1208"/>
      <c r="D76" s="276" t="s">
        <v>334</v>
      </c>
      <c r="E76" s="125"/>
      <c r="F76" s="125"/>
      <c r="G76" s="139"/>
      <c r="H76" s="130"/>
      <c r="I76" s="130"/>
      <c r="J76" s="130"/>
    </row>
    <row r="77" spans="2:11" ht="17.25" customHeight="1">
      <c r="B77" s="1206"/>
      <c r="C77" s="1208"/>
      <c r="D77" s="276" t="s">
        <v>4</v>
      </c>
      <c r="E77" s="125">
        <f t="shared" ref="E77:J77" si="12">+E78</f>
        <v>-7444.2000000000007</v>
      </c>
      <c r="F77" s="125">
        <f t="shared" si="12"/>
        <v>-6187.3</v>
      </c>
      <c r="G77" s="139">
        <f t="shared" si="12"/>
        <v>-1256.9000000000001</v>
      </c>
      <c r="H77" s="130">
        <f t="shared" si="12"/>
        <v>-6187.3</v>
      </c>
      <c r="I77" s="130">
        <f t="shared" si="12"/>
        <v>-6187.3</v>
      </c>
      <c r="J77" s="130">
        <f t="shared" si="12"/>
        <v>0</v>
      </c>
    </row>
    <row r="78" spans="2:11" ht="17.25" customHeight="1">
      <c r="B78" s="1206"/>
      <c r="C78" s="1208"/>
      <c r="D78" s="276" t="s">
        <v>53</v>
      </c>
      <c r="E78" s="125">
        <f>+F78+G78</f>
        <v>-7444.2000000000007</v>
      </c>
      <c r="F78" s="125">
        <f>+F79</f>
        <v>-6187.3</v>
      </c>
      <c r="G78" s="139">
        <f>+G79</f>
        <v>-1256.9000000000001</v>
      </c>
      <c r="H78" s="130">
        <f>+I78+J78</f>
        <v>-6187.3</v>
      </c>
      <c r="I78" s="130">
        <f>+I79</f>
        <v>-6187.3</v>
      </c>
      <c r="J78" s="130">
        <f>+J79</f>
        <v>0</v>
      </c>
    </row>
    <row r="79" spans="2:11" ht="17.25" customHeight="1">
      <c r="B79" s="1206"/>
      <c r="C79" s="1208"/>
      <c r="D79" s="276" t="s">
        <v>67</v>
      </c>
      <c r="E79" s="125">
        <f>+F79+G79</f>
        <v>-7444.2000000000007</v>
      </c>
      <c r="F79" s="125">
        <f>+F80</f>
        <v>-6187.3</v>
      </c>
      <c r="G79" s="139">
        <f>+G80</f>
        <v>-1256.9000000000001</v>
      </c>
      <c r="H79" s="130">
        <f>+I79+J79</f>
        <v>-6187.3</v>
      </c>
      <c r="I79" s="130">
        <f>+I80</f>
        <v>-6187.3</v>
      </c>
      <c r="J79" s="130">
        <f>+J80</f>
        <v>0</v>
      </c>
    </row>
    <row r="80" spans="2:11" ht="17.25" customHeight="1">
      <c r="B80" s="1207"/>
      <c r="C80" s="1209"/>
      <c r="D80" s="277" t="s">
        <v>68</v>
      </c>
      <c r="E80" s="125">
        <f>+F80+G80</f>
        <v>-7444.2000000000007</v>
      </c>
      <c r="F80" s="125">
        <v>-6187.3</v>
      </c>
      <c r="G80" s="139">
        <v>-1256.9000000000001</v>
      </c>
      <c r="H80" s="130">
        <f>+I80+J80</f>
        <v>-6187.3</v>
      </c>
      <c r="I80" s="130">
        <v>-6187.3</v>
      </c>
      <c r="J80" s="130">
        <v>0</v>
      </c>
    </row>
    <row r="81" spans="2:10" ht="72.75" customHeight="1">
      <c r="B81" s="414"/>
      <c r="C81" s="1017" t="s">
        <v>149</v>
      </c>
      <c r="D81" s="299" t="s">
        <v>352</v>
      </c>
      <c r="E81" s="199" t="e">
        <f>+F81+G81</f>
        <v>#REF!</v>
      </c>
      <c r="F81" s="199" t="e">
        <f>+F83</f>
        <v>#REF!</v>
      </c>
      <c r="G81" s="206" t="e">
        <f>+G83</f>
        <v>#REF!</v>
      </c>
      <c r="H81" s="207">
        <f>+I81+J81</f>
        <v>-1605169.3</v>
      </c>
      <c r="I81" s="207">
        <f>+I83</f>
        <v>-1582265.3</v>
      </c>
      <c r="J81" s="207">
        <f>+J83</f>
        <v>-22904</v>
      </c>
    </row>
    <row r="82" spans="2:10" ht="23.25" customHeight="1">
      <c r="B82" s="1203"/>
      <c r="C82" s="1185"/>
      <c r="D82" s="276" t="s">
        <v>332</v>
      </c>
      <c r="E82" s="125"/>
      <c r="F82" s="125"/>
      <c r="G82" s="139"/>
      <c r="H82" s="130"/>
      <c r="I82" s="130"/>
      <c r="J82" s="130"/>
    </row>
    <row r="83" spans="2:10" ht="39.75" customHeight="1">
      <c r="B83" s="1203"/>
      <c r="C83" s="1185"/>
      <c r="D83" s="301" t="s">
        <v>333</v>
      </c>
      <c r="E83" s="125" t="e">
        <f>F83+G83</f>
        <v>#REF!</v>
      </c>
      <c r="F83" s="125" t="e">
        <f>+F85</f>
        <v>#REF!</v>
      </c>
      <c r="G83" s="139" t="e">
        <f>+G85</f>
        <v>#REF!</v>
      </c>
      <c r="H83" s="130">
        <f>I83+J83</f>
        <v>-1605169.3</v>
      </c>
      <c r="I83" s="130">
        <f>+I85</f>
        <v>-1582265.3</v>
      </c>
      <c r="J83" s="130">
        <f>+J85</f>
        <v>-22904</v>
      </c>
    </row>
    <row r="84" spans="2:10" ht="17.25" customHeight="1">
      <c r="B84" s="1203"/>
      <c r="C84" s="1185"/>
      <c r="D84" s="276" t="s">
        <v>334</v>
      </c>
      <c r="E84" s="125"/>
      <c r="F84" s="125"/>
      <c r="G84" s="139"/>
      <c r="H84" s="130"/>
      <c r="I84" s="130"/>
      <c r="J84" s="130"/>
    </row>
    <row r="85" spans="2:10" ht="17.25" customHeight="1">
      <c r="B85" s="1203"/>
      <c r="C85" s="1185"/>
      <c r="D85" s="276" t="s">
        <v>4</v>
      </c>
      <c r="E85" s="125" t="e">
        <f t="shared" ref="E85:J85" si="13">+E86</f>
        <v>#REF!</v>
      </c>
      <c r="F85" s="125" t="e">
        <f t="shared" si="13"/>
        <v>#REF!</v>
      </c>
      <c r="G85" s="139" t="e">
        <f t="shared" si="13"/>
        <v>#REF!</v>
      </c>
      <c r="H85" s="130">
        <f t="shared" si="13"/>
        <v>-1605169.3</v>
      </c>
      <c r="I85" s="130">
        <f t="shared" si="13"/>
        <v>-1582265.3</v>
      </c>
      <c r="J85" s="130">
        <f t="shared" si="13"/>
        <v>-22904</v>
      </c>
    </row>
    <row r="86" spans="2:10" ht="17.25" customHeight="1">
      <c r="B86" s="1203"/>
      <c r="C86" s="1185"/>
      <c r="D86" s="276" t="s">
        <v>25</v>
      </c>
      <c r="E86" s="125" t="e">
        <f>F86+G86</f>
        <v>#REF!</v>
      </c>
      <c r="F86" s="125" t="e">
        <f>+F87</f>
        <v>#REF!</v>
      </c>
      <c r="G86" s="139" t="e">
        <f>+G87</f>
        <v>#REF!</v>
      </c>
      <c r="H86" s="130">
        <f>I86+J86</f>
        <v>-1605169.3</v>
      </c>
      <c r="I86" s="130">
        <f>+I87</f>
        <v>-1582265.3</v>
      </c>
      <c r="J86" s="130">
        <f>+J87</f>
        <v>-22904</v>
      </c>
    </row>
    <row r="87" spans="2:10" ht="17.25" customHeight="1">
      <c r="B87" s="1203"/>
      <c r="C87" s="1185"/>
      <c r="D87" s="276" t="s">
        <v>70</v>
      </c>
      <c r="E87" s="125" t="e">
        <f>+F87+G87</f>
        <v>#REF!</v>
      </c>
      <c r="F87" s="125" t="e">
        <f>+F88+#REF!</f>
        <v>#REF!</v>
      </c>
      <c r="G87" s="139" t="e">
        <f>+G88+#REF!</f>
        <v>#REF!</v>
      </c>
      <c r="H87" s="130">
        <f>+I87+J87</f>
        <v>-1605169.3</v>
      </c>
      <c r="I87" s="130">
        <f>I88+I90</f>
        <v>-1582265.3</v>
      </c>
      <c r="J87" s="130">
        <f>J88+J90</f>
        <v>-22904</v>
      </c>
    </row>
    <row r="88" spans="2:10" ht="17.25" customHeight="1">
      <c r="B88" s="1203"/>
      <c r="C88" s="1185"/>
      <c r="D88" s="276" t="s">
        <v>71</v>
      </c>
      <c r="E88" s="125">
        <f>+F88+G88</f>
        <v>-1764914.2000000002</v>
      </c>
      <c r="F88" s="125">
        <f>+F89</f>
        <v>-1466507.3</v>
      </c>
      <c r="G88" s="139">
        <f>+G89</f>
        <v>-298406.90000000002</v>
      </c>
      <c r="H88" s="130">
        <f>+I88+J88</f>
        <v>-1494507.3</v>
      </c>
      <c r="I88" s="130">
        <f>+I89</f>
        <v>-1494507.3</v>
      </c>
      <c r="J88" s="130">
        <f>+J89</f>
        <v>0</v>
      </c>
    </row>
    <row r="89" spans="2:10" ht="17.25" customHeight="1">
      <c r="B89" s="1203"/>
      <c r="C89" s="1185"/>
      <c r="D89" s="277" t="s">
        <v>335</v>
      </c>
      <c r="E89" s="125">
        <f>+F89+G89</f>
        <v>-1764914.2000000002</v>
      </c>
      <c r="F89" s="125">
        <f>+-1494507.3+28000</f>
        <v>-1466507.3</v>
      </c>
      <c r="G89" s="139">
        <v>-298406.90000000002</v>
      </c>
      <c r="H89" s="130">
        <f>+I89+J89</f>
        <v>-1494507.3</v>
      </c>
      <c r="I89" s="130">
        <v>-1494507.3</v>
      </c>
      <c r="J89" s="130">
        <v>0</v>
      </c>
    </row>
    <row r="90" spans="2:10" ht="17.25" customHeight="1">
      <c r="B90" s="807"/>
      <c r="C90" s="1025"/>
      <c r="D90" s="276" t="s">
        <v>156</v>
      </c>
      <c r="E90" s="808"/>
      <c r="F90" s="808"/>
      <c r="G90" s="809"/>
      <c r="H90" s="810">
        <f>I90+J90</f>
        <v>-110662</v>
      </c>
      <c r="I90" s="810">
        <f>I91</f>
        <v>-87758</v>
      </c>
      <c r="J90" s="810">
        <f>J91</f>
        <v>-22904</v>
      </c>
    </row>
    <row r="91" spans="2:10" ht="17.25" customHeight="1">
      <c r="B91" s="807"/>
      <c r="C91" s="1025"/>
      <c r="D91" s="276" t="s">
        <v>157</v>
      </c>
      <c r="E91" s="808"/>
      <c r="F91" s="808"/>
      <c r="G91" s="809"/>
      <c r="H91" s="810">
        <f>I91+J91</f>
        <v>-110662</v>
      </c>
      <c r="I91" s="810">
        <v>-87758</v>
      </c>
      <c r="J91" s="810">
        <v>-22904</v>
      </c>
    </row>
    <row r="92" spans="2:10" ht="84.75" customHeight="1">
      <c r="B92" s="218"/>
      <c r="C92" s="1017" t="s">
        <v>353</v>
      </c>
      <c r="D92" s="299" t="s">
        <v>354</v>
      </c>
      <c r="E92" s="199">
        <f>+F92+G92</f>
        <v>-513000</v>
      </c>
      <c r="F92" s="199">
        <f>+F94</f>
        <v>-329000</v>
      </c>
      <c r="G92" s="206">
        <f>+G94</f>
        <v>-184000</v>
      </c>
      <c r="H92" s="207">
        <f>+I92+J92</f>
        <v>-353600</v>
      </c>
      <c r="I92" s="207">
        <f>+I94</f>
        <v>-348000</v>
      </c>
      <c r="J92" s="207">
        <f>+J94</f>
        <v>-5600</v>
      </c>
    </row>
    <row r="93" spans="2:10" ht="17.25" customHeight="1">
      <c r="B93" s="1185"/>
      <c r="C93" s="1185"/>
      <c r="D93" s="276" t="s">
        <v>332</v>
      </c>
      <c r="E93" s="125"/>
      <c r="F93" s="125"/>
      <c r="G93" s="139"/>
      <c r="H93" s="130"/>
      <c r="I93" s="130"/>
      <c r="J93" s="130"/>
    </row>
    <row r="94" spans="2:10" ht="42" customHeight="1">
      <c r="B94" s="1185"/>
      <c r="C94" s="1185"/>
      <c r="D94" s="301" t="s">
        <v>333</v>
      </c>
      <c r="E94" s="125">
        <f>F94+G94</f>
        <v>-513000</v>
      </c>
      <c r="F94" s="125">
        <f>+F96</f>
        <v>-329000</v>
      </c>
      <c r="G94" s="139">
        <f>+G96</f>
        <v>-184000</v>
      </c>
      <c r="H94" s="130">
        <f>I94+J94</f>
        <v>-353600</v>
      </c>
      <c r="I94" s="130">
        <f>+I96</f>
        <v>-348000</v>
      </c>
      <c r="J94" s="130">
        <f>+J96</f>
        <v>-5600</v>
      </c>
    </row>
    <row r="95" spans="2:10" ht="17.25" customHeight="1">
      <c r="B95" s="1185"/>
      <c r="C95" s="1185"/>
      <c r="D95" s="276" t="s">
        <v>334</v>
      </c>
      <c r="E95" s="125"/>
      <c r="F95" s="125"/>
      <c r="G95" s="139"/>
      <c r="H95" s="130"/>
      <c r="I95" s="130"/>
      <c r="J95" s="130"/>
    </row>
    <row r="96" spans="2:10" ht="17.25" customHeight="1">
      <c r="B96" s="1185"/>
      <c r="C96" s="1185"/>
      <c r="D96" s="276" t="s">
        <v>4</v>
      </c>
      <c r="E96" s="125">
        <f t="shared" ref="E96:J98" si="14">+E97</f>
        <v>-513000</v>
      </c>
      <c r="F96" s="125">
        <f t="shared" si="14"/>
        <v>-329000</v>
      </c>
      <c r="G96" s="139">
        <f t="shared" si="14"/>
        <v>-184000</v>
      </c>
      <c r="H96" s="130">
        <f t="shared" si="14"/>
        <v>-353600</v>
      </c>
      <c r="I96" s="130">
        <f t="shared" si="14"/>
        <v>-348000</v>
      </c>
      <c r="J96" s="130">
        <f t="shared" si="14"/>
        <v>-5600</v>
      </c>
    </row>
    <row r="97" spans="2:10" ht="17.25" customHeight="1">
      <c r="B97" s="1185"/>
      <c r="C97" s="1185"/>
      <c r="D97" s="276" t="s">
        <v>25</v>
      </c>
      <c r="E97" s="125">
        <f>F97+G97</f>
        <v>-513000</v>
      </c>
      <c r="F97" s="125">
        <f t="shared" si="14"/>
        <v>-329000</v>
      </c>
      <c r="G97" s="139">
        <f t="shared" si="14"/>
        <v>-184000</v>
      </c>
      <c r="H97" s="130">
        <f>I97+J97</f>
        <v>-353600</v>
      </c>
      <c r="I97" s="130">
        <f t="shared" si="14"/>
        <v>-348000</v>
      </c>
      <c r="J97" s="130">
        <f t="shared" si="14"/>
        <v>-5600</v>
      </c>
    </row>
    <row r="98" spans="2:10" ht="17.25" customHeight="1">
      <c r="B98" s="1185"/>
      <c r="C98" s="1185"/>
      <c r="D98" s="276" t="s">
        <v>70</v>
      </c>
      <c r="E98" s="125">
        <f>+F98+G98</f>
        <v>-513000</v>
      </c>
      <c r="F98" s="125">
        <f t="shared" si="14"/>
        <v>-329000</v>
      </c>
      <c r="G98" s="139">
        <f t="shared" si="14"/>
        <v>-184000</v>
      </c>
      <c r="H98" s="130">
        <f>+I98+J98</f>
        <v>-353600</v>
      </c>
      <c r="I98" s="130">
        <f t="shared" si="14"/>
        <v>-348000</v>
      </c>
      <c r="J98" s="130">
        <f t="shared" si="14"/>
        <v>-5600</v>
      </c>
    </row>
    <row r="99" spans="2:10" ht="17.25" customHeight="1">
      <c r="B99" s="1185"/>
      <c r="C99" s="1185"/>
      <c r="D99" s="276" t="s">
        <v>71</v>
      </c>
      <c r="E99" s="125">
        <f>+F99+G99</f>
        <v>-513000</v>
      </c>
      <c r="F99" s="125">
        <f>+F100</f>
        <v>-329000</v>
      </c>
      <c r="G99" s="139">
        <f>+G100</f>
        <v>-184000</v>
      </c>
      <c r="H99" s="130">
        <f>+I99+J99</f>
        <v>-353600</v>
      </c>
      <c r="I99" s="130">
        <f>+I100</f>
        <v>-348000</v>
      </c>
      <c r="J99" s="130">
        <f>+J100</f>
        <v>-5600</v>
      </c>
    </row>
    <row r="100" spans="2:10" ht="17.25" customHeight="1" thickBot="1">
      <c r="B100" s="1185"/>
      <c r="C100" s="1204"/>
      <c r="D100" s="421" t="s">
        <v>72</v>
      </c>
      <c r="E100" s="128">
        <f>+F100+G100</f>
        <v>-513000</v>
      </c>
      <c r="F100" s="128">
        <v>-329000</v>
      </c>
      <c r="G100" s="142">
        <v>-184000</v>
      </c>
      <c r="H100" s="130">
        <f>+I100+J100</f>
        <v>-353600</v>
      </c>
      <c r="I100" s="130">
        <v>-348000</v>
      </c>
      <c r="J100" s="130">
        <v>-5600</v>
      </c>
    </row>
    <row r="101" spans="2:10" s="392" customFormat="1" ht="17.25" customHeight="1">
      <c r="B101" s="228" t="s">
        <v>414</v>
      </c>
      <c r="C101" s="228"/>
      <c r="D101" s="228" t="s">
        <v>415</v>
      </c>
      <c r="E101" s="208"/>
      <c r="F101" s="209"/>
      <c r="G101" s="210"/>
      <c r="H101" s="130">
        <f t="shared" ref="H101:H110" si="15">I101+J101</f>
        <v>115000</v>
      </c>
      <c r="I101" s="130">
        <v>0</v>
      </c>
      <c r="J101" s="313">
        <f>J103</f>
        <v>115000</v>
      </c>
    </row>
    <row r="102" spans="2:10" ht="17.25" customHeight="1">
      <c r="B102" s="1038"/>
      <c r="C102" s="1038"/>
      <c r="D102" s="1038" t="s">
        <v>3</v>
      </c>
      <c r="E102" s="147"/>
      <c r="F102" s="144"/>
      <c r="G102" s="145"/>
      <c r="H102" s="130">
        <f t="shared" si="15"/>
        <v>0</v>
      </c>
      <c r="I102" s="130">
        <v>0</v>
      </c>
      <c r="J102" s="130"/>
    </row>
    <row r="103" spans="2:10" ht="17.25" customHeight="1">
      <c r="B103" s="330"/>
      <c r="C103" s="1038">
        <v>21014</v>
      </c>
      <c r="D103" s="1038" t="s">
        <v>416</v>
      </c>
      <c r="E103" s="147"/>
      <c r="F103" s="144"/>
      <c r="G103" s="145"/>
      <c r="H103" s="146">
        <f t="shared" si="15"/>
        <v>115000</v>
      </c>
      <c r="I103" s="146">
        <v>0</v>
      </c>
      <c r="J103" s="146">
        <f>J104</f>
        <v>115000</v>
      </c>
    </row>
    <row r="104" spans="2:10" ht="17.25" customHeight="1">
      <c r="B104" s="1202"/>
      <c r="C104" s="1202"/>
      <c r="D104" s="1038" t="s">
        <v>51</v>
      </c>
      <c r="E104" s="147"/>
      <c r="F104" s="144"/>
      <c r="G104" s="145"/>
      <c r="H104" s="146">
        <f t="shared" si="15"/>
        <v>115000</v>
      </c>
      <c r="I104" s="146">
        <v>0</v>
      </c>
      <c r="J104" s="146">
        <f>J105</f>
        <v>115000</v>
      </c>
    </row>
    <row r="105" spans="2:10" ht="17.25" customHeight="1">
      <c r="B105" s="1202"/>
      <c r="C105" s="1202"/>
      <c r="D105" s="1029" t="s">
        <v>69</v>
      </c>
      <c r="E105" s="147"/>
      <c r="F105" s="144"/>
      <c r="G105" s="145"/>
      <c r="H105" s="146">
        <f t="shared" si="15"/>
        <v>115000</v>
      </c>
      <c r="I105" s="146">
        <v>0</v>
      </c>
      <c r="J105" s="146">
        <f>J107</f>
        <v>115000</v>
      </c>
    </row>
    <row r="106" spans="2:10" ht="17.25" customHeight="1">
      <c r="B106" s="1202"/>
      <c r="C106" s="1202"/>
      <c r="D106" s="1038" t="s">
        <v>52</v>
      </c>
      <c r="E106" s="147"/>
      <c r="F106" s="144"/>
      <c r="G106" s="145"/>
      <c r="H106" s="146">
        <f t="shared" si="15"/>
        <v>0</v>
      </c>
      <c r="I106" s="146">
        <v>0</v>
      </c>
      <c r="J106" s="146"/>
    </row>
    <row r="107" spans="2:10" ht="17.25" customHeight="1">
      <c r="B107" s="1202"/>
      <c r="C107" s="1202"/>
      <c r="D107" s="1038" t="s">
        <v>4</v>
      </c>
      <c r="E107" s="147"/>
      <c r="F107" s="144"/>
      <c r="G107" s="145"/>
      <c r="H107" s="146">
        <f t="shared" si="15"/>
        <v>115000</v>
      </c>
      <c r="I107" s="146">
        <v>0</v>
      </c>
      <c r="J107" s="146">
        <f>J108</f>
        <v>115000</v>
      </c>
    </row>
    <row r="108" spans="2:10" ht="17.25" customHeight="1">
      <c r="B108" s="1202"/>
      <c r="C108" s="1202"/>
      <c r="D108" s="1038" t="s">
        <v>25</v>
      </c>
      <c r="E108" s="147"/>
      <c r="F108" s="144"/>
      <c r="G108" s="145"/>
      <c r="H108" s="146">
        <f t="shared" si="15"/>
        <v>115000</v>
      </c>
      <c r="I108" s="146">
        <v>0</v>
      </c>
      <c r="J108" s="146">
        <f>J109</f>
        <v>115000</v>
      </c>
    </row>
    <row r="109" spans="2:10" ht="17.25" customHeight="1">
      <c r="B109" s="1202"/>
      <c r="C109" s="1202"/>
      <c r="D109" s="1038" t="s">
        <v>70</v>
      </c>
      <c r="E109" s="147"/>
      <c r="F109" s="144"/>
      <c r="G109" s="145"/>
      <c r="H109" s="146">
        <f t="shared" si="15"/>
        <v>115000</v>
      </c>
      <c r="I109" s="146">
        <v>0</v>
      </c>
      <c r="J109" s="146">
        <f>J110</f>
        <v>115000</v>
      </c>
    </row>
    <row r="110" spans="2:10" ht="17.25" customHeight="1">
      <c r="B110" s="1202"/>
      <c r="C110" s="1202"/>
      <c r="D110" s="1038" t="s">
        <v>71</v>
      </c>
      <c r="E110" s="147"/>
      <c r="F110" s="144"/>
      <c r="G110" s="145"/>
      <c r="H110" s="146">
        <f t="shared" si="15"/>
        <v>115000</v>
      </c>
      <c r="I110" s="146">
        <v>0</v>
      </c>
      <c r="J110" s="146">
        <f>J111</f>
        <v>115000</v>
      </c>
    </row>
    <row r="111" spans="2:10" ht="17.25" customHeight="1">
      <c r="B111" s="1202"/>
      <c r="C111" s="1202"/>
      <c r="D111" s="1038" t="s">
        <v>144</v>
      </c>
      <c r="E111" s="147"/>
      <c r="F111" s="144"/>
      <c r="G111" s="145"/>
      <c r="H111" s="146">
        <f>I111+J111</f>
        <v>115000</v>
      </c>
      <c r="I111" s="146">
        <v>0</v>
      </c>
      <c r="J111" s="146">
        <v>115000</v>
      </c>
    </row>
    <row r="112" spans="2:10" s="392" customFormat="1" ht="22.5" customHeight="1">
      <c r="B112" s="390">
        <v>1157</v>
      </c>
      <c r="C112" s="385"/>
      <c r="D112" s="391" t="s">
        <v>141</v>
      </c>
      <c r="E112" s="59"/>
      <c r="F112" s="150"/>
      <c r="G112" s="203"/>
      <c r="H112" s="205">
        <f>H114+H122+H131</f>
        <v>127007.49999999997</v>
      </c>
      <c r="I112" s="205">
        <f>I114+I122+I131</f>
        <v>141348.09999999998</v>
      </c>
      <c r="J112" s="205">
        <f>J114+J122+J131</f>
        <v>-14340.6</v>
      </c>
    </row>
    <row r="113" spans="2:11" ht="27" customHeight="1">
      <c r="B113" s="374"/>
      <c r="C113" s="375"/>
      <c r="D113" s="393" t="s">
        <v>173</v>
      </c>
      <c r="E113" s="55"/>
      <c r="F113" s="56"/>
      <c r="G113" s="211"/>
      <c r="H113" s="305"/>
      <c r="I113" s="305"/>
      <c r="J113" s="305"/>
    </row>
    <row r="114" spans="2:11" ht="54.75" customHeight="1">
      <c r="B114" s="374"/>
      <c r="C114" s="444" t="s">
        <v>505</v>
      </c>
      <c r="D114" s="444" t="s">
        <v>506</v>
      </c>
      <c r="E114" s="55"/>
      <c r="F114" s="56"/>
      <c r="G114" s="211"/>
      <c r="H114" s="305">
        <f>H116</f>
        <v>-86061.700000000012</v>
      </c>
      <c r="I114" s="305">
        <f>I116</f>
        <v>-71721.100000000006</v>
      </c>
      <c r="J114" s="305">
        <f>J116</f>
        <v>-14340.6</v>
      </c>
    </row>
    <row r="115" spans="2:11" ht="18.75" customHeight="1">
      <c r="B115" s="374"/>
      <c r="C115" s="444"/>
      <c r="D115" s="444" t="s">
        <v>51</v>
      </c>
      <c r="E115" s="55"/>
      <c r="F115" s="56"/>
      <c r="G115" s="211"/>
      <c r="H115" s="305"/>
      <c r="I115" s="305"/>
      <c r="J115" s="305"/>
    </row>
    <row r="116" spans="2:11" ht="34.5" customHeight="1">
      <c r="B116" s="374"/>
      <c r="C116" s="444"/>
      <c r="D116" s="445" t="s">
        <v>69</v>
      </c>
      <c r="E116" s="55"/>
      <c r="F116" s="56"/>
      <c r="G116" s="211"/>
      <c r="H116" s="305">
        <f>H118</f>
        <v>-86061.700000000012</v>
      </c>
      <c r="I116" s="305">
        <f>I118</f>
        <v>-71721.100000000006</v>
      </c>
      <c r="J116" s="305">
        <f>J118</f>
        <v>-14340.6</v>
      </c>
    </row>
    <row r="117" spans="2:11" ht="37.5" customHeight="1">
      <c r="B117" s="374"/>
      <c r="C117" s="444"/>
      <c r="D117" s="444" t="s">
        <v>52</v>
      </c>
      <c r="E117" s="55"/>
      <c r="F117" s="56"/>
      <c r="G117" s="211"/>
      <c r="H117" s="305"/>
      <c r="I117" s="305"/>
      <c r="J117" s="305"/>
      <c r="K117" s="408"/>
    </row>
    <row r="118" spans="2:11" ht="21" customHeight="1">
      <c r="B118" s="374"/>
      <c r="C118" s="444"/>
      <c r="D118" s="444" t="s">
        <v>4</v>
      </c>
      <c r="E118" s="55"/>
      <c r="F118" s="56"/>
      <c r="G118" s="211"/>
      <c r="H118" s="305">
        <f t="shared" ref="H118:J120" si="16">H119</f>
        <v>-86061.700000000012</v>
      </c>
      <c r="I118" s="305">
        <f t="shared" si="16"/>
        <v>-71721.100000000006</v>
      </c>
      <c r="J118" s="305">
        <f t="shared" si="16"/>
        <v>-14340.6</v>
      </c>
      <c r="K118" s="408"/>
    </row>
    <row r="119" spans="2:11" ht="21.75" customHeight="1">
      <c r="B119" s="374"/>
      <c r="C119" s="444"/>
      <c r="D119" s="444" t="s">
        <v>53</v>
      </c>
      <c r="E119" s="55"/>
      <c r="F119" s="56"/>
      <c r="G119" s="211"/>
      <c r="H119" s="305">
        <f t="shared" si="16"/>
        <v>-86061.700000000012</v>
      </c>
      <c r="I119" s="305">
        <f t="shared" si="16"/>
        <v>-71721.100000000006</v>
      </c>
      <c r="J119" s="305">
        <f t="shared" si="16"/>
        <v>-14340.6</v>
      </c>
      <c r="K119" s="408"/>
    </row>
    <row r="120" spans="2:11" ht="20.25" customHeight="1">
      <c r="B120" s="374"/>
      <c r="C120" s="444"/>
      <c r="D120" s="444" t="s">
        <v>67</v>
      </c>
      <c r="E120" s="55"/>
      <c r="F120" s="56"/>
      <c r="G120" s="211"/>
      <c r="H120" s="305">
        <f t="shared" si="16"/>
        <v>-86061.700000000012</v>
      </c>
      <c r="I120" s="305">
        <f t="shared" si="16"/>
        <v>-71721.100000000006</v>
      </c>
      <c r="J120" s="305">
        <f t="shared" si="16"/>
        <v>-14340.6</v>
      </c>
      <c r="K120" s="372"/>
    </row>
    <row r="121" spans="2:11" ht="16.5" customHeight="1">
      <c r="B121" s="374"/>
      <c r="C121" s="444"/>
      <c r="D121" s="444" t="s">
        <v>68</v>
      </c>
      <c r="E121" s="55"/>
      <c r="F121" s="56"/>
      <c r="G121" s="211"/>
      <c r="H121" s="305">
        <f>I121+J121</f>
        <v>-86061.700000000012</v>
      </c>
      <c r="I121" s="305">
        <v>-71721.100000000006</v>
      </c>
      <c r="J121" s="305">
        <v>-14340.6</v>
      </c>
      <c r="K121" s="448"/>
    </row>
    <row r="122" spans="2:11" ht="54" customHeight="1">
      <c r="B122" s="1038"/>
      <c r="C122" s="444" t="s">
        <v>142</v>
      </c>
      <c r="D122" s="444" t="s">
        <v>143</v>
      </c>
      <c r="E122" s="67">
        <f>F122+G122</f>
        <v>-96375.9</v>
      </c>
      <c r="F122" s="67">
        <v>-96375.9</v>
      </c>
      <c r="G122" s="212">
        <v>0</v>
      </c>
      <c r="H122" s="311">
        <f>I122+J122</f>
        <v>-96375.9</v>
      </c>
      <c r="I122" s="311">
        <f>I124</f>
        <v>-96375.9</v>
      </c>
      <c r="J122" s="311">
        <v>0</v>
      </c>
    </row>
    <row r="123" spans="2:11" ht="22.5" customHeight="1">
      <c r="B123" s="1038"/>
      <c r="C123" s="444"/>
      <c r="D123" s="444" t="s">
        <v>51</v>
      </c>
      <c r="E123" s="67"/>
      <c r="F123" s="67"/>
      <c r="G123" s="212"/>
      <c r="H123" s="311"/>
      <c r="I123" s="311"/>
      <c r="J123" s="311"/>
    </row>
    <row r="124" spans="2:11" ht="38.25" customHeight="1">
      <c r="B124" s="1038"/>
      <c r="C124" s="444"/>
      <c r="D124" s="445" t="s">
        <v>69</v>
      </c>
      <c r="E124" s="67">
        <f>F124+G124</f>
        <v>-96375.9</v>
      </c>
      <c r="F124" s="67">
        <v>-96375.9</v>
      </c>
      <c r="G124" s="212">
        <v>0</v>
      </c>
      <c r="H124" s="311">
        <f>I124+J124</f>
        <v>-96375.9</v>
      </c>
      <c r="I124" s="311">
        <f>I126</f>
        <v>-96375.9</v>
      </c>
      <c r="J124" s="311">
        <v>0</v>
      </c>
    </row>
    <row r="125" spans="2:11" ht="35.25" customHeight="1">
      <c r="B125" s="1038"/>
      <c r="C125" s="444"/>
      <c r="D125" s="444" t="s">
        <v>52</v>
      </c>
      <c r="E125" s="67"/>
      <c r="F125" s="67"/>
      <c r="G125" s="212"/>
      <c r="H125" s="311"/>
      <c r="I125" s="311"/>
      <c r="J125" s="311"/>
    </row>
    <row r="126" spans="2:11" ht="21" customHeight="1">
      <c r="B126" s="1038"/>
      <c r="C126" s="444"/>
      <c r="D126" s="444" t="s">
        <v>4</v>
      </c>
      <c r="E126" s="67">
        <f t="shared" ref="E126:E131" si="17">F126+G126</f>
        <v>-96375.9</v>
      </c>
      <c r="F126" s="67">
        <v>-96375.9</v>
      </c>
      <c r="G126" s="212">
        <v>0</v>
      </c>
      <c r="H126" s="311">
        <f t="shared" ref="H126:H131" si="18">I126+J126</f>
        <v>-96375.9</v>
      </c>
      <c r="I126" s="311">
        <f>I127</f>
        <v>-96375.9</v>
      </c>
      <c r="J126" s="311">
        <v>0</v>
      </c>
    </row>
    <row r="127" spans="2:11" ht="17.25" customHeight="1">
      <c r="B127" s="1038"/>
      <c r="C127" s="444"/>
      <c r="D127" s="444" t="s">
        <v>25</v>
      </c>
      <c r="E127" s="67">
        <f t="shared" si="17"/>
        <v>-96375.9</v>
      </c>
      <c r="F127" s="67">
        <v>-96375.9</v>
      </c>
      <c r="G127" s="212">
        <v>0</v>
      </c>
      <c r="H127" s="311">
        <f t="shared" si="18"/>
        <v>-96375.9</v>
      </c>
      <c r="I127" s="311">
        <f>I128</f>
        <v>-96375.9</v>
      </c>
      <c r="J127" s="311">
        <v>0</v>
      </c>
    </row>
    <row r="128" spans="2:11" ht="19.5" customHeight="1">
      <c r="B128" s="1038"/>
      <c r="C128" s="444"/>
      <c r="D128" s="444" t="s">
        <v>70</v>
      </c>
      <c r="E128" s="67">
        <f t="shared" si="17"/>
        <v>-96375.9</v>
      </c>
      <c r="F128" s="67">
        <v>-96375.9</v>
      </c>
      <c r="G128" s="212">
        <v>0</v>
      </c>
      <c r="H128" s="311">
        <f t="shared" si="18"/>
        <v>-96375.9</v>
      </c>
      <c r="I128" s="311">
        <f>I129</f>
        <v>-96375.9</v>
      </c>
      <c r="J128" s="311">
        <v>0</v>
      </c>
    </row>
    <row r="129" spans="2:10" ht="20.25" customHeight="1">
      <c r="B129" s="1038"/>
      <c r="C129" s="444"/>
      <c r="D129" s="444" t="s">
        <v>71</v>
      </c>
      <c r="E129" s="67">
        <f t="shared" si="17"/>
        <v>-96375.9</v>
      </c>
      <c r="F129" s="67">
        <v>-96375.9</v>
      </c>
      <c r="G129" s="212">
        <v>0</v>
      </c>
      <c r="H129" s="311">
        <f t="shared" si="18"/>
        <v>-96375.9</v>
      </c>
      <c r="I129" s="311">
        <f>I130</f>
        <v>-96375.9</v>
      </c>
      <c r="J129" s="311">
        <v>0</v>
      </c>
    </row>
    <row r="130" spans="2:10" ht="19.5" customHeight="1">
      <c r="B130" s="1038"/>
      <c r="C130" s="444"/>
      <c r="D130" s="444" t="s">
        <v>144</v>
      </c>
      <c r="E130" s="67">
        <f t="shared" si="17"/>
        <v>-96375.9</v>
      </c>
      <c r="F130" s="67">
        <v>-96375.9</v>
      </c>
      <c r="G130" s="212">
        <v>0</v>
      </c>
      <c r="H130" s="311">
        <f t="shared" si="18"/>
        <v>-96375.9</v>
      </c>
      <c r="I130" s="311">
        <v>-96375.9</v>
      </c>
      <c r="J130" s="311">
        <v>0</v>
      </c>
    </row>
    <row r="131" spans="2:10" ht="87.75" customHeight="1">
      <c r="B131" s="1038"/>
      <c r="C131" s="444">
        <v>12028</v>
      </c>
      <c r="D131" s="444" t="s">
        <v>325</v>
      </c>
      <c r="E131" s="67">
        <f t="shared" si="17"/>
        <v>-96375.9</v>
      </c>
      <c r="F131" s="67">
        <v>-96375.9</v>
      </c>
      <c r="G131" s="212">
        <v>0</v>
      </c>
      <c r="H131" s="311">
        <f t="shared" si="18"/>
        <v>309445.09999999998</v>
      </c>
      <c r="I131" s="311">
        <f>I133</f>
        <v>309445.09999999998</v>
      </c>
      <c r="J131" s="311">
        <v>0</v>
      </c>
    </row>
    <row r="132" spans="2:10" ht="18.75" customHeight="1">
      <c r="B132" s="1038"/>
      <c r="C132" s="444"/>
      <c r="D132" s="444" t="s">
        <v>51</v>
      </c>
      <c r="E132" s="67"/>
      <c r="F132" s="67"/>
      <c r="G132" s="212"/>
      <c r="H132" s="311"/>
      <c r="I132" s="311"/>
      <c r="J132" s="311"/>
    </row>
    <row r="133" spans="2:10" ht="34.5" customHeight="1">
      <c r="B133" s="1038"/>
      <c r="C133" s="444"/>
      <c r="D133" s="445" t="s">
        <v>69</v>
      </c>
      <c r="E133" s="67">
        <f>F133+G133</f>
        <v>-96375.9</v>
      </c>
      <c r="F133" s="67">
        <v>-96375.9</v>
      </c>
      <c r="G133" s="212">
        <v>0</v>
      </c>
      <c r="H133" s="311">
        <f>I133+J133</f>
        <v>309445.09999999998</v>
      </c>
      <c r="I133" s="311">
        <f>I135</f>
        <v>309445.09999999998</v>
      </c>
      <c r="J133" s="311">
        <v>0</v>
      </c>
    </row>
    <row r="134" spans="2:10" ht="35.25" customHeight="1">
      <c r="B134" s="1038"/>
      <c r="C134" s="444"/>
      <c r="D134" s="444" t="s">
        <v>52</v>
      </c>
      <c r="E134" s="67"/>
      <c r="F134" s="67"/>
      <c r="G134" s="212"/>
      <c r="H134" s="311"/>
      <c r="I134" s="311"/>
      <c r="J134" s="311"/>
    </row>
    <row r="135" spans="2:10" ht="18.75" customHeight="1">
      <c r="B135" s="1038"/>
      <c r="C135" s="444"/>
      <c r="D135" s="444" t="s">
        <v>4</v>
      </c>
      <c r="E135" s="67">
        <f>F135+G135</f>
        <v>-96375.9</v>
      </c>
      <c r="F135" s="67">
        <v>-96375.9</v>
      </c>
      <c r="G135" s="212">
        <v>0</v>
      </c>
      <c r="H135" s="311">
        <f>I135+J135</f>
        <v>309445.09999999998</v>
      </c>
      <c r="I135" s="311">
        <f>I136</f>
        <v>309445.09999999998</v>
      </c>
      <c r="J135" s="311">
        <v>0</v>
      </c>
    </row>
    <row r="136" spans="2:10" ht="16.5" customHeight="1">
      <c r="B136" s="1038"/>
      <c r="C136" s="444"/>
      <c r="D136" s="444" t="s">
        <v>25</v>
      </c>
      <c r="E136" s="67">
        <f>F136+G136</f>
        <v>-96375.9</v>
      </c>
      <c r="F136" s="67">
        <v>-96375.9</v>
      </c>
      <c r="G136" s="212">
        <v>0</v>
      </c>
      <c r="H136" s="311">
        <f>I136+J136</f>
        <v>309445.09999999998</v>
      </c>
      <c r="I136" s="311">
        <f>I137</f>
        <v>309445.09999999998</v>
      </c>
      <c r="J136" s="311">
        <v>0</v>
      </c>
    </row>
    <row r="137" spans="2:10" ht="19.5" customHeight="1">
      <c r="B137" s="1038"/>
      <c r="C137" s="444"/>
      <c r="D137" s="444" t="s">
        <v>70</v>
      </c>
      <c r="E137" s="67">
        <f>F137+G137</f>
        <v>-96375.9</v>
      </c>
      <c r="F137" s="67">
        <v>-96375.9</v>
      </c>
      <c r="G137" s="212">
        <v>0</v>
      </c>
      <c r="H137" s="311">
        <f>I137+J137</f>
        <v>309445.09999999998</v>
      </c>
      <c r="I137" s="311">
        <f>I138</f>
        <v>309445.09999999998</v>
      </c>
      <c r="J137" s="311">
        <v>0</v>
      </c>
    </row>
    <row r="138" spans="2:10" ht="16.5" customHeight="1">
      <c r="B138" s="1038"/>
      <c r="C138" s="444"/>
      <c r="D138" s="444" t="s">
        <v>73</v>
      </c>
      <c r="E138" s="67">
        <f>F138+G138</f>
        <v>-96375.9</v>
      </c>
      <c r="F138" s="67">
        <v>-96375.9</v>
      </c>
      <c r="G138" s="212">
        <v>0</v>
      </c>
      <c r="H138" s="311">
        <f>I138+J138</f>
        <v>309445.09999999998</v>
      </c>
      <c r="I138" s="311">
        <f>I139</f>
        <v>309445.09999999998</v>
      </c>
      <c r="J138" s="311">
        <v>0</v>
      </c>
    </row>
    <row r="139" spans="2:10" ht="19.5" customHeight="1">
      <c r="B139" s="1038"/>
      <c r="C139" s="444"/>
      <c r="D139" s="444" t="s">
        <v>327</v>
      </c>
      <c r="E139" s="67">
        <f>F139+G139</f>
        <v>-96375.9</v>
      </c>
      <c r="F139" s="67">
        <v>-96375.9</v>
      </c>
      <c r="G139" s="212">
        <v>0</v>
      </c>
      <c r="H139" s="311">
        <f>I139+J139</f>
        <v>309445.09999999998</v>
      </c>
      <c r="I139" s="311">
        <v>309445.09999999998</v>
      </c>
      <c r="J139" s="311">
        <v>0</v>
      </c>
    </row>
    <row r="140" spans="2:10" s="392" customFormat="1" ht="22.5" customHeight="1">
      <c r="B140" s="227">
        <v>1167</v>
      </c>
      <c r="C140" s="227"/>
      <c r="D140" s="227" t="s">
        <v>258</v>
      </c>
      <c r="E140" s="59">
        <f t="shared" ref="E140:E152" si="19">+F140+G140</f>
        <v>0</v>
      </c>
      <c r="F140" s="60">
        <f>+F142+F150</f>
        <v>0</v>
      </c>
      <c r="G140" s="204">
        <f>+G142+G150</f>
        <v>0</v>
      </c>
      <c r="H140" s="205">
        <f>H142+H150</f>
        <v>-805716.3</v>
      </c>
      <c r="I140" s="205">
        <f>I142+I150</f>
        <v>-805716.3</v>
      </c>
      <c r="J140" s="205">
        <f>J142+J150</f>
        <v>0</v>
      </c>
    </row>
    <row r="141" spans="2:10" ht="17.25" customHeight="1">
      <c r="B141" s="1053"/>
      <c r="C141" s="1053"/>
      <c r="D141" s="1053" t="s">
        <v>3</v>
      </c>
      <c r="E141" s="55">
        <f t="shared" si="19"/>
        <v>0</v>
      </c>
      <c r="F141" s="422"/>
      <c r="G141" s="423"/>
      <c r="H141" s="129"/>
      <c r="I141" s="129"/>
      <c r="J141" s="129"/>
    </row>
    <row r="142" spans="2:10" ht="71.25" customHeight="1">
      <c r="B142" s="1053"/>
      <c r="C142" s="1053" t="s">
        <v>261</v>
      </c>
      <c r="D142" s="1053" t="s">
        <v>323</v>
      </c>
      <c r="E142" s="55">
        <f t="shared" si="19"/>
        <v>0</v>
      </c>
      <c r="F142" s="55">
        <f>+F144</f>
        <v>0</v>
      </c>
      <c r="G142" s="141">
        <f>+G144</f>
        <v>0</v>
      </c>
      <c r="H142" s="129">
        <f>+H144</f>
        <v>-125178.8</v>
      </c>
      <c r="I142" s="129">
        <f>+I144</f>
        <v>-125178.8</v>
      </c>
      <c r="J142" s="129">
        <f>+J144</f>
        <v>0</v>
      </c>
    </row>
    <row r="143" spans="2:10" ht="18.75" customHeight="1">
      <c r="B143" s="1053"/>
      <c r="C143" s="1053"/>
      <c r="D143" s="1053" t="s">
        <v>51</v>
      </c>
      <c r="E143" s="55">
        <f t="shared" si="19"/>
        <v>0</v>
      </c>
      <c r="F143" s="55"/>
      <c r="G143" s="141"/>
      <c r="H143" s="129"/>
      <c r="I143" s="129"/>
      <c r="J143" s="129"/>
    </row>
    <row r="144" spans="2:10" ht="34.5" customHeight="1">
      <c r="B144" s="1053"/>
      <c r="C144" s="1053"/>
      <c r="D144" s="1029" t="s">
        <v>69</v>
      </c>
      <c r="E144" s="55">
        <f t="shared" si="19"/>
        <v>0</v>
      </c>
      <c r="F144" s="55">
        <f>+F146</f>
        <v>0</v>
      </c>
      <c r="G144" s="141">
        <f>+G146</f>
        <v>0</v>
      </c>
      <c r="H144" s="129">
        <f>+H146</f>
        <v>-125178.8</v>
      </c>
      <c r="I144" s="129">
        <f>+I146</f>
        <v>-125178.8</v>
      </c>
      <c r="J144" s="129">
        <f>+J146</f>
        <v>0</v>
      </c>
    </row>
    <row r="145" spans="2:10" ht="34.5" customHeight="1">
      <c r="B145" s="1053"/>
      <c r="C145" s="1053"/>
      <c r="D145" s="1053" t="s">
        <v>52</v>
      </c>
      <c r="E145" s="55">
        <f t="shared" si="19"/>
        <v>0</v>
      </c>
      <c r="F145" s="55"/>
      <c r="G145" s="141"/>
      <c r="H145" s="129"/>
      <c r="I145" s="129"/>
      <c r="J145" s="129"/>
    </row>
    <row r="146" spans="2:10" ht="18.75" customHeight="1">
      <c r="B146" s="1053"/>
      <c r="C146" s="1053"/>
      <c r="D146" s="1053" t="s">
        <v>4</v>
      </c>
      <c r="E146" s="55">
        <f t="shared" si="19"/>
        <v>0</v>
      </c>
      <c r="F146" s="55">
        <f t="shared" ref="F146:G148" si="20">+F147</f>
        <v>0</v>
      </c>
      <c r="G146" s="141">
        <f t="shared" si="20"/>
        <v>0</v>
      </c>
      <c r="H146" s="129">
        <f>+I146+J146</f>
        <v>-125178.8</v>
      </c>
      <c r="I146" s="129">
        <f t="shared" ref="I146:J148" si="21">+I147</f>
        <v>-125178.8</v>
      </c>
      <c r="J146" s="129">
        <f t="shared" si="21"/>
        <v>0</v>
      </c>
    </row>
    <row r="147" spans="2:10" ht="18" customHeight="1">
      <c r="B147" s="1053"/>
      <c r="C147" s="1053"/>
      <c r="D147" s="1053" t="s">
        <v>53</v>
      </c>
      <c r="E147" s="55">
        <f t="shared" si="19"/>
        <v>0</v>
      </c>
      <c r="F147" s="55">
        <f t="shared" si="20"/>
        <v>0</v>
      </c>
      <c r="G147" s="141">
        <f t="shared" si="20"/>
        <v>0</v>
      </c>
      <c r="H147" s="129">
        <f>+I147+J147</f>
        <v>-125178.8</v>
      </c>
      <c r="I147" s="129">
        <f>+I148</f>
        <v>-125178.8</v>
      </c>
      <c r="J147" s="129">
        <f t="shared" si="21"/>
        <v>0</v>
      </c>
    </row>
    <row r="148" spans="2:10" ht="19.5" customHeight="1">
      <c r="B148" s="1053"/>
      <c r="C148" s="1053"/>
      <c r="D148" s="1053" t="s">
        <v>67</v>
      </c>
      <c r="E148" s="55">
        <f t="shared" si="19"/>
        <v>0</v>
      </c>
      <c r="F148" s="55">
        <f t="shared" si="20"/>
        <v>0</v>
      </c>
      <c r="G148" s="141">
        <f t="shared" si="20"/>
        <v>0</v>
      </c>
      <c r="H148" s="129">
        <f>+I148+J148</f>
        <v>-125178.8</v>
      </c>
      <c r="I148" s="129">
        <f t="shared" si="21"/>
        <v>-125178.8</v>
      </c>
      <c r="J148" s="129">
        <f t="shared" si="21"/>
        <v>0</v>
      </c>
    </row>
    <row r="149" spans="2:10" ht="21" customHeight="1">
      <c r="B149" s="1053"/>
      <c r="C149" s="1053"/>
      <c r="D149" s="1053" t="s">
        <v>68</v>
      </c>
      <c r="E149" s="55">
        <f t="shared" si="19"/>
        <v>0</v>
      </c>
      <c r="F149" s="55">
        <v>0</v>
      </c>
      <c r="G149" s="141">
        <v>0</v>
      </c>
      <c r="H149" s="129">
        <f>+I149+J149</f>
        <v>-125178.8</v>
      </c>
      <c r="I149" s="129">
        <v>-125178.8</v>
      </c>
      <c r="J149" s="129">
        <v>0</v>
      </c>
    </row>
    <row r="150" spans="2:10" ht="86.25">
      <c r="B150" s="1022"/>
      <c r="C150" s="1053">
        <v>32006</v>
      </c>
      <c r="D150" s="1053" t="s">
        <v>63</v>
      </c>
      <c r="E150" s="424">
        <f t="shared" si="19"/>
        <v>0</v>
      </c>
      <c r="F150" s="424">
        <f>+F152</f>
        <v>0</v>
      </c>
      <c r="G150" s="425">
        <f>+G152</f>
        <v>0</v>
      </c>
      <c r="H150" s="426">
        <f>+H152</f>
        <v>-680537.5</v>
      </c>
      <c r="I150" s="426">
        <f>+I152</f>
        <v>-680537.5</v>
      </c>
      <c r="J150" s="426">
        <f>+J152</f>
        <v>0</v>
      </c>
    </row>
    <row r="151" spans="2:10">
      <c r="B151" s="1022"/>
      <c r="C151" s="1053"/>
      <c r="D151" s="1053" t="s">
        <v>51</v>
      </c>
      <c r="E151" s="55">
        <f t="shared" si="19"/>
        <v>0</v>
      </c>
      <c r="F151" s="424"/>
      <c r="G151" s="425"/>
      <c r="H151" s="426"/>
      <c r="I151" s="426"/>
      <c r="J151" s="426"/>
    </row>
    <row r="152" spans="2:10" ht="34.5">
      <c r="B152" s="1022"/>
      <c r="C152" s="1053"/>
      <c r="D152" s="1029" t="s">
        <v>69</v>
      </c>
      <c r="E152" s="55">
        <f t="shared" si="19"/>
        <v>0</v>
      </c>
      <c r="F152" s="424">
        <f>+F154</f>
        <v>0</v>
      </c>
      <c r="G152" s="425">
        <f>+G154</f>
        <v>0</v>
      </c>
      <c r="H152" s="426">
        <f>+H154</f>
        <v>-680537.5</v>
      </c>
      <c r="I152" s="426">
        <f>+I154</f>
        <v>-680537.5</v>
      </c>
      <c r="J152" s="426">
        <f>+J154</f>
        <v>0</v>
      </c>
    </row>
    <row r="153" spans="2:10" ht="34.5">
      <c r="B153" s="1022"/>
      <c r="C153" s="1053"/>
      <c r="D153" s="1053" t="s">
        <v>52</v>
      </c>
      <c r="E153" s="55">
        <f t="shared" ref="E153:E160" si="22">+F153+G153</f>
        <v>0</v>
      </c>
      <c r="F153" s="424"/>
      <c r="G153" s="425"/>
      <c r="H153" s="426"/>
      <c r="I153" s="426"/>
      <c r="J153" s="426"/>
    </row>
    <row r="154" spans="2:10">
      <c r="B154" s="1022"/>
      <c r="C154" s="1053"/>
      <c r="D154" s="1053" t="s">
        <v>4</v>
      </c>
      <c r="E154" s="55">
        <f t="shared" si="22"/>
        <v>0</v>
      </c>
      <c r="F154" s="55">
        <f t="shared" ref="F154:G157" si="23">+F155</f>
        <v>0</v>
      </c>
      <c r="G154" s="143">
        <f t="shared" si="23"/>
        <v>0</v>
      </c>
      <c r="H154" s="305">
        <f t="shared" ref="H154:H160" si="24">+I154+J154</f>
        <v>-680537.5</v>
      </c>
      <c r="I154" s="305">
        <f t="shared" ref="I154:J157" si="25">+I155</f>
        <v>-680537.5</v>
      </c>
      <c r="J154" s="305">
        <f t="shared" si="25"/>
        <v>0</v>
      </c>
    </row>
    <row r="155" spans="2:10" ht="18.75" customHeight="1">
      <c r="B155" s="1022"/>
      <c r="C155" s="1053"/>
      <c r="D155" s="1053" t="s">
        <v>25</v>
      </c>
      <c r="E155" s="55">
        <f t="shared" si="22"/>
        <v>0</v>
      </c>
      <c r="F155" s="55">
        <f t="shared" si="23"/>
        <v>0</v>
      </c>
      <c r="G155" s="143">
        <f t="shared" si="23"/>
        <v>0</v>
      </c>
      <c r="H155" s="305">
        <f t="shared" si="24"/>
        <v>-680537.5</v>
      </c>
      <c r="I155" s="305">
        <f t="shared" si="25"/>
        <v>-680537.5</v>
      </c>
      <c r="J155" s="305">
        <f t="shared" si="25"/>
        <v>0</v>
      </c>
    </row>
    <row r="156" spans="2:10">
      <c r="B156" s="1022"/>
      <c r="C156" s="1053"/>
      <c r="D156" s="1053" t="s">
        <v>70</v>
      </c>
      <c r="E156" s="55">
        <f t="shared" si="22"/>
        <v>0</v>
      </c>
      <c r="F156" s="55">
        <f t="shared" si="23"/>
        <v>0</v>
      </c>
      <c r="G156" s="143">
        <f t="shared" si="23"/>
        <v>0</v>
      </c>
      <c r="H156" s="305">
        <f t="shared" si="24"/>
        <v>-680537.5</v>
      </c>
      <c r="I156" s="305">
        <f>+I157+I159</f>
        <v>-680537.5</v>
      </c>
      <c r="J156" s="305">
        <f>+J157+J159</f>
        <v>0</v>
      </c>
    </row>
    <row r="157" spans="2:10">
      <c r="B157" s="1022"/>
      <c r="C157" s="1053"/>
      <c r="D157" s="1053" t="s">
        <v>71</v>
      </c>
      <c r="E157" s="55">
        <f t="shared" si="22"/>
        <v>0</v>
      </c>
      <c r="F157" s="55">
        <f t="shared" si="23"/>
        <v>0</v>
      </c>
      <c r="G157" s="143">
        <f t="shared" si="23"/>
        <v>0</v>
      </c>
      <c r="H157" s="305">
        <f t="shared" si="24"/>
        <v>-136107.5</v>
      </c>
      <c r="I157" s="305">
        <f t="shared" si="25"/>
        <v>-136107.5</v>
      </c>
      <c r="J157" s="305">
        <f t="shared" si="25"/>
        <v>0</v>
      </c>
    </row>
    <row r="158" spans="2:10">
      <c r="B158" s="1022"/>
      <c r="C158" s="1053"/>
      <c r="D158" s="1053" t="s">
        <v>72</v>
      </c>
      <c r="E158" s="55">
        <f t="shared" si="22"/>
        <v>0</v>
      </c>
      <c r="F158" s="55">
        <v>0</v>
      </c>
      <c r="G158" s="143">
        <v>0</v>
      </c>
      <c r="H158" s="305">
        <f t="shared" si="24"/>
        <v>-136107.5</v>
      </c>
      <c r="I158" s="305">
        <v>-136107.5</v>
      </c>
      <c r="J158" s="305">
        <f>J159</f>
        <v>0</v>
      </c>
    </row>
    <row r="159" spans="2:10">
      <c r="B159" s="1038"/>
      <c r="C159" s="1053"/>
      <c r="D159" s="1053" t="s">
        <v>73</v>
      </c>
      <c r="E159" s="55">
        <f t="shared" si="22"/>
        <v>0</v>
      </c>
      <c r="F159" s="55">
        <f>+F160</f>
        <v>0</v>
      </c>
      <c r="G159" s="141">
        <f>+G160</f>
        <v>0</v>
      </c>
      <c r="H159" s="129">
        <f t="shared" si="24"/>
        <v>-544430</v>
      </c>
      <c r="I159" s="129">
        <f>+I160</f>
        <v>-544430</v>
      </c>
      <c r="J159" s="129">
        <f>+J160</f>
        <v>0</v>
      </c>
    </row>
    <row r="160" spans="2:10">
      <c r="B160" s="1038"/>
      <c r="C160" s="1053"/>
      <c r="D160" s="1053" t="s">
        <v>74</v>
      </c>
      <c r="E160" s="55">
        <f t="shared" si="22"/>
        <v>0</v>
      </c>
      <c r="F160" s="55">
        <v>0</v>
      </c>
      <c r="G160" s="141">
        <v>0</v>
      </c>
      <c r="H160" s="129">
        <f t="shared" si="24"/>
        <v>-544430</v>
      </c>
      <c r="I160" s="129">
        <v>-544430</v>
      </c>
      <c r="J160" s="129"/>
    </row>
    <row r="161" spans="2:10" s="392" customFormat="1">
      <c r="B161" s="236" t="s">
        <v>228</v>
      </c>
      <c r="C161" s="236"/>
      <c r="D161" s="427" t="s">
        <v>229</v>
      </c>
      <c r="E161" s="428"/>
      <c r="F161" s="428"/>
      <c r="G161" s="429"/>
      <c r="H161" s="430">
        <f>H163</f>
        <v>-785160</v>
      </c>
      <c r="I161" s="430">
        <f>I163</f>
        <v>-785160</v>
      </c>
      <c r="J161" s="430">
        <f>J163</f>
        <v>0</v>
      </c>
    </row>
    <row r="162" spans="2:10">
      <c r="B162" s="444"/>
      <c r="C162" s="444"/>
      <c r="D162" s="444" t="s">
        <v>3</v>
      </c>
      <c r="E162" s="431"/>
      <c r="F162" s="431"/>
      <c r="G162" s="432"/>
      <c r="H162" s="431"/>
      <c r="I162" s="431"/>
      <c r="J162" s="431"/>
    </row>
    <row r="163" spans="2:10" ht="71.25" customHeight="1">
      <c r="B163" s="433"/>
      <c r="C163" s="444" t="s">
        <v>149</v>
      </c>
      <c r="D163" s="444" t="s">
        <v>232</v>
      </c>
      <c r="E163" s="431"/>
      <c r="F163" s="431"/>
      <c r="G163" s="432"/>
      <c r="H163" s="311">
        <f>I163+J163</f>
        <v>-785160</v>
      </c>
      <c r="I163" s="311">
        <f>I165</f>
        <v>-785160</v>
      </c>
      <c r="J163" s="311">
        <v>0</v>
      </c>
    </row>
    <row r="164" spans="2:10">
      <c r="B164" s="433"/>
      <c r="C164" s="444"/>
      <c r="D164" s="444" t="s">
        <v>51</v>
      </c>
      <c r="E164" s="431"/>
      <c r="F164" s="431"/>
      <c r="G164" s="432"/>
      <c r="H164" s="272"/>
      <c r="I164" s="272"/>
      <c r="J164" s="272"/>
    </row>
    <row r="165" spans="2:10" ht="36.75" customHeight="1">
      <c r="B165" s="433"/>
      <c r="C165" s="444"/>
      <c r="D165" s="445" t="s">
        <v>69</v>
      </c>
      <c r="E165" s="431"/>
      <c r="F165" s="431"/>
      <c r="G165" s="432"/>
      <c r="H165" s="312">
        <f>I165+J165</f>
        <v>-785160</v>
      </c>
      <c r="I165" s="312">
        <f>I167</f>
        <v>-785160</v>
      </c>
      <c r="J165" s="312">
        <v>0</v>
      </c>
    </row>
    <row r="166" spans="2:10" ht="18" customHeight="1">
      <c r="B166" s="433"/>
      <c r="C166" s="444"/>
      <c r="D166" s="444" t="s">
        <v>52</v>
      </c>
      <c r="E166" s="431"/>
      <c r="F166" s="431"/>
      <c r="G166" s="432"/>
      <c r="H166" s="272"/>
      <c r="I166" s="272"/>
      <c r="J166" s="272"/>
    </row>
    <row r="167" spans="2:10">
      <c r="B167" s="433"/>
      <c r="C167" s="444"/>
      <c r="D167" s="444" t="s">
        <v>4</v>
      </c>
      <c r="E167" s="431"/>
      <c r="F167" s="431"/>
      <c r="G167" s="432"/>
      <c r="H167" s="311">
        <f>I167+J167</f>
        <v>-785160</v>
      </c>
      <c r="I167" s="311">
        <f>I168</f>
        <v>-785160</v>
      </c>
      <c r="J167" s="311">
        <v>0</v>
      </c>
    </row>
    <row r="168" spans="2:10">
      <c r="B168" s="433"/>
      <c r="C168" s="444"/>
      <c r="D168" s="444" t="s">
        <v>25</v>
      </c>
      <c r="E168" s="431"/>
      <c r="F168" s="431"/>
      <c r="G168" s="432"/>
      <c r="H168" s="311">
        <f>I168+J168</f>
        <v>-785160</v>
      </c>
      <c r="I168" s="311">
        <f>I169</f>
        <v>-785160</v>
      </c>
      <c r="J168" s="311">
        <v>0</v>
      </c>
    </row>
    <row r="169" spans="2:10">
      <c r="B169" s="433"/>
      <c r="C169" s="444"/>
      <c r="D169" s="434" t="s">
        <v>70</v>
      </c>
      <c r="E169" s="431"/>
      <c r="F169" s="431"/>
      <c r="G169" s="432"/>
      <c r="H169" s="311">
        <f>I169+J169</f>
        <v>-785160</v>
      </c>
      <c r="I169" s="311">
        <f>I170</f>
        <v>-785160</v>
      </c>
      <c r="J169" s="311">
        <v>0</v>
      </c>
    </row>
    <row r="170" spans="2:10">
      <c r="B170" s="433"/>
      <c r="C170" s="444"/>
      <c r="D170" s="444" t="s">
        <v>71</v>
      </c>
      <c r="E170" s="431"/>
      <c r="F170" s="431"/>
      <c r="G170" s="432"/>
      <c r="H170" s="311">
        <f>I170+J170</f>
        <v>-785160</v>
      </c>
      <c r="I170" s="311">
        <f>I171</f>
        <v>-785160</v>
      </c>
      <c r="J170" s="311">
        <v>0</v>
      </c>
    </row>
    <row r="171" spans="2:10">
      <c r="B171" s="433"/>
      <c r="C171" s="444"/>
      <c r="D171" s="444" t="s">
        <v>72</v>
      </c>
      <c r="E171" s="431"/>
      <c r="F171" s="431"/>
      <c r="G171" s="432"/>
      <c r="H171" s="311">
        <f>I171+J171</f>
        <v>-785160</v>
      </c>
      <c r="I171" s="311">
        <v>-785160</v>
      </c>
      <c r="J171" s="311">
        <v>0</v>
      </c>
    </row>
  </sheetData>
  <mergeCells count="22">
    <mergeCell ref="I9:J9"/>
    <mergeCell ref="B4:F4"/>
    <mergeCell ref="B5:J5"/>
    <mergeCell ref="B7:C9"/>
    <mergeCell ref="D7:D10"/>
    <mergeCell ref="E7:J7"/>
    <mergeCell ref="E8:G8"/>
    <mergeCell ref="H8:J8"/>
    <mergeCell ref="E9:E10"/>
    <mergeCell ref="F9:G9"/>
    <mergeCell ref="H9:H10"/>
    <mergeCell ref="B74:B80"/>
    <mergeCell ref="C74:C80"/>
    <mergeCell ref="B19:B25"/>
    <mergeCell ref="B27:B33"/>
    <mergeCell ref="C27:C33"/>
    <mergeCell ref="B104:B111"/>
    <mergeCell ref="C104:C111"/>
    <mergeCell ref="B82:B89"/>
    <mergeCell ref="C82:C89"/>
    <mergeCell ref="B93:B100"/>
    <mergeCell ref="C93:C100"/>
  </mergeCells>
  <printOptions horizontalCentered="1"/>
  <pageMargins left="0.23622047244094499" right="0.15748031496063" top="0.196850393700787" bottom="0.27559055118110198" header="0.15748031496063" footer="0.196850393700787"/>
  <pageSetup paperSize="9" scale="60" firstPageNumber="236" orientation="portrait" r:id="rId1"/>
  <ignoredErrors>
    <ignoredError sqref="H11"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0" workbookViewId="0">
      <selection activeCell="A10" sqref="A1:XFD1048576"/>
    </sheetView>
  </sheetViews>
  <sheetFormatPr defaultRowHeight="17.25"/>
  <cols>
    <col min="1" max="1" width="10.7109375" style="1050" customWidth="1"/>
    <col min="2" max="2" width="15.5703125" style="1050" customWidth="1"/>
    <col min="3" max="3" width="85.5703125" style="1050" customWidth="1"/>
    <col min="4" max="4" width="28.28515625" style="517" customWidth="1"/>
    <col min="5" max="5" width="20" style="517" customWidth="1"/>
    <col min="6" max="6" width="20" style="1050" customWidth="1"/>
    <col min="7" max="253" width="9.140625" style="1050"/>
    <col min="254" max="254" width="9.7109375" style="1050" customWidth="1"/>
    <col min="255" max="255" width="12.42578125" style="1050" customWidth="1"/>
    <col min="256" max="256" width="72.42578125" style="1050" customWidth="1"/>
    <col min="257" max="257" width="22.7109375" style="1050" customWidth="1"/>
    <col min="258" max="258" width="18.28515625" style="1050" customWidth="1"/>
    <col min="259" max="259" width="12.28515625" style="1050" bestFit="1" customWidth="1"/>
    <col min="260" max="260" width="11" style="1050" bestFit="1" customWidth="1"/>
    <col min="261" max="261" width="17.85546875" style="1050" bestFit="1" customWidth="1"/>
    <col min="262" max="509" width="9.140625" style="1050"/>
    <col min="510" max="510" width="9.7109375" style="1050" customWidth="1"/>
    <col min="511" max="511" width="12.42578125" style="1050" customWidth="1"/>
    <col min="512" max="512" width="72.42578125" style="1050" customWidth="1"/>
    <col min="513" max="513" width="22.7109375" style="1050" customWidth="1"/>
    <col min="514" max="514" width="18.28515625" style="1050" customWidth="1"/>
    <col min="515" max="515" width="12.28515625" style="1050" bestFit="1" customWidth="1"/>
    <col min="516" max="516" width="11" style="1050" bestFit="1" customWidth="1"/>
    <col min="517" max="517" width="17.85546875" style="1050" bestFit="1" customWidth="1"/>
    <col min="518" max="765" width="9.140625" style="1050"/>
    <col min="766" max="766" width="9.7109375" style="1050" customWidth="1"/>
    <col min="767" max="767" width="12.42578125" style="1050" customWidth="1"/>
    <col min="768" max="768" width="72.42578125" style="1050" customWidth="1"/>
    <col min="769" max="769" width="22.7109375" style="1050" customWidth="1"/>
    <col min="770" max="770" width="18.28515625" style="1050" customWidth="1"/>
    <col min="771" max="771" width="12.28515625" style="1050" bestFit="1" customWidth="1"/>
    <col min="772" max="772" width="11" style="1050" bestFit="1" customWidth="1"/>
    <col min="773" max="773" width="17.85546875" style="1050" bestFit="1" customWidth="1"/>
    <col min="774" max="1021" width="9.140625" style="1050"/>
    <col min="1022" max="1022" width="9.7109375" style="1050" customWidth="1"/>
    <col min="1023" max="1023" width="12.42578125" style="1050" customWidth="1"/>
    <col min="1024" max="1024" width="72.42578125" style="1050" customWidth="1"/>
    <col min="1025" max="1025" width="22.7109375" style="1050" customWidth="1"/>
    <col min="1026" max="1026" width="18.28515625" style="1050" customWidth="1"/>
    <col min="1027" max="1027" width="12.28515625" style="1050" bestFit="1" customWidth="1"/>
    <col min="1028" max="1028" width="11" style="1050" bestFit="1" customWidth="1"/>
    <col min="1029" max="1029" width="17.85546875" style="1050" bestFit="1" customWidth="1"/>
    <col min="1030" max="1277" width="9.140625" style="1050"/>
    <col min="1278" max="1278" width="9.7109375" style="1050" customWidth="1"/>
    <col min="1279" max="1279" width="12.42578125" style="1050" customWidth="1"/>
    <col min="1280" max="1280" width="72.42578125" style="1050" customWidth="1"/>
    <col min="1281" max="1281" width="22.7109375" style="1050" customWidth="1"/>
    <col min="1282" max="1282" width="18.28515625" style="1050" customWidth="1"/>
    <col min="1283" max="1283" width="12.28515625" style="1050" bestFit="1" customWidth="1"/>
    <col min="1284" max="1284" width="11" style="1050" bestFit="1" customWidth="1"/>
    <col min="1285" max="1285" width="17.85546875" style="1050" bestFit="1" customWidth="1"/>
    <col min="1286" max="1533" width="9.140625" style="1050"/>
    <col min="1534" max="1534" width="9.7109375" style="1050" customWidth="1"/>
    <col min="1535" max="1535" width="12.42578125" style="1050" customWidth="1"/>
    <col min="1536" max="1536" width="72.42578125" style="1050" customWidth="1"/>
    <col min="1537" max="1537" width="22.7109375" style="1050" customWidth="1"/>
    <col min="1538" max="1538" width="18.28515625" style="1050" customWidth="1"/>
    <col min="1539" max="1539" width="12.28515625" style="1050" bestFit="1" customWidth="1"/>
    <col min="1540" max="1540" width="11" style="1050" bestFit="1" customWidth="1"/>
    <col min="1541" max="1541" width="17.85546875" style="1050" bestFit="1" customWidth="1"/>
    <col min="1542" max="1789" width="9.140625" style="1050"/>
    <col min="1790" max="1790" width="9.7109375" style="1050" customWidth="1"/>
    <col min="1791" max="1791" width="12.42578125" style="1050" customWidth="1"/>
    <col min="1792" max="1792" width="72.42578125" style="1050" customWidth="1"/>
    <col min="1793" max="1793" width="22.7109375" style="1050" customWidth="1"/>
    <col min="1794" max="1794" width="18.28515625" style="1050" customWidth="1"/>
    <col min="1795" max="1795" width="12.28515625" style="1050" bestFit="1" customWidth="1"/>
    <col min="1796" max="1796" width="11" style="1050" bestFit="1" customWidth="1"/>
    <col min="1797" max="1797" width="17.85546875" style="1050" bestFit="1" customWidth="1"/>
    <col min="1798" max="2045" width="9.140625" style="1050"/>
    <col min="2046" max="2046" width="9.7109375" style="1050" customWidth="1"/>
    <col min="2047" max="2047" width="12.42578125" style="1050" customWidth="1"/>
    <col min="2048" max="2048" width="72.42578125" style="1050" customWidth="1"/>
    <col min="2049" max="2049" width="22.7109375" style="1050" customWidth="1"/>
    <col min="2050" max="2050" width="18.28515625" style="1050" customWidth="1"/>
    <col min="2051" max="2051" width="12.28515625" style="1050" bestFit="1" customWidth="1"/>
    <col min="2052" max="2052" width="11" style="1050" bestFit="1" customWidth="1"/>
    <col min="2053" max="2053" width="17.85546875" style="1050" bestFit="1" customWidth="1"/>
    <col min="2054" max="2301" width="9.140625" style="1050"/>
    <col min="2302" max="2302" width="9.7109375" style="1050" customWidth="1"/>
    <col min="2303" max="2303" width="12.42578125" style="1050" customWidth="1"/>
    <col min="2304" max="2304" width="72.42578125" style="1050" customWidth="1"/>
    <col min="2305" max="2305" width="22.7109375" style="1050" customWidth="1"/>
    <col min="2306" max="2306" width="18.28515625" style="1050" customWidth="1"/>
    <col min="2307" max="2307" width="12.28515625" style="1050" bestFit="1" customWidth="1"/>
    <col min="2308" max="2308" width="11" style="1050" bestFit="1" customWidth="1"/>
    <col min="2309" max="2309" width="17.85546875" style="1050" bestFit="1" customWidth="1"/>
    <col min="2310" max="2557" width="9.140625" style="1050"/>
    <col min="2558" max="2558" width="9.7109375" style="1050" customWidth="1"/>
    <col min="2559" max="2559" width="12.42578125" style="1050" customWidth="1"/>
    <col min="2560" max="2560" width="72.42578125" style="1050" customWidth="1"/>
    <col min="2561" max="2561" width="22.7109375" style="1050" customWidth="1"/>
    <col min="2562" max="2562" width="18.28515625" style="1050" customWidth="1"/>
    <col min="2563" max="2563" width="12.28515625" style="1050" bestFit="1" customWidth="1"/>
    <col min="2564" max="2564" width="11" style="1050" bestFit="1" customWidth="1"/>
    <col min="2565" max="2565" width="17.85546875" style="1050" bestFit="1" customWidth="1"/>
    <col min="2566" max="2813" width="9.140625" style="1050"/>
    <col min="2814" max="2814" width="9.7109375" style="1050" customWidth="1"/>
    <col min="2815" max="2815" width="12.42578125" style="1050" customWidth="1"/>
    <col min="2816" max="2816" width="72.42578125" style="1050" customWidth="1"/>
    <col min="2817" max="2817" width="22.7109375" style="1050" customWidth="1"/>
    <col min="2818" max="2818" width="18.28515625" style="1050" customWidth="1"/>
    <col min="2819" max="2819" width="12.28515625" style="1050" bestFit="1" customWidth="1"/>
    <col min="2820" max="2820" width="11" style="1050" bestFit="1" customWidth="1"/>
    <col min="2821" max="2821" width="17.85546875" style="1050" bestFit="1" customWidth="1"/>
    <col min="2822" max="3069" width="9.140625" style="1050"/>
    <col min="3070" max="3070" width="9.7109375" style="1050" customWidth="1"/>
    <col min="3071" max="3071" width="12.42578125" style="1050" customWidth="1"/>
    <col min="3072" max="3072" width="72.42578125" style="1050" customWidth="1"/>
    <col min="3073" max="3073" width="22.7109375" style="1050" customWidth="1"/>
    <col min="3074" max="3074" width="18.28515625" style="1050" customWidth="1"/>
    <col min="3075" max="3075" width="12.28515625" style="1050" bestFit="1" customWidth="1"/>
    <col min="3076" max="3076" width="11" style="1050" bestFit="1" customWidth="1"/>
    <col min="3077" max="3077" width="17.85546875" style="1050" bestFit="1" customWidth="1"/>
    <col min="3078" max="3325" width="9.140625" style="1050"/>
    <col min="3326" max="3326" width="9.7109375" style="1050" customWidth="1"/>
    <col min="3327" max="3327" width="12.42578125" style="1050" customWidth="1"/>
    <col min="3328" max="3328" width="72.42578125" style="1050" customWidth="1"/>
    <col min="3329" max="3329" width="22.7109375" style="1050" customWidth="1"/>
    <col min="3330" max="3330" width="18.28515625" style="1050" customWidth="1"/>
    <col min="3331" max="3331" width="12.28515625" style="1050" bestFit="1" customWidth="1"/>
    <col min="3332" max="3332" width="11" style="1050" bestFit="1" customWidth="1"/>
    <col min="3333" max="3333" width="17.85546875" style="1050" bestFit="1" customWidth="1"/>
    <col min="3334" max="3581" width="9.140625" style="1050"/>
    <col min="3582" max="3582" width="9.7109375" style="1050" customWidth="1"/>
    <col min="3583" max="3583" width="12.42578125" style="1050" customWidth="1"/>
    <col min="3584" max="3584" width="72.42578125" style="1050" customWidth="1"/>
    <col min="3585" max="3585" width="22.7109375" style="1050" customWidth="1"/>
    <col min="3586" max="3586" width="18.28515625" style="1050" customWidth="1"/>
    <col min="3587" max="3587" width="12.28515625" style="1050" bestFit="1" customWidth="1"/>
    <col min="3588" max="3588" width="11" style="1050" bestFit="1" customWidth="1"/>
    <col min="3589" max="3589" width="17.85546875" style="1050" bestFit="1" customWidth="1"/>
    <col min="3590" max="3837" width="9.140625" style="1050"/>
    <col min="3838" max="3838" width="9.7109375" style="1050" customWidth="1"/>
    <col min="3839" max="3839" width="12.42578125" style="1050" customWidth="1"/>
    <col min="3840" max="3840" width="72.42578125" style="1050" customWidth="1"/>
    <col min="3841" max="3841" width="22.7109375" style="1050" customWidth="1"/>
    <col min="3842" max="3842" width="18.28515625" style="1050" customWidth="1"/>
    <col min="3843" max="3843" width="12.28515625" style="1050" bestFit="1" customWidth="1"/>
    <col min="3844" max="3844" width="11" style="1050" bestFit="1" customWidth="1"/>
    <col min="3845" max="3845" width="17.85546875" style="1050" bestFit="1" customWidth="1"/>
    <col min="3846" max="4093" width="9.140625" style="1050"/>
    <col min="4094" max="4094" width="9.7109375" style="1050" customWidth="1"/>
    <col min="4095" max="4095" width="12.42578125" style="1050" customWidth="1"/>
    <col min="4096" max="4096" width="72.42578125" style="1050" customWidth="1"/>
    <col min="4097" max="4097" width="22.7109375" style="1050" customWidth="1"/>
    <col min="4098" max="4098" width="18.28515625" style="1050" customWidth="1"/>
    <col min="4099" max="4099" width="12.28515625" style="1050" bestFit="1" customWidth="1"/>
    <col min="4100" max="4100" width="11" style="1050" bestFit="1" customWidth="1"/>
    <col min="4101" max="4101" width="17.85546875" style="1050" bestFit="1" customWidth="1"/>
    <col min="4102" max="4349" width="9.140625" style="1050"/>
    <col min="4350" max="4350" width="9.7109375" style="1050" customWidth="1"/>
    <col min="4351" max="4351" width="12.42578125" style="1050" customWidth="1"/>
    <col min="4352" max="4352" width="72.42578125" style="1050" customWidth="1"/>
    <col min="4353" max="4353" width="22.7109375" style="1050" customWidth="1"/>
    <col min="4354" max="4354" width="18.28515625" style="1050" customWidth="1"/>
    <col min="4355" max="4355" width="12.28515625" style="1050" bestFit="1" customWidth="1"/>
    <col min="4356" max="4356" width="11" style="1050" bestFit="1" customWidth="1"/>
    <col min="4357" max="4357" width="17.85546875" style="1050" bestFit="1" customWidth="1"/>
    <col min="4358" max="4605" width="9.140625" style="1050"/>
    <col min="4606" max="4606" width="9.7109375" style="1050" customWidth="1"/>
    <col min="4607" max="4607" width="12.42578125" style="1050" customWidth="1"/>
    <col min="4608" max="4608" width="72.42578125" style="1050" customWidth="1"/>
    <col min="4609" max="4609" width="22.7109375" style="1050" customWidth="1"/>
    <col min="4610" max="4610" width="18.28515625" style="1050" customWidth="1"/>
    <col min="4611" max="4611" width="12.28515625" style="1050" bestFit="1" customWidth="1"/>
    <col min="4612" max="4612" width="11" style="1050" bestFit="1" customWidth="1"/>
    <col min="4613" max="4613" width="17.85546875" style="1050" bestFit="1" customWidth="1"/>
    <col min="4614" max="4861" width="9.140625" style="1050"/>
    <col min="4862" max="4862" width="9.7109375" style="1050" customWidth="1"/>
    <col min="4863" max="4863" width="12.42578125" style="1050" customWidth="1"/>
    <col min="4864" max="4864" width="72.42578125" style="1050" customWidth="1"/>
    <col min="4865" max="4865" width="22.7109375" style="1050" customWidth="1"/>
    <col min="4866" max="4866" width="18.28515625" style="1050" customWidth="1"/>
    <col min="4867" max="4867" width="12.28515625" style="1050" bestFit="1" customWidth="1"/>
    <col min="4868" max="4868" width="11" style="1050" bestFit="1" customWidth="1"/>
    <col min="4869" max="4869" width="17.85546875" style="1050" bestFit="1" customWidth="1"/>
    <col min="4870" max="5117" width="9.140625" style="1050"/>
    <col min="5118" max="5118" width="9.7109375" style="1050" customWidth="1"/>
    <col min="5119" max="5119" width="12.42578125" style="1050" customWidth="1"/>
    <col min="5120" max="5120" width="72.42578125" style="1050" customWidth="1"/>
    <col min="5121" max="5121" width="22.7109375" style="1050" customWidth="1"/>
    <col min="5122" max="5122" width="18.28515625" style="1050" customWidth="1"/>
    <col min="5123" max="5123" width="12.28515625" style="1050" bestFit="1" customWidth="1"/>
    <col min="5124" max="5124" width="11" style="1050" bestFit="1" customWidth="1"/>
    <col min="5125" max="5125" width="17.85546875" style="1050" bestFit="1" customWidth="1"/>
    <col min="5126" max="5373" width="9.140625" style="1050"/>
    <col min="5374" max="5374" width="9.7109375" style="1050" customWidth="1"/>
    <col min="5375" max="5375" width="12.42578125" style="1050" customWidth="1"/>
    <col min="5376" max="5376" width="72.42578125" style="1050" customWidth="1"/>
    <col min="5377" max="5377" width="22.7109375" style="1050" customWidth="1"/>
    <col min="5378" max="5378" width="18.28515625" style="1050" customWidth="1"/>
    <col min="5379" max="5379" width="12.28515625" style="1050" bestFit="1" customWidth="1"/>
    <col min="5380" max="5380" width="11" style="1050" bestFit="1" customWidth="1"/>
    <col min="5381" max="5381" width="17.85546875" style="1050" bestFit="1" customWidth="1"/>
    <col min="5382" max="5629" width="9.140625" style="1050"/>
    <col min="5630" max="5630" width="9.7109375" style="1050" customWidth="1"/>
    <col min="5631" max="5631" width="12.42578125" style="1050" customWidth="1"/>
    <col min="5632" max="5632" width="72.42578125" style="1050" customWidth="1"/>
    <col min="5633" max="5633" width="22.7109375" style="1050" customWidth="1"/>
    <col min="5634" max="5634" width="18.28515625" style="1050" customWidth="1"/>
    <col min="5635" max="5635" width="12.28515625" style="1050" bestFit="1" customWidth="1"/>
    <col min="5636" max="5636" width="11" style="1050" bestFit="1" customWidth="1"/>
    <col min="5637" max="5637" width="17.85546875" style="1050" bestFit="1" customWidth="1"/>
    <col min="5638" max="5885" width="9.140625" style="1050"/>
    <col min="5886" max="5886" width="9.7109375" style="1050" customWidth="1"/>
    <col min="5887" max="5887" width="12.42578125" style="1050" customWidth="1"/>
    <col min="5888" max="5888" width="72.42578125" style="1050" customWidth="1"/>
    <col min="5889" max="5889" width="22.7109375" style="1050" customWidth="1"/>
    <col min="5890" max="5890" width="18.28515625" style="1050" customWidth="1"/>
    <col min="5891" max="5891" width="12.28515625" style="1050" bestFit="1" customWidth="1"/>
    <col min="5892" max="5892" width="11" style="1050" bestFit="1" customWidth="1"/>
    <col min="5893" max="5893" width="17.85546875" style="1050" bestFit="1" customWidth="1"/>
    <col min="5894" max="6141" width="9.140625" style="1050"/>
    <col min="6142" max="6142" width="9.7109375" style="1050" customWidth="1"/>
    <col min="6143" max="6143" width="12.42578125" style="1050" customWidth="1"/>
    <col min="6144" max="6144" width="72.42578125" style="1050" customWidth="1"/>
    <col min="6145" max="6145" width="22.7109375" style="1050" customWidth="1"/>
    <col min="6146" max="6146" width="18.28515625" style="1050" customWidth="1"/>
    <col min="6147" max="6147" width="12.28515625" style="1050" bestFit="1" customWidth="1"/>
    <col min="6148" max="6148" width="11" style="1050" bestFit="1" customWidth="1"/>
    <col min="6149" max="6149" width="17.85546875" style="1050" bestFit="1" customWidth="1"/>
    <col min="6150" max="6397" width="9.140625" style="1050"/>
    <col min="6398" max="6398" width="9.7109375" style="1050" customWidth="1"/>
    <col min="6399" max="6399" width="12.42578125" style="1050" customWidth="1"/>
    <col min="6400" max="6400" width="72.42578125" style="1050" customWidth="1"/>
    <col min="6401" max="6401" width="22.7109375" style="1050" customWidth="1"/>
    <col min="6402" max="6402" width="18.28515625" style="1050" customWidth="1"/>
    <col min="6403" max="6403" width="12.28515625" style="1050" bestFit="1" customWidth="1"/>
    <col min="6404" max="6404" width="11" style="1050" bestFit="1" customWidth="1"/>
    <col min="6405" max="6405" width="17.85546875" style="1050" bestFit="1" customWidth="1"/>
    <col min="6406" max="6653" width="9.140625" style="1050"/>
    <col min="6654" max="6654" width="9.7109375" style="1050" customWidth="1"/>
    <col min="6655" max="6655" width="12.42578125" style="1050" customWidth="1"/>
    <col min="6656" max="6656" width="72.42578125" style="1050" customWidth="1"/>
    <col min="6657" max="6657" width="22.7109375" style="1050" customWidth="1"/>
    <col min="6658" max="6658" width="18.28515625" style="1050" customWidth="1"/>
    <col min="6659" max="6659" width="12.28515625" style="1050" bestFit="1" customWidth="1"/>
    <col min="6660" max="6660" width="11" style="1050" bestFit="1" customWidth="1"/>
    <col min="6661" max="6661" width="17.85546875" style="1050" bestFit="1" customWidth="1"/>
    <col min="6662" max="6909" width="9.140625" style="1050"/>
    <col min="6910" max="6910" width="9.7109375" style="1050" customWidth="1"/>
    <col min="6911" max="6911" width="12.42578125" style="1050" customWidth="1"/>
    <col min="6912" max="6912" width="72.42578125" style="1050" customWidth="1"/>
    <col min="6913" max="6913" width="22.7109375" style="1050" customWidth="1"/>
    <col min="6914" max="6914" width="18.28515625" style="1050" customWidth="1"/>
    <col min="6915" max="6915" width="12.28515625" style="1050" bestFit="1" customWidth="1"/>
    <col min="6916" max="6916" width="11" style="1050" bestFit="1" customWidth="1"/>
    <col min="6917" max="6917" width="17.85546875" style="1050" bestFit="1" customWidth="1"/>
    <col min="6918" max="7165" width="9.140625" style="1050"/>
    <col min="7166" max="7166" width="9.7109375" style="1050" customWidth="1"/>
    <col min="7167" max="7167" width="12.42578125" style="1050" customWidth="1"/>
    <col min="7168" max="7168" width="72.42578125" style="1050" customWidth="1"/>
    <col min="7169" max="7169" width="22.7109375" style="1050" customWidth="1"/>
    <col min="7170" max="7170" width="18.28515625" style="1050" customWidth="1"/>
    <col min="7171" max="7171" width="12.28515625" style="1050" bestFit="1" customWidth="1"/>
    <col min="7172" max="7172" width="11" style="1050" bestFit="1" customWidth="1"/>
    <col min="7173" max="7173" width="17.85546875" style="1050" bestFit="1" customWidth="1"/>
    <col min="7174" max="7421" width="9.140625" style="1050"/>
    <col min="7422" max="7422" width="9.7109375" style="1050" customWidth="1"/>
    <col min="7423" max="7423" width="12.42578125" style="1050" customWidth="1"/>
    <col min="7424" max="7424" width="72.42578125" style="1050" customWidth="1"/>
    <col min="7425" max="7425" width="22.7109375" style="1050" customWidth="1"/>
    <col min="7426" max="7426" width="18.28515625" style="1050" customWidth="1"/>
    <col min="7427" max="7427" width="12.28515625" style="1050" bestFit="1" customWidth="1"/>
    <col min="7428" max="7428" width="11" style="1050" bestFit="1" customWidth="1"/>
    <col min="7429" max="7429" width="17.85546875" style="1050" bestFit="1" customWidth="1"/>
    <col min="7430" max="7677" width="9.140625" style="1050"/>
    <col min="7678" max="7678" width="9.7109375" style="1050" customWidth="1"/>
    <col min="7679" max="7679" width="12.42578125" style="1050" customWidth="1"/>
    <col min="7680" max="7680" width="72.42578125" style="1050" customWidth="1"/>
    <col min="7681" max="7681" width="22.7109375" style="1050" customWidth="1"/>
    <col min="7682" max="7682" width="18.28515625" style="1050" customWidth="1"/>
    <col min="7683" max="7683" width="12.28515625" style="1050" bestFit="1" customWidth="1"/>
    <col min="7684" max="7684" width="11" style="1050" bestFit="1" customWidth="1"/>
    <col min="7685" max="7685" width="17.85546875" style="1050" bestFit="1" customWidth="1"/>
    <col min="7686" max="7933" width="9.140625" style="1050"/>
    <col min="7934" max="7934" width="9.7109375" style="1050" customWidth="1"/>
    <col min="7935" max="7935" width="12.42578125" style="1050" customWidth="1"/>
    <col min="7936" max="7936" width="72.42578125" style="1050" customWidth="1"/>
    <col min="7937" max="7937" width="22.7109375" style="1050" customWidth="1"/>
    <col min="7938" max="7938" width="18.28515625" style="1050" customWidth="1"/>
    <col min="7939" max="7939" width="12.28515625" style="1050" bestFit="1" customWidth="1"/>
    <col min="7940" max="7940" width="11" style="1050" bestFit="1" customWidth="1"/>
    <col min="7941" max="7941" width="17.85546875" style="1050" bestFit="1" customWidth="1"/>
    <col min="7942" max="8189" width="9.140625" style="1050"/>
    <col min="8190" max="8190" width="9.7109375" style="1050" customWidth="1"/>
    <col min="8191" max="8191" width="12.42578125" style="1050" customWidth="1"/>
    <col min="8192" max="8192" width="72.42578125" style="1050" customWidth="1"/>
    <col min="8193" max="8193" width="22.7109375" style="1050" customWidth="1"/>
    <col min="8194" max="8194" width="18.28515625" style="1050" customWidth="1"/>
    <col min="8195" max="8195" width="12.28515625" style="1050" bestFit="1" customWidth="1"/>
    <col min="8196" max="8196" width="11" style="1050" bestFit="1" customWidth="1"/>
    <col min="8197" max="8197" width="17.85546875" style="1050" bestFit="1" customWidth="1"/>
    <col min="8198" max="8445" width="9.140625" style="1050"/>
    <col min="8446" max="8446" width="9.7109375" style="1050" customWidth="1"/>
    <col min="8447" max="8447" width="12.42578125" style="1050" customWidth="1"/>
    <col min="8448" max="8448" width="72.42578125" style="1050" customWidth="1"/>
    <col min="8449" max="8449" width="22.7109375" style="1050" customWidth="1"/>
    <col min="8450" max="8450" width="18.28515625" style="1050" customWidth="1"/>
    <col min="8451" max="8451" width="12.28515625" style="1050" bestFit="1" customWidth="1"/>
    <col min="8452" max="8452" width="11" style="1050" bestFit="1" customWidth="1"/>
    <col min="8453" max="8453" width="17.85546875" style="1050" bestFit="1" customWidth="1"/>
    <col min="8454" max="8701" width="9.140625" style="1050"/>
    <col min="8702" max="8702" width="9.7109375" style="1050" customWidth="1"/>
    <col min="8703" max="8703" width="12.42578125" style="1050" customWidth="1"/>
    <col min="8704" max="8704" width="72.42578125" style="1050" customWidth="1"/>
    <col min="8705" max="8705" width="22.7109375" style="1050" customWidth="1"/>
    <col min="8706" max="8706" width="18.28515625" style="1050" customWidth="1"/>
    <col min="8707" max="8707" width="12.28515625" style="1050" bestFit="1" customWidth="1"/>
    <col min="8708" max="8708" width="11" style="1050" bestFit="1" customWidth="1"/>
    <col min="8709" max="8709" width="17.85546875" style="1050" bestFit="1" customWidth="1"/>
    <col min="8710" max="8957" width="9.140625" style="1050"/>
    <col min="8958" max="8958" width="9.7109375" style="1050" customWidth="1"/>
    <col min="8959" max="8959" width="12.42578125" style="1050" customWidth="1"/>
    <col min="8960" max="8960" width="72.42578125" style="1050" customWidth="1"/>
    <col min="8961" max="8961" width="22.7109375" style="1050" customWidth="1"/>
    <col min="8962" max="8962" width="18.28515625" style="1050" customWidth="1"/>
    <col min="8963" max="8963" width="12.28515625" style="1050" bestFit="1" customWidth="1"/>
    <col min="8964" max="8964" width="11" style="1050" bestFit="1" customWidth="1"/>
    <col min="8965" max="8965" width="17.85546875" style="1050" bestFit="1" customWidth="1"/>
    <col min="8966" max="9213" width="9.140625" style="1050"/>
    <col min="9214" max="9214" width="9.7109375" style="1050" customWidth="1"/>
    <col min="9215" max="9215" width="12.42578125" style="1050" customWidth="1"/>
    <col min="9216" max="9216" width="72.42578125" style="1050" customWidth="1"/>
    <col min="9217" max="9217" width="22.7109375" style="1050" customWidth="1"/>
    <col min="9218" max="9218" width="18.28515625" style="1050" customWidth="1"/>
    <col min="9219" max="9219" width="12.28515625" style="1050" bestFit="1" customWidth="1"/>
    <col min="9220" max="9220" width="11" style="1050" bestFit="1" customWidth="1"/>
    <col min="9221" max="9221" width="17.85546875" style="1050" bestFit="1" customWidth="1"/>
    <col min="9222" max="9469" width="9.140625" style="1050"/>
    <col min="9470" max="9470" width="9.7109375" style="1050" customWidth="1"/>
    <col min="9471" max="9471" width="12.42578125" style="1050" customWidth="1"/>
    <col min="9472" max="9472" width="72.42578125" style="1050" customWidth="1"/>
    <col min="9473" max="9473" width="22.7109375" style="1050" customWidth="1"/>
    <col min="9474" max="9474" width="18.28515625" style="1050" customWidth="1"/>
    <col min="9475" max="9475" width="12.28515625" style="1050" bestFit="1" customWidth="1"/>
    <col min="9476" max="9476" width="11" style="1050" bestFit="1" customWidth="1"/>
    <col min="9477" max="9477" width="17.85546875" style="1050" bestFit="1" customWidth="1"/>
    <col min="9478" max="9725" width="9.140625" style="1050"/>
    <col min="9726" max="9726" width="9.7109375" style="1050" customWidth="1"/>
    <col min="9727" max="9727" width="12.42578125" style="1050" customWidth="1"/>
    <col min="9728" max="9728" width="72.42578125" style="1050" customWidth="1"/>
    <col min="9729" max="9729" width="22.7109375" style="1050" customWidth="1"/>
    <col min="9730" max="9730" width="18.28515625" style="1050" customWidth="1"/>
    <col min="9731" max="9731" width="12.28515625" style="1050" bestFit="1" customWidth="1"/>
    <col min="9732" max="9732" width="11" style="1050" bestFit="1" customWidth="1"/>
    <col min="9733" max="9733" width="17.85546875" style="1050" bestFit="1" customWidth="1"/>
    <col min="9734" max="9981" width="9.140625" style="1050"/>
    <col min="9982" max="9982" width="9.7109375" style="1050" customWidth="1"/>
    <col min="9983" max="9983" width="12.42578125" style="1050" customWidth="1"/>
    <col min="9984" max="9984" width="72.42578125" style="1050" customWidth="1"/>
    <col min="9985" max="9985" width="22.7109375" style="1050" customWidth="1"/>
    <col min="9986" max="9986" width="18.28515625" style="1050" customWidth="1"/>
    <col min="9987" max="9987" width="12.28515625" style="1050" bestFit="1" customWidth="1"/>
    <col min="9988" max="9988" width="11" style="1050" bestFit="1" customWidth="1"/>
    <col min="9989" max="9989" width="17.85546875" style="1050" bestFit="1" customWidth="1"/>
    <col min="9990" max="10237" width="9.140625" style="1050"/>
    <col min="10238" max="10238" width="9.7109375" style="1050" customWidth="1"/>
    <col min="10239" max="10239" width="12.42578125" style="1050" customWidth="1"/>
    <col min="10240" max="10240" width="72.42578125" style="1050" customWidth="1"/>
    <col min="10241" max="10241" width="22.7109375" style="1050" customWidth="1"/>
    <col min="10242" max="10242" width="18.28515625" style="1050" customWidth="1"/>
    <col min="10243" max="10243" width="12.28515625" style="1050" bestFit="1" customWidth="1"/>
    <col min="10244" max="10244" width="11" style="1050" bestFit="1" customWidth="1"/>
    <col min="10245" max="10245" width="17.85546875" style="1050" bestFit="1" customWidth="1"/>
    <col min="10246" max="10493" width="9.140625" style="1050"/>
    <col min="10494" max="10494" width="9.7109375" style="1050" customWidth="1"/>
    <col min="10495" max="10495" width="12.42578125" style="1050" customWidth="1"/>
    <col min="10496" max="10496" width="72.42578125" style="1050" customWidth="1"/>
    <col min="10497" max="10497" width="22.7109375" style="1050" customWidth="1"/>
    <col min="10498" max="10498" width="18.28515625" style="1050" customWidth="1"/>
    <col min="10499" max="10499" width="12.28515625" style="1050" bestFit="1" customWidth="1"/>
    <col min="10500" max="10500" width="11" style="1050" bestFit="1" customWidth="1"/>
    <col min="10501" max="10501" width="17.85546875" style="1050" bestFit="1" customWidth="1"/>
    <col min="10502" max="10749" width="9.140625" style="1050"/>
    <col min="10750" max="10750" width="9.7109375" style="1050" customWidth="1"/>
    <col min="10751" max="10751" width="12.42578125" style="1050" customWidth="1"/>
    <col min="10752" max="10752" width="72.42578125" style="1050" customWidth="1"/>
    <col min="10753" max="10753" width="22.7109375" style="1050" customWidth="1"/>
    <col min="10754" max="10754" width="18.28515625" style="1050" customWidth="1"/>
    <col min="10755" max="10755" width="12.28515625" style="1050" bestFit="1" customWidth="1"/>
    <col min="10756" max="10756" width="11" style="1050" bestFit="1" customWidth="1"/>
    <col min="10757" max="10757" width="17.85546875" style="1050" bestFit="1" customWidth="1"/>
    <col min="10758" max="11005" width="9.140625" style="1050"/>
    <col min="11006" max="11006" width="9.7109375" style="1050" customWidth="1"/>
    <col min="11007" max="11007" width="12.42578125" style="1050" customWidth="1"/>
    <col min="11008" max="11008" width="72.42578125" style="1050" customWidth="1"/>
    <col min="11009" max="11009" width="22.7109375" style="1050" customWidth="1"/>
    <col min="11010" max="11010" width="18.28515625" style="1050" customWidth="1"/>
    <col min="11011" max="11011" width="12.28515625" style="1050" bestFit="1" customWidth="1"/>
    <col min="11012" max="11012" width="11" style="1050" bestFit="1" customWidth="1"/>
    <col min="11013" max="11013" width="17.85546875" style="1050" bestFit="1" customWidth="1"/>
    <col min="11014" max="11261" width="9.140625" style="1050"/>
    <col min="11262" max="11262" width="9.7109375" style="1050" customWidth="1"/>
    <col min="11263" max="11263" width="12.42578125" style="1050" customWidth="1"/>
    <col min="11264" max="11264" width="72.42578125" style="1050" customWidth="1"/>
    <col min="11265" max="11265" width="22.7109375" style="1050" customWidth="1"/>
    <col min="11266" max="11266" width="18.28515625" style="1050" customWidth="1"/>
    <col min="11267" max="11267" width="12.28515625" style="1050" bestFit="1" customWidth="1"/>
    <col min="11268" max="11268" width="11" style="1050" bestFit="1" customWidth="1"/>
    <col min="11269" max="11269" width="17.85546875" style="1050" bestFit="1" customWidth="1"/>
    <col min="11270" max="11517" width="9.140625" style="1050"/>
    <col min="11518" max="11518" width="9.7109375" style="1050" customWidth="1"/>
    <col min="11519" max="11519" width="12.42578125" style="1050" customWidth="1"/>
    <col min="11520" max="11520" width="72.42578125" style="1050" customWidth="1"/>
    <col min="11521" max="11521" width="22.7109375" style="1050" customWidth="1"/>
    <col min="11522" max="11522" width="18.28515625" style="1050" customWidth="1"/>
    <col min="11523" max="11523" width="12.28515625" style="1050" bestFit="1" customWidth="1"/>
    <col min="11524" max="11524" width="11" style="1050" bestFit="1" customWidth="1"/>
    <col min="11525" max="11525" width="17.85546875" style="1050" bestFit="1" customWidth="1"/>
    <col min="11526" max="11773" width="9.140625" style="1050"/>
    <col min="11774" max="11774" width="9.7109375" style="1050" customWidth="1"/>
    <col min="11775" max="11775" width="12.42578125" style="1050" customWidth="1"/>
    <col min="11776" max="11776" width="72.42578125" style="1050" customWidth="1"/>
    <col min="11777" max="11777" width="22.7109375" style="1050" customWidth="1"/>
    <col min="11778" max="11778" width="18.28515625" style="1050" customWidth="1"/>
    <col min="11779" max="11779" width="12.28515625" style="1050" bestFit="1" customWidth="1"/>
    <col min="11780" max="11780" width="11" style="1050" bestFit="1" customWidth="1"/>
    <col min="11781" max="11781" width="17.85546875" style="1050" bestFit="1" customWidth="1"/>
    <col min="11782" max="12029" width="9.140625" style="1050"/>
    <col min="12030" max="12030" width="9.7109375" style="1050" customWidth="1"/>
    <col min="12031" max="12031" width="12.42578125" style="1050" customWidth="1"/>
    <col min="12032" max="12032" width="72.42578125" style="1050" customWidth="1"/>
    <col min="12033" max="12033" width="22.7109375" style="1050" customWidth="1"/>
    <col min="12034" max="12034" width="18.28515625" style="1050" customWidth="1"/>
    <col min="12035" max="12035" width="12.28515625" style="1050" bestFit="1" customWidth="1"/>
    <col min="12036" max="12036" width="11" style="1050" bestFit="1" customWidth="1"/>
    <col min="12037" max="12037" width="17.85546875" style="1050" bestFit="1" customWidth="1"/>
    <col min="12038" max="12285" width="9.140625" style="1050"/>
    <col min="12286" max="12286" width="9.7109375" style="1050" customWidth="1"/>
    <col min="12287" max="12287" width="12.42578125" style="1050" customWidth="1"/>
    <col min="12288" max="12288" width="72.42578125" style="1050" customWidth="1"/>
    <col min="12289" max="12289" width="22.7109375" style="1050" customWidth="1"/>
    <col min="12290" max="12290" width="18.28515625" style="1050" customWidth="1"/>
    <col min="12291" max="12291" width="12.28515625" style="1050" bestFit="1" customWidth="1"/>
    <col min="12292" max="12292" width="11" style="1050" bestFit="1" customWidth="1"/>
    <col min="12293" max="12293" width="17.85546875" style="1050" bestFit="1" customWidth="1"/>
    <col min="12294" max="12541" width="9.140625" style="1050"/>
    <col min="12542" max="12542" width="9.7109375" style="1050" customWidth="1"/>
    <col min="12543" max="12543" width="12.42578125" style="1050" customWidth="1"/>
    <col min="12544" max="12544" width="72.42578125" style="1050" customWidth="1"/>
    <col min="12545" max="12545" width="22.7109375" style="1050" customWidth="1"/>
    <col min="12546" max="12546" width="18.28515625" style="1050" customWidth="1"/>
    <col min="12547" max="12547" width="12.28515625" style="1050" bestFit="1" customWidth="1"/>
    <col min="12548" max="12548" width="11" style="1050" bestFit="1" customWidth="1"/>
    <col min="12549" max="12549" width="17.85546875" style="1050" bestFit="1" customWidth="1"/>
    <col min="12550" max="12797" width="9.140625" style="1050"/>
    <col min="12798" max="12798" width="9.7109375" style="1050" customWidth="1"/>
    <col min="12799" max="12799" width="12.42578125" style="1050" customWidth="1"/>
    <col min="12800" max="12800" width="72.42578125" style="1050" customWidth="1"/>
    <col min="12801" max="12801" width="22.7109375" style="1050" customWidth="1"/>
    <col min="12802" max="12802" width="18.28515625" style="1050" customWidth="1"/>
    <col min="12803" max="12803" width="12.28515625" style="1050" bestFit="1" customWidth="1"/>
    <col min="12804" max="12804" width="11" style="1050" bestFit="1" customWidth="1"/>
    <col min="12805" max="12805" width="17.85546875" style="1050" bestFit="1" customWidth="1"/>
    <col min="12806" max="13053" width="9.140625" style="1050"/>
    <col min="13054" max="13054" width="9.7109375" style="1050" customWidth="1"/>
    <col min="13055" max="13055" width="12.42578125" style="1050" customWidth="1"/>
    <col min="13056" max="13056" width="72.42578125" style="1050" customWidth="1"/>
    <col min="13057" max="13057" width="22.7109375" style="1050" customWidth="1"/>
    <col min="13058" max="13058" width="18.28515625" style="1050" customWidth="1"/>
    <col min="13059" max="13059" width="12.28515625" style="1050" bestFit="1" customWidth="1"/>
    <col min="13060" max="13060" width="11" style="1050" bestFit="1" customWidth="1"/>
    <col min="13061" max="13061" width="17.85546875" style="1050" bestFit="1" customWidth="1"/>
    <col min="13062" max="13309" width="9.140625" style="1050"/>
    <col min="13310" max="13310" width="9.7109375" style="1050" customWidth="1"/>
    <col min="13311" max="13311" width="12.42578125" style="1050" customWidth="1"/>
    <col min="13312" max="13312" width="72.42578125" style="1050" customWidth="1"/>
    <col min="13313" max="13313" width="22.7109375" style="1050" customWidth="1"/>
    <col min="13314" max="13314" width="18.28515625" style="1050" customWidth="1"/>
    <col min="13315" max="13315" width="12.28515625" style="1050" bestFit="1" customWidth="1"/>
    <col min="13316" max="13316" width="11" style="1050" bestFit="1" customWidth="1"/>
    <col min="13317" max="13317" width="17.85546875" style="1050" bestFit="1" customWidth="1"/>
    <col min="13318" max="13565" width="9.140625" style="1050"/>
    <col min="13566" max="13566" width="9.7109375" style="1050" customWidth="1"/>
    <col min="13567" max="13567" width="12.42578125" style="1050" customWidth="1"/>
    <col min="13568" max="13568" width="72.42578125" style="1050" customWidth="1"/>
    <col min="13569" max="13569" width="22.7109375" style="1050" customWidth="1"/>
    <col min="13570" max="13570" width="18.28515625" style="1050" customWidth="1"/>
    <col min="13571" max="13571" width="12.28515625" style="1050" bestFit="1" customWidth="1"/>
    <col min="13572" max="13572" width="11" style="1050" bestFit="1" customWidth="1"/>
    <col min="13573" max="13573" width="17.85546875" style="1050" bestFit="1" customWidth="1"/>
    <col min="13574" max="13821" width="9.140625" style="1050"/>
    <col min="13822" max="13822" width="9.7109375" style="1050" customWidth="1"/>
    <col min="13823" max="13823" width="12.42578125" style="1050" customWidth="1"/>
    <col min="13824" max="13824" width="72.42578125" style="1050" customWidth="1"/>
    <col min="13825" max="13825" width="22.7109375" style="1050" customWidth="1"/>
    <col min="13826" max="13826" width="18.28515625" style="1050" customWidth="1"/>
    <col min="13827" max="13827" width="12.28515625" style="1050" bestFit="1" customWidth="1"/>
    <col min="13828" max="13828" width="11" style="1050" bestFit="1" customWidth="1"/>
    <col min="13829" max="13829" width="17.85546875" style="1050" bestFit="1" customWidth="1"/>
    <col min="13830" max="14077" width="9.140625" style="1050"/>
    <col min="14078" max="14078" width="9.7109375" style="1050" customWidth="1"/>
    <col min="14079" max="14079" width="12.42578125" style="1050" customWidth="1"/>
    <col min="14080" max="14080" width="72.42578125" style="1050" customWidth="1"/>
    <col min="14081" max="14081" width="22.7109375" style="1050" customWidth="1"/>
    <col min="14082" max="14082" width="18.28515625" style="1050" customWidth="1"/>
    <col min="14083" max="14083" width="12.28515625" style="1050" bestFit="1" customWidth="1"/>
    <col min="14084" max="14084" width="11" style="1050" bestFit="1" customWidth="1"/>
    <col min="14085" max="14085" width="17.85546875" style="1050" bestFit="1" customWidth="1"/>
    <col min="14086" max="14333" width="9.140625" style="1050"/>
    <col min="14334" max="14334" width="9.7109375" style="1050" customWidth="1"/>
    <col min="14335" max="14335" width="12.42578125" style="1050" customWidth="1"/>
    <col min="14336" max="14336" width="72.42578125" style="1050" customWidth="1"/>
    <col min="14337" max="14337" width="22.7109375" style="1050" customWidth="1"/>
    <col min="14338" max="14338" width="18.28515625" style="1050" customWidth="1"/>
    <col min="14339" max="14339" width="12.28515625" style="1050" bestFit="1" customWidth="1"/>
    <col min="14340" max="14340" width="11" style="1050" bestFit="1" customWidth="1"/>
    <col min="14341" max="14341" width="17.85546875" style="1050" bestFit="1" customWidth="1"/>
    <col min="14342" max="14589" width="9.140625" style="1050"/>
    <col min="14590" max="14590" width="9.7109375" style="1050" customWidth="1"/>
    <col min="14591" max="14591" width="12.42578125" style="1050" customWidth="1"/>
    <col min="14592" max="14592" width="72.42578125" style="1050" customWidth="1"/>
    <col min="14593" max="14593" width="22.7109375" style="1050" customWidth="1"/>
    <col min="14594" max="14594" width="18.28515625" style="1050" customWidth="1"/>
    <col min="14595" max="14595" width="12.28515625" style="1050" bestFit="1" customWidth="1"/>
    <col min="14596" max="14596" width="11" style="1050" bestFit="1" customWidth="1"/>
    <col min="14597" max="14597" width="17.85546875" style="1050" bestFit="1" customWidth="1"/>
    <col min="14598" max="14845" width="9.140625" style="1050"/>
    <col min="14846" max="14846" width="9.7109375" style="1050" customWidth="1"/>
    <col min="14847" max="14847" width="12.42578125" style="1050" customWidth="1"/>
    <col min="14848" max="14848" width="72.42578125" style="1050" customWidth="1"/>
    <col min="14849" max="14849" width="22.7109375" style="1050" customWidth="1"/>
    <col min="14850" max="14850" width="18.28515625" style="1050" customWidth="1"/>
    <col min="14851" max="14851" width="12.28515625" style="1050" bestFit="1" customWidth="1"/>
    <col min="14852" max="14852" width="11" style="1050" bestFit="1" customWidth="1"/>
    <col min="14853" max="14853" width="17.85546875" style="1050" bestFit="1" customWidth="1"/>
    <col min="14854" max="15101" width="9.140625" style="1050"/>
    <col min="15102" max="15102" width="9.7109375" style="1050" customWidth="1"/>
    <col min="15103" max="15103" width="12.42578125" style="1050" customWidth="1"/>
    <col min="15104" max="15104" width="72.42578125" style="1050" customWidth="1"/>
    <col min="15105" max="15105" width="22.7109375" style="1050" customWidth="1"/>
    <col min="15106" max="15106" width="18.28515625" style="1050" customWidth="1"/>
    <col min="15107" max="15107" width="12.28515625" style="1050" bestFit="1" customWidth="1"/>
    <col min="15108" max="15108" width="11" style="1050" bestFit="1" customWidth="1"/>
    <col min="15109" max="15109" width="17.85546875" style="1050" bestFit="1" customWidth="1"/>
    <col min="15110" max="15357" width="9.140625" style="1050"/>
    <col min="15358" max="15358" width="9.7109375" style="1050" customWidth="1"/>
    <col min="15359" max="15359" width="12.42578125" style="1050" customWidth="1"/>
    <col min="15360" max="15360" width="72.42578125" style="1050" customWidth="1"/>
    <col min="15361" max="15361" width="22.7109375" style="1050" customWidth="1"/>
    <col min="15362" max="15362" width="18.28515625" style="1050" customWidth="1"/>
    <col min="15363" max="15363" width="12.28515625" style="1050" bestFit="1" customWidth="1"/>
    <col min="15364" max="15364" width="11" style="1050" bestFit="1" customWidth="1"/>
    <col min="15365" max="15365" width="17.85546875" style="1050" bestFit="1" customWidth="1"/>
    <col min="15366" max="15613" width="9.140625" style="1050"/>
    <col min="15614" max="15614" width="9.7109375" style="1050" customWidth="1"/>
    <col min="15615" max="15615" width="12.42578125" style="1050" customWidth="1"/>
    <col min="15616" max="15616" width="72.42578125" style="1050" customWidth="1"/>
    <col min="15617" max="15617" width="22.7109375" style="1050" customWidth="1"/>
    <col min="15618" max="15618" width="18.28515625" style="1050" customWidth="1"/>
    <col min="15619" max="15619" width="12.28515625" style="1050" bestFit="1" customWidth="1"/>
    <col min="15620" max="15620" width="11" style="1050" bestFit="1" customWidth="1"/>
    <col min="15621" max="15621" width="17.85546875" style="1050" bestFit="1" customWidth="1"/>
    <col min="15622" max="15869" width="9.140625" style="1050"/>
    <col min="15870" max="15870" width="9.7109375" style="1050" customWidth="1"/>
    <col min="15871" max="15871" width="12.42578125" style="1050" customWidth="1"/>
    <col min="15872" max="15872" width="72.42578125" style="1050" customWidth="1"/>
    <col min="15873" max="15873" width="22.7109375" style="1050" customWidth="1"/>
    <col min="15874" max="15874" width="18.28515625" style="1050" customWidth="1"/>
    <col min="15875" max="15875" width="12.28515625" style="1050" bestFit="1" customWidth="1"/>
    <col min="15876" max="15876" width="11" style="1050" bestFit="1" customWidth="1"/>
    <col min="15877" max="15877" width="17.85546875" style="1050" bestFit="1" customWidth="1"/>
    <col min="15878" max="16125" width="9.140625" style="1050"/>
    <col min="16126" max="16126" width="9.7109375" style="1050" customWidth="1"/>
    <col min="16127" max="16127" width="12.42578125" style="1050" customWidth="1"/>
    <col min="16128" max="16128" width="72.42578125" style="1050" customWidth="1"/>
    <col min="16129" max="16129" width="22.7109375" style="1050" customWidth="1"/>
    <col min="16130" max="16130" width="18.28515625" style="1050" customWidth="1"/>
    <col min="16131" max="16131" width="12.28515625" style="1050" bestFit="1" customWidth="1"/>
    <col min="16132" max="16132" width="11" style="1050" bestFit="1" customWidth="1"/>
    <col min="16133" max="16133" width="17.85546875" style="1050" bestFit="1" customWidth="1"/>
    <col min="16134" max="16384" width="9.140625" style="1050"/>
  </cols>
  <sheetData>
    <row r="1" spans="1:5">
      <c r="C1" s="213"/>
      <c r="D1" s="1058" t="s">
        <v>1005</v>
      </c>
      <c r="E1" s="1058"/>
    </row>
    <row r="2" spans="1:5">
      <c r="C2" s="368"/>
      <c r="D2" s="1058" t="s">
        <v>279</v>
      </c>
      <c r="E2" s="214"/>
    </row>
    <row r="3" spans="1:5">
      <c r="C3" s="213"/>
      <c r="D3" s="214" t="s">
        <v>0</v>
      </c>
      <c r="E3" s="214"/>
    </row>
    <row r="4" spans="1:5">
      <c r="D4" s="505"/>
      <c r="E4" s="505"/>
    </row>
    <row r="5" spans="1:5" ht="45.6" customHeight="1">
      <c r="A5" s="1210" t="s">
        <v>1014</v>
      </c>
      <c r="B5" s="1210"/>
      <c r="C5" s="1210"/>
      <c r="D5" s="1210"/>
      <c r="E5" s="1050"/>
    </row>
    <row r="6" spans="1:5">
      <c r="A6" s="1016"/>
      <c r="B6" s="1016"/>
      <c r="C6" s="1016"/>
      <c r="D6" s="510" t="s">
        <v>191</v>
      </c>
    </row>
    <row r="7" spans="1:5" ht="103.5">
      <c r="A7" s="1211" t="s">
        <v>608</v>
      </c>
      <c r="B7" s="1211"/>
      <c r="C7" s="1212" t="s">
        <v>609</v>
      </c>
      <c r="D7" s="516" t="s">
        <v>22</v>
      </c>
      <c r="E7" s="1050"/>
    </row>
    <row r="8" spans="1:5" ht="24" customHeight="1">
      <c r="A8" s="1027" t="s">
        <v>19</v>
      </c>
      <c r="B8" s="508" t="s">
        <v>610</v>
      </c>
      <c r="C8" s="1213"/>
      <c r="D8" s="21" t="s">
        <v>50</v>
      </c>
      <c r="E8" s="1050"/>
    </row>
    <row r="9" spans="1:5" s="1040" customFormat="1">
      <c r="A9" s="239"/>
      <c r="B9" s="518"/>
      <c r="C9" s="460" t="s">
        <v>611</v>
      </c>
      <c r="D9" s="519">
        <f>+D11</f>
        <v>-2902867.5240000002</v>
      </c>
      <c r="E9" s="1098"/>
    </row>
    <row r="10" spans="1:5">
      <c r="A10" s="1027"/>
      <c r="B10" s="508"/>
      <c r="C10" s="375" t="s">
        <v>173</v>
      </c>
      <c r="D10" s="515"/>
      <c r="E10" s="1050"/>
    </row>
    <row r="11" spans="1:5" s="1040" customFormat="1" ht="34.5">
      <c r="A11" s="239"/>
      <c r="B11" s="509"/>
      <c r="C11" s="1057" t="s">
        <v>43</v>
      </c>
      <c r="D11" s="519">
        <f>D13+D16+D21+D27+D30+D36+D57+D60+D41</f>
        <v>-2902867.5240000002</v>
      </c>
      <c r="E11" s="542"/>
    </row>
    <row r="12" spans="1:5" s="1040" customFormat="1">
      <c r="A12" s="239"/>
      <c r="B12" s="509"/>
      <c r="C12" s="1037" t="s">
        <v>6</v>
      </c>
      <c r="D12" s="519"/>
      <c r="E12" s="542"/>
    </row>
    <row r="13" spans="1:5" s="1040" customFormat="1">
      <c r="A13" s="239">
        <v>1004</v>
      </c>
      <c r="B13" s="239">
        <v>31009</v>
      </c>
      <c r="C13" s="1057" t="s">
        <v>685</v>
      </c>
      <c r="D13" s="519">
        <f>D15</f>
        <v>-266809.59999999998</v>
      </c>
      <c r="E13" s="542"/>
    </row>
    <row r="14" spans="1:5" s="1040" customFormat="1">
      <c r="A14" s="239"/>
      <c r="B14" s="239"/>
      <c r="C14" s="1039" t="s">
        <v>332</v>
      </c>
      <c r="D14" s="519"/>
      <c r="E14" s="542"/>
    </row>
    <row r="15" spans="1:5" s="1040" customFormat="1">
      <c r="A15" s="239"/>
      <c r="B15" s="239"/>
      <c r="C15" s="336" t="s">
        <v>686</v>
      </c>
      <c r="D15" s="519">
        <f>'h9'!H231</f>
        <v>-266809.59999999998</v>
      </c>
      <c r="E15" s="542"/>
    </row>
    <row r="16" spans="1:5" s="1040" customFormat="1">
      <c r="A16" s="239">
        <v>1004</v>
      </c>
      <c r="B16" s="239">
        <v>31011</v>
      </c>
      <c r="C16" s="1057" t="s">
        <v>687</v>
      </c>
      <c r="D16" s="519">
        <f>D18</f>
        <v>-206427.9</v>
      </c>
      <c r="E16" s="542"/>
    </row>
    <row r="17" spans="1:5" s="1040" customFormat="1">
      <c r="A17" s="239"/>
      <c r="B17" s="239"/>
      <c r="C17" s="543" t="s">
        <v>332</v>
      </c>
      <c r="D17" s="519"/>
      <c r="E17" s="542"/>
    </row>
    <row r="18" spans="1:5" s="1040" customFormat="1" ht="34.5">
      <c r="A18" s="239"/>
      <c r="B18" s="239"/>
      <c r="C18" s="544" t="s">
        <v>333</v>
      </c>
      <c r="D18" s="519">
        <f>D20</f>
        <v>-206427.9</v>
      </c>
      <c r="E18" s="542"/>
    </row>
    <row r="19" spans="1:5" s="1040" customFormat="1">
      <c r="A19" s="239"/>
      <c r="B19" s="239"/>
      <c r="C19" s="1039" t="s">
        <v>688</v>
      </c>
      <c r="D19" s="519"/>
      <c r="E19" s="542"/>
    </row>
    <row r="20" spans="1:5" s="1040" customFormat="1" ht="37.5" customHeight="1">
      <c r="A20" s="239"/>
      <c r="B20" s="239"/>
      <c r="C20" s="790" t="s">
        <v>689</v>
      </c>
      <c r="D20" s="519">
        <f>'h9'!H240</f>
        <v>-206427.9</v>
      </c>
      <c r="E20" s="542"/>
    </row>
    <row r="21" spans="1:5" s="1040" customFormat="1" ht="34.5">
      <c r="A21" s="239">
        <v>1004</v>
      </c>
      <c r="B21" s="239">
        <v>31012</v>
      </c>
      <c r="C21" s="1057" t="s">
        <v>690</v>
      </c>
      <c r="D21" s="519">
        <f>D23</f>
        <v>-180651.8</v>
      </c>
      <c r="E21" s="542"/>
    </row>
    <row r="22" spans="1:5" s="1040" customFormat="1">
      <c r="A22" s="239"/>
      <c r="B22" s="239"/>
      <c r="C22" s="543" t="s">
        <v>332</v>
      </c>
      <c r="D22" s="519"/>
      <c r="E22" s="542"/>
    </row>
    <row r="23" spans="1:5" s="1040" customFormat="1" ht="34.5">
      <c r="A23" s="239"/>
      <c r="B23" s="239"/>
      <c r="C23" s="544" t="s">
        <v>333</v>
      </c>
      <c r="D23" s="519">
        <f>D25+D26</f>
        <v>-180651.8</v>
      </c>
      <c r="E23" s="542"/>
    </row>
    <row r="24" spans="1:5" s="1040" customFormat="1">
      <c r="A24" s="239"/>
      <c r="B24" s="239"/>
      <c r="C24" s="543" t="s">
        <v>688</v>
      </c>
      <c r="D24" s="519"/>
      <c r="E24" s="542"/>
    </row>
    <row r="25" spans="1:5" s="1040" customFormat="1">
      <c r="A25" s="239"/>
      <c r="B25" s="239"/>
      <c r="C25" s="1037" t="s">
        <v>691</v>
      </c>
      <c r="D25" s="519">
        <v>-30651.8</v>
      </c>
      <c r="E25" s="542"/>
    </row>
    <row r="26" spans="1:5" s="1040" customFormat="1" ht="103.5">
      <c r="A26" s="239"/>
      <c r="B26" s="239"/>
      <c r="C26" s="1037" t="s">
        <v>692</v>
      </c>
      <c r="D26" s="519">
        <v>-150000</v>
      </c>
      <c r="E26" s="542"/>
    </row>
    <row r="27" spans="1:5" s="1040" customFormat="1">
      <c r="A27" s="239">
        <v>1004</v>
      </c>
      <c r="B27" s="239">
        <v>31013</v>
      </c>
      <c r="C27" s="1057" t="s">
        <v>693</v>
      </c>
      <c r="D27" s="519">
        <f>D29</f>
        <v>-374025</v>
      </c>
      <c r="E27" s="542"/>
    </row>
    <row r="28" spans="1:5" s="1040" customFormat="1">
      <c r="A28" s="239"/>
      <c r="B28" s="239"/>
      <c r="C28" s="543" t="s">
        <v>332</v>
      </c>
      <c r="D28" s="519"/>
      <c r="E28" s="542"/>
    </row>
    <row r="29" spans="1:5" s="1040" customFormat="1" ht="34.5">
      <c r="A29" s="239"/>
      <c r="B29" s="239"/>
      <c r="C29" s="544" t="s">
        <v>333</v>
      </c>
      <c r="D29" s="519">
        <f>'h9'!H258</f>
        <v>-374025</v>
      </c>
      <c r="E29" s="542"/>
    </row>
    <row r="30" spans="1:5" s="1040" customFormat="1">
      <c r="A30" s="239">
        <v>1004</v>
      </c>
      <c r="B30" s="239">
        <v>31014</v>
      </c>
      <c r="C30" s="1057" t="s">
        <v>694</v>
      </c>
      <c r="D30" s="519">
        <f>D32</f>
        <v>-64813.1</v>
      </c>
      <c r="E30" s="542"/>
    </row>
    <row r="31" spans="1:5" s="1040" customFormat="1">
      <c r="A31" s="239"/>
      <c r="B31" s="239"/>
      <c r="C31" s="543" t="s">
        <v>332</v>
      </c>
      <c r="D31" s="519"/>
      <c r="E31" s="542"/>
    </row>
    <row r="32" spans="1:5" s="1040" customFormat="1" ht="34.5">
      <c r="A32" s="239"/>
      <c r="B32" s="239"/>
      <c r="C32" s="544" t="s">
        <v>333</v>
      </c>
      <c r="D32" s="519">
        <f>D34+D35</f>
        <v>-64813.1</v>
      </c>
      <c r="E32" s="542"/>
    </row>
    <row r="33" spans="1:5" s="1040" customFormat="1">
      <c r="A33" s="239"/>
      <c r="B33" s="239"/>
      <c r="C33" s="543" t="s">
        <v>688</v>
      </c>
      <c r="D33" s="519"/>
      <c r="E33" s="542"/>
    </row>
    <row r="34" spans="1:5" s="1040" customFormat="1">
      <c r="A34" s="239"/>
      <c r="B34" s="239"/>
      <c r="C34" s="1037" t="s">
        <v>695</v>
      </c>
      <c r="D34" s="519">
        <f>'h9'!H267</f>
        <v>-59313.1</v>
      </c>
      <c r="E34" s="542"/>
    </row>
    <row r="35" spans="1:5" s="1040" customFormat="1" ht="34.5">
      <c r="A35" s="239"/>
      <c r="B35" s="239"/>
      <c r="C35" s="1037" t="s">
        <v>696</v>
      </c>
      <c r="D35" s="519">
        <f>'h9'!H269</f>
        <v>-5500</v>
      </c>
      <c r="E35" s="542"/>
    </row>
    <row r="36" spans="1:5" s="1040" customFormat="1">
      <c r="A36" s="239">
        <v>1004</v>
      </c>
      <c r="B36" s="239">
        <v>31020</v>
      </c>
      <c r="C36" s="1057" t="s">
        <v>697</v>
      </c>
      <c r="D36" s="519">
        <f>D38</f>
        <v>-3523.9</v>
      </c>
      <c r="E36" s="542"/>
    </row>
    <row r="37" spans="1:5" s="1040" customFormat="1">
      <c r="A37" s="239"/>
      <c r="B37" s="239"/>
      <c r="C37" s="543" t="s">
        <v>332</v>
      </c>
      <c r="D37" s="519"/>
      <c r="E37" s="542"/>
    </row>
    <row r="38" spans="1:5" s="1040" customFormat="1" ht="34.5">
      <c r="A38" s="239"/>
      <c r="B38" s="239"/>
      <c r="C38" s="544" t="s">
        <v>333</v>
      </c>
      <c r="D38" s="519">
        <f>D40</f>
        <v>-3523.9</v>
      </c>
      <c r="E38" s="542"/>
    </row>
    <row r="39" spans="1:5" s="1040" customFormat="1">
      <c r="A39" s="239"/>
      <c r="B39" s="239"/>
      <c r="C39" s="543" t="s">
        <v>688</v>
      </c>
      <c r="D39" s="519"/>
      <c r="E39" s="542"/>
    </row>
    <row r="40" spans="1:5" s="1040" customFormat="1" ht="34.5">
      <c r="A40" s="239"/>
      <c r="B40" s="239"/>
      <c r="C40" s="1037" t="s">
        <v>698</v>
      </c>
      <c r="D40" s="519">
        <v>-3523.9</v>
      </c>
      <c r="E40" s="542"/>
    </row>
    <row r="41" spans="1:5" s="1040" customFormat="1" ht="22.9" customHeight="1">
      <c r="A41" s="644">
        <v>1049</v>
      </c>
      <c r="B41" s="644">
        <v>21001</v>
      </c>
      <c r="C41" s="644" t="s">
        <v>943</v>
      </c>
      <c r="D41" s="643">
        <f>D43</f>
        <v>-1190198.024</v>
      </c>
      <c r="E41" s="542"/>
    </row>
    <row r="42" spans="1:5" s="1040" customFormat="1">
      <c r="A42" s="1047"/>
      <c r="B42" s="1047"/>
      <c r="C42" s="811" t="s">
        <v>332</v>
      </c>
      <c r="D42" s="645"/>
      <c r="E42" s="542"/>
    </row>
    <row r="43" spans="1:5" s="1040" customFormat="1" ht="35.450000000000003" customHeight="1">
      <c r="A43" s="644"/>
      <c r="B43" s="644"/>
      <c r="C43" s="812" t="s">
        <v>612</v>
      </c>
      <c r="D43" s="643">
        <f>D45+D49+D51</f>
        <v>-1190198.024</v>
      </c>
      <c r="E43" s="542"/>
    </row>
    <row r="44" spans="1:5" s="1040" customFormat="1">
      <c r="A44" s="813"/>
      <c r="B44" s="813"/>
      <c r="C44" s="811" t="s">
        <v>968</v>
      </c>
      <c r="D44" s="654"/>
      <c r="E44" s="542"/>
    </row>
    <row r="45" spans="1:5" s="1040" customFormat="1">
      <c r="A45" s="813"/>
      <c r="B45" s="796">
        <v>1</v>
      </c>
      <c r="C45" s="792" t="s">
        <v>944</v>
      </c>
      <c r="D45" s="654">
        <f>D46+D47+D48</f>
        <v>-1062654.118</v>
      </c>
      <c r="E45" s="542"/>
    </row>
    <row r="46" spans="1:5" s="1040" customFormat="1" ht="51.75">
      <c r="A46" s="813"/>
      <c r="B46" s="796"/>
      <c r="C46" s="794" t="s">
        <v>949</v>
      </c>
      <c r="D46" s="655">
        <f>h10k!D33</f>
        <v>-21704.451000000001</v>
      </c>
      <c r="E46" s="542"/>
    </row>
    <row r="47" spans="1:5" s="1040" customFormat="1" ht="51.75">
      <c r="A47" s="813"/>
      <c r="B47" s="796"/>
      <c r="C47" s="794" t="s">
        <v>950</v>
      </c>
      <c r="D47" s="655">
        <f>h10k!D34</f>
        <v>-902909.79099999997</v>
      </c>
      <c r="E47" s="542"/>
    </row>
    <row r="48" spans="1:5" s="1040" customFormat="1" ht="69">
      <c r="A48" s="813"/>
      <c r="B48" s="796"/>
      <c r="C48" s="794" t="s">
        <v>951</v>
      </c>
      <c r="D48" s="655">
        <f>h10k!D35</f>
        <v>-138039.87599999999</v>
      </c>
      <c r="E48" s="542"/>
    </row>
    <row r="49" spans="1:5" s="1040" customFormat="1">
      <c r="A49" s="813"/>
      <c r="B49" s="800" t="s">
        <v>945</v>
      </c>
      <c r="C49" s="792" t="s">
        <v>946</v>
      </c>
      <c r="D49" s="654">
        <f>D50</f>
        <v>160465.489</v>
      </c>
      <c r="E49" s="542"/>
    </row>
    <row r="50" spans="1:5" s="1040" customFormat="1" ht="46.9" customHeight="1">
      <c r="A50" s="813"/>
      <c r="B50" s="793"/>
      <c r="C50" s="793" t="s">
        <v>952</v>
      </c>
      <c r="D50" s="655">
        <f>h10k!D37</f>
        <v>160465.489</v>
      </c>
      <c r="E50" s="542"/>
    </row>
    <row r="51" spans="1:5" s="1040" customFormat="1">
      <c r="A51" s="813"/>
      <c r="B51" s="800" t="s">
        <v>947</v>
      </c>
      <c r="C51" s="792" t="s">
        <v>948</v>
      </c>
      <c r="D51" s="654">
        <f>D52+D53+D54+D55+D56</f>
        <v>-288009.39500000002</v>
      </c>
      <c r="E51" s="542"/>
    </row>
    <row r="52" spans="1:5" s="1040" customFormat="1" ht="34.5">
      <c r="A52" s="813"/>
      <c r="B52" s="802"/>
      <c r="C52" s="803" t="s">
        <v>953</v>
      </c>
      <c r="D52" s="655">
        <f>h10k!D39</f>
        <v>-1074.8720000000001</v>
      </c>
      <c r="E52" s="542"/>
    </row>
    <row r="53" spans="1:5" s="1040" customFormat="1" ht="69">
      <c r="A53" s="813"/>
      <c r="B53" s="793"/>
      <c r="C53" s="793" t="s">
        <v>954</v>
      </c>
      <c r="D53" s="655">
        <f>h10k!D40</f>
        <v>-258512.20300000001</v>
      </c>
      <c r="E53" s="542"/>
    </row>
    <row r="54" spans="1:5" s="1040" customFormat="1" ht="34.5">
      <c r="A54" s="813"/>
      <c r="B54" s="793"/>
      <c r="C54" s="793" t="s">
        <v>955</v>
      </c>
      <c r="D54" s="655">
        <f>h10k!D41</f>
        <v>-189.57499999999999</v>
      </c>
      <c r="E54" s="542"/>
    </row>
    <row r="55" spans="1:5" s="1040" customFormat="1" ht="34.5">
      <c r="A55" s="813"/>
      <c r="B55" s="793"/>
      <c r="C55" s="793" t="s">
        <v>956</v>
      </c>
      <c r="D55" s="655">
        <f>h10k!D42</f>
        <v>-5266.3270000000002</v>
      </c>
      <c r="E55" s="542"/>
    </row>
    <row r="56" spans="1:5" s="1040" customFormat="1" ht="34.5">
      <c r="A56" s="813"/>
      <c r="B56" s="793"/>
      <c r="C56" s="793" t="s">
        <v>957</v>
      </c>
      <c r="D56" s="655">
        <f>h10k!D43</f>
        <v>-22966.418000000001</v>
      </c>
      <c r="E56" s="542"/>
    </row>
    <row r="57" spans="1:5" s="1040" customFormat="1" ht="34.5">
      <c r="A57" s="511">
        <v>1049</v>
      </c>
      <c r="B57" s="511">
        <v>21019</v>
      </c>
      <c r="C57" s="513" t="s">
        <v>603</v>
      </c>
      <c r="D57" s="814">
        <f>D59</f>
        <v>-566418.19999999995</v>
      </c>
    </row>
    <row r="58" spans="1:5">
      <c r="A58" s="815"/>
      <c r="B58" s="815"/>
      <c r="C58" s="816" t="s">
        <v>332</v>
      </c>
      <c r="D58" s="817"/>
      <c r="E58" s="1050"/>
    </row>
    <row r="59" spans="1:5" ht="21.6" customHeight="1">
      <c r="A59" s="815"/>
      <c r="B59" s="815"/>
      <c r="C59" s="818" t="s">
        <v>612</v>
      </c>
      <c r="D59" s="817">
        <f>'h17'!G76</f>
        <v>-566418.19999999995</v>
      </c>
      <c r="E59" s="1050"/>
    </row>
    <row r="60" spans="1:5" s="1040" customFormat="1" ht="34.5">
      <c r="A60" s="819">
        <v>1049</v>
      </c>
      <c r="B60" s="819">
        <v>31002</v>
      </c>
      <c r="C60" s="820" t="s">
        <v>594</v>
      </c>
      <c r="D60" s="821">
        <f>D62</f>
        <v>-50000</v>
      </c>
    </row>
    <row r="61" spans="1:5">
      <c r="A61" s="819"/>
      <c r="B61" s="819"/>
      <c r="C61" s="822" t="s">
        <v>332</v>
      </c>
      <c r="D61" s="823"/>
      <c r="E61" s="1050"/>
    </row>
    <row r="62" spans="1:5" ht="21" customHeight="1">
      <c r="A62" s="1038"/>
      <c r="B62" s="1038"/>
      <c r="C62" s="1029" t="s">
        <v>612</v>
      </c>
      <c r="D62" s="823">
        <f>'h17'!G79</f>
        <v>-50000</v>
      </c>
      <c r="E62" s="1050"/>
    </row>
    <row r="63" spans="1:5">
      <c r="A63" s="530"/>
      <c r="B63" s="530"/>
      <c r="C63" s="540"/>
      <c r="D63" s="541"/>
      <c r="E63" s="1050"/>
    </row>
    <row r="64" spans="1:5">
      <c r="A64" s="530"/>
      <c r="B64" s="530"/>
      <c r="C64" s="540"/>
      <c r="D64" s="541"/>
      <c r="E64" s="1050"/>
    </row>
    <row r="65" spans="1:5">
      <c r="A65" s="530"/>
      <c r="B65" s="530"/>
      <c r="C65" s="540"/>
      <c r="D65" s="541"/>
      <c r="E65" s="1050"/>
    </row>
    <row r="66" spans="1:5">
      <c r="A66" s="530"/>
      <c r="B66" s="530"/>
      <c r="C66" s="540"/>
      <c r="D66" s="541"/>
      <c r="E66" s="1050"/>
    </row>
    <row r="67" spans="1:5">
      <c r="A67" s="530"/>
      <c r="B67" s="530"/>
      <c r="C67" s="540"/>
      <c r="D67" s="541"/>
      <c r="E67" s="1050"/>
    </row>
    <row r="68" spans="1:5">
      <c r="A68" s="530"/>
      <c r="B68" s="530"/>
      <c r="C68" s="540"/>
      <c r="D68" s="541"/>
      <c r="E68" s="1050"/>
    </row>
    <row r="69" spans="1:5">
      <c r="A69" s="530"/>
      <c r="B69" s="530"/>
      <c r="C69" s="540"/>
      <c r="D69" s="541"/>
      <c r="E69" s="1050"/>
    </row>
    <row r="70" spans="1:5">
      <c r="A70" s="530"/>
      <c r="B70" s="530"/>
      <c r="C70" s="540"/>
      <c r="D70" s="541"/>
      <c r="E70" s="1050"/>
    </row>
    <row r="71" spans="1:5">
      <c r="A71" s="530"/>
      <c r="B71" s="530"/>
      <c r="C71" s="540"/>
      <c r="D71" s="541"/>
      <c r="E71" s="1050"/>
    </row>
    <row r="72" spans="1:5">
      <c r="A72" s="530"/>
      <c r="B72" s="530"/>
      <c r="C72" s="540"/>
      <c r="D72" s="541"/>
      <c r="E72" s="1050"/>
    </row>
    <row r="73" spans="1:5">
      <c r="A73" s="530"/>
      <c r="B73" s="530"/>
      <c r="C73" s="540"/>
      <c r="D73" s="541"/>
      <c r="E73" s="1050"/>
    </row>
    <row r="74" spans="1:5">
      <c r="A74" s="530"/>
      <c r="B74" s="530"/>
      <c r="C74" s="540"/>
      <c r="D74" s="541"/>
      <c r="E74" s="1050"/>
    </row>
    <row r="75" spans="1:5">
      <c r="A75" s="530"/>
      <c r="B75" s="530"/>
      <c r="C75" s="540"/>
      <c r="D75" s="541"/>
      <c r="E75" s="1050"/>
    </row>
    <row r="76" spans="1:5">
      <c r="A76" s="530"/>
      <c r="B76" s="530"/>
      <c r="C76" s="540"/>
      <c r="D76" s="541"/>
      <c r="E76" s="1050"/>
    </row>
    <row r="77" spans="1:5">
      <c r="A77" s="530"/>
      <c r="B77" s="530"/>
      <c r="C77" s="540"/>
      <c r="D77" s="541"/>
      <c r="E77" s="1050"/>
    </row>
    <row r="78" spans="1:5">
      <c r="A78" s="530"/>
      <c r="B78" s="530"/>
      <c r="C78" s="540"/>
      <c r="D78" s="541"/>
      <c r="E78" s="1050"/>
    </row>
    <row r="79" spans="1:5">
      <c r="A79" s="530"/>
      <c r="B79" s="530"/>
      <c r="C79" s="540"/>
      <c r="D79" s="541"/>
      <c r="E79" s="1050"/>
    </row>
    <row r="80" spans="1:5">
      <c r="A80" s="530"/>
      <c r="B80" s="530"/>
      <c r="C80" s="540"/>
      <c r="D80" s="541"/>
      <c r="E80" s="1050"/>
    </row>
    <row r="81" spans="1:5">
      <c r="A81" s="530"/>
      <c r="B81" s="530"/>
      <c r="C81" s="540"/>
      <c r="D81" s="541"/>
      <c r="E81" s="1050"/>
    </row>
    <row r="82" spans="1:5">
      <c r="A82" s="530"/>
      <c r="B82" s="530"/>
      <c r="C82" s="540"/>
      <c r="D82" s="541"/>
      <c r="E82" s="1050"/>
    </row>
    <row r="83" spans="1:5">
      <c r="A83" s="530"/>
      <c r="B83" s="530"/>
      <c r="C83" s="540"/>
      <c r="D83" s="541"/>
      <c r="E83" s="1050"/>
    </row>
    <row r="84" spans="1:5">
      <c r="A84" s="530"/>
      <c r="B84" s="530"/>
      <c r="C84" s="540"/>
      <c r="D84" s="541"/>
      <c r="E84" s="1050"/>
    </row>
    <row r="85" spans="1:5">
      <c r="A85" s="530"/>
      <c r="B85" s="530"/>
      <c r="C85" s="540"/>
      <c r="D85" s="541"/>
      <c r="E85" s="1050"/>
    </row>
    <row r="86" spans="1:5">
      <c r="A86" s="530"/>
      <c r="B86" s="530"/>
      <c r="C86" s="540"/>
      <c r="D86" s="541"/>
      <c r="E86" s="1050"/>
    </row>
    <row r="87" spans="1:5">
      <c r="A87" s="530"/>
      <c r="B87" s="530"/>
      <c r="C87" s="540"/>
      <c r="D87" s="541"/>
      <c r="E87" s="1050"/>
    </row>
    <row r="88" spans="1:5">
      <c r="A88" s="530"/>
      <c r="B88" s="530"/>
      <c r="C88" s="540"/>
      <c r="D88" s="541"/>
      <c r="E88" s="1050"/>
    </row>
    <row r="89" spans="1:5">
      <c r="A89" s="530"/>
      <c r="B89" s="530"/>
      <c r="C89" s="540"/>
      <c r="D89" s="541"/>
      <c r="E89" s="1050"/>
    </row>
    <row r="90" spans="1:5">
      <c r="A90" s="530"/>
      <c r="B90" s="530"/>
      <c r="C90" s="540"/>
      <c r="D90" s="541"/>
      <c r="E90" s="1050"/>
    </row>
    <row r="91" spans="1:5">
      <c r="A91" s="530"/>
      <c r="B91" s="530"/>
      <c r="C91" s="540"/>
      <c r="D91" s="541"/>
      <c r="E91" s="1050"/>
    </row>
    <row r="92" spans="1:5">
      <c r="A92" s="530"/>
      <c r="B92" s="530"/>
      <c r="C92" s="540"/>
      <c r="D92" s="541"/>
      <c r="E92" s="1050"/>
    </row>
    <row r="93" spans="1:5">
      <c r="A93" s="530"/>
      <c r="B93" s="530"/>
      <c r="C93" s="540"/>
      <c r="D93" s="541"/>
      <c r="E93" s="1050"/>
    </row>
    <row r="94" spans="1:5">
      <c r="A94" s="530"/>
      <c r="B94" s="530"/>
      <c r="C94" s="540"/>
      <c r="D94" s="541"/>
      <c r="E94" s="1050"/>
    </row>
    <row r="95" spans="1:5">
      <c r="A95" s="530"/>
      <c r="B95" s="530"/>
      <c r="C95" s="540"/>
      <c r="D95" s="541"/>
      <c r="E95" s="1050"/>
    </row>
    <row r="96" spans="1:5">
      <c r="A96" s="530"/>
      <c r="B96" s="530"/>
      <c r="C96" s="540"/>
      <c r="D96" s="541"/>
      <c r="E96" s="1050"/>
    </row>
    <row r="97" spans="1:5">
      <c r="A97" s="530"/>
      <c r="B97" s="530"/>
      <c r="C97" s="540"/>
      <c r="D97" s="541"/>
      <c r="E97" s="1050"/>
    </row>
    <row r="98" spans="1:5">
      <c r="A98" s="530"/>
      <c r="B98" s="530"/>
      <c r="C98" s="540"/>
      <c r="D98" s="541"/>
      <c r="E98" s="1050"/>
    </row>
    <row r="99" spans="1:5">
      <c r="A99" s="530"/>
      <c r="B99" s="530"/>
      <c r="C99" s="540"/>
      <c r="D99" s="541"/>
      <c r="E99" s="1050"/>
    </row>
    <row r="100" spans="1:5">
      <c r="A100" s="530"/>
      <c r="B100" s="530"/>
      <c r="C100" s="540"/>
      <c r="D100" s="541"/>
      <c r="E100" s="1050"/>
    </row>
    <row r="101" spans="1:5">
      <c r="A101" s="530"/>
      <c r="B101" s="530"/>
      <c r="C101" s="540"/>
      <c r="D101" s="541"/>
      <c r="E101" s="1050"/>
    </row>
    <row r="102" spans="1:5">
      <c r="A102" s="530"/>
      <c r="B102" s="530"/>
      <c r="C102" s="540"/>
      <c r="D102" s="541"/>
      <c r="E102" s="1050"/>
    </row>
    <row r="103" spans="1:5">
      <c r="A103" s="530"/>
      <c r="B103" s="530"/>
      <c r="C103" s="540"/>
      <c r="D103" s="541"/>
      <c r="E103" s="1050"/>
    </row>
    <row r="104" spans="1:5">
      <c r="A104" s="530"/>
      <c r="B104" s="530"/>
      <c r="C104" s="540"/>
      <c r="D104" s="541"/>
      <c r="E104" s="1050"/>
    </row>
    <row r="105" spans="1:5">
      <c r="A105" s="530"/>
      <c r="B105" s="530"/>
      <c r="C105" s="540"/>
      <c r="D105" s="541"/>
      <c r="E105" s="1050"/>
    </row>
    <row r="106" spans="1:5">
      <c r="E106" s="1050"/>
    </row>
    <row r="107" spans="1:5">
      <c r="E107" s="1050"/>
    </row>
    <row r="108" spans="1:5">
      <c r="C108" s="512" t="s">
        <v>604</v>
      </c>
      <c r="E108" s="1050"/>
    </row>
    <row r="109" spans="1:5">
      <c r="C109" s="512" t="s">
        <v>605</v>
      </c>
      <c r="E109" s="1050"/>
    </row>
    <row r="110" spans="1:5">
      <c r="C110" s="512" t="s">
        <v>606</v>
      </c>
      <c r="E110" s="1050"/>
    </row>
    <row r="111" spans="1:5">
      <c r="E111" s="1050"/>
    </row>
    <row r="113" spans="3:3">
      <c r="C113" s="520"/>
    </row>
  </sheetData>
  <mergeCells count="3">
    <mergeCell ref="A5:D5"/>
    <mergeCell ref="A7:B7"/>
    <mergeCell ref="C7:C8"/>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27"/>
  <sheetViews>
    <sheetView zoomScaleNormal="100" workbookViewId="0">
      <selection sqref="A1:XFD1048576"/>
    </sheetView>
  </sheetViews>
  <sheetFormatPr defaultRowHeight="17.25"/>
  <cols>
    <col min="1" max="1" width="9.140625" style="576"/>
    <col min="2" max="2" width="11.42578125" style="576" customWidth="1"/>
    <col min="3" max="3" width="15.42578125" style="576" customWidth="1"/>
    <col min="4" max="4" width="83.7109375" style="576" customWidth="1"/>
    <col min="5" max="5" width="35.85546875" style="576" customWidth="1"/>
    <col min="6" max="6" width="20.85546875" style="576" customWidth="1"/>
    <col min="7" max="7" width="9.140625" style="576"/>
    <col min="8" max="8" width="10.42578125" style="576" bestFit="1" customWidth="1"/>
    <col min="9" max="157" width="9.140625" style="576"/>
    <col min="158" max="158" width="5" style="576" customWidth="1"/>
    <col min="159" max="159" width="4.7109375" style="576" customWidth="1"/>
    <col min="160" max="160" width="5" style="576" customWidth="1"/>
    <col min="161" max="161" width="19.7109375" style="576" customWidth="1"/>
    <col min="162" max="162" width="49.85546875" style="576" customWidth="1"/>
    <col min="163" max="163" width="14.5703125" style="576" customWidth="1"/>
    <col min="164" max="164" width="13.7109375" style="576" customWidth="1"/>
    <col min="165" max="165" width="13.42578125" style="576" customWidth="1"/>
    <col min="166" max="166" width="15.42578125" style="576" customWidth="1"/>
    <col min="167" max="168" width="10.28515625" style="576" bestFit="1" customWidth="1"/>
    <col min="169" max="413" width="9.140625" style="576"/>
    <col min="414" max="414" width="5" style="576" customWidth="1"/>
    <col min="415" max="415" width="4.7109375" style="576" customWidth="1"/>
    <col min="416" max="416" width="5" style="576" customWidth="1"/>
    <col min="417" max="417" width="19.7109375" style="576" customWidth="1"/>
    <col min="418" max="418" width="49.85546875" style="576" customWidth="1"/>
    <col min="419" max="419" width="14.5703125" style="576" customWidth="1"/>
    <col min="420" max="420" width="13.7109375" style="576" customWidth="1"/>
    <col min="421" max="421" width="13.42578125" style="576" customWidth="1"/>
    <col min="422" max="422" width="15.42578125" style="576" customWidth="1"/>
    <col min="423" max="424" width="10.28515625" style="576" bestFit="1" customWidth="1"/>
    <col min="425" max="669" width="9.140625" style="576"/>
    <col min="670" max="670" width="5" style="576" customWidth="1"/>
    <col min="671" max="671" width="4.7109375" style="576" customWidth="1"/>
    <col min="672" max="672" width="5" style="576" customWidth="1"/>
    <col min="673" max="673" width="19.7109375" style="576" customWidth="1"/>
    <col min="674" max="674" width="49.85546875" style="576" customWidth="1"/>
    <col min="675" max="675" width="14.5703125" style="576" customWidth="1"/>
    <col min="676" max="676" width="13.7109375" style="576" customWidth="1"/>
    <col min="677" max="677" width="13.42578125" style="576" customWidth="1"/>
    <col min="678" max="678" width="15.42578125" style="576" customWidth="1"/>
    <col min="679" max="680" width="10.28515625" style="576" bestFit="1" customWidth="1"/>
    <col min="681" max="925" width="9.140625" style="576"/>
    <col min="926" max="926" width="5" style="576" customWidth="1"/>
    <col min="927" max="927" width="4.7109375" style="576" customWidth="1"/>
    <col min="928" max="928" width="5" style="576" customWidth="1"/>
    <col min="929" max="929" width="19.7109375" style="576" customWidth="1"/>
    <col min="930" max="930" width="49.85546875" style="576" customWidth="1"/>
    <col min="931" max="931" width="14.5703125" style="576" customWidth="1"/>
    <col min="932" max="932" width="13.7109375" style="576" customWidth="1"/>
    <col min="933" max="933" width="13.42578125" style="576" customWidth="1"/>
    <col min="934" max="934" width="15.42578125" style="576" customWidth="1"/>
    <col min="935" max="936" width="10.28515625" style="576" bestFit="1" customWidth="1"/>
    <col min="937" max="1181" width="9.140625" style="576"/>
    <col min="1182" max="1182" width="5" style="576" customWidth="1"/>
    <col min="1183" max="1183" width="4.7109375" style="576" customWidth="1"/>
    <col min="1184" max="1184" width="5" style="576" customWidth="1"/>
    <col min="1185" max="1185" width="19.7109375" style="576" customWidth="1"/>
    <col min="1186" max="1186" width="49.85546875" style="576" customWidth="1"/>
    <col min="1187" max="1187" width="14.5703125" style="576" customWidth="1"/>
    <col min="1188" max="1188" width="13.7109375" style="576" customWidth="1"/>
    <col min="1189" max="1189" width="13.42578125" style="576" customWidth="1"/>
    <col min="1190" max="1190" width="15.42578125" style="576" customWidth="1"/>
    <col min="1191" max="1192" width="10.28515625" style="576" bestFit="1" customWidth="1"/>
    <col min="1193" max="1437" width="9.140625" style="576"/>
    <col min="1438" max="1438" width="5" style="576" customWidth="1"/>
    <col min="1439" max="1439" width="4.7109375" style="576" customWidth="1"/>
    <col min="1440" max="1440" width="5" style="576" customWidth="1"/>
    <col min="1441" max="1441" width="19.7109375" style="576" customWidth="1"/>
    <col min="1442" max="1442" width="49.85546875" style="576" customWidth="1"/>
    <col min="1443" max="1443" width="14.5703125" style="576" customWidth="1"/>
    <col min="1444" max="1444" width="13.7109375" style="576" customWidth="1"/>
    <col min="1445" max="1445" width="13.42578125" style="576" customWidth="1"/>
    <col min="1446" max="1446" width="15.42578125" style="576" customWidth="1"/>
    <col min="1447" max="1448" width="10.28515625" style="576" bestFit="1" customWidth="1"/>
    <col min="1449" max="1693" width="9.140625" style="576"/>
    <col min="1694" max="1694" width="5" style="576" customWidth="1"/>
    <col min="1695" max="1695" width="4.7109375" style="576" customWidth="1"/>
    <col min="1696" max="1696" width="5" style="576" customWidth="1"/>
    <col min="1697" max="1697" width="19.7109375" style="576" customWidth="1"/>
    <col min="1698" max="1698" width="49.85546875" style="576" customWidth="1"/>
    <col min="1699" max="1699" width="14.5703125" style="576" customWidth="1"/>
    <col min="1700" max="1700" width="13.7109375" style="576" customWidth="1"/>
    <col min="1701" max="1701" width="13.42578125" style="576" customWidth="1"/>
    <col min="1702" max="1702" width="15.42578125" style="576" customWidth="1"/>
    <col min="1703" max="1704" width="10.28515625" style="576" bestFit="1" customWidth="1"/>
    <col min="1705" max="1949" width="9.140625" style="576"/>
    <col min="1950" max="1950" width="5" style="576" customWidth="1"/>
    <col min="1951" max="1951" width="4.7109375" style="576" customWidth="1"/>
    <col min="1952" max="1952" width="5" style="576" customWidth="1"/>
    <col min="1953" max="1953" width="19.7109375" style="576" customWidth="1"/>
    <col min="1954" max="1954" width="49.85546875" style="576" customWidth="1"/>
    <col min="1955" max="1955" width="14.5703125" style="576" customWidth="1"/>
    <col min="1956" max="1956" width="13.7109375" style="576" customWidth="1"/>
    <col min="1957" max="1957" width="13.42578125" style="576" customWidth="1"/>
    <col min="1958" max="1958" width="15.42578125" style="576" customWidth="1"/>
    <col min="1959" max="1960" width="10.28515625" style="576" bestFit="1" customWidth="1"/>
    <col min="1961" max="2205" width="9.140625" style="576"/>
    <col min="2206" max="2206" width="5" style="576" customWidth="1"/>
    <col min="2207" max="2207" width="4.7109375" style="576" customWidth="1"/>
    <col min="2208" max="2208" width="5" style="576" customWidth="1"/>
    <col min="2209" max="2209" width="19.7109375" style="576" customWidth="1"/>
    <col min="2210" max="2210" width="49.85546875" style="576" customWidth="1"/>
    <col min="2211" max="2211" width="14.5703125" style="576" customWidth="1"/>
    <col min="2212" max="2212" width="13.7109375" style="576" customWidth="1"/>
    <col min="2213" max="2213" width="13.42578125" style="576" customWidth="1"/>
    <col min="2214" max="2214" width="15.42578125" style="576" customWidth="1"/>
    <col min="2215" max="2216" width="10.28515625" style="576" bestFit="1" customWidth="1"/>
    <col min="2217" max="2461" width="9.140625" style="576"/>
    <col min="2462" max="2462" width="5" style="576" customWidth="1"/>
    <col min="2463" max="2463" width="4.7109375" style="576" customWidth="1"/>
    <col min="2464" max="2464" width="5" style="576" customWidth="1"/>
    <col min="2465" max="2465" width="19.7109375" style="576" customWidth="1"/>
    <col min="2466" max="2466" width="49.85546875" style="576" customWidth="1"/>
    <col min="2467" max="2467" width="14.5703125" style="576" customWidth="1"/>
    <col min="2468" max="2468" width="13.7109375" style="576" customWidth="1"/>
    <col min="2469" max="2469" width="13.42578125" style="576" customWidth="1"/>
    <col min="2470" max="2470" width="15.42578125" style="576" customWidth="1"/>
    <col min="2471" max="2472" width="10.28515625" style="576" bestFit="1" customWidth="1"/>
    <col min="2473" max="2717" width="9.140625" style="576"/>
    <col min="2718" max="2718" width="5" style="576" customWidth="1"/>
    <col min="2719" max="2719" width="4.7109375" style="576" customWidth="1"/>
    <col min="2720" max="2720" width="5" style="576" customWidth="1"/>
    <col min="2721" max="2721" width="19.7109375" style="576" customWidth="1"/>
    <col min="2722" max="2722" width="49.85546875" style="576" customWidth="1"/>
    <col min="2723" max="2723" width="14.5703125" style="576" customWidth="1"/>
    <col min="2724" max="2724" width="13.7109375" style="576" customWidth="1"/>
    <col min="2725" max="2725" width="13.42578125" style="576" customWidth="1"/>
    <col min="2726" max="2726" width="15.42578125" style="576" customWidth="1"/>
    <col min="2727" max="2728" width="10.28515625" style="576" bestFit="1" customWidth="1"/>
    <col min="2729" max="2973" width="9.140625" style="576"/>
    <col min="2974" max="2974" width="5" style="576" customWidth="1"/>
    <col min="2975" max="2975" width="4.7109375" style="576" customWidth="1"/>
    <col min="2976" max="2976" width="5" style="576" customWidth="1"/>
    <col min="2977" max="2977" width="19.7109375" style="576" customWidth="1"/>
    <col min="2978" max="2978" width="49.85546875" style="576" customWidth="1"/>
    <col min="2979" max="2979" width="14.5703125" style="576" customWidth="1"/>
    <col min="2980" max="2980" width="13.7109375" style="576" customWidth="1"/>
    <col min="2981" max="2981" width="13.42578125" style="576" customWidth="1"/>
    <col min="2982" max="2982" width="15.42578125" style="576" customWidth="1"/>
    <col min="2983" max="2984" width="10.28515625" style="576" bestFit="1" customWidth="1"/>
    <col min="2985" max="3229" width="9.140625" style="576"/>
    <col min="3230" max="3230" width="5" style="576" customWidth="1"/>
    <col min="3231" max="3231" width="4.7109375" style="576" customWidth="1"/>
    <col min="3232" max="3232" width="5" style="576" customWidth="1"/>
    <col min="3233" max="3233" width="19.7109375" style="576" customWidth="1"/>
    <col min="3234" max="3234" width="49.85546875" style="576" customWidth="1"/>
    <col min="3235" max="3235" width="14.5703125" style="576" customWidth="1"/>
    <col min="3236" max="3236" width="13.7109375" style="576" customWidth="1"/>
    <col min="3237" max="3237" width="13.42578125" style="576" customWidth="1"/>
    <col min="3238" max="3238" width="15.42578125" style="576" customWidth="1"/>
    <col min="3239" max="3240" width="10.28515625" style="576" bestFit="1" customWidth="1"/>
    <col min="3241" max="3485" width="9.140625" style="576"/>
    <col min="3486" max="3486" width="5" style="576" customWidth="1"/>
    <col min="3487" max="3487" width="4.7109375" style="576" customWidth="1"/>
    <col min="3488" max="3488" width="5" style="576" customWidth="1"/>
    <col min="3489" max="3489" width="19.7109375" style="576" customWidth="1"/>
    <col min="3490" max="3490" width="49.85546875" style="576" customWidth="1"/>
    <col min="3491" max="3491" width="14.5703125" style="576" customWidth="1"/>
    <col min="3492" max="3492" width="13.7109375" style="576" customWidth="1"/>
    <col min="3493" max="3493" width="13.42578125" style="576" customWidth="1"/>
    <col min="3494" max="3494" width="15.42578125" style="576" customWidth="1"/>
    <col min="3495" max="3496" width="10.28515625" style="576" bestFit="1" customWidth="1"/>
    <col min="3497" max="3741" width="9.140625" style="576"/>
    <col min="3742" max="3742" width="5" style="576" customWidth="1"/>
    <col min="3743" max="3743" width="4.7109375" style="576" customWidth="1"/>
    <col min="3744" max="3744" width="5" style="576" customWidth="1"/>
    <col min="3745" max="3745" width="19.7109375" style="576" customWidth="1"/>
    <col min="3746" max="3746" width="49.85546875" style="576" customWidth="1"/>
    <col min="3747" max="3747" width="14.5703125" style="576" customWidth="1"/>
    <col min="3748" max="3748" width="13.7109375" style="576" customWidth="1"/>
    <col min="3749" max="3749" width="13.42578125" style="576" customWidth="1"/>
    <col min="3750" max="3750" width="15.42578125" style="576" customWidth="1"/>
    <col min="3751" max="3752" width="10.28515625" style="576" bestFit="1" customWidth="1"/>
    <col min="3753" max="3997" width="9.140625" style="576"/>
    <col min="3998" max="3998" width="5" style="576" customWidth="1"/>
    <col min="3999" max="3999" width="4.7109375" style="576" customWidth="1"/>
    <col min="4000" max="4000" width="5" style="576" customWidth="1"/>
    <col min="4001" max="4001" width="19.7109375" style="576" customWidth="1"/>
    <col min="4002" max="4002" width="49.85546875" style="576" customWidth="1"/>
    <col min="4003" max="4003" width="14.5703125" style="576" customWidth="1"/>
    <col min="4004" max="4004" width="13.7109375" style="576" customWidth="1"/>
    <col min="4005" max="4005" width="13.42578125" style="576" customWidth="1"/>
    <col min="4006" max="4006" width="15.42578125" style="576" customWidth="1"/>
    <col min="4007" max="4008" width="10.28515625" style="576" bestFit="1" customWidth="1"/>
    <col min="4009" max="4253" width="9.140625" style="576"/>
    <col min="4254" max="4254" width="5" style="576" customWidth="1"/>
    <col min="4255" max="4255" width="4.7109375" style="576" customWidth="1"/>
    <col min="4256" max="4256" width="5" style="576" customWidth="1"/>
    <col min="4257" max="4257" width="19.7109375" style="576" customWidth="1"/>
    <col min="4258" max="4258" width="49.85546875" style="576" customWidth="1"/>
    <col min="4259" max="4259" width="14.5703125" style="576" customWidth="1"/>
    <col min="4260" max="4260" width="13.7109375" style="576" customWidth="1"/>
    <col min="4261" max="4261" width="13.42578125" style="576" customWidth="1"/>
    <col min="4262" max="4262" width="15.42578125" style="576" customWidth="1"/>
    <col min="4263" max="4264" width="10.28515625" style="576" bestFit="1" customWidth="1"/>
    <col min="4265" max="4509" width="9.140625" style="576"/>
    <col min="4510" max="4510" width="5" style="576" customWidth="1"/>
    <col min="4511" max="4511" width="4.7109375" style="576" customWidth="1"/>
    <col min="4512" max="4512" width="5" style="576" customWidth="1"/>
    <col min="4513" max="4513" width="19.7109375" style="576" customWidth="1"/>
    <col min="4514" max="4514" width="49.85546875" style="576" customWidth="1"/>
    <col min="4515" max="4515" width="14.5703125" style="576" customWidth="1"/>
    <col min="4516" max="4516" width="13.7109375" style="576" customWidth="1"/>
    <col min="4517" max="4517" width="13.42578125" style="576" customWidth="1"/>
    <col min="4518" max="4518" width="15.42578125" style="576" customWidth="1"/>
    <col min="4519" max="4520" width="10.28515625" style="576" bestFit="1" customWidth="1"/>
    <col min="4521" max="4765" width="9.140625" style="576"/>
    <col min="4766" max="4766" width="5" style="576" customWidth="1"/>
    <col min="4767" max="4767" width="4.7109375" style="576" customWidth="1"/>
    <col min="4768" max="4768" width="5" style="576" customWidth="1"/>
    <col min="4769" max="4769" width="19.7109375" style="576" customWidth="1"/>
    <col min="4770" max="4770" width="49.85546875" style="576" customWidth="1"/>
    <col min="4771" max="4771" width="14.5703125" style="576" customWidth="1"/>
    <col min="4772" max="4772" width="13.7109375" style="576" customWidth="1"/>
    <col min="4773" max="4773" width="13.42578125" style="576" customWidth="1"/>
    <col min="4774" max="4774" width="15.42578125" style="576" customWidth="1"/>
    <col min="4775" max="4776" width="10.28515625" style="576" bestFit="1" customWidth="1"/>
    <col min="4777" max="5021" width="9.140625" style="576"/>
    <col min="5022" max="5022" width="5" style="576" customWidth="1"/>
    <col min="5023" max="5023" width="4.7109375" style="576" customWidth="1"/>
    <col min="5024" max="5024" width="5" style="576" customWidth="1"/>
    <col min="5025" max="5025" width="19.7109375" style="576" customWidth="1"/>
    <col min="5026" max="5026" width="49.85546875" style="576" customWidth="1"/>
    <col min="5027" max="5027" width="14.5703125" style="576" customWidth="1"/>
    <col min="5028" max="5028" width="13.7109375" style="576" customWidth="1"/>
    <col min="5029" max="5029" width="13.42578125" style="576" customWidth="1"/>
    <col min="5030" max="5030" width="15.42578125" style="576" customWidth="1"/>
    <col min="5031" max="5032" width="10.28515625" style="576" bestFit="1" customWidth="1"/>
    <col min="5033" max="5277" width="9.140625" style="576"/>
    <col min="5278" max="5278" width="5" style="576" customWidth="1"/>
    <col min="5279" max="5279" width="4.7109375" style="576" customWidth="1"/>
    <col min="5280" max="5280" width="5" style="576" customWidth="1"/>
    <col min="5281" max="5281" width="19.7109375" style="576" customWidth="1"/>
    <col min="5282" max="5282" width="49.85546875" style="576" customWidth="1"/>
    <col min="5283" max="5283" width="14.5703125" style="576" customWidth="1"/>
    <col min="5284" max="5284" width="13.7109375" style="576" customWidth="1"/>
    <col min="5285" max="5285" width="13.42578125" style="576" customWidth="1"/>
    <col min="5286" max="5286" width="15.42578125" style="576" customWidth="1"/>
    <col min="5287" max="5288" width="10.28515625" style="576" bestFit="1" customWidth="1"/>
    <col min="5289" max="5533" width="9.140625" style="576"/>
    <col min="5534" max="5534" width="5" style="576" customWidth="1"/>
    <col min="5535" max="5535" width="4.7109375" style="576" customWidth="1"/>
    <col min="5536" max="5536" width="5" style="576" customWidth="1"/>
    <col min="5537" max="5537" width="19.7109375" style="576" customWidth="1"/>
    <col min="5538" max="5538" width="49.85546875" style="576" customWidth="1"/>
    <col min="5539" max="5539" width="14.5703125" style="576" customWidth="1"/>
    <col min="5540" max="5540" width="13.7109375" style="576" customWidth="1"/>
    <col min="5541" max="5541" width="13.42578125" style="576" customWidth="1"/>
    <col min="5542" max="5542" width="15.42578125" style="576" customWidth="1"/>
    <col min="5543" max="5544" width="10.28515625" style="576" bestFit="1" customWidth="1"/>
    <col min="5545" max="5789" width="9.140625" style="576"/>
    <col min="5790" max="5790" width="5" style="576" customWidth="1"/>
    <col min="5791" max="5791" width="4.7109375" style="576" customWidth="1"/>
    <col min="5792" max="5792" width="5" style="576" customWidth="1"/>
    <col min="5793" max="5793" width="19.7109375" style="576" customWidth="1"/>
    <col min="5794" max="5794" width="49.85546875" style="576" customWidth="1"/>
    <col min="5795" max="5795" width="14.5703125" style="576" customWidth="1"/>
    <col min="5796" max="5796" width="13.7109375" style="576" customWidth="1"/>
    <col min="5797" max="5797" width="13.42578125" style="576" customWidth="1"/>
    <col min="5798" max="5798" width="15.42578125" style="576" customWidth="1"/>
    <col min="5799" max="5800" width="10.28515625" style="576" bestFit="1" customWidth="1"/>
    <col min="5801" max="6045" width="9.140625" style="576"/>
    <col min="6046" max="6046" width="5" style="576" customWidth="1"/>
    <col min="6047" max="6047" width="4.7109375" style="576" customWidth="1"/>
    <col min="6048" max="6048" width="5" style="576" customWidth="1"/>
    <col min="6049" max="6049" width="19.7109375" style="576" customWidth="1"/>
    <col min="6050" max="6050" width="49.85546875" style="576" customWidth="1"/>
    <col min="6051" max="6051" width="14.5703125" style="576" customWidth="1"/>
    <col min="6052" max="6052" width="13.7109375" style="576" customWidth="1"/>
    <col min="6053" max="6053" width="13.42578125" style="576" customWidth="1"/>
    <col min="6054" max="6054" width="15.42578125" style="576" customWidth="1"/>
    <col min="6055" max="6056" width="10.28515625" style="576" bestFit="1" customWidth="1"/>
    <col min="6057" max="6301" width="9.140625" style="576"/>
    <col min="6302" max="6302" width="5" style="576" customWidth="1"/>
    <col min="6303" max="6303" width="4.7109375" style="576" customWidth="1"/>
    <col min="6304" max="6304" width="5" style="576" customWidth="1"/>
    <col min="6305" max="6305" width="19.7109375" style="576" customWidth="1"/>
    <col min="6306" max="6306" width="49.85546875" style="576" customWidth="1"/>
    <col min="6307" max="6307" width="14.5703125" style="576" customWidth="1"/>
    <col min="6308" max="6308" width="13.7109375" style="576" customWidth="1"/>
    <col min="6309" max="6309" width="13.42578125" style="576" customWidth="1"/>
    <col min="6310" max="6310" width="15.42578125" style="576" customWidth="1"/>
    <col min="6311" max="6312" width="10.28515625" style="576" bestFit="1" customWidth="1"/>
    <col min="6313" max="6557" width="9.140625" style="576"/>
    <col min="6558" max="6558" width="5" style="576" customWidth="1"/>
    <col min="6559" max="6559" width="4.7109375" style="576" customWidth="1"/>
    <col min="6560" max="6560" width="5" style="576" customWidth="1"/>
    <col min="6561" max="6561" width="19.7109375" style="576" customWidth="1"/>
    <col min="6562" max="6562" width="49.85546875" style="576" customWidth="1"/>
    <col min="6563" max="6563" width="14.5703125" style="576" customWidth="1"/>
    <col min="6564" max="6564" width="13.7109375" style="576" customWidth="1"/>
    <col min="6565" max="6565" width="13.42578125" style="576" customWidth="1"/>
    <col min="6566" max="6566" width="15.42578125" style="576" customWidth="1"/>
    <col min="6567" max="6568" width="10.28515625" style="576" bestFit="1" customWidth="1"/>
    <col min="6569" max="6813" width="9.140625" style="576"/>
    <col min="6814" max="6814" width="5" style="576" customWidth="1"/>
    <col min="6815" max="6815" width="4.7109375" style="576" customWidth="1"/>
    <col min="6816" max="6816" width="5" style="576" customWidth="1"/>
    <col min="6817" max="6817" width="19.7109375" style="576" customWidth="1"/>
    <col min="6818" max="6818" width="49.85546875" style="576" customWidth="1"/>
    <col min="6819" max="6819" width="14.5703125" style="576" customWidth="1"/>
    <col min="6820" max="6820" width="13.7109375" style="576" customWidth="1"/>
    <col min="6821" max="6821" width="13.42578125" style="576" customWidth="1"/>
    <col min="6822" max="6822" width="15.42578125" style="576" customWidth="1"/>
    <col min="6823" max="6824" width="10.28515625" style="576" bestFit="1" customWidth="1"/>
    <col min="6825" max="7069" width="9.140625" style="576"/>
    <col min="7070" max="7070" width="5" style="576" customWidth="1"/>
    <col min="7071" max="7071" width="4.7109375" style="576" customWidth="1"/>
    <col min="7072" max="7072" width="5" style="576" customWidth="1"/>
    <col min="7073" max="7073" width="19.7109375" style="576" customWidth="1"/>
    <col min="7074" max="7074" width="49.85546875" style="576" customWidth="1"/>
    <col min="7075" max="7075" width="14.5703125" style="576" customWidth="1"/>
    <col min="7076" max="7076" width="13.7109375" style="576" customWidth="1"/>
    <col min="7077" max="7077" width="13.42578125" style="576" customWidth="1"/>
    <col min="7078" max="7078" width="15.42578125" style="576" customWidth="1"/>
    <col min="7079" max="7080" width="10.28515625" style="576" bestFit="1" customWidth="1"/>
    <col min="7081" max="7325" width="9.140625" style="576"/>
    <col min="7326" max="7326" width="5" style="576" customWidth="1"/>
    <col min="7327" max="7327" width="4.7109375" style="576" customWidth="1"/>
    <col min="7328" max="7328" width="5" style="576" customWidth="1"/>
    <col min="7329" max="7329" width="19.7109375" style="576" customWidth="1"/>
    <col min="7330" max="7330" width="49.85546875" style="576" customWidth="1"/>
    <col min="7331" max="7331" width="14.5703125" style="576" customWidth="1"/>
    <col min="7332" max="7332" width="13.7109375" style="576" customWidth="1"/>
    <col min="7333" max="7333" width="13.42578125" style="576" customWidth="1"/>
    <col min="7334" max="7334" width="15.42578125" style="576" customWidth="1"/>
    <col min="7335" max="7336" width="10.28515625" style="576" bestFit="1" customWidth="1"/>
    <col min="7337" max="7581" width="9.140625" style="576"/>
    <col min="7582" max="7582" width="5" style="576" customWidth="1"/>
    <col min="7583" max="7583" width="4.7109375" style="576" customWidth="1"/>
    <col min="7584" max="7584" width="5" style="576" customWidth="1"/>
    <col min="7585" max="7585" width="19.7109375" style="576" customWidth="1"/>
    <col min="7586" max="7586" width="49.85546875" style="576" customWidth="1"/>
    <col min="7587" max="7587" width="14.5703125" style="576" customWidth="1"/>
    <col min="7588" max="7588" width="13.7109375" style="576" customWidth="1"/>
    <col min="7589" max="7589" width="13.42578125" style="576" customWidth="1"/>
    <col min="7590" max="7590" width="15.42578125" style="576" customWidth="1"/>
    <col min="7591" max="7592" width="10.28515625" style="576" bestFit="1" customWidth="1"/>
    <col min="7593" max="7837" width="9.140625" style="576"/>
    <col min="7838" max="7838" width="5" style="576" customWidth="1"/>
    <col min="7839" max="7839" width="4.7109375" style="576" customWidth="1"/>
    <col min="7840" max="7840" width="5" style="576" customWidth="1"/>
    <col min="7841" max="7841" width="19.7109375" style="576" customWidth="1"/>
    <col min="7842" max="7842" width="49.85546875" style="576" customWidth="1"/>
    <col min="7843" max="7843" width="14.5703125" style="576" customWidth="1"/>
    <col min="7844" max="7844" width="13.7109375" style="576" customWidth="1"/>
    <col min="7845" max="7845" width="13.42578125" style="576" customWidth="1"/>
    <col min="7846" max="7846" width="15.42578125" style="576" customWidth="1"/>
    <col min="7847" max="7848" width="10.28515625" style="576" bestFit="1" customWidth="1"/>
    <col min="7849" max="8093" width="9.140625" style="576"/>
    <col min="8094" max="8094" width="5" style="576" customWidth="1"/>
    <col min="8095" max="8095" width="4.7109375" style="576" customWidth="1"/>
    <col min="8096" max="8096" width="5" style="576" customWidth="1"/>
    <col min="8097" max="8097" width="19.7109375" style="576" customWidth="1"/>
    <col min="8098" max="8098" width="49.85546875" style="576" customWidth="1"/>
    <col min="8099" max="8099" width="14.5703125" style="576" customWidth="1"/>
    <col min="8100" max="8100" width="13.7109375" style="576" customWidth="1"/>
    <col min="8101" max="8101" width="13.42578125" style="576" customWidth="1"/>
    <col min="8102" max="8102" width="15.42578125" style="576" customWidth="1"/>
    <col min="8103" max="8104" width="10.28515625" style="576" bestFit="1" customWidth="1"/>
    <col min="8105" max="8349" width="9.140625" style="576"/>
    <col min="8350" max="8350" width="5" style="576" customWidth="1"/>
    <col min="8351" max="8351" width="4.7109375" style="576" customWidth="1"/>
    <col min="8352" max="8352" width="5" style="576" customWidth="1"/>
    <col min="8353" max="8353" width="19.7109375" style="576" customWidth="1"/>
    <col min="8354" max="8354" width="49.85546875" style="576" customWidth="1"/>
    <col min="8355" max="8355" width="14.5703125" style="576" customWidth="1"/>
    <col min="8356" max="8356" width="13.7109375" style="576" customWidth="1"/>
    <col min="8357" max="8357" width="13.42578125" style="576" customWidth="1"/>
    <col min="8358" max="8358" width="15.42578125" style="576" customWidth="1"/>
    <col min="8359" max="8360" width="10.28515625" style="576" bestFit="1" customWidth="1"/>
    <col min="8361" max="8605" width="9.140625" style="576"/>
    <col min="8606" max="8606" width="5" style="576" customWidth="1"/>
    <col min="8607" max="8607" width="4.7109375" style="576" customWidth="1"/>
    <col min="8608" max="8608" width="5" style="576" customWidth="1"/>
    <col min="8609" max="8609" width="19.7109375" style="576" customWidth="1"/>
    <col min="8610" max="8610" width="49.85546875" style="576" customWidth="1"/>
    <col min="8611" max="8611" width="14.5703125" style="576" customWidth="1"/>
    <col min="8612" max="8612" width="13.7109375" style="576" customWidth="1"/>
    <col min="8613" max="8613" width="13.42578125" style="576" customWidth="1"/>
    <col min="8614" max="8614" width="15.42578125" style="576" customWidth="1"/>
    <col min="8615" max="8616" width="10.28515625" style="576" bestFit="1" customWidth="1"/>
    <col min="8617" max="8861" width="9.140625" style="576"/>
    <col min="8862" max="8862" width="5" style="576" customWidth="1"/>
    <col min="8863" max="8863" width="4.7109375" style="576" customWidth="1"/>
    <col min="8864" max="8864" width="5" style="576" customWidth="1"/>
    <col min="8865" max="8865" width="19.7109375" style="576" customWidth="1"/>
    <col min="8866" max="8866" width="49.85546875" style="576" customWidth="1"/>
    <col min="8867" max="8867" width="14.5703125" style="576" customWidth="1"/>
    <col min="8868" max="8868" width="13.7109375" style="576" customWidth="1"/>
    <col min="8869" max="8869" width="13.42578125" style="576" customWidth="1"/>
    <col min="8870" max="8870" width="15.42578125" style="576" customWidth="1"/>
    <col min="8871" max="8872" width="10.28515625" style="576" bestFit="1" customWidth="1"/>
    <col min="8873" max="9117" width="9.140625" style="576"/>
    <col min="9118" max="9118" width="5" style="576" customWidth="1"/>
    <col min="9119" max="9119" width="4.7109375" style="576" customWidth="1"/>
    <col min="9120" max="9120" width="5" style="576" customWidth="1"/>
    <col min="9121" max="9121" width="19.7109375" style="576" customWidth="1"/>
    <col min="9122" max="9122" width="49.85546875" style="576" customWidth="1"/>
    <col min="9123" max="9123" width="14.5703125" style="576" customWidth="1"/>
    <col min="9124" max="9124" width="13.7109375" style="576" customWidth="1"/>
    <col min="9125" max="9125" width="13.42578125" style="576" customWidth="1"/>
    <col min="9126" max="9126" width="15.42578125" style="576" customWidth="1"/>
    <col min="9127" max="9128" width="10.28515625" style="576" bestFit="1" customWidth="1"/>
    <col min="9129" max="9373" width="9.140625" style="576"/>
    <col min="9374" max="9374" width="5" style="576" customWidth="1"/>
    <col min="9375" max="9375" width="4.7109375" style="576" customWidth="1"/>
    <col min="9376" max="9376" width="5" style="576" customWidth="1"/>
    <col min="9377" max="9377" width="19.7109375" style="576" customWidth="1"/>
    <col min="9378" max="9378" width="49.85546875" style="576" customWidth="1"/>
    <col min="9379" max="9379" width="14.5703125" style="576" customWidth="1"/>
    <col min="9380" max="9380" width="13.7109375" style="576" customWidth="1"/>
    <col min="9381" max="9381" width="13.42578125" style="576" customWidth="1"/>
    <col min="9382" max="9382" width="15.42578125" style="576" customWidth="1"/>
    <col min="9383" max="9384" width="10.28515625" style="576" bestFit="1" customWidth="1"/>
    <col min="9385" max="9629" width="9.140625" style="576"/>
    <col min="9630" max="9630" width="5" style="576" customWidth="1"/>
    <col min="9631" max="9631" width="4.7109375" style="576" customWidth="1"/>
    <col min="9632" max="9632" width="5" style="576" customWidth="1"/>
    <col min="9633" max="9633" width="19.7109375" style="576" customWidth="1"/>
    <col min="9634" max="9634" width="49.85546875" style="576" customWidth="1"/>
    <col min="9635" max="9635" width="14.5703125" style="576" customWidth="1"/>
    <col min="9636" max="9636" width="13.7109375" style="576" customWidth="1"/>
    <col min="9637" max="9637" width="13.42578125" style="576" customWidth="1"/>
    <col min="9638" max="9638" width="15.42578125" style="576" customWidth="1"/>
    <col min="9639" max="9640" width="10.28515625" style="576" bestFit="1" customWidth="1"/>
    <col min="9641" max="9885" width="9.140625" style="576"/>
    <col min="9886" max="9886" width="5" style="576" customWidth="1"/>
    <col min="9887" max="9887" width="4.7109375" style="576" customWidth="1"/>
    <col min="9888" max="9888" width="5" style="576" customWidth="1"/>
    <col min="9889" max="9889" width="19.7109375" style="576" customWidth="1"/>
    <col min="9890" max="9890" width="49.85546875" style="576" customWidth="1"/>
    <col min="9891" max="9891" width="14.5703125" style="576" customWidth="1"/>
    <col min="9892" max="9892" width="13.7109375" style="576" customWidth="1"/>
    <col min="9893" max="9893" width="13.42578125" style="576" customWidth="1"/>
    <col min="9894" max="9894" width="15.42578125" style="576" customWidth="1"/>
    <col min="9895" max="9896" width="10.28515625" style="576" bestFit="1" customWidth="1"/>
    <col min="9897" max="10141" width="9.140625" style="576"/>
    <col min="10142" max="10142" width="5" style="576" customWidth="1"/>
    <col min="10143" max="10143" width="4.7109375" style="576" customWidth="1"/>
    <col min="10144" max="10144" width="5" style="576" customWidth="1"/>
    <col min="10145" max="10145" width="19.7109375" style="576" customWidth="1"/>
    <col min="10146" max="10146" width="49.85546875" style="576" customWidth="1"/>
    <col min="10147" max="10147" width="14.5703125" style="576" customWidth="1"/>
    <col min="10148" max="10148" width="13.7109375" style="576" customWidth="1"/>
    <col min="10149" max="10149" width="13.42578125" style="576" customWidth="1"/>
    <col min="10150" max="10150" width="15.42578125" style="576" customWidth="1"/>
    <col min="10151" max="10152" width="10.28515625" style="576" bestFit="1" customWidth="1"/>
    <col min="10153" max="10397" width="9.140625" style="576"/>
    <col min="10398" max="10398" width="5" style="576" customWidth="1"/>
    <col min="10399" max="10399" width="4.7109375" style="576" customWidth="1"/>
    <col min="10400" max="10400" width="5" style="576" customWidth="1"/>
    <col min="10401" max="10401" width="19.7109375" style="576" customWidth="1"/>
    <col min="10402" max="10402" width="49.85546875" style="576" customWidth="1"/>
    <col min="10403" max="10403" width="14.5703125" style="576" customWidth="1"/>
    <col min="10404" max="10404" width="13.7109375" style="576" customWidth="1"/>
    <col min="10405" max="10405" width="13.42578125" style="576" customWidth="1"/>
    <col min="10406" max="10406" width="15.42578125" style="576" customWidth="1"/>
    <col min="10407" max="10408" width="10.28515625" style="576" bestFit="1" customWidth="1"/>
    <col min="10409" max="10653" width="9.140625" style="576"/>
    <col min="10654" max="10654" width="5" style="576" customWidth="1"/>
    <col min="10655" max="10655" width="4.7109375" style="576" customWidth="1"/>
    <col min="10656" max="10656" width="5" style="576" customWidth="1"/>
    <col min="10657" max="10657" width="19.7109375" style="576" customWidth="1"/>
    <col min="10658" max="10658" width="49.85546875" style="576" customWidth="1"/>
    <col min="10659" max="10659" width="14.5703125" style="576" customWidth="1"/>
    <col min="10660" max="10660" width="13.7109375" style="576" customWidth="1"/>
    <col min="10661" max="10661" width="13.42578125" style="576" customWidth="1"/>
    <col min="10662" max="10662" width="15.42578125" style="576" customWidth="1"/>
    <col min="10663" max="10664" width="10.28515625" style="576" bestFit="1" customWidth="1"/>
    <col min="10665" max="10909" width="9.140625" style="576"/>
    <col min="10910" max="10910" width="5" style="576" customWidth="1"/>
    <col min="10911" max="10911" width="4.7109375" style="576" customWidth="1"/>
    <col min="10912" max="10912" width="5" style="576" customWidth="1"/>
    <col min="10913" max="10913" width="19.7109375" style="576" customWidth="1"/>
    <col min="10914" max="10914" width="49.85546875" style="576" customWidth="1"/>
    <col min="10915" max="10915" width="14.5703125" style="576" customWidth="1"/>
    <col min="10916" max="10916" width="13.7109375" style="576" customWidth="1"/>
    <col min="10917" max="10917" width="13.42578125" style="576" customWidth="1"/>
    <col min="10918" max="10918" width="15.42578125" style="576" customWidth="1"/>
    <col min="10919" max="10920" width="10.28515625" style="576" bestFit="1" customWidth="1"/>
    <col min="10921" max="11165" width="9.140625" style="576"/>
    <col min="11166" max="11166" width="5" style="576" customWidth="1"/>
    <col min="11167" max="11167" width="4.7109375" style="576" customWidth="1"/>
    <col min="11168" max="11168" width="5" style="576" customWidth="1"/>
    <col min="11169" max="11169" width="19.7109375" style="576" customWidth="1"/>
    <col min="11170" max="11170" width="49.85546875" style="576" customWidth="1"/>
    <col min="11171" max="11171" width="14.5703125" style="576" customWidth="1"/>
    <col min="11172" max="11172" width="13.7109375" style="576" customWidth="1"/>
    <col min="11173" max="11173" width="13.42578125" style="576" customWidth="1"/>
    <col min="11174" max="11174" width="15.42578125" style="576" customWidth="1"/>
    <col min="11175" max="11176" width="10.28515625" style="576" bestFit="1" customWidth="1"/>
    <col min="11177" max="11421" width="9.140625" style="576"/>
    <col min="11422" max="11422" width="5" style="576" customWidth="1"/>
    <col min="11423" max="11423" width="4.7109375" style="576" customWidth="1"/>
    <col min="11424" max="11424" width="5" style="576" customWidth="1"/>
    <col min="11425" max="11425" width="19.7109375" style="576" customWidth="1"/>
    <col min="11426" max="11426" width="49.85546875" style="576" customWidth="1"/>
    <col min="11427" max="11427" width="14.5703125" style="576" customWidth="1"/>
    <col min="11428" max="11428" width="13.7109375" style="576" customWidth="1"/>
    <col min="11429" max="11429" width="13.42578125" style="576" customWidth="1"/>
    <col min="11430" max="11430" width="15.42578125" style="576" customWidth="1"/>
    <col min="11431" max="11432" width="10.28515625" style="576" bestFit="1" customWidth="1"/>
    <col min="11433" max="11677" width="9.140625" style="576"/>
    <col min="11678" max="11678" width="5" style="576" customWidth="1"/>
    <col min="11679" max="11679" width="4.7109375" style="576" customWidth="1"/>
    <col min="11680" max="11680" width="5" style="576" customWidth="1"/>
    <col min="11681" max="11681" width="19.7109375" style="576" customWidth="1"/>
    <col min="11682" max="11682" width="49.85546875" style="576" customWidth="1"/>
    <col min="11683" max="11683" width="14.5703125" style="576" customWidth="1"/>
    <col min="11684" max="11684" width="13.7109375" style="576" customWidth="1"/>
    <col min="11685" max="11685" width="13.42578125" style="576" customWidth="1"/>
    <col min="11686" max="11686" width="15.42578125" style="576" customWidth="1"/>
    <col min="11687" max="11688" width="10.28515625" style="576" bestFit="1" customWidth="1"/>
    <col min="11689" max="11933" width="9.140625" style="576"/>
    <col min="11934" max="11934" width="5" style="576" customWidth="1"/>
    <col min="11935" max="11935" width="4.7109375" style="576" customWidth="1"/>
    <col min="11936" max="11936" width="5" style="576" customWidth="1"/>
    <col min="11937" max="11937" width="19.7109375" style="576" customWidth="1"/>
    <col min="11938" max="11938" width="49.85546875" style="576" customWidth="1"/>
    <col min="11939" max="11939" width="14.5703125" style="576" customWidth="1"/>
    <col min="11940" max="11940" width="13.7109375" style="576" customWidth="1"/>
    <col min="11941" max="11941" width="13.42578125" style="576" customWidth="1"/>
    <col min="11942" max="11942" width="15.42578125" style="576" customWidth="1"/>
    <col min="11943" max="11944" width="10.28515625" style="576" bestFit="1" customWidth="1"/>
    <col min="11945" max="12189" width="9.140625" style="576"/>
    <col min="12190" max="12190" width="5" style="576" customWidth="1"/>
    <col min="12191" max="12191" width="4.7109375" style="576" customWidth="1"/>
    <col min="12192" max="12192" width="5" style="576" customWidth="1"/>
    <col min="12193" max="12193" width="19.7109375" style="576" customWidth="1"/>
    <col min="12194" max="12194" width="49.85546875" style="576" customWidth="1"/>
    <col min="12195" max="12195" width="14.5703125" style="576" customWidth="1"/>
    <col min="12196" max="12196" width="13.7109375" style="576" customWidth="1"/>
    <col min="12197" max="12197" width="13.42578125" style="576" customWidth="1"/>
    <col min="12198" max="12198" width="15.42578125" style="576" customWidth="1"/>
    <col min="12199" max="12200" width="10.28515625" style="576" bestFit="1" customWidth="1"/>
    <col min="12201" max="12445" width="9.140625" style="576"/>
    <col min="12446" max="12446" width="5" style="576" customWidth="1"/>
    <col min="12447" max="12447" width="4.7109375" style="576" customWidth="1"/>
    <col min="12448" max="12448" width="5" style="576" customWidth="1"/>
    <col min="12449" max="12449" width="19.7109375" style="576" customWidth="1"/>
    <col min="12450" max="12450" width="49.85546875" style="576" customWidth="1"/>
    <col min="12451" max="12451" width="14.5703125" style="576" customWidth="1"/>
    <col min="12452" max="12452" width="13.7109375" style="576" customWidth="1"/>
    <col min="12453" max="12453" width="13.42578125" style="576" customWidth="1"/>
    <col min="12454" max="12454" width="15.42578125" style="576" customWidth="1"/>
    <col min="12455" max="12456" width="10.28515625" style="576" bestFit="1" customWidth="1"/>
    <col min="12457" max="12701" width="9.140625" style="576"/>
    <col min="12702" max="12702" width="5" style="576" customWidth="1"/>
    <col min="12703" max="12703" width="4.7109375" style="576" customWidth="1"/>
    <col min="12704" max="12704" width="5" style="576" customWidth="1"/>
    <col min="12705" max="12705" width="19.7109375" style="576" customWidth="1"/>
    <col min="12706" max="12706" width="49.85546875" style="576" customWidth="1"/>
    <col min="12707" max="12707" width="14.5703125" style="576" customWidth="1"/>
    <col min="12708" max="12708" width="13.7109375" style="576" customWidth="1"/>
    <col min="12709" max="12709" width="13.42578125" style="576" customWidth="1"/>
    <col min="12710" max="12710" width="15.42578125" style="576" customWidth="1"/>
    <col min="12711" max="12712" width="10.28515625" style="576" bestFit="1" customWidth="1"/>
    <col min="12713" max="12957" width="9.140625" style="576"/>
    <col min="12958" max="12958" width="5" style="576" customWidth="1"/>
    <col min="12959" max="12959" width="4.7109375" style="576" customWidth="1"/>
    <col min="12960" max="12960" width="5" style="576" customWidth="1"/>
    <col min="12961" max="12961" width="19.7109375" style="576" customWidth="1"/>
    <col min="12962" max="12962" width="49.85546875" style="576" customWidth="1"/>
    <col min="12963" max="12963" width="14.5703125" style="576" customWidth="1"/>
    <col min="12964" max="12964" width="13.7109375" style="576" customWidth="1"/>
    <col min="12965" max="12965" width="13.42578125" style="576" customWidth="1"/>
    <col min="12966" max="12966" width="15.42578125" style="576" customWidth="1"/>
    <col min="12967" max="12968" width="10.28515625" style="576" bestFit="1" customWidth="1"/>
    <col min="12969" max="13213" width="9.140625" style="576"/>
    <col min="13214" max="13214" width="5" style="576" customWidth="1"/>
    <col min="13215" max="13215" width="4.7109375" style="576" customWidth="1"/>
    <col min="13216" max="13216" width="5" style="576" customWidth="1"/>
    <col min="13217" max="13217" width="19.7109375" style="576" customWidth="1"/>
    <col min="13218" max="13218" width="49.85546875" style="576" customWidth="1"/>
    <col min="13219" max="13219" width="14.5703125" style="576" customWidth="1"/>
    <col min="13220" max="13220" width="13.7109375" style="576" customWidth="1"/>
    <col min="13221" max="13221" width="13.42578125" style="576" customWidth="1"/>
    <col min="13222" max="13222" width="15.42578125" style="576" customWidth="1"/>
    <col min="13223" max="13224" width="10.28515625" style="576" bestFit="1" customWidth="1"/>
    <col min="13225" max="13469" width="9.140625" style="576"/>
    <col min="13470" max="13470" width="5" style="576" customWidth="1"/>
    <col min="13471" max="13471" width="4.7109375" style="576" customWidth="1"/>
    <col min="13472" max="13472" width="5" style="576" customWidth="1"/>
    <col min="13473" max="13473" width="19.7109375" style="576" customWidth="1"/>
    <col min="13474" max="13474" width="49.85546875" style="576" customWidth="1"/>
    <col min="13475" max="13475" width="14.5703125" style="576" customWidth="1"/>
    <col min="13476" max="13476" width="13.7109375" style="576" customWidth="1"/>
    <col min="13477" max="13477" width="13.42578125" style="576" customWidth="1"/>
    <col min="13478" max="13478" width="15.42578125" style="576" customWidth="1"/>
    <col min="13479" max="13480" width="10.28515625" style="576" bestFit="1" customWidth="1"/>
    <col min="13481" max="13725" width="9.140625" style="576"/>
    <col min="13726" max="13726" width="5" style="576" customWidth="1"/>
    <col min="13727" max="13727" width="4.7109375" style="576" customWidth="1"/>
    <col min="13728" max="13728" width="5" style="576" customWidth="1"/>
    <col min="13729" max="13729" width="19.7109375" style="576" customWidth="1"/>
    <col min="13730" max="13730" width="49.85546875" style="576" customWidth="1"/>
    <col min="13731" max="13731" width="14.5703125" style="576" customWidth="1"/>
    <col min="13732" max="13732" width="13.7109375" style="576" customWidth="1"/>
    <col min="13733" max="13733" width="13.42578125" style="576" customWidth="1"/>
    <col min="13734" max="13734" width="15.42578125" style="576" customWidth="1"/>
    <col min="13735" max="13736" width="10.28515625" style="576" bestFit="1" customWidth="1"/>
    <col min="13737" max="13981" width="9.140625" style="576"/>
    <col min="13982" max="13982" width="5" style="576" customWidth="1"/>
    <col min="13983" max="13983" width="4.7109375" style="576" customWidth="1"/>
    <col min="13984" max="13984" width="5" style="576" customWidth="1"/>
    <col min="13985" max="13985" width="19.7109375" style="576" customWidth="1"/>
    <col min="13986" max="13986" width="49.85546875" style="576" customWidth="1"/>
    <col min="13987" max="13987" width="14.5703125" style="576" customWidth="1"/>
    <col min="13988" max="13988" width="13.7109375" style="576" customWidth="1"/>
    <col min="13989" max="13989" width="13.42578125" style="576" customWidth="1"/>
    <col min="13990" max="13990" width="15.42578125" style="576" customWidth="1"/>
    <col min="13991" max="13992" width="10.28515625" style="576" bestFit="1" customWidth="1"/>
    <col min="13993" max="14237" width="9.140625" style="576"/>
    <col min="14238" max="14238" width="5" style="576" customWidth="1"/>
    <col min="14239" max="14239" width="4.7109375" style="576" customWidth="1"/>
    <col min="14240" max="14240" width="5" style="576" customWidth="1"/>
    <col min="14241" max="14241" width="19.7109375" style="576" customWidth="1"/>
    <col min="14242" max="14242" width="49.85546875" style="576" customWidth="1"/>
    <col min="14243" max="14243" width="14.5703125" style="576" customWidth="1"/>
    <col min="14244" max="14244" width="13.7109375" style="576" customWidth="1"/>
    <col min="14245" max="14245" width="13.42578125" style="576" customWidth="1"/>
    <col min="14246" max="14246" width="15.42578125" style="576" customWidth="1"/>
    <col min="14247" max="14248" width="10.28515625" style="576" bestFit="1" customWidth="1"/>
    <col min="14249" max="14493" width="9.140625" style="576"/>
    <col min="14494" max="14494" width="5" style="576" customWidth="1"/>
    <col min="14495" max="14495" width="4.7109375" style="576" customWidth="1"/>
    <col min="14496" max="14496" width="5" style="576" customWidth="1"/>
    <col min="14497" max="14497" width="19.7109375" style="576" customWidth="1"/>
    <col min="14498" max="14498" width="49.85546875" style="576" customWidth="1"/>
    <col min="14499" max="14499" width="14.5703125" style="576" customWidth="1"/>
    <col min="14500" max="14500" width="13.7109375" style="576" customWidth="1"/>
    <col min="14501" max="14501" width="13.42578125" style="576" customWidth="1"/>
    <col min="14502" max="14502" width="15.42578125" style="576" customWidth="1"/>
    <col min="14503" max="14504" width="10.28515625" style="576" bestFit="1" customWidth="1"/>
    <col min="14505" max="14749" width="9.140625" style="576"/>
    <col min="14750" max="14750" width="5" style="576" customWidth="1"/>
    <col min="14751" max="14751" width="4.7109375" style="576" customWidth="1"/>
    <col min="14752" max="14752" width="5" style="576" customWidth="1"/>
    <col min="14753" max="14753" width="19.7109375" style="576" customWidth="1"/>
    <col min="14754" max="14754" width="49.85546875" style="576" customWidth="1"/>
    <col min="14755" max="14755" width="14.5703125" style="576" customWidth="1"/>
    <col min="14756" max="14756" width="13.7109375" style="576" customWidth="1"/>
    <col min="14757" max="14757" width="13.42578125" style="576" customWidth="1"/>
    <col min="14758" max="14758" width="15.42578125" style="576" customWidth="1"/>
    <col min="14759" max="14760" width="10.28515625" style="576" bestFit="1" customWidth="1"/>
    <col min="14761" max="15005" width="9.140625" style="576"/>
    <col min="15006" max="15006" width="5" style="576" customWidth="1"/>
    <col min="15007" max="15007" width="4.7109375" style="576" customWidth="1"/>
    <col min="15008" max="15008" width="5" style="576" customWidth="1"/>
    <col min="15009" max="15009" width="19.7109375" style="576" customWidth="1"/>
    <col min="15010" max="15010" width="49.85546875" style="576" customWidth="1"/>
    <col min="15011" max="15011" width="14.5703125" style="576" customWidth="1"/>
    <col min="15012" max="15012" width="13.7109375" style="576" customWidth="1"/>
    <col min="15013" max="15013" width="13.42578125" style="576" customWidth="1"/>
    <col min="15014" max="15014" width="15.42578125" style="576" customWidth="1"/>
    <col min="15015" max="15016" width="10.28515625" style="576" bestFit="1" customWidth="1"/>
    <col min="15017" max="15261" width="9.140625" style="576"/>
    <col min="15262" max="15262" width="5" style="576" customWidth="1"/>
    <col min="15263" max="15263" width="4.7109375" style="576" customWidth="1"/>
    <col min="15264" max="15264" width="5" style="576" customWidth="1"/>
    <col min="15265" max="15265" width="19.7109375" style="576" customWidth="1"/>
    <col min="15266" max="15266" width="49.85546875" style="576" customWidth="1"/>
    <col min="15267" max="15267" width="14.5703125" style="576" customWidth="1"/>
    <col min="15268" max="15268" width="13.7109375" style="576" customWidth="1"/>
    <col min="15269" max="15269" width="13.42578125" style="576" customWidth="1"/>
    <col min="15270" max="15270" width="15.42578125" style="576" customWidth="1"/>
    <col min="15271" max="15272" width="10.28515625" style="576" bestFit="1" customWidth="1"/>
    <col min="15273" max="15517" width="9.140625" style="576"/>
    <col min="15518" max="15518" width="5" style="576" customWidth="1"/>
    <col min="15519" max="15519" width="4.7109375" style="576" customWidth="1"/>
    <col min="15520" max="15520" width="5" style="576" customWidth="1"/>
    <col min="15521" max="15521" width="19.7109375" style="576" customWidth="1"/>
    <col min="15522" max="15522" width="49.85546875" style="576" customWidth="1"/>
    <col min="15523" max="15523" width="14.5703125" style="576" customWidth="1"/>
    <col min="15524" max="15524" width="13.7109375" style="576" customWidth="1"/>
    <col min="15525" max="15525" width="13.42578125" style="576" customWidth="1"/>
    <col min="15526" max="15526" width="15.42578125" style="576" customWidth="1"/>
    <col min="15527" max="15528" width="10.28515625" style="576" bestFit="1" customWidth="1"/>
    <col min="15529" max="15773" width="9.140625" style="576"/>
    <col min="15774" max="15774" width="5" style="576" customWidth="1"/>
    <col min="15775" max="15775" width="4.7109375" style="576" customWidth="1"/>
    <col min="15776" max="15776" width="5" style="576" customWidth="1"/>
    <col min="15777" max="15777" width="19.7109375" style="576" customWidth="1"/>
    <col min="15778" max="15778" width="49.85546875" style="576" customWidth="1"/>
    <col min="15779" max="15779" width="14.5703125" style="576" customWidth="1"/>
    <col min="15780" max="15780" width="13.7109375" style="576" customWidth="1"/>
    <col min="15781" max="15781" width="13.42578125" style="576" customWidth="1"/>
    <col min="15782" max="15782" width="15.42578125" style="576" customWidth="1"/>
    <col min="15783" max="15784" width="10.28515625" style="576" bestFit="1" customWidth="1"/>
    <col min="15785" max="16029" width="9.140625" style="576"/>
    <col min="16030" max="16030" width="5" style="576" customWidth="1"/>
    <col min="16031" max="16031" width="4.7109375" style="576" customWidth="1"/>
    <col min="16032" max="16032" width="5" style="576" customWidth="1"/>
    <col min="16033" max="16033" width="19.7109375" style="576" customWidth="1"/>
    <col min="16034" max="16034" width="49.85546875" style="576" customWidth="1"/>
    <col min="16035" max="16035" width="14.5703125" style="576" customWidth="1"/>
    <col min="16036" max="16036" width="13.7109375" style="576" customWidth="1"/>
    <col min="16037" max="16037" width="13.42578125" style="576" customWidth="1"/>
    <col min="16038" max="16038" width="15.42578125" style="576" customWidth="1"/>
    <col min="16039" max="16040" width="10.28515625" style="576" bestFit="1" customWidth="1"/>
    <col min="16041" max="16384" width="9.140625" style="576"/>
  </cols>
  <sheetData>
    <row r="1" spans="2:5">
      <c r="C1" s="576" t="s">
        <v>751</v>
      </c>
      <c r="E1" s="535" t="s">
        <v>1004</v>
      </c>
    </row>
    <row r="2" spans="2:5">
      <c r="D2" s="577"/>
      <c r="E2" s="535" t="s">
        <v>280</v>
      </c>
    </row>
    <row r="3" spans="2:5">
      <c r="D3" s="577"/>
      <c r="E3" s="578" t="s">
        <v>752</v>
      </c>
    </row>
    <row r="4" spans="2:5">
      <c r="C4" s="579"/>
      <c r="D4" s="579"/>
      <c r="E4" s="579"/>
    </row>
    <row r="5" spans="2:5" ht="66.75" customHeight="1">
      <c r="B5" s="1214" t="s">
        <v>1016</v>
      </c>
      <c r="C5" s="1214"/>
      <c r="D5" s="1214"/>
      <c r="E5" s="1214"/>
    </row>
    <row r="6" spans="2:5">
      <c r="C6" s="580"/>
      <c r="D6" s="580"/>
      <c r="E6" s="580" t="s">
        <v>753</v>
      </c>
    </row>
    <row r="7" spans="2:5" s="581" customFormat="1" ht="75.75" customHeight="1">
      <c r="B7" s="1215" t="s">
        <v>1</v>
      </c>
      <c r="C7" s="1215"/>
      <c r="D7" s="1216" t="s">
        <v>754</v>
      </c>
      <c r="E7" s="1028" t="s">
        <v>22</v>
      </c>
    </row>
    <row r="8" spans="2:5" s="581" customFormat="1">
      <c r="B8" s="1028" t="s">
        <v>47</v>
      </c>
      <c r="C8" s="1028" t="s">
        <v>20</v>
      </c>
      <c r="D8" s="1217"/>
      <c r="E8" s="1028" t="s">
        <v>50</v>
      </c>
    </row>
    <row r="9" spans="2:5" s="704" customFormat="1">
      <c r="B9" s="696"/>
      <c r="C9" s="696"/>
      <c r="D9" s="697" t="s">
        <v>755</v>
      </c>
      <c r="E9" s="698">
        <f>E11</f>
        <v>5712833.3000000007</v>
      </c>
    </row>
    <row r="10" spans="2:5" s="581" customFormat="1">
      <c r="B10" s="582"/>
      <c r="C10" s="582"/>
      <c r="D10" s="583" t="s">
        <v>42</v>
      </c>
      <c r="E10" s="585"/>
    </row>
    <row r="11" spans="2:5" s="703" customFormat="1">
      <c r="B11" s="702"/>
      <c r="C11" s="696"/>
      <c r="D11" s="697" t="s">
        <v>756</v>
      </c>
      <c r="E11" s="698">
        <f>E13</f>
        <v>5712833.3000000007</v>
      </c>
    </row>
    <row r="12" spans="2:5" s="341" customFormat="1">
      <c r="B12" s="476"/>
      <c r="C12" s="582"/>
      <c r="D12" s="583" t="s">
        <v>3</v>
      </c>
      <c r="E12" s="585"/>
    </row>
    <row r="13" spans="2:5" s="699" customFormat="1" ht="27.75" customHeight="1">
      <c r="B13" s="695"/>
      <c r="C13" s="696"/>
      <c r="D13" s="697" t="s">
        <v>612</v>
      </c>
      <c r="E13" s="698">
        <f t="shared" ref="E13" si="0">+E15</f>
        <v>5712833.3000000007</v>
      </c>
    </row>
    <row r="14" spans="2:5" ht="16.899999999999999" customHeight="1">
      <c r="B14" s="586"/>
      <c r="C14" s="582"/>
      <c r="D14" s="583" t="s">
        <v>173</v>
      </c>
      <c r="E14" s="585"/>
    </row>
    <row r="15" spans="2:5" s="699" customFormat="1">
      <c r="B15" s="700">
        <v>1212</v>
      </c>
      <c r="C15" s="695"/>
      <c r="D15" s="697" t="s">
        <v>757</v>
      </c>
      <c r="E15" s="698">
        <f t="shared" ref="E15" si="1">+E17</f>
        <v>5712833.3000000007</v>
      </c>
    </row>
    <row r="16" spans="2:5" s="341" customFormat="1">
      <c r="B16" s="582"/>
      <c r="C16" s="582"/>
      <c r="D16" s="583" t="s">
        <v>3</v>
      </c>
      <c r="E16" s="585"/>
    </row>
    <row r="17" spans="2:8" s="699" customFormat="1" ht="36.75" customHeight="1">
      <c r="B17" s="696"/>
      <c r="C17" s="700">
        <v>12007</v>
      </c>
      <c r="D17" s="518" t="s">
        <v>758</v>
      </c>
      <c r="E17" s="587">
        <f>E19+E24+E33+E48+E65+E74+E89+E96+E114+E106</f>
        <v>5712833.3000000007</v>
      </c>
      <c r="F17" s="701"/>
    </row>
    <row r="18" spans="2:8" s="341" customFormat="1" ht="18" customHeight="1">
      <c r="B18" s="224"/>
      <c r="C18" s="224"/>
      <c r="D18" s="403" t="s">
        <v>51</v>
      </c>
      <c r="E18" s="588"/>
    </row>
    <row r="19" spans="2:8" ht="20.25" customHeight="1">
      <c r="B19" s="589"/>
      <c r="C19" s="590"/>
      <c r="D19" s="824" t="s">
        <v>759</v>
      </c>
      <c r="E19" s="587">
        <f>SUM(E21:E23)</f>
        <v>176956.2</v>
      </c>
      <c r="F19" s="825"/>
    </row>
    <row r="20" spans="2:8">
      <c r="B20" s="589"/>
      <c r="C20" s="590"/>
      <c r="D20" s="403" t="s">
        <v>688</v>
      </c>
      <c r="E20" s="591"/>
      <c r="F20" s="592"/>
    </row>
    <row r="21" spans="2:8" ht="34.5">
      <c r="B21" s="589"/>
      <c r="C21" s="590"/>
      <c r="D21" s="508" t="s">
        <v>760</v>
      </c>
      <c r="E21" s="593">
        <v>105433.2</v>
      </c>
      <c r="F21" s="594"/>
      <c r="H21" s="592"/>
    </row>
    <row r="22" spans="2:8">
      <c r="B22" s="589"/>
      <c r="C22" s="590"/>
      <c r="D22" s="508" t="s">
        <v>761</v>
      </c>
      <c r="E22" s="593">
        <v>49708.9</v>
      </c>
      <c r="F22" s="595"/>
    </row>
    <row r="23" spans="2:8" ht="34.5">
      <c r="B23" s="589"/>
      <c r="C23" s="590"/>
      <c r="D23" s="508" t="s">
        <v>762</v>
      </c>
      <c r="E23" s="593">
        <v>21814.1</v>
      </c>
      <c r="F23" s="594"/>
    </row>
    <row r="24" spans="2:8">
      <c r="B24" s="589"/>
      <c r="C24" s="590"/>
      <c r="D24" s="824" t="s">
        <v>763</v>
      </c>
      <c r="E24" s="587">
        <f>SUM(E26:E32)</f>
        <v>888262.3</v>
      </c>
    </row>
    <row r="25" spans="2:8" ht="21" customHeight="1">
      <c r="B25" s="589"/>
      <c r="C25" s="590"/>
      <c r="D25" s="403" t="s">
        <v>688</v>
      </c>
      <c r="E25" s="591"/>
    </row>
    <row r="26" spans="2:8" ht="105.75" customHeight="1">
      <c r="B26" s="589"/>
      <c r="C26" s="590"/>
      <c r="D26" s="826" t="s">
        <v>764</v>
      </c>
      <c r="E26" s="591">
        <v>302850.90000000002</v>
      </c>
    </row>
    <row r="27" spans="2:8" ht="86.25">
      <c r="B27" s="589"/>
      <c r="C27" s="590"/>
      <c r="D27" s="508" t="s">
        <v>765</v>
      </c>
      <c r="E27" s="591">
        <v>280099</v>
      </c>
    </row>
    <row r="28" spans="2:8" ht="69">
      <c r="B28" s="589"/>
      <c r="C28" s="590"/>
      <c r="D28" s="218" t="s">
        <v>766</v>
      </c>
      <c r="E28" s="591">
        <v>41751.9</v>
      </c>
    </row>
    <row r="29" spans="2:8" ht="51.75">
      <c r="B29" s="589"/>
      <c r="C29" s="590"/>
      <c r="D29" s="508" t="s">
        <v>767</v>
      </c>
      <c r="E29" s="591">
        <v>89647.9</v>
      </c>
    </row>
    <row r="30" spans="2:8" ht="34.5">
      <c r="B30" s="589"/>
      <c r="C30" s="590"/>
      <c r="D30" s="826" t="s">
        <v>768</v>
      </c>
      <c r="E30" s="591">
        <v>60750</v>
      </c>
    </row>
    <row r="31" spans="2:8" ht="34.5">
      <c r="B31" s="589"/>
      <c r="C31" s="590"/>
      <c r="D31" s="508" t="s">
        <v>769</v>
      </c>
      <c r="E31" s="591">
        <v>61091</v>
      </c>
    </row>
    <row r="32" spans="2:8" ht="69">
      <c r="B32" s="589"/>
      <c r="C32" s="590"/>
      <c r="D32" s="218" t="s">
        <v>770</v>
      </c>
      <c r="E32" s="593">
        <v>52071.6</v>
      </c>
    </row>
    <row r="33" spans="2:5">
      <c r="B33" s="589"/>
      <c r="C33" s="590"/>
      <c r="D33" s="824" t="s">
        <v>771</v>
      </c>
      <c r="E33" s="587">
        <f>SUM(E35:E47)</f>
        <v>903456.5</v>
      </c>
    </row>
    <row r="34" spans="2:5">
      <c r="B34" s="589"/>
      <c r="C34" s="590"/>
      <c r="D34" s="403" t="s">
        <v>688</v>
      </c>
      <c r="E34" s="591"/>
    </row>
    <row r="35" spans="2:5" ht="103.15" customHeight="1">
      <c r="B35" s="589"/>
      <c r="C35" s="590"/>
      <c r="D35" s="596" t="s">
        <v>772</v>
      </c>
      <c r="E35" s="591">
        <v>195951.3</v>
      </c>
    </row>
    <row r="36" spans="2:5" ht="103.15" customHeight="1">
      <c r="B36" s="827"/>
      <c r="C36" s="828"/>
      <c r="D36" s="829" t="s">
        <v>973</v>
      </c>
      <c r="E36" s="830">
        <v>244585.2</v>
      </c>
    </row>
    <row r="37" spans="2:5" ht="100.9" customHeight="1">
      <c r="B37" s="589"/>
      <c r="C37" s="590"/>
      <c r="D37" s="596" t="s">
        <v>773</v>
      </c>
      <c r="E37" s="591">
        <v>33805.800000000003</v>
      </c>
    </row>
    <row r="38" spans="2:5" ht="71.25" customHeight="1">
      <c r="B38" s="589"/>
      <c r="C38" s="590"/>
      <c r="D38" s="596" t="s">
        <v>774</v>
      </c>
      <c r="E38" s="591">
        <v>88348.800000000003</v>
      </c>
    </row>
    <row r="39" spans="2:5" ht="145.5" customHeight="1">
      <c r="B39" s="589"/>
      <c r="C39" s="590"/>
      <c r="D39" s="955" t="s">
        <v>775</v>
      </c>
      <c r="E39" s="591">
        <v>19717.3</v>
      </c>
    </row>
    <row r="40" spans="2:5" ht="409.15" customHeight="1">
      <c r="B40" s="589"/>
      <c r="C40" s="590"/>
      <c r="D40" s="508" t="s">
        <v>776</v>
      </c>
      <c r="E40" s="591">
        <v>65269.5</v>
      </c>
    </row>
    <row r="41" spans="2:5" ht="71.25" customHeight="1">
      <c r="B41" s="589"/>
      <c r="C41" s="590"/>
      <c r="D41" s="508" t="s">
        <v>777</v>
      </c>
      <c r="E41" s="591">
        <v>16764.8</v>
      </c>
    </row>
    <row r="42" spans="2:5" ht="71.25" customHeight="1">
      <c r="B42" s="589"/>
      <c r="C42" s="590"/>
      <c r="D42" s="508" t="s">
        <v>778</v>
      </c>
      <c r="E42" s="591">
        <v>17953.5</v>
      </c>
    </row>
    <row r="43" spans="2:5" ht="71.25" customHeight="1">
      <c r="B43" s="589"/>
      <c r="C43" s="590"/>
      <c r="D43" s="1027" t="s">
        <v>779</v>
      </c>
      <c r="E43" s="591">
        <v>78802.899999999994</v>
      </c>
    </row>
    <row r="44" spans="2:5" ht="214.9" customHeight="1">
      <c r="B44" s="589"/>
      <c r="C44" s="590"/>
      <c r="D44" s="508" t="s">
        <v>780</v>
      </c>
      <c r="E44" s="591">
        <v>82787.199999999997</v>
      </c>
    </row>
    <row r="45" spans="2:5" ht="130.15" customHeight="1">
      <c r="B45" s="589"/>
      <c r="C45" s="590"/>
      <c r="D45" s="1027" t="s">
        <v>781</v>
      </c>
      <c r="E45" s="591">
        <v>17812.7</v>
      </c>
    </row>
    <row r="46" spans="2:5" ht="52.15" customHeight="1">
      <c r="B46" s="589"/>
      <c r="C46" s="590"/>
      <c r="D46" s="508" t="s">
        <v>782</v>
      </c>
      <c r="E46" s="591">
        <v>15617.5</v>
      </c>
    </row>
    <row r="47" spans="2:5" ht="34.5">
      <c r="B47" s="589"/>
      <c r="C47" s="590"/>
      <c r="D47" s="508" t="s">
        <v>783</v>
      </c>
      <c r="E47" s="591">
        <v>26040</v>
      </c>
    </row>
    <row r="48" spans="2:5" ht="24" customHeight="1">
      <c r="B48" s="589"/>
      <c r="C48" s="590"/>
      <c r="D48" s="824" t="s">
        <v>784</v>
      </c>
      <c r="E48" s="587">
        <f>SUM(E50:E64)</f>
        <v>1249457.5</v>
      </c>
    </row>
    <row r="49" spans="2:5" ht="17.25" customHeight="1">
      <c r="B49" s="589"/>
      <c r="C49" s="590"/>
      <c r="D49" s="597" t="s">
        <v>688</v>
      </c>
      <c r="E49" s="598"/>
    </row>
    <row r="50" spans="2:5" ht="86.25">
      <c r="B50" s="589"/>
      <c r="C50" s="590"/>
      <c r="D50" s="599" t="s">
        <v>785</v>
      </c>
      <c r="E50" s="598">
        <v>51427.7</v>
      </c>
    </row>
    <row r="51" spans="2:5">
      <c r="B51" s="589"/>
      <c r="C51" s="590"/>
      <c r="D51" s="599" t="s">
        <v>786</v>
      </c>
      <c r="E51" s="598">
        <v>14689.8</v>
      </c>
    </row>
    <row r="52" spans="2:5" ht="69">
      <c r="B52" s="589"/>
      <c r="C52" s="590"/>
      <c r="D52" s="597" t="s">
        <v>787</v>
      </c>
      <c r="E52" s="598">
        <v>20096.900000000001</v>
      </c>
    </row>
    <row r="53" spans="2:5" ht="34.5">
      <c r="B53" s="589"/>
      <c r="C53" s="590"/>
      <c r="D53" s="600" t="s">
        <v>788</v>
      </c>
      <c r="E53" s="598">
        <v>153252</v>
      </c>
    </row>
    <row r="54" spans="2:5" ht="155.25">
      <c r="B54" s="589"/>
      <c r="C54" s="590"/>
      <c r="D54" s="599" t="s">
        <v>789</v>
      </c>
      <c r="E54" s="598">
        <v>24259.200000000001</v>
      </c>
    </row>
    <row r="55" spans="2:5" ht="86.25">
      <c r="B55" s="589"/>
      <c r="C55" s="590"/>
      <c r="D55" s="601" t="s">
        <v>790</v>
      </c>
      <c r="E55" s="598">
        <v>156821.1</v>
      </c>
    </row>
    <row r="56" spans="2:5" ht="86.25">
      <c r="B56" s="589"/>
      <c r="C56" s="590"/>
      <c r="D56" s="508" t="s">
        <v>791</v>
      </c>
      <c r="E56" s="598">
        <v>114844.9</v>
      </c>
    </row>
    <row r="57" spans="2:5" ht="86.25">
      <c r="B57" s="589"/>
      <c r="C57" s="590"/>
      <c r="D57" s="508" t="s">
        <v>792</v>
      </c>
      <c r="E57" s="598">
        <v>102368.1</v>
      </c>
    </row>
    <row r="58" spans="2:5" ht="86.25">
      <c r="B58" s="589"/>
      <c r="C58" s="590"/>
      <c r="D58" s="508" t="s">
        <v>793</v>
      </c>
      <c r="E58" s="598">
        <v>44045.7</v>
      </c>
    </row>
    <row r="59" spans="2:5" ht="69">
      <c r="B59" s="589"/>
      <c r="C59" s="590"/>
      <c r="D59" s="831" t="s">
        <v>794</v>
      </c>
      <c r="E59" s="598">
        <v>72479</v>
      </c>
    </row>
    <row r="60" spans="2:5" ht="51.75">
      <c r="B60" s="589"/>
      <c r="C60" s="590"/>
      <c r="D60" s="508" t="s">
        <v>795</v>
      </c>
      <c r="E60" s="598">
        <v>41515.4</v>
      </c>
    </row>
    <row r="61" spans="2:5" ht="84" customHeight="1">
      <c r="B61" s="827"/>
      <c r="C61" s="828"/>
      <c r="D61" s="832" t="s">
        <v>974</v>
      </c>
      <c r="E61" s="833">
        <v>258021.4</v>
      </c>
    </row>
    <row r="62" spans="2:5" ht="86.25">
      <c r="B62" s="589"/>
      <c r="C62" s="590"/>
      <c r="D62" s="508" t="s">
        <v>796</v>
      </c>
      <c r="E62" s="598">
        <v>170640.2</v>
      </c>
    </row>
    <row r="63" spans="2:5" ht="51.75">
      <c r="B63" s="589"/>
      <c r="C63" s="590"/>
      <c r="D63" s="508" t="s">
        <v>797</v>
      </c>
      <c r="E63" s="598">
        <v>1240</v>
      </c>
    </row>
    <row r="64" spans="2:5" ht="51.75">
      <c r="B64" s="589"/>
      <c r="C64" s="590"/>
      <c r="D64" s="508" t="s">
        <v>798</v>
      </c>
      <c r="E64" s="598">
        <v>23756.1</v>
      </c>
    </row>
    <row r="65" spans="2:5" ht="25.5" customHeight="1">
      <c r="B65" s="586"/>
      <c r="C65" s="586"/>
      <c r="D65" s="834" t="s">
        <v>799</v>
      </c>
      <c r="E65" s="587">
        <f>SUM(E67:E73)</f>
        <v>363094.4</v>
      </c>
    </row>
    <row r="66" spans="2:5">
      <c r="B66" s="586"/>
      <c r="C66" s="586"/>
      <c r="D66" s="586" t="s">
        <v>688</v>
      </c>
      <c r="E66" s="593"/>
    </row>
    <row r="67" spans="2:5" ht="34.5">
      <c r="B67" s="586"/>
      <c r="C67" s="586"/>
      <c r="D67" s="508" t="s">
        <v>800</v>
      </c>
      <c r="E67" s="593">
        <v>26922.6</v>
      </c>
    </row>
    <row r="68" spans="2:5" ht="69">
      <c r="B68" s="586"/>
      <c r="C68" s="586"/>
      <c r="D68" s="508" t="s">
        <v>801</v>
      </c>
      <c r="E68" s="593">
        <v>22428.1</v>
      </c>
    </row>
    <row r="69" spans="2:5">
      <c r="B69" s="586"/>
      <c r="C69" s="586"/>
      <c r="D69" s="508" t="s">
        <v>802</v>
      </c>
      <c r="E69" s="593">
        <v>49288.9</v>
      </c>
    </row>
    <row r="70" spans="2:5" ht="86.25">
      <c r="B70" s="586"/>
      <c r="C70" s="586"/>
      <c r="D70" s="508" t="s">
        <v>803</v>
      </c>
      <c r="E70" s="593">
        <v>150047.5</v>
      </c>
    </row>
    <row r="71" spans="2:5" ht="34.5">
      <c r="B71" s="586"/>
      <c r="C71" s="586"/>
      <c r="D71" s="508" t="s">
        <v>804</v>
      </c>
      <c r="E71" s="593">
        <v>69169.600000000006</v>
      </c>
    </row>
    <row r="72" spans="2:5">
      <c r="B72" s="586"/>
      <c r="C72" s="586"/>
      <c r="D72" s="218" t="s">
        <v>805</v>
      </c>
      <c r="E72" s="593">
        <v>13239.2</v>
      </c>
    </row>
    <row r="73" spans="2:5" ht="34.5">
      <c r="B73" s="586"/>
      <c r="C73" s="586"/>
      <c r="D73" s="508" t="s">
        <v>806</v>
      </c>
      <c r="E73" s="593">
        <v>31998.5</v>
      </c>
    </row>
    <row r="74" spans="2:5" ht="25.5" customHeight="1">
      <c r="B74" s="586"/>
      <c r="C74" s="586"/>
      <c r="D74" s="834" t="s">
        <v>807</v>
      </c>
      <c r="E74" s="587">
        <f>SUM(E76:E88)</f>
        <v>928951.8</v>
      </c>
    </row>
    <row r="75" spans="2:5">
      <c r="B75" s="586"/>
      <c r="C75" s="586"/>
      <c r="D75" s="586" t="s">
        <v>688</v>
      </c>
      <c r="E75" s="593"/>
    </row>
    <row r="76" spans="2:5" ht="34.5">
      <c r="B76" s="586"/>
      <c r="C76" s="586"/>
      <c r="D76" s="602" t="s">
        <v>808</v>
      </c>
      <c r="E76" s="593">
        <v>152765.20000000001</v>
      </c>
    </row>
    <row r="77" spans="2:5">
      <c r="B77" s="586"/>
      <c r="C77" s="586"/>
      <c r="D77" s="508" t="s">
        <v>809</v>
      </c>
      <c r="E77" s="593">
        <v>44240</v>
      </c>
    </row>
    <row r="78" spans="2:5" ht="34.5">
      <c r="B78" s="586"/>
      <c r="C78" s="586"/>
      <c r="D78" s="508" t="s">
        <v>810</v>
      </c>
      <c r="E78" s="593">
        <v>8305.7999999999993</v>
      </c>
    </row>
    <row r="79" spans="2:5" ht="34.5">
      <c r="B79" s="586"/>
      <c r="C79" s="586"/>
      <c r="D79" s="508" t="s">
        <v>811</v>
      </c>
      <c r="E79" s="593">
        <v>92186.8</v>
      </c>
    </row>
    <row r="80" spans="2:5" ht="66" customHeight="1">
      <c r="B80" s="835"/>
      <c r="C80" s="835"/>
      <c r="D80" s="602" t="s">
        <v>975</v>
      </c>
      <c r="E80" s="836">
        <v>23395.5</v>
      </c>
    </row>
    <row r="81" spans="2:5" ht="34.5">
      <c r="B81" s="586"/>
      <c r="C81" s="586"/>
      <c r="D81" s="602" t="s">
        <v>812</v>
      </c>
      <c r="E81" s="593">
        <v>35935.5</v>
      </c>
    </row>
    <row r="82" spans="2:5" ht="34.5">
      <c r="B82" s="586"/>
      <c r="C82" s="586"/>
      <c r="D82" s="602" t="s">
        <v>813</v>
      </c>
      <c r="E82" s="593">
        <v>13299.3</v>
      </c>
    </row>
    <row r="83" spans="2:5">
      <c r="B83" s="586"/>
      <c r="C83" s="586"/>
      <c r="D83" s="602" t="s">
        <v>814</v>
      </c>
      <c r="E83" s="593">
        <v>24305</v>
      </c>
    </row>
    <row r="84" spans="2:5" ht="51.75">
      <c r="B84" s="586"/>
      <c r="C84" s="586"/>
      <c r="D84" s="508" t="s">
        <v>815</v>
      </c>
      <c r="E84" s="593">
        <v>72203</v>
      </c>
    </row>
    <row r="85" spans="2:5" ht="51.75">
      <c r="B85" s="586"/>
      <c r="C85" s="586"/>
      <c r="D85" s="602" t="s">
        <v>816</v>
      </c>
      <c r="E85" s="593">
        <v>33072.6</v>
      </c>
    </row>
    <row r="86" spans="2:5" ht="34.5">
      <c r="B86" s="586"/>
      <c r="C86" s="586"/>
      <c r="D86" s="602" t="s">
        <v>817</v>
      </c>
      <c r="E86" s="593">
        <v>71033.8</v>
      </c>
    </row>
    <row r="87" spans="2:5" ht="34.5">
      <c r="B87" s="586"/>
      <c r="C87" s="586"/>
      <c r="D87" s="1027" t="s">
        <v>818</v>
      </c>
      <c r="E87" s="593">
        <v>115233.9</v>
      </c>
    </row>
    <row r="88" spans="2:5" ht="409.5">
      <c r="B88" s="586"/>
      <c r="C88" s="586"/>
      <c r="D88" s="1021" t="s">
        <v>819</v>
      </c>
      <c r="E88" s="593">
        <v>242975.4</v>
      </c>
    </row>
    <row r="89" spans="2:5" ht="25.5" customHeight="1">
      <c r="B89" s="586"/>
      <c r="C89" s="586"/>
      <c r="D89" s="834" t="s">
        <v>820</v>
      </c>
      <c r="E89" s="587">
        <f>SUM(E91:E95)</f>
        <v>196891.9</v>
      </c>
    </row>
    <row r="90" spans="2:5">
      <c r="B90" s="586"/>
      <c r="C90" s="586"/>
      <c r="D90" s="586" t="s">
        <v>688</v>
      </c>
      <c r="E90" s="593"/>
    </row>
    <row r="91" spans="2:5" ht="69">
      <c r="B91" s="586"/>
      <c r="C91" s="586"/>
      <c r="D91" s="601" t="s">
        <v>821</v>
      </c>
      <c r="E91" s="593">
        <v>52744</v>
      </c>
    </row>
    <row r="92" spans="2:5" ht="34.5">
      <c r="B92" s="586"/>
      <c r="C92" s="586"/>
      <c r="D92" s="508" t="s">
        <v>822</v>
      </c>
      <c r="E92" s="593">
        <v>38309.5</v>
      </c>
    </row>
    <row r="93" spans="2:5" ht="39" customHeight="1">
      <c r="B93" s="586"/>
      <c r="C93" s="586"/>
      <c r="D93" s="601" t="s">
        <v>823</v>
      </c>
      <c r="E93" s="593">
        <v>25052.799999999999</v>
      </c>
    </row>
    <row r="94" spans="2:5" ht="34.5">
      <c r="B94" s="586"/>
      <c r="C94" s="586"/>
      <c r="D94" s="508" t="s">
        <v>824</v>
      </c>
      <c r="E94" s="593">
        <v>54397.5</v>
      </c>
    </row>
    <row r="95" spans="2:5" ht="34.5">
      <c r="B95" s="586"/>
      <c r="C95" s="586"/>
      <c r="D95" s="508" t="s">
        <v>825</v>
      </c>
      <c r="E95" s="593">
        <v>26388.1</v>
      </c>
    </row>
    <row r="96" spans="2:5" ht="25.5" customHeight="1">
      <c r="B96" s="586"/>
      <c r="C96" s="586"/>
      <c r="D96" s="834" t="s">
        <v>826</v>
      </c>
      <c r="E96" s="587">
        <f>SUM(E98:E105)</f>
        <v>585909.9</v>
      </c>
    </row>
    <row r="97" spans="2:5">
      <c r="B97" s="586"/>
      <c r="C97" s="586"/>
      <c r="D97" s="586" t="s">
        <v>688</v>
      </c>
      <c r="E97" s="593"/>
    </row>
    <row r="98" spans="2:5" ht="51.75">
      <c r="B98" s="586"/>
      <c r="C98" s="586"/>
      <c r="D98" s="601" t="s">
        <v>827</v>
      </c>
      <c r="E98" s="593">
        <v>30919.1</v>
      </c>
    </row>
    <row r="99" spans="2:5" ht="72.599999999999994" customHeight="1">
      <c r="B99" s="835"/>
      <c r="C99" s="835"/>
      <c r="D99" s="837" t="s">
        <v>976</v>
      </c>
      <c r="E99" s="836">
        <v>95000</v>
      </c>
    </row>
    <row r="100" spans="2:5" ht="86.25">
      <c r="B100" s="586"/>
      <c r="C100" s="586"/>
      <c r="D100" s="508" t="s">
        <v>828</v>
      </c>
      <c r="E100" s="603">
        <v>48108.3</v>
      </c>
    </row>
    <row r="101" spans="2:5" ht="350.45" customHeight="1">
      <c r="B101" s="835"/>
      <c r="C101" s="835"/>
      <c r="D101" s="832" t="s">
        <v>977</v>
      </c>
      <c r="E101" s="838">
        <v>34865.599999999999</v>
      </c>
    </row>
    <row r="102" spans="2:5" ht="69">
      <c r="B102" s="586"/>
      <c r="C102" s="586"/>
      <c r="D102" s="508" t="s">
        <v>829</v>
      </c>
      <c r="E102" s="603">
        <v>26093.7</v>
      </c>
    </row>
    <row r="103" spans="2:5" ht="51.75">
      <c r="B103" s="586"/>
      <c r="C103" s="586"/>
      <c r="D103" s="508" t="s">
        <v>830</v>
      </c>
      <c r="E103" s="603">
        <v>121294.1</v>
      </c>
    </row>
    <row r="104" spans="2:5" ht="34.5">
      <c r="B104" s="586"/>
      <c r="C104" s="586"/>
      <c r="D104" s="839" t="s">
        <v>831</v>
      </c>
      <c r="E104" s="603">
        <v>223180.2</v>
      </c>
    </row>
    <row r="105" spans="2:5" ht="51.75">
      <c r="B105" s="586"/>
      <c r="C105" s="586"/>
      <c r="D105" s="604" t="s">
        <v>832</v>
      </c>
      <c r="E105" s="603">
        <v>6448.9</v>
      </c>
    </row>
    <row r="106" spans="2:5" ht="25.5" customHeight="1">
      <c r="B106" s="586"/>
      <c r="C106" s="586"/>
      <c r="D106" s="834" t="s">
        <v>833</v>
      </c>
      <c r="E106" s="587">
        <f>SUM(E108:E113)</f>
        <v>186348.50000000003</v>
      </c>
    </row>
    <row r="107" spans="2:5">
      <c r="B107" s="586"/>
      <c r="C107" s="586"/>
      <c r="D107" s="586" t="s">
        <v>688</v>
      </c>
      <c r="E107" s="593"/>
    </row>
    <row r="108" spans="2:5" ht="86.25">
      <c r="B108" s="586"/>
      <c r="C108" s="586"/>
      <c r="D108" s="508" t="s">
        <v>834</v>
      </c>
      <c r="E108" s="593">
        <v>34636.800000000003</v>
      </c>
    </row>
    <row r="109" spans="2:5" ht="34.5">
      <c r="B109" s="586"/>
      <c r="C109" s="586"/>
      <c r="D109" s="508" t="s">
        <v>835</v>
      </c>
      <c r="E109" s="593">
        <v>27339.8</v>
      </c>
    </row>
    <row r="110" spans="2:5" ht="51.75">
      <c r="B110" s="586"/>
      <c r="C110" s="586"/>
      <c r="D110" s="1023" t="s">
        <v>836</v>
      </c>
      <c r="E110" s="593">
        <v>76584.3</v>
      </c>
    </row>
    <row r="111" spans="2:5" ht="51.75">
      <c r="B111" s="586"/>
      <c r="C111" s="586"/>
      <c r="D111" s="1023" t="s">
        <v>837</v>
      </c>
      <c r="E111" s="593">
        <v>15134.6</v>
      </c>
    </row>
    <row r="112" spans="2:5" ht="34.5">
      <c r="B112" s="586"/>
      <c r="C112" s="586"/>
      <c r="D112" s="1023" t="s">
        <v>838</v>
      </c>
      <c r="E112" s="593">
        <v>16765</v>
      </c>
    </row>
    <row r="113" spans="2:6" ht="69">
      <c r="B113" s="586"/>
      <c r="C113" s="586"/>
      <c r="D113" s="1023" t="s">
        <v>839</v>
      </c>
      <c r="E113" s="593">
        <v>15888</v>
      </c>
    </row>
    <row r="114" spans="2:6" ht="25.5" customHeight="1">
      <c r="B114" s="586"/>
      <c r="C114" s="586"/>
      <c r="D114" s="834" t="s">
        <v>840</v>
      </c>
      <c r="E114" s="587">
        <f>SUM(E116:E120)</f>
        <v>233504.3</v>
      </c>
      <c r="F114" s="825"/>
    </row>
    <row r="115" spans="2:6">
      <c r="B115" s="586"/>
      <c r="C115" s="586"/>
      <c r="D115" s="586" t="s">
        <v>688</v>
      </c>
      <c r="E115" s="593"/>
    </row>
    <row r="116" spans="2:6" ht="51.75">
      <c r="B116" s="586"/>
      <c r="C116" s="586"/>
      <c r="D116" s="508" t="s">
        <v>841</v>
      </c>
      <c r="E116" s="593">
        <v>65955.5</v>
      </c>
    </row>
    <row r="117" spans="2:6" ht="34.5">
      <c r="B117" s="586"/>
      <c r="C117" s="586"/>
      <c r="D117" s="508" t="s">
        <v>842</v>
      </c>
      <c r="E117" s="593">
        <v>60975.3</v>
      </c>
    </row>
    <row r="118" spans="2:6" ht="51.75">
      <c r="B118" s="586"/>
      <c r="C118" s="586"/>
      <c r="D118" s="508" t="s">
        <v>843</v>
      </c>
      <c r="E118" s="593">
        <v>26550</v>
      </c>
    </row>
    <row r="119" spans="2:6" ht="69">
      <c r="B119" s="586"/>
      <c r="C119" s="586"/>
      <c r="D119" s="508" t="s">
        <v>844</v>
      </c>
      <c r="E119" s="593">
        <v>57176.5</v>
      </c>
    </row>
    <row r="120" spans="2:6" ht="69">
      <c r="B120" s="586"/>
      <c r="C120" s="586"/>
      <c r="D120" s="508" t="s">
        <v>845</v>
      </c>
      <c r="E120" s="593">
        <v>22847</v>
      </c>
    </row>
    <row r="126" spans="2:6" s="341" customFormat="1">
      <c r="B126" s="840" t="s">
        <v>497</v>
      </c>
      <c r="C126" s="840"/>
    </row>
    <row r="127" spans="2:6" s="213" customFormat="1">
      <c r="D127" s="213" t="s">
        <v>846</v>
      </c>
      <c r="E127" s="605" t="s">
        <v>499</v>
      </c>
    </row>
  </sheetData>
  <mergeCells count="3">
    <mergeCell ref="B5:E5"/>
    <mergeCell ref="B7:C7"/>
    <mergeCell ref="D7:D8"/>
  </mergeCells>
  <pageMargins left="0.7" right="0.7" top="0.75" bottom="0.75" header="0.3" footer="0.3"/>
  <pageSetup scale="5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5"/>
  <sheetViews>
    <sheetView topLeftCell="A373" zoomScaleNormal="100" zoomScaleSheetLayoutView="100" workbookViewId="0">
      <selection activeCell="A373" sqref="A1:XFD1048576"/>
    </sheetView>
  </sheetViews>
  <sheetFormatPr defaultColWidth="8.42578125" defaultRowHeight="17.25"/>
  <cols>
    <col min="1" max="1" width="28.5703125" style="314" customWidth="1"/>
    <col min="2" max="2" width="71.7109375" style="314" customWidth="1"/>
    <col min="3" max="3" width="35.85546875" style="314" customWidth="1"/>
    <col min="4" max="4" width="22.140625" style="314" customWidth="1"/>
    <col min="5" max="8" width="8.42578125" style="314"/>
    <col min="9" max="9" width="12.42578125" style="314" bestFit="1" customWidth="1"/>
    <col min="10" max="251" width="8.42578125" style="314"/>
    <col min="252" max="252" width="28.5703125" style="314" customWidth="1"/>
    <col min="253" max="253" width="47.5703125" style="314" customWidth="1"/>
    <col min="254" max="256" width="13.85546875" style="314" customWidth="1"/>
    <col min="257" max="257" width="15.42578125" style="314" customWidth="1"/>
    <col min="258" max="507" width="8.42578125" style="314"/>
    <col min="508" max="508" width="28.5703125" style="314" customWidth="1"/>
    <col min="509" max="509" width="47.5703125" style="314" customWidth="1"/>
    <col min="510" max="512" width="13.85546875" style="314" customWidth="1"/>
    <col min="513" max="513" width="15.42578125" style="314" customWidth="1"/>
    <col min="514" max="763" width="8.42578125" style="314"/>
    <col min="764" max="764" width="28.5703125" style="314" customWidth="1"/>
    <col min="765" max="765" width="47.5703125" style="314" customWidth="1"/>
    <col min="766" max="768" width="13.85546875" style="314" customWidth="1"/>
    <col min="769" max="769" width="15.42578125" style="314" customWidth="1"/>
    <col min="770" max="1019" width="8.42578125" style="314"/>
    <col min="1020" max="1020" width="28.5703125" style="314" customWidth="1"/>
    <col min="1021" max="1021" width="47.5703125" style="314" customWidth="1"/>
    <col min="1022" max="1024" width="13.85546875" style="314" customWidth="1"/>
    <col min="1025" max="1025" width="15.42578125" style="314" customWidth="1"/>
    <col min="1026" max="1275" width="8.42578125" style="314"/>
    <col min="1276" max="1276" width="28.5703125" style="314" customWidth="1"/>
    <col min="1277" max="1277" width="47.5703125" style="314" customWidth="1"/>
    <col min="1278" max="1280" width="13.85546875" style="314" customWidth="1"/>
    <col min="1281" max="1281" width="15.42578125" style="314" customWidth="1"/>
    <col min="1282" max="1531" width="8.42578125" style="314"/>
    <col min="1532" max="1532" width="28.5703125" style="314" customWidth="1"/>
    <col min="1533" max="1533" width="47.5703125" style="314" customWidth="1"/>
    <col min="1534" max="1536" width="13.85546875" style="314" customWidth="1"/>
    <col min="1537" max="1537" width="15.42578125" style="314" customWidth="1"/>
    <col min="1538" max="1787" width="8.42578125" style="314"/>
    <col min="1788" max="1788" width="28.5703125" style="314" customWidth="1"/>
    <col min="1789" max="1789" width="47.5703125" style="314" customWidth="1"/>
    <col min="1790" max="1792" width="13.85546875" style="314" customWidth="1"/>
    <col min="1793" max="1793" width="15.42578125" style="314" customWidth="1"/>
    <col min="1794" max="2043" width="8.42578125" style="314"/>
    <col min="2044" max="2044" width="28.5703125" style="314" customWidth="1"/>
    <col min="2045" max="2045" width="47.5703125" style="314" customWidth="1"/>
    <col min="2046" max="2048" width="13.85546875" style="314" customWidth="1"/>
    <col min="2049" max="2049" width="15.42578125" style="314" customWidth="1"/>
    <col min="2050" max="2299" width="8.42578125" style="314"/>
    <col min="2300" max="2300" width="28.5703125" style="314" customWidth="1"/>
    <col min="2301" max="2301" width="47.5703125" style="314" customWidth="1"/>
    <col min="2302" max="2304" width="13.85546875" style="314" customWidth="1"/>
    <col min="2305" max="2305" width="15.42578125" style="314" customWidth="1"/>
    <col min="2306" max="2555" width="8.42578125" style="314"/>
    <col min="2556" max="2556" width="28.5703125" style="314" customWidth="1"/>
    <col min="2557" max="2557" width="47.5703125" style="314" customWidth="1"/>
    <col min="2558" max="2560" width="13.85546875" style="314" customWidth="1"/>
    <col min="2561" max="2561" width="15.42578125" style="314" customWidth="1"/>
    <col min="2562" max="2811" width="8.42578125" style="314"/>
    <col min="2812" max="2812" width="28.5703125" style="314" customWidth="1"/>
    <col min="2813" max="2813" width="47.5703125" style="314" customWidth="1"/>
    <col min="2814" max="2816" width="13.85546875" style="314" customWidth="1"/>
    <col min="2817" max="2817" width="15.42578125" style="314" customWidth="1"/>
    <col min="2818" max="3067" width="8.42578125" style="314"/>
    <col min="3068" max="3068" width="28.5703125" style="314" customWidth="1"/>
    <col min="3069" max="3069" width="47.5703125" style="314" customWidth="1"/>
    <col min="3070" max="3072" width="13.85546875" style="314" customWidth="1"/>
    <col min="3073" max="3073" width="15.42578125" style="314" customWidth="1"/>
    <col min="3074" max="3323" width="8.42578125" style="314"/>
    <col min="3324" max="3324" width="28.5703125" style="314" customWidth="1"/>
    <col min="3325" max="3325" width="47.5703125" style="314" customWidth="1"/>
    <col min="3326" max="3328" width="13.85546875" style="314" customWidth="1"/>
    <col min="3329" max="3329" width="15.42578125" style="314" customWidth="1"/>
    <col min="3330" max="3579" width="8.42578125" style="314"/>
    <col min="3580" max="3580" width="28.5703125" style="314" customWidth="1"/>
    <col min="3581" max="3581" width="47.5703125" style="314" customWidth="1"/>
    <col min="3582" max="3584" width="13.85546875" style="314" customWidth="1"/>
    <col min="3585" max="3585" width="15.42578125" style="314" customWidth="1"/>
    <col min="3586" max="3835" width="8.42578125" style="314"/>
    <col min="3836" max="3836" width="28.5703125" style="314" customWidth="1"/>
    <col min="3837" max="3837" width="47.5703125" style="314" customWidth="1"/>
    <col min="3838" max="3840" width="13.85546875" style="314" customWidth="1"/>
    <col min="3841" max="3841" width="15.42578125" style="314" customWidth="1"/>
    <col min="3842" max="4091" width="8.42578125" style="314"/>
    <col min="4092" max="4092" width="28.5703125" style="314" customWidth="1"/>
    <col min="4093" max="4093" width="47.5703125" style="314" customWidth="1"/>
    <col min="4094" max="4096" width="13.85546875" style="314" customWidth="1"/>
    <col min="4097" max="4097" width="15.42578125" style="314" customWidth="1"/>
    <col min="4098" max="4347" width="8.42578125" style="314"/>
    <col min="4348" max="4348" width="28.5703125" style="314" customWidth="1"/>
    <col min="4349" max="4349" width="47.5703125" style="314" customWidth="1"/>
    <col min="4350" max="4352" width="13.85546875" style="314" customWidth="1"/>
    <col min="4353" max="4353" width="15.42578125" style="314" customWidth="1"/>
    <col min="4354" max="4603" width="8.42578125" style="314"/>
    <col min="4604" max="4604" width="28.5703125" style="314" customWidth="1"/>
    <col min="4605" max="4605" width="47.5703125" style="314" customWidth="1"/>
    <col min="4606" max="4608" width="13.85546875" style="314" customWidth="1"/>
    <col min="4609" max="4609" width="15.42578125" style="314" customWidth="1"/>
    <col min="4610" max="4859" width="8.42578125" style="314"/>
    <col min="4860" max="4860" width="28.5703125" style="314" customWidth="1"/>
    <col min="4861" max="4861" width="47.5703125" style="314" customWidth="1"/>
    <col min="4862" max="4864" width="13.85546875" style="314" customWidth="1"/>
    <col min="4865" max="4865" width="15.42578125" style="314" customWidth="1"/>
    <col min="4866" max="5115" width="8.42578125" style="314"/>
    <col min="5116" max="5116" width="28.5703125" style="314" customWidth="1"/>
    <col min="5117" max="5117" width="47.5703125" style="314" customWidth="1"/>
    <col min="5118" max="5120" width="13.85546875" style="314" customWidth="1"/>
    <col min="5121" max="5121" width="15.42578125" style="314" customWidth="1"/>
    <col min="5122" max="5371" width="8.42578125" style="314"/>
    <col min="5372" max="5372" width="28.5703125" style="314" customWidth="1"/>
    <col min="5373" max="5373" width="47.5703125" style="314" customWidth="1"/>
    <col min="5374" max="5376" width="13.85546875" style="314" customWidth="1"/>
    <col min="5377" max="5377" width="15.42578125" style="314" customWidth="1"/>
    <col min="5378" max="5627" width="8.42578125" style="314"/>
    <col min="5628" max="5628" width="28.5703125" style="314" customWidth="1"/>
    <col min="5629" max="5629" width="47.5703125" style="314" customWidth="1"/>
    <col min="5630" max="5632" width="13.85546875" style="314" customWidth="1"/>
    <col min="5633" max="5633" width="15.42578125" style="314" customWidth="1"/>
    <col min="5634" max="5883" width="8.42578125" style="314"/>
    <col min="5884" max="5884" width="28.5703125" style="314" customWidth="1"/>
    <col min="5885" max="5885" width="47.5703125" style="314" customWidth="1"/>
    <col min="5886" max="5888" width="13.85546875" style="314" customWidth="1"/>
    <col min="5889" max="5889" width="15.42578125" style="314" customWidth="1"/>
    <col min="5890" max="6139" width="8.42578125" style="314"/>
    <col min="6140" max="6140" width="28.5703125" style="314" customWidth="1"/>
    <col min="6141" max="6141" width="47.5703125" style="314" customWidth="1"/>
    <col min="6142" max="6144" width="13.85546875" style="314" customWidth="1"/>
    <col min="6145" max="6145" width="15.42578125" style="314" customWidth="1"/>
    <col min="6146" max="6395" width="8.42578125" style="314"/>
    <col min="6396" max="6396" width="28.5703125" style="314" customWidth="1"/>
    <col min="6397" max="6397" width="47.5703125" style="314" customWidth="1"/>
    <col min="6398" max="6400" width="13.85546875" style="314" customWidth="1"/>
    <col min="6401" max="6401" width="15.42578125" style="314" customWidth="1"/>
    <col min="6402" max="6651" width="8.42578125" style="314"/>
    <col min="6652" max="6652" width="28.5703125" style="314" customWidth="1"/>
    <col min="6653" max="6653" width="47.5703125" style="314" customWidth="1"/>
    <col min="6654" max="6656" width="13.85546875" style="314" customWidth="1"/>
    <col min="6657" max="6657" width="15.42578125" style="314" customWidth="1"/>
    <col min="6658" max="6907" width="8.42578125" style="314"/>
    <col min="6908" max="6908" width="28.5703125" style="314" customWidth="1"/>
    <col min="6909" max="6909" width="47.5703125" style="314" customWidth="1"/>
    <col min="6910" max="6912" width="13.85546875" style="314" customWidth="1"/>
    <col min="6913" max="6913" width="15.42578125" style="314" customWidth="1"/>
    <col min="6914" max="7163" width="8.42578125" style="314"/>
    <col min="7164" max="7164" width="28.5703125" style="314" customWidth="1"/>
    <col min="7165" max="7165" width="47.5703125" style="314" customWidth="1"/>
    <col min="7166" max="7168" width="13.85546875" style="314" customWidth="1"/>
    <col min="7169" max="7169" width="15.42578125" style="314" customWidth="1"/>
    <col min="7170" max="7419" width="8.42578125" style="314"/>
    <col min="7420" max="7420" width="28.5703125" style="314" customWidth="1"/>
    <col min="7421" max="7421" width="47.5703125" style="314" customWidth="1"/>
    <col min="7422" max="7424" width="13.85546875" style="314" customWidth="1"/>
    <col min="7425" max="7425" width="15.42578125" style="314" customWidth="1"/>
    <col min="7426" max="7675" width="8.42578125" style="314"/>
    <col min="7676" max="7676" width="28.5703125" style="314" customWidth="1"/>
    <col min="7677" max="7677" width="47.5703125" style="314" customWidth="1"/>
    <col min="7678" max="7680" width="13.85546875" style="314" customWidth="1"/>
    <col min="7681" max="7681" width="15.42578125" style="314" customWidth="1"/>
    <col min="7682" max="7931" width="8.42578125" style="314"/>
    <col min="7932" max="7932" width="28.5703125" style="314" customWidth="1"/>
    <col min="7933" max="7933" width="47.5703125" style="314" customWidth="1"/>
    <col min="7934" max="7936" width="13.85546875" style="314" customWidth="1"/>
    <col min="7937" max="7937" width="15.42578125" style="314" customWidth="1"/>
    <col min="7938" max="8187" width="8.42578125" style="314"/>
    <col min="8188" max="8188" width="28.5703125" style="314" customWidth="1"/>
    <col min="8189" max="8189" width="47.5703125" style="314" customWidth="1"/>
    <col min="8190" max="8192" width="13.85546875" style="314" customWidth="1"/>
    <col min="8193" max="8193" width="15.42578125" style="314" customWidth="1"/>
    <col min="8194" max="8443" width="8.42578125" style="314"/>
    <col min="8444" max="8444" width="28.5703125" style="314" customWidth="1"/>
    <col min="8445" max="8445" width="47.5703125" style="314" customWidth="1"/>
    <col min="8446" max="8448" width="13.85546875" style="314" customWidth="1"/>
    <col min="8449" max="8449" width="15.42578125" style="314" customWidth="1"/>
    <col min="8450" max="8699" width="8.42578125" style="314"/>
    <col min="8700" max="8700" width="28.5703125" style="314" customWidth="1"/>
    <col min="8701" max="8701" width="47.5703125" style="314" customWidth="1"/>
    <col min="8702" max="8704" width="13.85546875" style="314" customWidth="1"/>
    <col min="8705" max="8705" width="15.42578125" style="314" customWidth="1"/>
    <col min="8706" max="8955" width="8.42578125" style="314"/>
    <col min="8956" max="8956" width="28.5703125" style="314" customWidth="1"/>
    <col min="8957" max="8957" width="47.5703125" style="314" customWidth="1"/>
    <col min="8958" max="8960" width="13.85546875" style="314" customWidth="1"/>
    <col min="8961" max="8961" width="15.42578125" style="314" customWidth="1"/>
    <col min="8962" max="9211" width="8.42578125" style="314"/>
    <col min="9212" max="9212" width="28.5703125" style="314" customWidth="1"/>
    <col min="9213" max="9213" width="47.5703125" style="314" customWidth="1"/>
    <col min="9214" max="9216" width="13.85546875" style="314" customWidth="1"/>
    <col min="9217" max="9217" width="15.42578125" style="314" customWidth="1"/>
    <col min="9218" max="9467" width="8.42578125" style="314"/>
    <col min="9468" max="9468" width="28.5703125" style="314" customWidth="1"/>
    <col min="9469" max="9469" width="47.5703125" style="314" customWidth="1"/>
    <col min="9470" max="9472" width="13.85546875" style="314" customWidth="1"/>
    <col min="9473" max="9473" width="15.42578125" style="314" customWidth="1"/>
    <col min="9474" max="9723" width="8.42578125" style="314"/>
    <col min="9724" max="9724" width="28.5703125" style="314" customWidth="1"/>
    <col min="9725" max="9725" width="47.5703125" style="314" customWidth="1"/>
    <col min="9726" max="9728" width="13.85546875" style="314" customWidth="1"/>
    <col min="9729" max="9729" width="15.42578125" style="314" customWidth="1"/>
    <col min="9730" max="9979" width="8.42578125" style="314"/>
    <col min="9980" max="9980" width="28.5703125" style="314" customWidth="1"/>
    <col min="9981" max="9981" width="47.5703125" style="314" customWidth="1"/>
    <col min="9982" max="9984" width="13.85546875" style="314" customWidth="1"/>
    <col min="9985" max="9985" width="15.42578125" style="314" customWidth="1"/>
    <col min="9986" max="10235" width="8.42578125" style="314"/>
    <col min="10236" max="10236" width="28.5703125" style="314" customWidth="1"/>
    <col min="10237" max="10237" width="47.5703125" style="314" customWidth="1"/>
    <col min="10238" max="10240" width="13.85546875" style="314" customWidth="1"/>
    <col min="10241" max="10241" width="15.42578125" style="314" customWidth="1"/>
    <col min="10242" max="10491" width="8.42578125" style="314"/>
    <col min="10492" max="10492" width="28.5703125" style="314" customWidth="1"/>
    <col min="10493" max="10493" width="47.5703125" style="314" customWidth="1"/>
    <col min="10494" max="10496" width="13.85546875" style="314" customWidth="1"/>
    <col min="10497" max="10497" width="15.42578125" style="314" customWidth="1"/>
    <col min="10498" max="10747" width="8.42578125" style="314"/>
    <col min="10748" max="10748" width="28.5703125" style="314" customWidth="1"/>
    <col min="10749" max="10749" width="47.5703125" style="314" customWidth="1"/>
    <col min="10750" max="10752" width="13.85546875" style="314" customWidth="1"/>
    <col min="10753" max="10753" width="15.42578125" style="314" customWidth="1"/>
    <col min="10754" max="11003" width="8.42578125" style="314"/>
    <col min="11004" max="11004" width="28.5703125" style="314" customWidth="1"/>
    <col min="11005" max="11005" width="47.5703125" style="314" customWidth="1"/>
    <col min="11006" max="11008" width="13.85546875" style="314" customWidth="1"/>
    <col min="11009" max="11009" width="15.42578125" style="314" customWidth="1"/>
    <col min="11010" max="11259" width="8.42578125" style="314"/>
    <col min="11260" max="11260" width="28.5703125" style="314" customWidth="1"/>
    <col min="11261" max="11261" width="47.5703125" style="314" customWidth="1"/>
    <col min="11262" max="11264" width="13.85546875" style="314" customWidth="1"/>
    <col min="11265" max="11265" width="15.42578125" style="314" customWidth="1"/>
    <col min="11266" max="11515" width="8.42578125" style="314"/>
    <col min="11516" max="11516" width="28.5703125" style="314" customWidth="1"/>
    <col min="11517" max="11517" width="47.5703125" style="314" customWidth="1"/>
    <col min="11518" max="11520" width="13.85546875" style="314" customWidth="1"/>
    <col min="11521" max="11521" width="15.42578125" style="314" customWidth="1"/>
    <col min="11522" max="11771" width="8.42578125" style="314"/>
    <col min="11772" max="11772" width="28.5703125" style="314" customWidth="1"/>
    <col min="11773" max="11773" width="47.5703125" style="314" customWidth="1"/>
    <col min="11774" max="11776" width="13.85546875" style="314" customWidth="1"/>
    <col min="11777" max="11777" width="15.42578125" style="314" customWidth="1"/>
    <col min="11778" max="12027" width="8.42578125" style="314"/>
    <col min="12028" max="12028" width="28.5703125" style="314" customWidth="1"/>
    <col min="12029" max="12029" width="47.5703125" style="314" customWidth="1"/>
    <col min="12030" max="12032" width="13.85546875" style="314" customWidth="1"/>
    <col min="12033" max="12033" width="15.42578125" style="314" customWidth="1"/>
    <col min="12034" max="12283" width="8.42578125" style="314"/>
    <col min="12284" max="12284" width="28.5703125" style="314" customWidth="1"/>
    <col min="12285" max="12285" width="47.5703125" style="314" customWidth="1"/>
    <col min="12286" max="12288" width="13.85546875" style="314" customWidth="1"/>
    <col min="12289" max="12289" width="15.42578125" style="314" customWidth="1"/>
    <col min="12290" max="12539" width="8.42578125" style="314"/>
    <col min="12540" max="12540" width="28.5703125" style="314" customWidth="1"/>
    <col min="12541" max="12541" width="47.5703125" style="314" customWidth="1"/>
    <col min="12542" max="12544" width="13.85546875" style="314" customWidth="1"/>
    <col min="12545" max="12545" width="15.42578125" style="314" customWidth="1"/>
    <col min="12546" max="12795" width="8.42578125" style="314"/>
    <col min="12796" max="12796" width="28.5703125" style="314" customWidth="1"/>
    <col min="12797" max="12797" width="47.5703125" style="314" customWidth="1"/>
    <col min="12798" max="12800" width="13.85546875" style="314" customWidth="1"/>
    <col min="12801" max="12801" width="15.42578125" style="314" customWidth="1"/>
    <col min="12802" max="13051" width="8.42578125" style="314"/>
    <col min="13052" max="13052" width="28.5703125" style="314" customWidth="1"/>
    <col min="13053" max="13053" width="47.5703125" style="314" customWidth="1"/>
    <col min="13054" max="13056" width="13.85546875" style="314" customWidth="1"/>
    <col min="13057" max="13057" width="15.42578125" style="314" customWidth="1"/>
    <col min="13058" max="13307" width="8.42578125" style="314"/>
    <col min="13308" max="13308" width="28.5703125" style="314" customWidth="1"/>
    <col min="13309" max="13309" width="47.5703125" style="314" customWidth="1"/>
    <col min="13310" max="13312" width="13.85546875" style="314" customWidth="1"/>
    <col min="13313" max="13313" width="15.42578125" style="314" customWidth="1"/>
    <col min="13314" max="13563" width="8.42578125" style="314"/>
    <col min="13564" max="13564" width="28.5703125" style="314" customWidth="1"/>
    <col min="13565" max="13565" width="47.5703125" style="314" customWidth="1"/>
    <col min="13566" max="13568" width="13.85546875" style="314" customWidth="1"/>
    <col min="13569" max="13569" width="15.42578125" style="314" customWidth="1"/>
    <col min="13570" max="13819" width="8.42578125" style="314"/>
    <col min="13820" max="13820" width="28.5703125" style="314" customWidth="1"/>
    <col min="13821" max="13821" width="47.5703125" style="314" customWidth="1"/>
    <col min="13822" max="13824" width="13.85546875" style="314" customWidth="1"/>
    <col min="13825" max="13825" width="15.42578125" style="314" customWidth="1"/>
    <col min="13826" max="14075" width="8.42578125" style="314"/>
    <col min="14076" max="14076" width="28.5703125" style="314" customWidth="1"/>
    <col min="14077" max="14077" width="47.5703125" style="314" customWidth="1"/>
    <col min="14078" max="14080" width="13.85546875" style="314" customWidth="1"/>
    <col min="14081" max="14081" width="15.42578125" style="314" customWidth="1"/>
    <col min="14082" max="14331" width="8.42578125" style="314"/>
    <col min="14332" max="14332" width="28.5703125" style="314" customWidth="1"/>
    <col min="14333" max="14333" width="47.5703125" style="314" customWidth="1"/>
    <col min="14334" max="14336" width="13.85546875" style="314" customWidth="1"/>
    <col min="14337" max="14337" width="15.42578125" style="314" customWidth="1"/>
    <col min="14338" max="14587" width="8.42578125" style="314"/>
    <col min="14588" max="14588" width="28.5703125" style="314" customWidth="1"/>
    <col min="14589" max="14589" width="47.5703125" style="314" customWidth="1"/>
    <col min="14590" max="14592" width="13.85546875" style="314" customWidth="1"/>
    <col min="14593" max="14593" width="15.42578125" style="314" customWidth="1"/>
    <col min="14594" max="14843" width="8.42578125" style="314"/>
    <col min="14844" max="14844" width="28.5703125" style="314" customWidth="1"/>
    <col min="14845" max="14845" width="47.5703125" style="314" customWidth="1"/>
    <col min="14846" max="14848" width="13.85546875" style="314" customWidth="1"/>
    <col min="14849" max="14849" width="15.42578125" style="314" customWidth="1"/>
    <col min="14850" max="15099" width="8.42578125" style="314"/>
    <col min="15100" max="15100" width="28.5703125" style="314" customWidth="1"/>
    <col min="15101" max="15101" width="47.5703125" style="314" customWidth="1"/>
    <col min="15102" max="15104" width="13.85546875" style="314" customWidth="1"/>
    <col min="15105" max="15105" width="15.42578125" style="314" customWidth="1"/>
    <col min="15106" max="15355" width="8.42578125" style="314"/>
    <col min="15356" max="15356" width="28.5703125" style="314" customWidth="1"/>
    <col min="15357" max="15357" width="47.5703125" style="314" customWidth="1"/>
    <col min="15358" max="15360" width="13.85546875" style="314" customWidth="1"/>
    <col min="15361" max="15361" width="15.42578125" style="314" customWidth="1"/>
    <col min="15362" max="15611" width="8.42578125" style="314"/>
    <col min="15612" max="15612" width="28.5703125" style="314" customWidth="1"/>
    <col min="15613" max="15613" width="47.5703125" style="314" customWidth="1"/>
    <col min="15614" max="15616" width="13.85546875" style="314" customWidth="1"/>
    <col min="15617" max="15617" width="15.42578125" style="314" customWidth="1"/>
    <col min="15618" max="15867" width="8.42578125" style="314"/>
    <col min="15868" max="15868" width="28.5703125" style="314" customWidth="1"/>
    <col min="15869" max="15869" width="47.5703125" style="314" customWidth="1"/>
    <col min="15870" max="15872" width="13.85546875" style="314" customWidth="1"/>
    <col min="15873" max="15873" width="15.42578125" style="314" customWidth="1"/>
    <col min="15874" max="16123" width="8.42578125" style="314"/>
    <col min="16124" max="16124" width="28.5703125" style="314" customWidth="1"/>
    <col min="16125" max="16125" width="47.5703125" style="314" customWidth="1"/>
    <col min="16126" max="16128" width="13.85546875" style="314" customWidth="1"/>
    <col min="16129" max="16129" width="15.42578125" style="314" customWidth="1"/>
    <col min="16130" max="16384" width="8.42578125" style="314"/>
  </cols>
  <sheetData>
    <row r="1" spans="1:4">
      <c r="D1" s="315" t="s">
        <v>1003</v>
      </c>
    </row>
    <row r="2" spans="1:4" s="316" customFormat="1" ht="17.25" customHeight="1">
      <c r="A2" s="1165" t="s">
        <v>279</v>
      </c>
      <c r="B2" s="1165"/>
      <c r="C2" s="1165"/>
      <c r="D2" s="1165"/>
    </row>
    <row r="3" spans="1:4" s="316" customFormat="1" ht="17.25" customHeight="1">
      <c r="A3" s="1165" t="s">
        <v>0</v>
      </c>
      <c r="B3" s="1165"/>
      <c r="C3" s="1165"/>
      <c r="D3" s="1165"/>
    </row>
    <row r="4" spans="1:4" s="316" customFormat="1" ht="17.25" customHeight="1">
      <c r="A4" s="1019"/>
      <c r="B4" s="1019"/>
      <c r="C4" s="1019"/>
      <c r="D4" s="1019"/>
    </row>
    <row r="5" spans="1:4" ht="43.5" customHeight="1">
      <c r="A5" s="1268" t="s">
        <v>567</v>
      </c>
      <c r="B5" s="1268"/>
      <c r="C5" s="1268"/>
      <c r="D5" s="1268"/>
    </row>
    <row r="6" spans="1:4" ht="16.5" customHeight="1">
      <c r="A6" s="409"/>
      <c r="B6" s="409"/>
      <c r="C6" s="409"/>
      <c r="D6" s="758" t="s">
        <v>34</v>
      </c>
    </row>
    <row r="7" spans="1:4" ht="20.45" customHeight="1">
      <c r="A7" s="1269" t="s">
        <v>21</v>
      </c>
      <c r="B7" s="1269"/>
      <c r="C7" s="1269"/>
      <c r="D7" s="1269"/>
    </row>
    <row r="8" spans="1:4" ht="21.75" customHeight="1">
      <c r="A8" s="317" t="s">
        <v>35</v>
      </c>
      <c r="B8" s="317"/>
      <c r="C8" s="317"/>
      <c r="D8" s="317"/>
    </row>
    <row r="9" spans="1:4">
      <c r="A9" s="1050"/>
      <c r="B9" s="1050"/>
      <c r="C9" s="1050"/>
      <c r="D9" s="1050"/>
    </row>
    <row r="10" spans="1:4" ht="23.25" customHeight="1">
      <c r="A10" s="318"/>
      <c r="B10" s="319" t="s">
        <v>8</v>
      </c>
      <c r="C10" s="320"/>
      <c r="D10" s="320"/>
    </row>
    <row r="11" spans="1:4" ht="18.75" customHeight="1">
      <c r="A11" s="321">
        <v>1004</v>
      </c>
      <c r="B11" s="322" t="str">
        <f>+'[2]4'!D16</f>
        <v xml:space="preserve"> Ոռոգման համակարգի առողջացում</v>
      </c>
      <c r="C11" s="320"/>
      <c r="D11" s="320"/>
    </row>
    <row r="12" spans="1:4" ht="10.5" customHeight="1"/>
    <row r="13" spans="1:4">
      <c r="A13" s="324" t="s">
        <v>9</v>
      </c>
      <c r="B13" s="320"/>
      <c r="C13" s="320"/>
      <c r="D13" s="320"/>
    </row>
    <row r="14" spans="1:4" ht="51.75">
      <c r="A14" s="1037" t="s">
        <v>10</v>
      </c>
      <c r="B14" s="1037">
        <v>1004</v>
      </c>
      <c r="C14" s="1023" t="s">
        <v>37</v>
      </c>
      <c r="D14" s="320"/>
    </row>
    <row r="15" spans="1:4">
      <c r="A15" s="1037" t="s">
        <v>11</v>
      </c>
      <c r="B15" s="1037">
        <v>11005</v>
      </c>
      <c r="C15" s="1027" t="s">
        <v>2</v>
      </c>
      <c r="D15" s="320"/>
    </row>
    <row r="16" spans="1:4" ht="51.75">
      <c r="A16" s="1037" t="s">
        <v>12</v>
      </c>
      <c r="B16" s="442" t="s">
        <v>518</v>
      </c>
      <c r="C16" s="249"/>
      <c r="D16" s="320"/>
    </row>
    <row r="17" spans="1:4" ht="51.75">
      <c r="A17" s="1037" t="s">
        <v>13</v>
      </c>
      <c r="B17" s="1037" t="s">
        <v>527</v>
      </c>
      <c r="C17" s="249"/>
      <c r="D17" s="320"/>
    </row>
    <row r="18" spans="1:4">
      <c r="A18" s="1037" t="s">
        <v>14</v>
      </c>
      <c r="B18" s="1037" t="s">
        <v>75</v>
      </c>
      <c r="C18" s="249"/>
      <c r="D18" s="320"/>
    </row>
    <row r="19" spans="1:4" ht="51.75">
      <c r="A19" s="1037" t="s">
        <v>159</v>
      </c>
      <c r="B19" s="1037" t="s">
        <v>160</v>
      </c>
      <c r="C19" s="249"/>
      <c r="D19" s="320"/>
    </row>
    <row r="20" spans="1:4" ht="17.25" customHeight="1">
      <c r="A20" s="1218" t="s">
        <v>15</v>
      </c>
      <c r="B20" s="1219"/>
      <c r="C20" s="1038"/>
      <c r="D20" s="320"/>
    </row>
    <row r="21" spans="1:4" ht="17.25" customHeight="1">
      <c r="A21" s="1239" t="s">
        <v>385</v>
      </c>
      <c r="B21" s="1240"/>
      <c r="C21" s="483">
        <v>-2</v>
      </c>
      <c r="D21" s="320"/>
    </row>
    <row r="22" spans="1:4" ht="17.25" customHeight="1">
      <c r="A22" s="1220" t="s">
        <v>16</v>
      </c>
      <c r="B22" s="1221"/>
      <c r="C22" s="135">
        <f>h11v!E19</f>
        <v>-162175.59999999998</v>
      </c>
      <c r="D22" s="320"/>
    </row>
    <row r="23" spans="1:4">
      <c r="A23" s="324"/>
      <c r="B23" s="320"/>
      <c r="C23" s="320"/>
      <c r="D23" s="320"/>
    </row>
    <row r="24" spans="1:4" ht="57.75" customHeight="1">
      <c r="A24" s="1037" t="s">
        <v>10</v>
      </c>
      <c r="B24" s="1037">
        <v>1004</v>
      </c>
      <c r="C24" s="1023" t="s">
        <v>37</v>
      </c>
      <c r="D24" s="320"/>
    </row>
    <row r="25" spans="1:4" ht="26.25" customHeight="1">
      <c r="A25" s="1037" t="s">
        <v>11</v>
      </c>
      <c r="B25" s="1037" t="s">
        <v>519</v>
      </c>
      <c r="C25" s="1027" t="s">
        <v>2</v>
      </c>
      <c r="D25" s="320"/>
    </row>
    <row r="26" spans="1:4" ht="69">
      <c r="A26" s="1037" t="s">
        <v>12</v>
      </c>
      <c r="B26" s="442" t="s">
        <v>520</v>
      </c>
      <c r="C26" s="249"/>
      <c r="D26" s="320"/>
    </row>
    <row r="27" spans="1:4" ht="69">
      <c r="A27" s="1037" t="s">
        <v>13</v>
      </c>
      <c r="B27" s="1037" t="s">
        <v>528</v>
      </c>
      <c r="C27" s="249"/>
      <c r="D27" s="320"/>
    </row>
    <row r="28" spans="1:4">
      <c r="A28" s="1037" t="s">
        <v>14</v>
      </c>
      <c r="B28" s="1037" t="s">
        <v>75</v>
      </c>
      <c r="C28" s="249"/>
      <c r="D28" s="320"/>
    </row>
    <row r="29" spans="1:4" ht="51.75">
      <c r="A29" s="1037" t="s">
        <v>159</v>
      </c>
      <c r="B29" s="1037" t="s">
        <v>160</v>
      </c>
      <c r="C29" s="249"/>
      <c r="D29" s="320"/>
    </row>
    <row r="30" spans="1:4" ht="17.25" customHeight="1">
      <c r="A30" s="1211" t="s">
        <v>15</v>
      </c>
      <c r="B30" s="1211"/>
      <c r="C30" s="1038"/>
      <c r="D30" s="320"/>
    </row>
    <row r="31" spans="1:4" ht="17.25" customHeight="1">
      <c r="A31" s="1222" t="s">
        <v>16</v>
      </c>
      <c r="B31" s="1222"/>
      <c r="C31" s="135">
        <f>h11v!E30</f>
        <v>-172032.7</v>
      </c>
      <c r="D31" s="320"/>
    </row>
    <row r="32" spans="1:4">
      <c r="A32" s="324"/>
      <c r="B32" s="320"/>
      <c r="C32" s="320"/>
      <c r="D32" s="320"/>
    </row>
    <row r="33" spans="1:4">
      <c r="A33" s="324"/>
      <c r="B33" s="320"/>
      <c r="C33" s="320"/>
      <c r="D33" s="320"/>
    </row>
    <row r="34" spans="1:4" ht="51.75">
      <c r="A34" s="1037" t="s">
        <v>10</v>
      </c>
      <c r="B34" s="1037">
        <v>1004</v>
      </c>
      <c r="C34" s="1023" t="s">
        <v>37</v>
      </c>
      <c r="D34" s="320"/>
    </row>
    <row r="35" spans="1:4">
      <c r="A35" s="1037" t="s">
        <v>11</v>
      </c>
      <c r="B35" s="1037">
        <v>11009</v>
      </c>
      <c r="C35" s="1027" t="s">
        <v>2</v>
      </c>
      <c r="D35" s="320"/>
    </row>
    <row r="36" spans="1:4" ht="51.75">
      <c r="A36" s="1037" t="s">
        <v>12</v>
      </c>
      <c r="B36" s="1037" t="s">
        <v>338</v>
      </c>
      <c r="C36" s="249"/>
      <c r="D36" s="320"/>
    </row>
    <row r="37" spans="1:4" ht="69">
      <c r="A37" s="1037" t="s">
        <v>13</v>
      </c>
      <c r="B37" s="1037" t="s">
        <v>355</v>
      </c>
      <c r="C37" s="249"/>
      <c r="D37" s="320"/>
    </row>
    <row r="38" spans="1:4">
      <c r="A38" s="1037" t="s">
        <v>14</v>
      </c>
      <c r="B38" s="1037" t="s">
        <v>75</v>
      </c>
      <c r="C38" s="249"/>
      <c r="D38" s="320"/>
    </row>
    <row r="39" spans="1:4" ht="51.75">
      <c r="A39" s="1037" t="s">
        <v>159</v>
      </c>
      <c r="B39" s="1037" t="s">
        <v>160</v>
      </c>
      <c r="C39" s="249"/>
      <c r="D39" s="320"/>
    </row>
    <row r="40" spans="1:4" ht="17.25" customHeight="1">
      <c r="A40" s="1211" t="s">
        <v>15</v>
      </c>
      <c r="B40" s="1211"/>
      <c r="C40" s="1038"/>
      <c r="D40" s="320"/>
    </row>
    <row r="41" spans="1:4" ht="23.25" customHeight="1">
      <c r="A41" s="1261" t="s">
        <v>385</v>
      </c>
      <c r="B41" s="1262"/>
      <c r="C41" s="483">
        <v>-1</v>
      </c>
      <c r="D41" s="320"/>
    </row>
    <row r="42" spans="1:4" ht="17.25" customHeight="1">
      <c r="A42" s="1222" t="s">
        <v>16</v>
      </c>
      <c r="B42" s="1222"/>
      <c r="C42" s="135">
        <f>'h8'!F31</f>
        <v>-9397.3000000000011</v>
      </c>
      <c r="D42" s="320"/>
    </row>
    <row r="43" spans="1:4" ht="17.25" customHeight="1">
      <c r="A43" s="326"/>
      <c r="B43" s="326"/>
      <c r="C43" s="136"/>
      <c r="D43" s="320"/>
    </row>
    <row r="44" spans="1:4" ht="51.75">
      <c r="A44" s="1037" t="s">
        <v>10</v>
      </c>
      <c r="B44" s="1037">
        <v>1004</v>
      </c>
      <c r="C44" s="1023" t="s">
        <v>37</v>
      </c>
      <c r="D44" s="320"/>
    </row>
    <row r="45" spans="1:4">
      <c r="A45" s="1037" t="s">
        <v>11</v>
      </c>
      <c r="B45" s="1037" t="s">
        <v>568</v>
      </c>
      <c r="C45" s="1027" t="s">
        <v>2</v>
      </c>
      <c r="D45" s="320"/>
    </row>
    <row r="46" spans="1:4" ht="86.25">
      <c r="A46" s="1037" t="s">
        <v>12</v>
      </c>
      <c r="B46" s="276" t="s">
        <v>569</v>
      </c>
      <c r="C46" s="249"/>
      <c r="D46" s="320"/>
    </row>
    <row r="47" spans="1:4" ht="86.25">
      <c r="A47" s="1037" t="s">
        <v>13</v>
      </c>
      <c r="B47" s="1037" t="s">
        <v>570</v>
      </c>
      <c r="C47" s="249"/>
      <c r="D47" s="320"/>
    </row>
    <row r="48" spans="1:4">
      <c r="A48" s="1037" t="s">
        <v>14</v>
      </c>
      <c r="B48" s="1037" t="s">
        <v>75</v>
      </c>
      <c r="C48" s="249"/>
      <c r="D48" s="320"/>
    </row>
    <row r="49" spans="1:4" ht="51.75">
      <c r="A49" s="1037" t="s">
        <v>159</v>
      </c>
      <c r="B49" s="1037" t="s">
        <v>160</v>
      </c>
      <c r="C49" s="249"/>
      <c r="D49" s="320"/>
    </row>
    <row r="50" spans="1:4" ht="17.25" customHeight="1">
      <c r="A50" s="1211" t="s">
        <v>15</v>
      </c>
      <c r="B50" s="1211"/>
      <c r="C50" s="1038"/>
      <c r="D50" s="320"/>
    </row>
    <row r="51" spans="1:4" ht="17.25" customHeight="1">
      <c r="A51" s="1222" t="s">
        <v>16</v>
      </c>
      <c r="B51" s="1222"/>
      <c r="C51" s="135">
        <f>h11v!E41</f>
        <v>-152125</v>
      </c>
      <c r="D51" s="320"/>
    </row>
    <row r="52" spans="1:4">
      <c r="A52" s="324"/>
      <c r="B52" s="320"/>
      <c r="C52" s="320"/>
      <c r="D52" s="320"/>
    </row>
    <row r="53" spans="1:4">
      <c r="A53" s="324"/>
      <c r="B53" s="320"/>
      <c r="C53" s="320"/>
      <c r="D53" s="320"/>
    </row>
    <row r="54" spans="1:4" ht="66.75" customHeight="1">
      <c r="A54" s="1037" t="s">
        <v>10</v>
      </c>
      <c r="B54" s="1037">
        <v>1004</v>
      </c>
      <c r="C54" s="1027" t="s">
        <v>37</v>
      </c>
      <c r="D54" s="320"/>
    </row>
    <row r="55" spans="1:4">
      <c r="A55" s="1037" t="s">
        <v>11</v>
      </c>
      <c r="B55" s="1037" t="s">
        <v>339</v>
      </c>
      <c r="C55" s="1027" t="s">
        <v>2</v>
      </c>
      <c r="D55" s="320"/>
    </row>
    <row r="56" spans="1:4" ht="69">
      <c r="A56" s="1037" t="s">
        <v>12</v>
      </c>
      <c r="B56" s="1037" t="s">
        <v>340</v>
      </c>
      <c r="C56" s="249"/>
      <c r="D56" s="320"/>
    </row>
    <row r="57" spans="1:4" ht="69">
      <c r="A57" s="1037" t="s">
        <v>13</v>
      </c>
      <c r="B57" s="1037" t="s">
        <v>356</v>
      </c>
      <c r="C57" s="249"/>
      <c r="D57" s="320"/>
    </row>
    <row r="58" spans="1:4">
      <c r="A58" s="1037" t="s">
        <v>14</v>
      </c>
      <c r="B58" s="1037" t="s">
        <v>75</v>
      </c>
      <c r="C58" s="249"/>
      <c r="D58" s="320"/>
    </row>
    <row r="59" spans="1:4" ht="51.75">
      <c r="A59" s="1037" t="s">
        <v>159</v>
      </c>
      <c r="B59" s="1037" t="s">
        <v>160</v>
      </c>
      <c r="C59" s="249"/>
      <c r="D59" s="320"/>
    </row>
    <row r="60" spans="1:4">
      <c r="A60" s="1211" t="s">
        <v>15</v>
      </c>
      <c r="B60" s="1211"/>
      <c r="C60" s="1038"/>
      <c r="D60" s="320"/>
    </row>
    <row r="61" spans="1:4">
      <c r="A61" s="1249" t="s">
        <v>385</v>
      </c>
      <c r="B61" s="1250"/>
      <c r="C61" s="134">
        <v>-1</v>
      </c>
      <c r="D61" s="320"/>
    </row>
    <row r="62" spans="1:4">
      <c r="A62" s="1222" t="s">
        <v>16</v>
      </c>
      <c r="B62" s="1222"/>
      <c r="C62" s="135">
        <f>'h8'!F43</f>
        <v>-44494</v>
      </c>
      <c r="D62" s="320"/>
    </row>
    <row r="63" spans="1:4">
      <c r="A63" s="324"/>
      <c r="B63" s="320"/>
      <c r="C63" s="320"/>
      <c r="D63" s="320"/>
    </row>
    <row r="64" spans="1:4" ht="22.5" customHeight="1">
      <c r="A64" s="1263" t="s">
        <v>10</v>
      </c>
      <c r="B64" s="1281" t="s">
        <v>158</v>
      </c>
      <c r="C64" s="1202" t="s">
        <v>37</v>
      </c>
      <c r="D64" s="320"/>
    </row>
    <row r="65" spans="1:4" ht="32.25" customHeight="1">
      <c r="A65" s="1264"/>
      <c r="B65" s="1281"/>
      <c r="C65" s="1202"/>
      <c r="D65" s="320"/>
    </row>
    <row r="66" spans="1:4">
      <c r="A66" s="1038" t="s">
        <v>11</v>
      </c>
      <c r="B66" s="762">
        <v>11013</v>
      </c>
      <c r="C66" s="1243" t="s">
        <v>36</v>
      </c>
      <c r="D66" s="320"/>
    </row>
    <row r="67" spans="1:4" ht="34.5">
      <c r="A67" s="1038" t="s">
        <v>12</v>
      </c>
      <c r="B67" s="1029" t="s">
        <v>907</v>
      </c>
      <c r="C67" s="1243"/>
      <c r="D67" s="320"/>
    </row>
    <row r="68" spans="1:4" ht="51.75">
      <c r="A68" s="1038" t="s">
        <v>13</v>
      </c>
      <c r="B68" s="1029" t="s">
        <v>908</v>
      </c>
      <c r="C68" s="1243"/>
      <c r="D68" s="320"/>
    </row>
    <row r="69" spans="1:4">
      <c r="A69" s="1038" t="s">
        <v>14</v>
      </c>
      <c r="B69" s="1029" t="s">
        <v>75</v>
      </c>
      <c r="C69" s="1243"/>
      <c r="D69" s="320"/>
    </row>
    <row r="70" spans="1:4" ht="51.75">
      <c r="A70" s="1050" t="s">
        <v>637</v>
      </c>
      <c r="B70" s="1029" t="s">
        <v>909</v>
      </c>
      <c r="C70" s="1201"/>
      <c r="D70" s="320"/>
    </row>
    <row r="71" spans="1:4">
      <c r="A71" s="1244" t="s">
        <v>15</v>
      </c>
      <c r="B71" s="1245"/>
      <c r="C71" s="841"/>
      <c r="D71" s="320"/>
    </row>
    <row r="72" spans="1:4" ht="17.25" customHeight="1">
      <c r="A72" s="1261" t="s">
        <v>16</v>
      </c>
      <c r="B72" s="1262"/>
      <c r="C72" s="842">
        <f>'h9'!H174</f>
        <v>-28870</v>
      </c>
      <c r="D72" s="320"/>
    </row>
    <row r="73" spans="1:4">
      <c r="A73" s="324"/>
      <c r="B73" s="320"/>
      <c r="C73" s="320"/>
      <c r="D73" s="320"/>
    </row>
    <row r="74" spans="1:4">
      <c r="A74" s="324"/>
      <c r="B74" s="320"/>
      <c r="C74" s="320"/>
      <c r="D74" s="320"/>
    </row>
    <row r="75" spans="1:4" ht="51.75">
      <c r="A75" s="1037" t="s">
        <v>10</v>
      </c>
      <c r="B75" s="1037">
        <v>1004</v>
      </c>
      <c r="C75" s="1023" t="s">
        <v>37</v>
      </c>
      <c r="D75" s="320"/>
    </row>
    <row r="76" spans="1:4">
      <c r="A76" s="1037" t="s">
        <v>11</v>
      </c>
      <c r="B76" s="1037" t="s">
        <v>290</v>
      </c>
      <c r="C76" s="1027" t="s">
        <v>2</v>
      </c>
      <c r="D76" s="320"/>
    </row>
    <row r="77" spans="1:4" ht="75" customHeight="1">
      <c r="A77" s="1037" t="s">
        <v>12</v>
      </c>
      <c r="B77" s="276" t="s">
        <v>571</v>
      </c>
      <c r="C77" s="249"/>
      <c r="D77" s="320"/>
    </row>
    <row r="78" spans="1:4" ht="51.75">
      <c r="A78" s="1037" t="s">
        <v>13</v>
      </c>
      <c r="B78" s="1037" t="s">
        <v>572</v>
      </c>
      <c r="C78" s="249"/>
      <c r="D78" s="320"/>
    </row>
    <row r="79" spans="1:4" ht="21.75" customHeight="1">
      <c r="A79" s="1038" t="s">
        <v>14</v>
      </c>
      <c r="B79" s="1038" t="s">
        <v>129</v>
      </c>
      <c r="C79" s="249"/>
      <c r="D79" s="320"/>
    </row>
    <row r="80" spans="1:4" ht="51.75">
      <c r="A80" s="1037" t="s">
        <v>159</v>
      </c>
      <c r="B80" s="1037" t="s">
        <v>160</v>
      </c>
      <c r="C80" s="249"/>
      <c r="D80" s="320"/>
    </row>
    <row r="81" spans="1:4" ht="17.25" customHeight="1">
      <c r="A81" s="1223" t="s">
        <v>15</v>
      </c>
      <c r="B81" s="1224"/>
      <c r="C81" s="1038"/>
      <c r="D81" s="320"/>
    </row>
    <row r="82" spans="1:4" ht="17.25" customHeight="1">
      <c r="A82" s="1225" t="s">
        <v>573</v>
      </c>
      <c r="B82" s="1226"/>
      <c r="C82" s="1038"/>
      <c r="D82" s="320"/>
    </row>
    <row r="83" spans="1:4" ht="17.25" customHeight="1">
      <c r="A83" s="1225" t="s">
        <v>16</v>
      </c>
      <c r="B83" s="1226"/>
      <c r="C83" s="137">
        <f>h11v!E56</f>
        <v>-548165.1</v>
      </c>
      <c r="D83" s="320"/>
    </row>
    <row r="84" spans="1:4">
      <c r="A84" s="324"/>
      <c r="B84" s="320"/>
      <c r="C84" s="320"/>
      <c r="D84" s="320"/>
    </row>
    <row r="85" spans="1:4">
      <c r="A85" s="324"/>
      <c r="B85" s="320"/>
      <c r="C85" s="320"/>
      <c r="D85" s="320"/>
    </row>
    <row r="86" spans="1:4">
      <c r="A86" s="324"/>
      <c r="B86" s="320"/>
      <c r="C86" s="320"/>
      <c r="D86" s="320"/>
    </row>
    <row r="87" spans="1:4" ht="54.75" customHeight="1">
      <c r="A87" s="1037" t="s">
        <v>10</v>
      </c>
      <c r="B87" s="1037">
        <v>1004</v>
      </c>
      <c r="C87" s="1023" t="s">
        <v>37</v>
      </c>
      <c r="D87" s="320"/>
    </row>
    <row r="88" spans="1:4">
      <c r="A88" s="1037" t="s">
        <v>11</v>
      </c>
      <c r="B88" s="1037" t="s">
        <v>386</v>
      </c>
      <c r="C88" s="1027" t="s">
        <v>2</v>
      </c>
      <c r="D88" s="320"/>
    </row>
    <row r="89" spans="1:4" ht="34.5">
      <c r="A89" s="1037" t="s">
        <v>12</v>
      </c>
      <c r="B89" s="276" t="s">
        <v>387</v>
      </c>
      <c r="C89" s="249"/>
      <c r="D89" s="320"/>
    </row>
    <row r="90" spans="1:4" ht="51.75">
      <c r="A90" s="1037" t="s">
        <v>13</v>
      </c>
      <c r="B90" s="1037" t="s">
        <v>388</v>
      </c>
      <c r="C90" s="249"/>
      <c r="D90" s="320"/>
    </row>
    <row r="91" spans="1:4" ht="34.5">
      <c r="A91" s="1038" t="s">
        <v>14</v>
      </c>
      <c r="B91" s="1037" t="s">
        <v>163</v>
      </c>
      <c r="C91" s="249"/>
      <c r="D91" s="320"/>
    </row>
    <row r="92" spans="1:4" ht="51.75">
      <c r="A92" s="1037" t="s">
        <v>159</v>
      </c>
      <c r="B92" s="1037" t="s">
        <v>160</v>
      </c>
      <c r="C92" s="249"/>
      <c r="D92" s="320"/>
    </row>
    <row r="93" spans="1:4" ht="17.25" customHeight="1">
      <c r="A93" s="1202" t="s">
        <v>15</v>
      </c>
      <c r="B93" s="1202"/>
      <c r="C93" s="1038"/>
      <c r="D93" s="320"/>
    </row>
    <row r="94" spans="1:4">
      <c r="A94" s="1255" t="s">
        <v>389</v>
      </c>
      <c r="B94" s="1256"/>
      <c r="C94" s="138">
        <v>-3</v>
      </c>
      <c r="D94" s="320"/>
    </row>
    <row r="95" spans="1:4" ht="17.25" customHeight="1">
      <c r="A95" s="1255" t="s">
        <v>390</v>
      </c>
      <c r="B95" s="1256"/>
      <c r="C95" s="138">
        <v>-70</v>
      </c>
      <c r="D95" s="320"/>
    </row>
    <row r="96" spans="1:4" ht="17.25" customHeight="1">
      <c r="A96" s="1255" t="s">
        <v>16</v>
      </c>
      <c r="B96" s="1256"/>
      <c r="C96" s="137">
        <f>'h8'!F61</f>
        <v>-2522421.9</v>
      </c>
      <c r="D96" s="320"/>
    </row>
    <row r="97" spans="1:4">
      <c r="A97" s="324"/>
      <c r="B97" s="320"/>
      <c r="C97" s="320"/>
      <c r="D97" s="320"/>
    </row>
    <row r="98" spans="1:4" ht="51.75">
      <c r="A98" s="1037" t="s">
        <v>10</v>
      </c>
      <c r="B98" s="1037">
        <v>1004</v>
      </c>
      <c r="C98" s="1023" t="s">
        <v>37</v>
      </c>
      <c r="D98" s="320"/>
    </row>
    <row r="99" spans="1:4">
      <c r="A99" s="1037" t="s">
        <v>11</v>
      </c>
      <c r="B99" s="1037">
        <v>31004</v>
      </c>
      <c r="C99" s="1027" t="s">
        <v>2</v>
      </c>
      <c r="D99" s="320"/>
    </row>
    <row r="100" spans="1:4" ht="69">
      <c r="A100" s="1037" t="s">
        <v>12</v>
      </c>
      <c r="B100" s="442" t="s">
        <v>521</v>
      </c>
      <c r="C100" s="249"/>
      <c r="D100" s="320"/>
    </row>
    <row r="101" spans="1:4" ht="51.75">
      <c r="A101" s="1037" t="s">
        <v>13</v>
      </c>
      <c r="B101" s="1037" t="s">
        <v>529</v>
      </c>
      <c r="C101" s="249"/>
      <c r="D101" s="320"/>
    </row>
    <row r="102" spans="1:4" ht="34.5">
      <c r="A102" s="1038" t="s">
        <v>14</v>
      </c>
      <c r="B102" s="1037" t="s">
        <v>163</v>
      </c>
      <c r="C102" s="249"/>
      <c r="D102" s="320"/>
    </row>
    <row r="103" spans="1:4" ht="51.75">
      <c r="A103" s="1037" t="s">
        <v>159</v>
      </c>
      <c r="B103" s="1037" t="s">
        <v>160</v>
      </c>
      <c r="C103" s="249"/>
      <c r="D103" s="320"/>
    </row>
    <row r="104" spans="1:4" ht="17.25" customHeight="1">
      <c r="A104" s="1202" t="s">
        <v>15</v>
      </c>
      <c r="B104" s="1202"/>
      <c r="C104" s="1038"/>
      <c r="D104" s="320"/>
    </row>
    <row r="105" spans="1:4" ht="17.25" customHeight="1">
      <c r="A105" s="1225" t="s">
        <v>574</v>
      </c>
      <c r="B105" s="1226"/>
      <c r="C105" s="483">
        <v>-3</v>
      </c>
      <c r="D105" s="320"/>
    </row>
    <row r="106" spans="1:4" ht="17.25" customHeight="1">
      <c r="A106" s="1252" t="s">
        <v>16</v>
      </c>
      <c r="B106" s="1253"/>
      <c r="C106" s="137">
        <f>h11v!E76</f>
        <v>-2714566.2</v>
      </c>
      <c r="D106" s="320"/>
    </row>
    <row r="107" spans="1:4">
      <c r="A107" s="324"/>
      <c r="B107" s="320"/>
      <c r="C107" s="320"/>
      <c r="D107" s="320"/>
    </row>
    <row r="108" spans="1:4" ht="51.75">
      <c r="A108" s="1037" t="s">
        <v>10</v>
      </c>
      <c r="B108" s="1037">
        <v>1004</v>
      </c>
      <c r="C108" s="1023" t="s">
        <v>294</v>
      </c>
      <c r="D108" s="320"/>
    </row>
    <row r="109" spans="1:4">
      <c r="A109" s="1037" t="s">
        <v>11</v>
      </c>
      <c r="B109" s="1037">
        <v>31005</v>
      </c>
      <c r="C109" s="1027" t="s">
        <v>2</v>
      </c>
      <c r="D109" s="320"/>
    </row>
    <row r="110" spans="1:4" ht="69">
      <c r="A110" s="1037" t="s">
        <v>12</v>
      </c>
      <c r="B110" s="276" t="s">
        <v>530</v>
      </c>
      <c r="C110" s="249"/>
      <c r="D110" s="320"/>
    </row>
    <row r="111" spans="1:4" ht="34.5">
      <c r="A111" s="1037" t="s">
        <v>13</v>
      </c>
      <c r="B111" s="1037" t="s">
        <v>531</v>
      </c>
      <c r="C111" s="249"/>
      <c r="D111" s="320"/>
    </row>
    <row r="112" spans="1:4" ht="34.5">
      <c r="A112" s="1038" t="s">
        <v>14</v>
      </c>
      <c r="B112" s="1037" t="s">
        <v>163</v>
      </c>
      <c r="C112" s="249"/>
      <c r="D112" s="320"/>
    </row>
    <row r="113" spans="1:4" ht="51.75">
      <c r="A113" s="1037" t="s">
        <v>159</v>
      </c>
      <c r="B113" s="1037" t="s">
        <v>160</v>
      </c>
      <c r="C113" s="249"/>
      <c r="D113" s="320"/>
    </row>
    <row r="114" spans="1:4" ht="17.25" customHeight="1">
      <c r="A114" s="1277" t="s">
        <v>15</v>
      </c>
      <c r="B114" s="1278"/>
      <c r="C114" s="1038"/>
      <c r="D114" s="320"/>
    </row>
    <row r="115" spans="1:4" ht="17.25" customHeight="1">
      <c r="A115" s="1225" t="s">
        <v>575</v>
      </c>
      <c r="B115" s="1226"/>
      <c r="C115" s="138">
        <v>-20.9</v>
      </c>
      <c r="D115" s="320"/>
    </row>
    <row r="116" spans="1:4" ht="17.25" customHeight="1">
      <c r="A116" s="1252" t="s">
        <v>16</v>
      </c>
      <c r="B116" s="1253"/>
      <c r="C116" s="137">
        <f>h11v!E85</f>
        <v>-454900</v>
      </c>
      <c r="D116" s="320"/>
    </row>
    <row r="117" spans="1:4">
      <c r="A117" s="324"/>
      <c r="B117" s="320"/>
      <c r="C117" s="320"/>
      <c r="D117" s="320"/>
    </row>
    <row r="118" spans="1:4" ht="17.25" customHeight="1">
      <c r="A118" s="1263" t="s">
        <v>10</v>
      </c>
      <c r="B118" s="1281" t="s">
        <v>158</v>
      </c>
      <c r="C118" s="1282" t="s">
        <v>37</v>
      </c>
      <c r="D118" s="320"/>
    </row>
    <row r="119" spans="1:4">
      <c r="A119" s="1264"/>
      <c r="B119" s="1281"/>
      <c r="C119" s="1201"/>
      <c r="D119" s="320"/>
    </row>
    <row r="120" spans="1:4">
      <c r="A120" s="1038" t="s">
        <v>11</v>
      </c>
      <c r="B120" s="762">
        <v>31009</v>
      </c>
      <c r="C120" s="1243" t="s">
        <v>36</v>
      </c>
      <c r="D120" s="320"/>
    </row>
    <row r="121" spans="1:4" ht="34.5">
      <c r="A121" s="1038" t="s">
        <v>12</v>
      </c>
      <c r="B121" s="1029" t="s">
        <v>910</v>
      </c>
      <c r="C121" s="1243"/>
      <c r="D121" s="320"/>
    </row>
    <row r="122" spans="1:4" ht="51.75">
      <c r="A122" s="1038" t="s">
        <v>13</v>
      </c>
      <c r="B122" s="1029" t="s">
        <v>911</v>
      </c>
      <c r="C122" s="1243"/>
      <c r="D122" s="320"/>
    </row>
    <row r="123" spans="1:4" ht="34.5">
      <c r="A123" s="1038" t="s">
        <v>14</v>
      </c>
      <c r="B123" s="1029" t="s">
        <v>163</v>
      </c>
      <c r="C123" s="1243"/>
      <c r="D123" s="320"/>
    </row>
    <row r="124" spans="1:4" ht="51.75">
      <c r="A124" s="1038" t="s">
        <v>159</v>
      </c>
      <c r="B124" s="1029" t="s">
        <v>909</v>
      </c>
      <c r="C124" s="1201"/>
      <c r="D124" s="320"/>
    </row>
    <row r="125" spans="1:4">
      <c r="A125" s="1244" t="s">
        <v>15</v>
      </c>
      <c r="B125" s="1245"/>
      <c r="C125" s="841"/>
      <c r="D125" s="320"/>
    </row>
    <row r="126" spans="1:4" ht="17.25" customHeight="1">
      <c r="A126" s="1261" t="s">
        <v>16</v>
      </c>
      <c r="B126" s="1262"/>
      <c r="C126" s="842">
        <f>'h9'!H223</f>
        <v>-266809.59999999998</v>
      </c>
      <c r="D126" s="320"/>
    </row>
    <row r="127" spans="1:4">
      <c r="A127" s="843"/>
      <c r="B127" s="843"/>
      <c r="C127" s="843"/>
      <c r="D127" s="320"/>
    </row>
    <row r="128" spans="1:4">
      <c r="A128" s="843"/>
      <c r="B128" s="843"/>
      <c r="C128" s="843"/>
      <c r="D128" s="320"/>
    </row>
    <row r="129" spans="1:4" ht="17.25" customHeight="1">
      <c r="A129" s="1263" t="s">
        <v>10</v>
      </c>
      <c r="B129" s="1257" t="s">
        <v>158</v>
      </c>
      <c r="C129" s="1202" t="s">
        <v>37</v>
      </c>
      <c r="D129" s="320"/>
    </row>
    <row r="130" spans="1:4">
      <c r="A130" s="1264"/>
      <c r="B130" s="1258"/>
      <c r="C130" s="1202"/>
      <c r="D130" s="320"/>
    </row>
    <row r="131" spans="1:4">
      <c r="A131" s="1030" t="s">
        <v>11</v>
      </c>
      <c r="B131" s="762">
        <v>31011</v>
      </c>
      <c r="C131" s="1243" t="str">
        <f>C120</f>
        <v xml:space="preserve"> Տարի </v>
      </c>
      <c r="D131" s="320"/>
    </row>
    <row r="132" spans="1:4" ht="34.5">
      <c r="A132" s="1030" t="s">
        <v>12</v>
      </c>
      <c r="B132" s="1029" t="s">
        <v>912</v>
      </c>
      <c r="C132" s="1243"/>
      <c r="D132" s="320"/>
    </row>
    <row r="133" spans="1:4" ht="34.5">
      <c r="A133" s="1030" t="s">
        <v>13</v>
      </c>
      <c r="B133" s="1029" t="s">
        <v>913</v>
      </c>
      <c r="C133" s="1243"/>
      <c r="D133" s="320"/>
    </row>
    <row r="134" spans="1:4" ht="34.5">
      <c r="A134" s="1030" t="s">
        <v>14</v>
      </c>
      <c r="B134" s="1029" t="s">
        <v>163</v>
      </c>
      <c r="C134" s="1243"/>
      <c r="D134" s="320"/>
    </row>
    <row r="135" spans="1:4" ht="51.75">
      <c r="A135" s="1050" t="s">
        <v>159</v>
      </c>
      <c r="B135" s="1029" t="s">
        <v>914</v>
      </c>
      <c r="C135" s="1201"/>
      <c r="D135" s="320"/>
    </row>
    <row r="136" spans="1:4">
      <c r="A136" s="1244" t="s">
        <v>15</v>
      </c>
      <c r="B136" s="1245"/>
      <c r="C136" s="844"/>
      <c r="D136" s="320"/>
    </row>
    <row r="137" spans="1:4" ht="17.25" customHeight="1">
      <c r="A137" s="1261" t="s">
        <v>16</v>
      </c>
      <c r="B137" s="1262"/>
      <c r="C137" s="842">
        <f>'h9'!H232</f>
        <v>-206427.9</v>
      </c>
      <c r="D137" s="320"/>
    </row>
    <row r="138" spans="1:4">
      <c r="A138" s="843"/>
      <c r="B138" s="843"/>
      <c r="C138" s="843"/>
      <c r="D138" s="320"/>
    </row>
    <row r="139" spans="1:4" ht="17.25" customHeight="1">
      <c r="A139" s="1263" t="s">
        <v>10</v>
      </c>
      <c r="B139" s="1257" t="s">
        <v>158</v>
      </c>
      <c r="C139" s="1202" t="s">
        <v>37</v>
      </c>
      <c r="D139" s="320"/>
    </row>
    <row r="140" spans="1:4">
      <c r="A140" s="1264"/>
      <c r="B140" s="1258"/>
      <c r="C140" s="1202"/>
      <c r="D140" s="320"/>
    </row>
    <row r="141" spans="1:4">
      <c r="A141" s="1030" t="s">
        <v>11</v>
      </c>
      <c r="B141" s="762">
        <v>31012</v>
      </c>
      <c r="C141" s="1243" t="s">
        <v>36</v>
      </c>
      <c r="D141" s="320"/>
    </row>
    <row r="142" spans="1:4" ht="34.5">
      <c r="A142" s="1030" t="s">
        <v>12</v>
      </c>
      <c r="B142" s="762" t="s">
        <v>915</v>
      </c>
      <c r="C142" s="1243"/>
      <c r="D142" s="320"/>
    </row>
    <row r="143" spans="1:4" ht="34.5">
      <c r="A143" s="1030" t="s">
        <v>13</v>
      </c>
      <c r="B143" s="762" t="s">
        <v>916</v>
      </c>
      <c r="C143" s="1243"/>
      <c r="D143" s="320"/>
    </row>
    <row r="144" spans="1:4" ht="34.5">
      <c r="A144" s="1030" t="s">
        <v>14</v>
      </c>
      <c r="B144" s="762" t="s">
        <v>163</v>
      </c>
      <c r="C144" s="1243"/>
      <c r="D144" s="320"/>
    </row>
    <row r="145" spans="1:4" ht="51.75">
      <c r="A145" s="1050" t="s">
        <v>159</v>
      </c>
      <c r="B145" s="762" t="s">
        <v>909</v>
      </c>
      <c r="C145" s="1201"/>
      <c r="D145" s="320"/>
    </row>
    <row r="146" spans="1:4">
      <c r="A146" s="1259" t="s">
        <v>15</v>
      </c>
      <c r="B146" s="1260"/>
      <c r="C146" s="841"/>
      <c r="D146" s="320"/>
    </row>
    <row r="147" spans="1:4" ht="17.25" customHeight="1">
      <c r="A147" s="1261" t="s">
        <v>917</v>
      </c>
      <c r="B147" s="1262"/>
      <c r="C147" s="845">
        <v>-50</v>
      </c>
      <c r="D147" s="320"/>
    </row>
    <row r="148" spans="1:4" ht="17.25" customHeight="1">
      <c r="A148" s="1261" t="s">
        <v>16</v>
      </c>
      <c r="B148" s="1262"/>
      <c r="C148" s="842">
        <f>'h9'!H241</f>
        <v>-180651.8</v>
      </c>
      <c r="D148" s="320"/>
    </row>
    <row r="149" spans="1:4">
      <c r="A149" s="843"/>
      <c r="B149" s="843"/>
      <c r="C149" s="843"/>
      <c r="D149" s="320"/>
    </row>
    <row r="150" spans="1:4" ht="17.25" customHeight="1">
      <c r="A150" s="1263" t="s">
        <v>10</v>
      </c>
      <c r="B150" s="1257" t="s">
        <v>158</v>
      </c>
      <c r="C150" s="1202" t="s">
        <v>37</v>
      </c>
      <c r="D150" s="320"/>
    </row>
    <row r="151" spans="1:4">
      <c r="A151" s="1264"/>
      <c r="B151" s="1258"/>
      <c r="C151" s="1202"/>
      <c r="D151" s="320"/>
    </row>
    <row r="152" spans="1:4">
      <c r="A152" s="1030" t="s">
        <v>11</v>
      </c>
      <c r="B152" s="762">
        <v>31013</v>
      </c>
      <c r="C152" s="1243" t="s">
        <v>26</v>
      </c>
      <c r="D152" s="320"/>
    </row>
    <row r="153" spans="1:4" ht="34.5">
      <c r="A153" s="1030" t="s">
        <v>12</v>
      </c>
      <c r="B153" s="1029" t="s">
        <v>918</v>
      </c>
      <c r="C153" s="1243"/>
      <c r="D153" s="320"/>
    </row>
    <row r="154" spans="1:4">
      <c r="A154" s="1030" t="s">
        <v>13</v>
      </c>
      <c r="B154" s="1029" t="s">
        <v>919</v>
      </c>
      <c r="C154" s="1243"/>
      <c r="D154" s="320"/>
    </row>
    <row r="155" spans="1:4" ht="34.5">
      <c r="A155" s="1030" t="s">
        <v>14</v>
      </c>
      <c r="B155" s="1029" t="s">
        <v>163</v>
      </c>
      <c r="C155" s="1243"/>
      <c r="D155" s="320"/>
    </row>
    <row r="156" spans="1:4" ht="51.75">
      <c r="A156" s="1050" t="s">
        <v>159</v>
      </c>
      <c r="B156" s="1029" t="s">
        <v>909</v>
      </c>
      <c r="C156" s="1201"/>
      <c r="D156" s="320"/>
    </row>
    <row r="157" spans="1:4">
      <c r="A157" s="1244" t="s">
        <v>15</v>
      </c>
      <c r="B157" s="1245"/>
      <c r="C157" s="844"/>
      <c r="D157" s="320"/>
    </row>
    <row r="158" spans="1:4" ht="17.25" customHeight="1">
      <c r="A158" s="1261" t="s">
        <v>16</v>
      </c>
      <c r="B158" s="1262"/>
      <c r="C158" s="842">
        <f>'h9'!H250</f>
        <v>-374025</v>
      </c>
      <c r="D158" s="320"/>
    </row>
    <row r="159" spans="1:4">
      <c r="A159" s="843"/>
      <c r="B159" s="843"/>
      <c r="C159" s="843"/>
      <c r="D159" s="320"/>
    </row>
    <row r="160" spans="1:4" ht="17.25" customHeight="1">
      <c r="A160" s="1263" t="s">
        <v>10</v>
      </c>
      <c r="B160" s="1257" t="s">
        <v>158</v>
      </c>
      <c r="C160" s="1282" t="s">
        <v>37</v>
      </c>
      <c r="D160" s="320"/>
    </row>
    <row r="161" spans="1:4">
      <c r="A161" s="1264"/>
      <c r="B161" s="1258"/>
      <c r="C161" s="1201"/>
      <c r="D161" s="320"/>
    </row>
    <row r="162" spans="1:4">
      <c r="A162" s="1038" t="s">
        <v>11</v>
      </c>
      <c r="B162" s="762">
        <v>31014</v>
      </c>
      <c r="C162" s="1243" t="s">
        <v>36</v>
      </c>
      <c r="D162" s="320"/>
    </row>
    <row r="163" spans="1:4" ht="34.5">
      <c r="A163" s="1038" t="s">
        <v>12</v>
      </c>
      <c r="B163" s="538" t="s">
        <v>920</v>
      </c>
      <c r="C163" s="1243"/>
      <c r="D163" s="320"/>
    </row>
    <row r="164" spans="1:4" ht="34.5">
      <c r="A164" s="1038" t="s">
        <v>13</v>
      </c>
      <c r="B164" s="538" t="s">
        <v>921</v>
      </c>
      <c r="C164" s="1243"/>
      <c r="D164" s="320"/>
    </row>
    <row r="165" spans="1:4" ht="34.5">
      <c r="A165" s="1038" t="s">
        <v>14</v>
      </c>
      <c r="B165" s="538" t="s">
        <v>163</v>
      </c>
      <c r="C165" s="1243"/>
      <c r="D165" s="320"/>
    </row>
    <row r="166" spans="1:4" ht="51.75">
      <c r="A166" s="1038" t="s">
        <v>159</v>
      </c>
      <c r="B166" s="538" t="s">
        <v>914</v>
      </c>
      <c r="C166" s="1201"/>
      <c r="D166" s="320"/>
    </row>
    <row r="167" spans="1:4">
      <c r="A167" s="1259" t="s">
        <v>15</v>
      </c>
      <c r="B167" s="1260"/>
      <c r="C167" s="841"/>
      <c r="D167" s="320"/>
    </row>
    <row r="168" spans="1:4">
      <c r="A168" s="1238" t="s">
        <v>922</v>
      </c>
      <c r="B168" s="1238"/>
      <c r="C168" s="845">
        <v>-1</v>
      </c>
      <c r="D168" s="320"/>
    </row>
    <row r="169" spans="1:4" ht="17.25" customHeight="1">
      <c r="A169" s="1238" t="s">
        <v>923</v>
      </c>
      <c r="B169" s="1238"/>
      <c r="C169" s="845">
        <v>-1</v>
      </c>
      <c r="D169" s="320"/>
    </row>
    <row r="170" spans="1:4" ht="17.25" customHeight="1">
      <c r="A170" s="1261" t="s">
        <v>16</v>
      </c>
      <c r="B170" s="1262"/>
      <c r="C170" s="492">
        <f>'h9'!H259</f>
        <v>-64813.1</v>
      </c>
      <c r="D170" s="320"/>
    </row>
    <row r="171" spans="1:4">
      <c r="A171" s="324"/>
      <c r="B171" s="320"/>
      <c r="C171" s="320"/>
      <c r="D171" s="320"/>
    </row>
    <row r="172" spans="1:4">
      <c r="A172" s="324"/>
      <c r="B172" s="320"/>
      <c r="C172" s="320"/>
      <c r="D172" s="320"/>
    </row>
    <row r="173" spans="1:4" ht="51.75">
      <c r="A173" s="353" t="s">
        <v>10</v>
      </c>
      <c r="B173" s="354" t="s">
        <v>158</v>
      </c>
      <c r="C173" s="1027" t="s">
        <v>37</v>
      </c>
      <c r="D173" s="320"/>
    </row>
    <row r="174" spans="1:4">
      <c r="A174" s="353" t="s">
        <v>11</v>
      </c>
      <c r="B174" s="354" t="s">
        <v>245</v>
      </c>
      <c r="C174" s="1023" t="s">
        <v>36</v>
      </c>
      <c r="D174" s="320"/>
    </row>
    <row r="175" spans="1:4" ht="34.5">
      <c r="A175" s="1041" t="s">
        <v>12</v>
      </c>
      <c r="B175" s="1044" t="s">
        <v>246</v>
      </c>
      <c r="C175" s="1038"/>
      <c r="D175" s="320"/>
    </row>
    <row r="176" spans="1:4" ht="34.5">
      <c r="A176" s="1041" t="s">
        <v>13</v>
      </c>
      <c r="B176" s="1044" t="s">
        <v>247</v>
      </c>
      <c r="C176" s="1038"/>
      <c r="D176" s="320"/>
    </row>
    <row r="177" spans="1:4" ht="34.5">
      <c r="A177" s="1041" t="s">
        <v>14</v>
      </c>
      <c r="B177" s="749" t="s">
        <v>163</v>
      </c>
      <c r="C177" s="1038"/>
      <c r="D177" s="320"/>
    </row>
    <row r="178" spans="1:4" ht="17.25" customHeight="1">
      <c r="A178" s="1041" t="s">
        <v>159</v>
      </c>
      <c r="B178" s="749" t="s">
        <v>161</v>
      </c>
      <c r="C178" s="1038"/>
      <c r="D178" s="320"/>
    </row>
    <row r="179" spans="1:4" ht="17.25" customHeight="1">
      <c r="A179" s="1229" t="s">
        <v>15</v>
      </c>
      <c r="B179" s="1229"/>
      <c r="C179" s="1038"/>
      <c r="D179" s="320"/>
    </row>
    <row r="180" spans="1:4" ht="17.25" customHeight="1">
      <c r="A180" s="1251" t="s">
        <v>248</v>
      </c>
      <c r="B180" s="1251"/>
      <c r="C180" s="327">
        <v>-17</v>
      </c>
      <c r="D180" s="320"/>
    </row>
    <row r="181" spans="1:4" ht="17.25" customHeight="1">
      <c r="A181" s="1273" t="s">
        <v>16</v>
      </c>
      <c r="B181" s="1274"/>
      <c r="C181" s="328">
        <f>'h9'!H270</f>
        <v>-125392.8</v>
      </c>
      <c r="D181" s="320"/>
    </row>
    <row r="182" spans="1:4" ht="17.25" customHeight="1">
      <c r="A182" s="530"/>
      <c r="B182" s="530"/>
      <c r="C182" s="624"/>
      <c r="D182" s="320"/>
    </row>
    <row r="183" spans="1:4" ht="17.25" customHeight="1">
      <c r="A183" s="1263" t="s">
        <v>10</v>
      </c>
      <c r="B183" s="1257" t="s">
        <v>158</v>
      </c>
      <c r="C183" s="1282" t="s">
        <v>37</v>
      </c>
      <c r="D183" s="320"/>
    </row>
    <row r="184" spans="1:4" ht="39.75" customHeight="1">
      <c r="A184" s="1264"/>
      <c r="B184" s="1258"/>
      <c r="C184" s="1201"/>
      <c r="D184" s="320"/>
    </row>
    <row r="185" spans="1:4" ht="17.25" customHeight="1">
      <c r="A185" s="1038" t="s">
        <v>11</v>
      </c>
      <c r="B185" s="762">
        <v>31020</v>
      </c>
      <c r="C185" s="1243" t="s">
        <v>36</v>
      </c>
      <c r="D185" s="320"/>
    </row>
    <row r="186" spans="1:4" ht="17.25" customHeight="1">
      <c r="A186" s="1038" t="s">
        <v>12</v>
      </c>
      <c r="B186" s="1029" t="s">
        <v>924</v>
      </c>
      <c r="C186" s="1243"/>
      <c r="D186" s="320"/>
    </row>
    <row r="187" spans="1:4" ht="17.25" customHeight="1">
      <c r="A187" s="1038" t="s">
        <v>13</v>
      </c>
      <c r="B187" s="1029" t="s">
        <v>925</v>
      </c>
      <c r="C187" s="1243"/>
      <c r="D187" s="320"/>
    </row>
    <row r="188" spans="1:4" ht="17.25" customHeight="1">
      <c r="A188" s="1038" t="s">
        <v>14</v>
      </c>
      <c r="B188" s="1029" t="s">
        <v>163</v>
      </c>
      <c r="C188" s="1243"/>
      <c r="D188" s="320"/>
    </row>
    <row r="189" spans="1:4" ht="17.25" customHeight="1">
      <c r="A189" s="1038" t="s">
        <v>159</v>
      </c>
      <c r="B189" s="1029" t="s">
        <v>160</v>
      </c>
      <c r="C189" s="1201"/>
      <c r="D189" s="320"/>
    </row>
    <row r="190" spans="1:4" ht="17.25" customHeight="1">
      <c r="A190" s="1259" t="s">
        <v>15</v>
      </c>
      <c r="B190" s="1260"/>
      <c r="C190" s="841"/>
      <c r="D190" s="320"/>
    </row>
    <row r="191" spans="1:4" ht="17.25" customHeight="1">
      <c r="A191" s="1261" t="s">
        <v>16</v>
      </c>
      <c r="B191" s="1262"/>
      <c r="C191" s="492">
        <f>'h9'!H279</f>
        <v>-3523.9</v>
      </c>
      <c r="D191" s="625"/>
    </row>
    <row r="192" spans="1:4" ht="17.25" customHeight="1">
      <c r="A192" s="530"/>
      <c r="B192" s="530"/>
      <c r="C192" s="624"/>
      <c r="D192" s="320"/>
    </row>
    <row r="193" spans="1:4" ht="17.25" customHeight="1">
      <c r="A193" s="530"/>
      <c r="B193" s="530"/>
      <c r="C193" s="624"/>
      <c r="D193" s="320"/>
    </row>
    <row r="194" spans="1:4" ht="17.25" customHeight="1">
      <c r="A194" s="318" t="s">
        <v>7</v>
      </c>
      <c r="B194" s="319" t="s">
        <v>8</v>
      </c>
      <c r="C194" s="1050"/>
      <c r="D194" s="320"/>
    </row>
    <row r="195" spans="1:4" ht="17.25" customHeight="1">
      <c r="A195" s="1035">
        <v>1019</v>
      </c>
      <c r="B195" s="1022" t="s">
        <v>336</v>
      </c>
      <c r="C195" s="1050"/>
      <c r="D195" s="320"/>
    </row>
    <row r="196" spans="1:4" ht="17.25" customHeight="1">
      <c r="A196" s="1050"/>
      <c r="B196" s="1050"/>
      <c r="C196" s="1050"/>
      <c r="D196" s="320"/>
    </row>
    <row r="197" spans="1:4" ht="22.5" customHeight="1">
      <c r="A197" s="1254" t="s">
        <v>9</v>
      </c>
      <c r="B197" s="1254"/>
      <c r="C197" s="1050"/>
      <c r="D197" s="320"/>
    </row>
    <row r="198" spans="1:4" ht="57" customHeight="1">
      <c r="A198" s="330" t="s">
        <v>10</v>
      </c>
      <c r="B198" s="1038">
        <v>1019</v>
      </c>
      <c r="C198" s="1023" t="s">
        <v>37</v>
      </c>
      <c r="D198" s="320"/>
    </row>
    <row r="199" spans="1:4" ht="21" customHeight="1">
      <c r="A199" s="330" t="s">
        <v>11</v>
      </c>
      <c r="B199" s="1038">
        <v>11004</v>
      </c>
      <c r="C199" s="1023" t="s">
        <v>36</v>
      </c>
      <c r="D199" s="320"/>
    </row>
    <row r="200" spans="1:4" ht="63.75" customHeight="1">
      <c r="A200" s="249" t="s">
        <v>12</v>
      </c>
      <c r="B200" s="1037" t="s">
        <v>366</v>
      </c>
      <c r="C200" s="1038"/>
      <c r="D200" s="320"/>
    </row>
    <row r="201" spans="1:4" ht="124.5" customHeight="1">
      <c r="A201" s="1037" t="s">
        <v>13</v>
      </c>
      <c r="B201" s="1037" t="s">
        <v>365</v>
      </c>
      <c r="C201" s="1038"/>
      <c r="D201" s="320"/>
    </row>
    <row r="202" spans="1:4" ht="22.5" customHeight="1">
      <c r="A202" s="330" t="s">
        <v>14</v>
      </c>
      <c r="B202" s="1038" t="s">
        <v>129</v>
      </c>
      <c r="C202" s="1038"/>
      <c r="D202" s="320"/>
    </row>
    <row r="203" spans="1:4" ht="54.75" customHeight="1">
      <c r="A203" s="249" t="s">
        <v>391</v>
      </c>
      <c r="B203" s="1037" t="s">
        <v>392</v>
      </c>
      <c r="C203" s="1038"/>
      <c r="D203" s="320"/>
    </row>
    <row r="204" spans="1:4" ht="17.25" customHeight="1">
      <c r="A204" s="1202" t="s">
        <v>15</v>
      </c>
      <c r="B204" s="1202"/>
      <c r="C204" s="1038"/>
      <c r="D204" s="320"/>
    </row>
    <row r="205" spans="1:4" ht="60" customHeight="1">
      <c r="A205" s="1039" t="s">
        <v>393</v>
      </c>
      <c r="B205" s="331" t="s">
        <v>394</v>
      </c>
      <c r="C205" s="133">
        <v>-4</v>
      </c>
      <c r="D205" s="320"/>
    </row>
    <row r="206" spans="1:4" ht="53.25" customHeight="1">
      <c r="A206" s="1039" t="s">
        <v>393</v>
      </c>
      <c r="B206" s="331" t="s">
        <v>395</v>
      </c>
      <c r="C206" s="133">
        <v>-20</v>
      </c>
      <c r="D206" s="320"/>
    </row>
    <row r="207" spans="1:4" ht="67.5" customHeight="1">
      <c r="A207" s="1039" t="s">
        <v>393</v>
      </c>
      <c r="B207" s="332" t="s">
        <v>398</v>
      </c>
      <c r="C207" s="133">
        <v>-4</v>
      </c>
      <c r="D207" s="320"/>
    </row>
    <row r="208" spans="1:4" ht="57.75" customHeight="1">
      <c r="A208" s="1039" t="s">
        <v>393</v>
      </c>
      <c r="B208" s="331" t="s">
        <v>396</v>
      </c>
      <c r="C208" s="133">
        <v>-4</v>
      </c>
      <c r="D208" s="320"/>
    </row>
    <row r="209" spans="1:4" ht="17.25" customHeight="1">
      <c r="A209" s="1238" t="s">
        <v>397</v>
      </c>
      <c r="B209" s="1238"/>
      <c r="C209" s="78">
        <f>'h8'!F128</f>
        <v>-45642.3</v>
      </c>
      <c r="D209" s="320"/>
    </row>
    <row r="210" spans="1:4" ht="17.25" customHeight="1">
      <c r="A210" s="1050"/>
      <c r="B210" s="1050"/>
      <c r="C210" s="1050"/>
      <c r="D210" s="320"/>
    </row>
    <row r="211" spans="1:4" ht="17.25" customHeight="1">
      <c r="A211" s="1050"/>
      <c r="B211" s="1050"/>
      <c r="C211" s="1050"/>
      <c r="D211" s="320"/>
    </row>
    <row r="212" spans="1:4" ht="54.75" customHeight="1">
      <c r="A212" s="1037" t="s">
        <v>10</v>
      </c>
      <c r="B212" s="1037">
        <v>1019</v>
      </c>
      <c r="C212" s="1027" t="s">
        <v>37</v>
      </c>
      <c r="D212" s="320"/>
    </row>
    <row r="213" spans="1:4" ht="23.25" customHeight="1">
      <c r="A213" s="1038" t="s">
        <v>11</v>
      </c>
      <c r="B213" s="1038">
        <v>12004</v>
      </c>
      <c r="C213" s="1023" t="s">
        <v>36</v>
      </c>
      <c r="D213" s="320"/>
    </row>
    <row r="214" spans="1:4" ht="91.5" customHeight="1">
      <c r="A214" s="1037" t="s">
        <v>12</v>
      </c>
      <c r="B214" s="1037" t="s">
        <v>399</v>
      </c>
      <c r="C214" s="1038"/>
      <c r="D214" s="320"/>
    </row>
    <row r="215" spans="1:4" ht="93" customHeight="1">
      <c r="A215" s="1037" t="s">
        <v>13</v>
      </c>
      <c r="B215" s="1037" t="s">
        <v>400</v>
      </c>
      <c r="C215" s="1038"/>
      <c r="D215" s="320"/>
    </row>
    <row r="216" spans="1:4" ht="32.25" customHeight="1">
      <c r="A216" s="1037" t="s">
        <v>14</v>
      </c>
      <c r="B216" s="1037" t="s">
        <v>129</v>
      </c>
      <c r="C216" s="1038"/>
      <c r="D216" s="320"/>
    </row>
    <row r="217" spans="1:4" ht="66" customHeight="1">
      <c r="A217" s="1037" t="s">
        <v>391</v>
      </c>
      <c r="B217" s="1037" t="s">
        <v>392</v>
      </c>
      <c r="C217" s="1038"/>
      <c r="D217" s="320"/>
    </row>
    <row r="218" spans="1:4" ht="17.25" customHeight="1">
      <c r="A218" s="1202" t="s">
        <v>15</v>
      </c>
      <c r="B218" s="1202"/>
      <c r="C218" s="1038"/>
      <c r="D218" s="320"/>
    </row>
    <row r="219" spans="1:4" ht="57.75" customHeight="1">
      <c r="A219" s="1246" t="s">
        <v>401</v>
      </c>
      <c r="B219" s="1247"/>
      <c r="C219" s="134">
        <v>-3</v>
      </c>
      <c r="D219" s="320"/>
    </row>
    <row r="220" spans="1:4" ht="31.5" customHeight="1">
      <c r="A220" s="1246" t="s">
        <v>402</v>
      </c>
      <c r="B220" s="1247"/>
      <c r="C220" s="134">
        <v>-3</v>
      </c>
      <c r="D220" s="320"/>
    </row>
    <row r="221" spans="1:4" ht="17.25" customHeight="1">
      <c r="A221" s="1275" t="s">
        <v>403</v>
      </c>
      <c r="B221" s="1276"/>
      <c r="C221" s="135">
        <v>-219000</v>
      </c>
      <c r="D221" s="320"/>
    </row>
    <row r="222" spans="1:4" ht="17.25" customHeight="1">
      <c r="A222" s="1255" t="s">
        <v>397</v>
      </c>
      <c r="B222" s="1256"/>
      <c r="C222" s="78">
        <f>h11v!E107</f>
        <v>-149780</v>
      </c>
      <c r="D222" s="320"/>
    </row>
    <row r="223" spans="1:4" ht="17.25" customHeight="1">
      <c r="A223" s="1050"/>
      <c r="B223" s="1050"/>
      <c r="C223" s="1050"/>
      <c r="D223" s="320"/>
    </row>
    <row r="224" spans="1:4">
      <c r="A224" s="318" t="s">
        <v>7</v>
      </c>
      <c r="B224" s="319" t="s">
        <v>8</v>
      </c>
      <c r="C224" s="320"/>
      <c r="D224" s="320"/>
    </row>
    <row r="225" spans="1:4">
      <c r="A225" s="321" t="s">
        <v>181</v>
      </c>
      <c r="B225" s="322" t="s">
        <v>182</v>
      </c>
      <c r="C225" s="320"/>
      <c r="D225" s="320"/>
    </row>
    <row r="226" spans="1:4" ht="26.25" customHeight="1">
      <c r="D226" s="320"/>
    </row>
    <row r="227" spans="1:4" ht="23.25" customHeight="1">
      <c r="A227" s="324" t="s">
        <v>9</v>
      </c>
      <c r="B227" s="320"/>
      <c r="C227" s="320"/>
      <c r="D227" s="333"/>
    </row>
    <row r="228" spans="1:4" ht="55.5" customHeight="1">
      <c r="A228" s="1041" t="s">
        <v>10</v>
      </c>
      <c r="B228" s="1044" t="s">
        <v>181</v>
      </c>
      <c r="C228" s="1022" t="s">
        <v>33</v>
      </c>
    </row>
    <row r="229" spans="1:4" ht="26.25" customHeight="1">
      <c r="A229" s="1041" t="s">
        <v>11</v>
      </c>
      <c r="B229" s="1044" t="s">
        <v>297</v>
      </c>
      <c r="C229" s="1035" t="s">
        <v>2</v>
      </c>
    </row>
    <row r="230" spans="1:4" ht="70.5" customHeight="1">
      <c r="A230" s="1041" t="s">
        <v>12</v>
      </c>
      <c r="B230" s="1044" t="s">
        <v>298</v>
      </c>
      <c r="C230" s="1227"/>
    </row>
    <row r="231" spans="1:4" ht="57" customHeight="1">
      <c r="A231" s="1041" t="s">
        <v>13</v>
      </c>
      <c r="B231" s="1044" t="s">
        <v>299</v>
      </c>
      <c r="C231" s="1227"/>
    </row>
    <row r="232" spans="1:4">
      <c r="A232" s="1041" t="s">
        <v>14</v>
      </c>
      <c r="B232" s="1044" t="s">
        <v>129</v>
      </c>
      <c r="C232" s="1227"/>
    </row>
    <row r="233" spans="1:4" ht="34.5" customHeight="1">
      <c r="A233" s="1041" t="s">
        <v>44</v>
      </c>
      <c r="B233" s="1044" t="s">
        <v>256</v>
      </c>
      <c r="C233" s="1227"/>
    </row>
    <row r="234" spans="1:4" ht="22.5" customHeight="1">
      <c r="A234" s="1229" t="s">
        <v>15</v>
      </c>
      <c r="B234" s="1229"/>
      <c r="C234" s="1048"/>
    </row>
    <row r="235" spans="1:4">
      <c r="A235" s="1228" t="s">
        <v>16</v>
      </c>
      <c r="B235" s="1228"/>
      <c r="C235" s="76">
        <f>'h9'!H572</f>
        <v>-60600</v>
      </c>
      <c r="D235" s="320"/>
    </row>
    <row r="236" spans="1:4">
      <c r="A236" s="352"/>
      <c r="B236" s="352"/>
      <c r="C236" s="334"/>
      <c r="D236" s="320"/>
    </row>
    <row r="237" spans="1:4">
      <c r="A237" s="352"/>
      <c r="B237" s="352"/>
      <c r="C237" s="334"/>
      <c r="D237" s="320"/>
    </row>
    <row r="238" spans="1:4">
      <c r="A238" s="324"/>
      <c r="B238" s="320"/>
      <c r="C238" s="320"/>
      <c r="D238" s="320"/>
    </row>
    <row r="239" spans="1:4" ht="65.25" customHeight="1">
      <c r="A239" s="1041" t="s">
        <v>10</v>
      </c>
      <c r="B239" s="1044" t="s">
        <v>181</v>
      </c>
      <c r="C239" s="1022" t="s">
        <v>33</v>
      </c>
      <c r="D239" s="320"/>
    </row>
    <row r="240" spans="1:4" ht="30.75" customHeight="1">
      <c r="A240" s="1041" t="s">
        <v>11</v>
      </c>
      <c r="B240" s="1044" t="s">
        <v>300</v>
      </c>
      <c r="C240" s="1035" t="s">
        <v>2</v>
      </c>
      <c r="D240" s="320"/>
    </row>
    <row r="241" spans="1:4" ht="69.75" customHeight="1">
      <c r="A241" s="1041" t="s">
        <v>12</v>
      </c>
      <c r="B241" s="1044" t="s">
        <v>301</v>
      </c>
      <c r="C241" s="1227"/>
      <c r="D241" s="320"/>
    </row>
    <row r="242" spans="1:4" ht="36.75" customHeight="1">
      <c r="A242" s="1041" t="s">
        <v>13</v>
      </c>
      <c r="B242" s="1044" t="s">
        <v>302</v>
      </c>
      <c r="C242" s="1227"/>
      <c r="D242" s="320"/>
    </row>
    <row r="243" spans="1:4" ht="34.5">
      <c r="A243" s="1041" t="s">
        <v>14</v>
      </c>
      <c r="B243" s="1044" t="s">
        <v>77</v>
      </c>
      <c r="C243" s="1227"/>
      <c r="D243" s="320"/>
    </row>
    <row r="244" spans="1:4" ht="17.25" customHeight="1">
      <c r="A244" s="1041" t="s">
        <v>44</v>
      </c>
      <c r="B244" s="1044" t="s">
        <v>256</v>
      </c>
      <c r="C244" s="1227"/>
      <c r="D244" s="320"/>
    </row>
    <row r="245" spans="1:4" ht="17.25" customHeight="1">
      <c r="A245" s="1229" t="s">
        <v>15</v>
      </c>
      <c r="B245" s="1229"/>
      <c r="C245" s="1048"/>
      <c r="D245" s="320"/>
    </row>
    <row r="246" spans="1:4">
      <c r="A246" s="1228" t="s">
        <v>16</v>
      </c>
      <c r="B246" s="1228"/>
      <c r="C246" s="76">
        <f>h12.d!H60</f>
        <v>-881000</v>
      </c>
      <c r="D246" s="320"/>
    </row>
    <row r="247" spans="1:4">
      <c r="A247" s="324"/>
      <c r="B247" s="320"/>
      <c r="C247" s="320"/>
      <c r="D247" s="320"/>
    </row>
    <row r="248" spans="1:4">
      <c r="D248" s="320"/>
    </row>
    <row r="249" spans="1:4" ht="63.75" customHeight="1">
      <c r="A249" s="1041" t="s">
        <v>10</v>
      </c>
      <c r="B249" s="1044" t="s">
        <v>181</v>
      </c>
      <c r="C249" s="335" t="s">
        <v>33</v>
      </c>
      <c r="D249" s="320"/>
    </row>
    <row r="250" spans="1:4" ht="23.25" customHeight="1">
      <c r="A250" s="1041" t="s">
        <v>11</v>
      </c>
      <c r="B250" s="1044" t="s">
        <v>253</v>
      </c>
      <c r="C250" s="1054" t="s">
        <v>2</v>
      </c>
      <c r="D250" s="320"/>
    </row>
    <row r="251" spans="1:4" ht="52.5" customHeight="1">
      <c r="A251" s="1041" t="s">
        <v>12</v>
      </c>
      <c r="B251" s="1044" t="s">
        <v>254</v>
      </c>
      <c r="C251" s="1270"/>
      <c r="D251" s="320"/>
    </row>
    <row r="252" spans="1:4" ht="51.75" customHeight="1">
      <c r="A252" s="1041" t="s">
        <v>13</v>
      </c>
      <c r="B252" s="1044" t="s">
        <v>255</v>
      </c>
      <c r="C252" s="1271"/>
      <c r="D252" s="320"/>
    </row>
    <row r="253" spans="1:4" ht="34.5">
      <c r="A253" s="1041" t="s">
        <v>14</v>
      </c>
      <c r="B253" s="1044" t="s">
        <v>77</v>
      </c>
      <c r="C253" s="1271"/>
      <c r="D253" s="320"/>
    </row>
    <row r="254" spans="1:4" ht="51.75">
      <c r="A254" s="1041" t="s">
        <v>44</v>
      </c>
      <c r="B254" s="1044" t="s">
        <v>256</v>
      </c>
      <c r="C254" s="1272"/>
      <c r="D254" s="320"/>
    </row>
    <row r="255" spans="1:4" ht="17.25" customHeight="1">
      <c r="A255" s="1229" t="s">
        <v>15</v>
      </c>
      <c r="B255" s="1229"/>
      <c r="C255" s="1048"/>
      <c r="D255" s="320"/>
    </row>
    <row r="256" spans="1:4" ht="17.25" customHeight="1">
      <c r="A256" s="1228" t="s">
        <v>16</v>
      </c>
      <c r="B256" s="1228"/>
      <c r="C256" s="75">
        <f>h11v!E120</f>
        <v>-386691.3</v>
      </c>
      <c r="D256" s="320"/>
    </row>
    <row r="257" spans="1:4" ht="24.75" customHeight="1">
      <c r="C257" s="58"/>
      <c r="D257" s="320"/>
    </row>
    <row r="258" spans="1:4" ht="24.75" customHeight="1">
      <c r="A258" s="336" t="s">
        <v>98</v>
      </c>
      <c r="B258" s="336" t="s">
        <v>99</v>
      </c>
      <c r="C258" s="1026"/>
      <c r="D258" s="320"/>
    </row>
    <row r="259" spans="1:4" ht="22.5" customHeight="1">
      <c r="A259" s="1037">
        <v>1049</v>
      </c>
      <c r="B259" s="1037" t="s">
        <v>459</v>
      </c>
      <c r="C259" s="1026"/>
      <c r="D259" s="320"/>
    </row>
    <row r="260" spans="1:4" ht="18" customHeight="1">
      <c r="A260" s="337"/>
      <c r="B260" s="338"/>
      <c r="C260" s="1026"/>
      <c r="D260" s="320"/>
    </row>
    <row r="261" spans="1:4" s="527" customFormat="1" ht="24.75" customHeight="1">
      <c r="A261" s="1267" t="s">
        <v>100</v>
      </c>
      <c r="B261" s="1267"/>
      <c r="C261" s="528"/>
      <c r="D261" s="529"/>
    </row>
    <row r="262" spans="1:4" ht="24.75" customHeight="1">
      <c r="A262" s="1046"/>
      <c r="B262" s="1046"/>
      <c r="C262" s="1026"/>
      <c r="D262" s="320"/>
    </row>
    <row r="263" spans="1:4" ht="52.5" customHeight="1">
      <c r="A263" s="1034" t="s">
        <v>10</v>
      </c>
      <c r="B263" s="1033" t="s">
        <v>463</v>
      </c>
      <c r="C263" s="1023" t="str">
        <f>C249</f>
        <v>Ցուցանիշների փոփոխությունը 
(նվազեցումները նշված են փակագծերում)</v>
      </c>
      <c r="D263" s="320"/>
    </row>
    <row r="264" spans="1:4" ht="24.75" customHeight="1">
      <c r="A264" s="1034" t="s">
        <v>11</v>
      </c>
      <c r="B264" s="1033" t="s">
        <v>634</v>
      </c>
      <c r="C264" s="1023" t="s">
        <v>50</v>
      </c>
      <c r="D264" s="320"/>
    </row>
    <row r="265" spans="1:4" ht="24.75" customHeight="1">
      <c r="A265" s="1034" t="s">
        <v>12</v>
      </c>
      <c r="B265" s="1033" t="s">
        <v>635</v>
      </c>
      <c r="C265" s="720"/>
      <c r="D265" s="320"/>
    </row>
    <row r="266" spans="1:4" ht="24.75" customHeight="1">
      <c r="A266" s="1034" t="s">
        <v>13</v>
      </c>
      <c r="B266" s="1033" t="s">
        <v>636</v>
      </c>
      <c r="C266" s="720"/>
      <c r="D266" s="320"/>
    </row>
    <row r="267" spans="1:4" ht="24.75" customHeight="1">
      <c r="A267" s="1034" t="s">
        <v>14</v>
      </c>
      <c r="B267" s="1033" t="s">
        <v>75</v>
      </c>
      <c r="C267" s="720"/>
      <c r="D267" s="320"/>
    </row>
    <row r="268" spans="1:4" ht="51.75" customHeight="1">
      <c r="A268" s="1034" t="s">
        <v>637</v>
      </c>
      <c r="B268" s="1033" t="s">
        <v>638</v>
      </c>
      <c r="C268" s="720"/>
      <c r="D268" s="320"/>
    </row>
    <row r="269" spans="1:4" ht="24.75" customHeight="1">
      <c r="A269" s="1229" t="s">
        <v>15</v>
      </c>
      <c r="B269" s="1229"/>
      <c r="C269" s="720"/>
      <c r="D269" s="320"/>
    </row>
    <row r="270" spans="1:4" ht="21.75" customHeight="1">
      <c r="A270" s="1235" t="s">
        <v>639</v>
      </c>
      <c r="B270" s="1235"/>
      <c r="C270" s="750">
        <v>-1</v>
      </c>
      <c r="D270" s="320"/>
    </row>
    <row r="271" spans="1:4" ht="36" customHeight="1">
      <c r="A271" s="1235" t="s">
        <v>640</v>
      </c>
      <c r="B271" s="1235"/>
      <c r="C271" s="750">
        <v>-500</v>
      </c>
      <c r="D271" s="320"/>
    </row>
    <row r="272" spans="1:4" ht="24.75" customHeight="1">
      <c r="A272" s="1248" t="s">
        <v>16</v>
      </c>
      <c r="B272" s="1248"/>
      <c r="C272" s="751">
        <f>'h9'!H320</f>
        <v>-11777</v>
      </c>
      <c r="D272" s="320"/>
    </row>
    <row r="273" spans="1:4" ht="24.75" customHeight="1">
      <c r="A273" s="493"/>
      <c r="B273" s="493"/>
      <c r="C273" s="1026"/>
      <c r="D273" s="320"/>
    </row>
    <row r="274" spans="1:4" ht="24.75" customHeight="1">
      <c r="A274" s="493"/>
      <c r="B274" s="493"/>
      <c r="C274" s="1026"/>
      <c r="D274" s="320"/>
    </row>
    <row r="275" spans="1:4" ht="74.25" customHeight="1">
      <c r="A275" s="1037" t="s">
        <v>10</v>
      </c>
      <c r="B275" s="1039">
        <v>1049</v>
      </c>
      <c r="C275" s="1027" t="s">
        <v>22</v>
      </c>
      <c r="D275" s="320"/>
    </row>
    <row r="276" spans="1:4" ht="24.75" customHeight="1">
      <c r="A276" s="1038" t="s">
        <v>11</v>
      </c>
      <c r="B276" s="1029">
        <v>11007</v>
      </c>
      <c r="C276" s="1023" t="s">
        <v>36</v>
      </c>
      <c r="D276" s="320"/>
    </row>
    <row r="277" spans="1:4" ht="62.25" customHeight="1">
      <c r="A277" s="1038" t="s">
        <v>12</v>
      </c>
      <c r="B277" s="1029" t="s">
        <v>461</v>
      </c>
      <c r="C277" s="1023"/>
      <c r="D277" s="320"/>
    </row>
    <row r="278" spans="1:4" ht="24.75" customHeight="1">
      <c r="A278" s="1038" t="s">
        <v>13</v>
      </c>
      <c r="B278" s="1029" t="s">
        <v>462</v>
      </c>
      <c r="C278" s="1023"/>
      <c r="D278" s="320"/>
    </row>
    <row r="279" spans="1:4" ht="24.75" customHeight="1">
      <c r="A279" s="1038" t="s">
        <v>14</v>
      </c>
      <c r="B279" s="1029" t="s">
        <v>75</v>
      </c>
      <c r="C279" s="1023"/>
      <c r="D279" s="320"/>
    </row>
    <row r="280" spans="1:4" ht="53.25" customHeight="1">
      <c r="A280" s="1038" t="s">
        <v>44</v>
      </c>
      <c r="B280" s="1029" t="s">
        <v>161</v>
      </c>
      <c r="C280" s="1023"/>
      <c r="D280" s="320"/>
    </row>
    <row r="281" spans="1:4" ht="24.75" customHeight="1">
      <c r="A281" s="1202" t="s">
        <v>15</v>
      </c>
      <c r="B281" s="1202"/>
      <c r="C281" s="1023"/>
      <c r="D281" s="339"/>
    </row>
    <row r="282" spans="1:4" ht="24.75" customHeight="1">
      <c r="A282" s="1238" t="s">
        <v>16</v>
      </c>
      <c r="B282" s="1238"/>
      <c r="C282" s="340">
        <f>h11v!E131</f>
        <v>-28800</v>
      </c>
      <c r="D282" s="320"/>
    </row>
    <row r="283" spans="1:4" ht="24.75" customHeight="1">
      <c r="A283" s="341"/>
      <c r="B283" s="341"/>
      <c r="C283" s="342"/>
      <c r="D283" s="320"/>
    </row>
    <row r="284" spans="1:4" ht="72.75" customHeight="1">
      <c r="A284" s="1038" t="s">
        <v>10</v>
      </c>
      <c r="B284" s="1029" t="s">
        <v>463</v>
      </c>
      <c r="C284" s="1023" t="s">
        <v>22</v>
      </c>
      <c r="D284" s="320"/>
    </row>
    <row r="285" spans="1:4" ht="24.75" customHeight="1">
      <c r="A285" s="1038" t="s">
        <v>11</v>
      </c>
      <c r="B285" s="1029" t="s">
        <v>464</v>
      </c>
      <c r="C285" s="1023" t="s">
        <v>36</v>
      </c>
      <c r="D285" s="320"/>
    </row>
    <row r="286" spans="1:4" ht="52.5" customHeight="1">
      <c r="A286" s="1038" t="s">
        <v>12</v>
      </c>
      <c r="B286" s="1029" t="s">
        <v>465</v>
      </c>
      <c r="C286" s="1038"/>
      <c r="D286" s="320"/>
    </row>
    <row r="287" spans="1:4" ht="24.75" customHeight="1">
      <c r="A287" s="1038" t="s">
        <v>13</v>
      </c>
      <c r="B287" s="1029" t="s">
        <v>462</v>
      </c>
      <c r="C287" s="1038"/>
      <c r="D287" s="320"/>
    </row>
    <row r="288" spans="1:4" ht="24.75" customHeight="1">
      <c r="A288" s="1038" t="s">
        <v>14</v>
      </c>
      <c r="B288" s="1029" t="s">
        <v>75</v>
      </c>
      <c r="C288" s="1038"/>
      <c r="D288" s="320"/>
    </row>
    <row r="289" spans="1:4" ht="24.75" customHeight="1">
      <c r="A289" s="1038" t="s">
        <v>44</v>
      </c>
      <c r="B289" s="1029" t="s">
        <v>161</v>
      </c>
      <c r="C289" s="1038"/>
      <c r="D289" s="320"/>
    </row>
    <row r="290" spans="1:4" ht="24.75" customHeight="1">
      <c r="A290" s="1202" t="s">
        <v>15</v>
      </c>
      <c r="B290" s="1202"/>
      <c r="C290" s="1038"/>
      <c r="D290" s="320"/>
    </row>
    <row r="291" spans="1:4" ht="24.75" customHeight="1">
      <c r="A291" s="1238" t="s">
        <v>16</v>
      </c>
      <c r="B291" s="1238"/>
      <c r="C291" s="343">
        <f>h11v!E140</f>
        <v>-88900.5</v>
      </c>
      <c r="D291" s="320"/>
    </row>
    <row r="292" spans="1:4" ht="24.75" customHeight="1">
      <c r="A292" s="341"/>
      <c r="B292" s="341"/>
      <c r="C292" s="342"/>
      <c r="D292" s="320"/>
    </row>
    <row r="293" spans="1:4" ht="70.5" customHeight="1">
      <c r="A293" s="752" t="s">
        <v>10</v>
      </c>
      <c r="B293" s="753" t="s">
        <v>463</v>
      </c>
      <c r="C293" s="1023" t="s">
        <v>22</v>
      </c>
      <c r="D293" s="320"/>
    </row>
    <row r="294" spans="1:4" ht="24.75" customHeight="1">
      <c r="A294" s="752" t="s">
        <v>11</v>
      </c>
      <c r="B294" s="753" t="s">
        <v>493</v>
      </c>
      <c r="C294" s="1023" t="s">
        <v>36</v>
      </c>
      <c r="D294" s="320"/>
    </row>
    <row r="295" spans="1:4" ht="52.5" customHeight="1">
      <c r="A295" s="752" t="s">
        <v>12</v>
      </c>
      <c r="B295" s="753" t="s">
        <v>494</v>
      </c>
      <c r="C295" s="1038"/>
      <c r="D295" s="320"/>
    </row>
    <row r="296" spans="1:4" ht="24.75" customHeight="1">
      <c r="A296" s="752" t="s">
        <v>13</v>
      </c>
      <c r="B296" s="753" t="s">
        <v>462</v>
      </c>
      <c r="C296" s="1038"/>
      <c r="D296" s="320"/>
    </row>
    <row r="297" spans="1:4" ht="24.75" customHeight="1">
      <c r="A297" s="752" t="s">
        <v>14</v>
      </c>
      <c r="B297" s="753" t="s">
        <v>75</v>
      </c>
      <c r="C297" s="1038"/>
      <c r="D297" s="320"/>
    </row>
    <row r="298" spans="1:4" ht="54.75" customHeight="1">
      <c r="A298" s="752" t="s">
        <v>44</v>
      </c>
      <c r="B298" s="753" t="s">
        <v>161</v>
      </c>
      <c r="C298" s="1038"/>
      <c r="D298" s="320"/>
    </row>
    <row r="299" spans="1:4" ht="24.75" customHeight="1">
      <c r="A299" s="1202" t="s">
        <v>15</v>
      </c>
      <c r="B299" s="1202"/>
      <c r="C299" s="1038"/>
      <c r="D299" s="320"/>
    </row>
    <row r="300" spans="1:4" ht="24.75" customHeight="1">
      <c r="A300" s="1238" t="s">
        <v>16</v>
      </c>
      <c r="B300" s="1238"/>
      <c r="C300" s="343">
        <f>h11v!E149</f>
        <v>-44538</v>
      </c>
      <c r="D300" s="320"/>
    </row>
    <row r="301" spans="1:4" ht="24.75" customHeight="1">
      <c r="A301" s="341"/>
      <c r="B301" s="341"/>
      <c r="C301" s="342"/>
      <c r="D301" s="339"/>
    </row>
    <row r="302" spans="1:4" ht="24.75" customHeight="1">
      <c r="A302" s="341"/>
      <c r="B302" s="341"/>
      <c r="C302" s="342"/>
      <c r="D302" s="320"/>
    </row>
    <row r="303" spans="1:4" ht="54.75" customHeight="1">
      <c r="A303" s="754" t="s">
        <v>10</v>
      </c>
      <c r="B303" s="755" t="s">
        <v>463</v>
      </c>
      <c r="C303" s="1023" t="s">
        <v>22</v>
      </c>
      <c r="D303" s="320"/>
    </row>
    <row r="304" spans="1:4" ht="24.75" customHeight="1">
      <c r="A304" s="754" t="s">
        <v>11</v>
      </c>
      <c r="B304" s="755" t="s">
        <v>495</v>
      </c>
      <c r="C304" s="1023" t="s">
        <v>36</v>
      </c>
      <c r="D304" s="320"/>
    </row>
    <row r="305" spans="1:4" ht="57" customHeight="1">
      <c r="A305" s="754" t="s">
        <v>12</v>
      </c>
      <c r="B305" s="755" t="s">
        <v>496</v>
      </c>
      <c r="C305" s="1038"/>
      <c r="D305" s="320"/>
    </row>
    <row r="306" spans="1:4" ht="24.75" customHeight="1">
      <c r="A306" s="754" t="s">
        <v>13</v>
      </c>
      <c r="B306" s="755" t="s">
        <v>462</v>
      </c>
      <c r="C306" s="1038"/>
      <c r="D306" s="320"/>
    </row>
    <row r="307" spans="1:4" ht="24.75" customHeight="1">
      <c r="A307" s="754" t="s">
        <v>14</v>
      </c>
      <c r="B307" s="755" t="s">
        <v>75</v>
      </c>
      <c r="C307" s="1038"/>
      <c r="D307" s="320"/>
    </row>
    <row r="308" spans="1:4" ht="24.75" customHeight="1">
      <c r="A308" s="754" t="s">
        <v>44</v>
      </c>
      <c r="B308" s="755" t="s">
        <v>161</v>
      </c>
      <c r="C308" s="1038"/>
      <c r="D308" s="320"/>
    </row>
    <row r="309" spans="1:4" ht="24.75" customHeight="1">
      <c r="A309" s="1202" t="s">
        <v>15</v>
      </c>
      <c r="B309" s="1202"/>
      <c r="C309" s="1038"/>
      <c r="D309" s="320"/>
    </row>
    <row r="310" spans="1:4" ht="24.75" customHeight="1">
      <c r="A310" s="1238" t="s">
        <v>16</v>
      </c>
      <c r="B310" s="1238"/>
      <c r="C310" s="343">
        <f>h11v!E166</f>
        <v>-11000</v>
      </c>
      <c r="D310" s="320"/>
    </row>
    <row r="311" spans="1:4" ht="24.75" customHeight="1">
      <c r="A311" s="341"/>
      <c r="B311" s="341"/>
      <c r="C311" s="342"/>
      <c r="D311" s="320"/>
    </row>
    <row r="312" spans="1:4" ht="24.75" customHeight="1">
      <c r="A312" s="341"/>
      <c r="B312" s="341"/>
      <c r="C312" s="342"/>
      <c r="D312" s="320"/>
    </row>
    <row r="313" spans="1:4" ht="73.5" customHeight="1">
      <c r="A313" s="1037" t="s">
        <v>10</v>
      </c>
      <c r="B313" s="1039" t="s">
        <v>463</v>
      </c>
      <c r="C313" s="1023" t="s">
        <v>22</v>
      </c>
      <c r="D313" s="320"/>
    </row>
    <row r="314" spans="1:4" ht="24.75" customHeight="1">
      <c r="A314" s="1038" t="s">
        <v>11</v>
      </c>
      <c r="B314" s="1029" t="s">
        <v>467</v>
      </c>
      <c r="C314" s="1052" t="s">
        <v>36</v>
      </c>
      <c r="D314" s="320"/>
    </row>
    <row r="315" spans="1:4" ht="42.75" customHeight="1">
      <c r="A315" s="1038" t="s">
        <v>12</v>
      </c>
      <c r="B315" s="1029" t="s">
        <v>468</v>
      </c>
      <c r="C315" s="1053"/>
      <c r="D315" s="320"/>
    </row>
    <row r="316" spans="1:4" ht="40.5" customHeight="1">
      <c r="A316" s="1038" t="s">
        <v>13</v>
      </c>
      <c r="B316" s="1029" t="s">
        <v>469</v>
      </c>
      <c r="C316" s="1053"/>
      <c r="D316" s="320"/>
    </row>
    <row r="317" spans="1:4" ht="24.75" customHeight="1">
      <c r="A317" s="1038" t="s">
        <v>14</v>
      </c>
      <c r="B317" s="1029" t="s">
        <v>75</v>
      </c>
      <c r="C317" s="1053"/>
      <c r="D317" s="320"/>
    </row>
    <row r="318" spans="1:4" ht="55.5" customHeight="1">
      <c r="A318" s="1038" t="s">
        <v>44</v>
      </c>
      <c r="B318" s="1029" t="s">
        <v>161</v>
      </c>
      <c r="C318" s="1053"/>
      <c r="D318" s="320"/>
    </row>
    <row r="319" spans="1:4" ht="24.75" customHeight="1">
      <c r="A319" s="1202" t="s">
        <v>15</v>
      </c>
      <c r="B319" s="1202"/>
      <c r="C319" s="1053"/>
      <c r="D319" s="320"/>
    </row>
    <row r="320" spans="1:4" ht="19.5" customHeight="1">
      <c r="A320" s="1237" t="s">
        <v>466</v>
      </c>
      <c r="B320" s="1237"/>
      <c r="C320" s="343">
        <v>-50</v>
      </c>
      <c r="D320" s="320"/>
    </row>
    <row r="321" spans="1:4" ht="24.75" customHeight="1">
      <c r="A321" s="1238" t="s">
        <v>16</v>
      </c>
      <c r="B321" s="1238"/>
      <c r="C321" s="343">
        <f>h11v!E176</f>
        <v>-72900</v>
      </c>
      <c r="D321" s="320"/>
    </row>
    <row r="322" spans="1:4" ht="24.75" customHeight="1">
      <c r="A322" s="341"/>
      <c r="B322" s="341"/>
      <c r="C322" s="342"/>
      <c r="D322" s="320"/>
    </row>
    <row r="323" spans="1:4" ht="79.900000000000006" customHeight="1">
      <c r="A323" s="847" t="s">
        <v>10</v>
      </c>
      <c r="B323" s="848" t="s">
        <v>463</v>
      </c>
      <c r="C323" s="649" t="s">
        <v>22</v>
      </c>
      <c r="D323" s="320"/>
    </row>
    <row r="324" spans="1:4" ht="28.15" customHeight="1">
      <c r="A324" s="847" t="s">
        <v>11</v>
      </c>
      <c r="B324" s="848" t="s">
        <v>965</v>
      </c>
      <c r="C324" s="648"/>
      <c r="D324" s="320"/>
    </row>
    <row r="325" spans="1:4" ht="24" customHeight="1">
      <c r="A325" s="847" t="s">
        <v>12</v>
      </c>
      <c r="B325" s="848" t="s">
        <v>966</v>
      </c>
      <c r="C325" s="648"/>
      <c r="D325" s="320"/>
    </row>
    <row r="326" spans="1:4" ht="51.75">
      <c r="A326" s="847" t="s">
        <v>13</v>
      </c>
      <c r="B326" s="848" t="s">
        <v>967</v>
      </c>
      <c r="C326" s="648"/>
      <c r="D326" s="320"/>
    </row>
    <row r="327" spans="1:4" ht="40.15" customHeight="1">
      <c r="A327" s="847" t="s">
        <v>14</v>
      </c>
      <c r="B327" s="848" t="s">
        <v>473</v>
      </c>
      <c r="C327" s="648"/>
      <c r="D327" s="320"/>
    </row>
    <row r="328" spans="1:4" ht="57.6" customHeight="1">
      <c r="A328" s="847" t="s">
        <v>637</v>
      </c>
      <c r="B328" s="849" t="s">
        <v>160</v>
      </c>
      <c r="C328" s="648"/>
      <c r="D328" s="320"/>
    </row>
    <row r="329" spans="1:4" ht="24" customHeight="1">
      <c r="A329" s="1266" t="s">
        <v>15</v>
      </c>
      <c r="B329" s="1266"/>
      <c r="C329" s="648"/>
      <c r="D329" s="320"/>
    </row>
    <row r="330" spans="1:4" ht="24.75" customHeight="1">
      <c r="A330" s="1225" t="s">
        <v>963</v>
      </c>
      <c r="B330" s="1226"/>
      <c r="C330" s="653">
        <v>0.2</v>
      </c>
      <c r="D330" s="320"/>
    </row>
    <row r="331" spans="1:4" ht="24.75" customHeight="1">
      <c r="A331" s="1265" t="s">
        <v>964</v>
      </c>
      <c r="B331" s="1265"/>
      <c r="C331" s="653">
        <v>-0.8</v>
      </c>
      <c r="D331" s="320"/>
    </row>
    <row r="332" spans="1:4" ht="24.75" customHeight="1">
      <c r="A332" s="1225" t="s">
        <v>16</v>
      </c>
      <c r="B332" s="1226"/>
      <c r="C332" s="653">
        <f>h10k!D30</f>
        <v>-1190198.024</v>
      </c>
      <c r="D332" s="320"/>
    </row>
    <row r="333" spans="1:4" ht="24.75" customHeight="1">
      <c r="A333" s="530"/>
      <c r="B333" s="530"/>
      <c r="C333" s="650"/>
      <c r="D333" s="320"/>
    </row>
    <row r="334" spans="1:4" ht="24.75" customHeight="1">
      <c r="A334" s="530"/>
      <c r="B334" s="530"/>
      <c r="C334" s="651"/>
      <c r="D334" s="320"/>
    </row>
    <row r="335" spans="1:4" ht="66" customHeight="1">
      <c r="A335" s="1047" t="s">
        <v>10</v>
      </c>
      <c r="B335" s="642" t="s">
        <v>463</v>
      </c>
      <c r="C335" s="652" t="s">
        <v>22</v>
      </c>
      <c r="D335" s="320"/>
    </row>
    <row r="336" spans="1:4" ht="24.75" customHeight="1">
      <c r="A336" s="1047" t="s">
        <v>11</v>
      </c>
      <c r="B336" s="642" t="s">
        <v>470</v>
      </c>
      <c r="C336" s="652" t="s">
        <v>36</v>
      </c>
      <c r="D336" s="320"/>
    </row>
    <row r="337" spans="1:4" ht="54" customHeight="1">
      <c r="A337" s="1047" t="s">
        <v>12</v>
      </c>
      <c r="B337" s="642" t="s">
        <v>471</v>
      </c>
      <c r="C337" s="1047"/>
      <c r="D337" s="320"/>
    </row>
    <row r="338" spans="1:4" ht="24.75" customHeight="1">
      <c r="A338" s="1038" t="s">
        <v>13</v>
      </c>
      <c r="B338" s="1029" t="s">
        <v>472</v>
      </c>
      <c r="C338" s="1038"/>
      <c r="D338" s="320"/>
    </row>
    <row r="339" spans="1:4" ht="42.75" customHeight="1">
      <c r="A339" s="1038" t="s">
        <v>14</v>
      </c>
      <c r="B339" s="1029" t="s">
        <v>473</v>
      </c>
      <c r="C339" s="1038"/>
      <c r="D339" s="320"/>
    </row>
    <row r="340" spans="1:4" ht="55.5" customHeight="1">
      <c r="A340" s="1038" t="s">
        <v>44</v>
      </c>
      <c r="B340" s="1029" t="s">
        <v>161</v>
      </c>
      <c r="C340" s="1038"/>
      <c r="D340" s="320"/>
    </row>
    <row r="341" spans="1:4" ht="24.75" customHeight="1">
      <c r="A341" s="1202" t="s">
        <v>15</v>
      </c>
      <c r="B341" s="1202"/>
      <c r="C341" s="1038"/>
      <c r="D341" s="320"/>
    </row>
    <row r="342" spans="1:4" ht="24.75" customHeight="1">
      <c r="A342" s="1238" t="s">
        <v>16</v>
      </c>
      <c r="B342" s="1238"/>
      <c r="C342" s="343">
        <f>h11v!E185</f>
        <v>-65300</v>
      </c>
      <c r="D342" s="320"/>
    </row>
    <row r="343" spans="1:4" ht="24.75" customHeight="1">
      <c r="A343" s="1050"/>
      <c r="B343" s="1050"/>
      <c r="C343" s="1050"/>
      <c r="D343" s="320"/>
    </row>
    <row r="344" spans="1:4" ht="69.75" customHeight="1">
      <c r="A344" s="1038" t="s">
        <v>10</v>
      </c>
      <c r="B344" s="1029" t="s">
        <v>463</v>
      </c>
      <c r="C344" s="1023" t="s">
        <v>22</v>
      </c>
      <c r="D344" s="320"/>
    </row>
    <row r="345" spans="1:4" ht="24.75" customHeight="1">
      <c r="A345" s="1038" t="s">
        <v>11</v>
      </c>
      <c r="B345" s="1029" t="s">
        <v>474</v>
      </c>
      <c r="C345" s="1023" t="s">
        <v>36</v>
      </c>
      <c r="D345" s="320"/>
    </row>
    <row r="346" spans="1:4" ht="56.25" customHeight="1">
      <c r="A346" s="1038" t="s">
        <v>12</v>
      </c>
      <c r="B346" s="1029" t="s">
        <v>475</v>
      </c>
      <c r="C346" s="1038"/>
      <c r="D346" s="320"/>
    </row>
    <row r="347" spans="1:4" ht="24.75" customHeight="1">
      <c r="A347" s="1038" t="s">
        <v>13</v>
      </c>
      <c r="B347" s="1029" t="s">
        <v>476</v>
      </c>
      <c r="C347" s="1038"/>
      <c r="D347" s="320"/>
    </row>
    <row r="348" spans="1:4" ht="39" customHeight="1">
      <c r="A348" s="1038" t="s">
        <v>14</v>
      </c>
      <c r="B348" s="1029" t="s">
        <v>473</v>
      </c>
      <c r="C348" s="1038"/>
      <c r="D348" s="320"/>
    </row>
    <row r="349" spans="1:4" ht="37.5" customHeight="1">
      <c r="A349" s="1038" t="s">
        <v>44</v>
      </c>
      <c r="B349" s="1029" t="s">
        <v>161</v>
      </c>
      <c r="C349" s="1038"/>
      <c r="D349" s="320"/>
    </row>
    <row r="350" spans="1:4" ht="24.75" customHeight="1">
      <c r="A350" s="1202" t="s">
        <v>15</v>
      </c>
      <c r="B350" s="1202"/>
      <c r="C350" s="1038"/>
      <c r="D350" s="320"/>
    </row>
    <row r="351" spans="1:4" ht="24.75" customHeight="1">
      <c r="A351" s="1238" t="s">
        <v>16</v>
      </c>
      <c r="B351" s="1238"/>
      <c r="C351" s="344">
        <f>h11v!E196</f>
        <v>-2208912.2000000002</v>
      </c>
      <c r="D351" s="320"/>
    </row>
    <row r="352" spans="1:4" ht="24.75" customHeight="1">
      <c r="A352" s="1050"/>
      <c r="B352" s="1050"/>
      <c r="C352" s="1050"/>
      <c r="D352" s="320"/>
    </row>
    <row r="353" spans="1:4" ht="86.25">
      <c r="A353" s="1038" t="s">
        <v>10</v>
      </c>
      <c r="B353" s="1029" t="s">
        <v>463</v>
      </c>
      <c r="C353" s="1023" t="s">
        <v>22</v>
      </c>
      <c r="D353" s="320"/>
    </row>
    <row r="354" spans="1:4" ht="24.75" customHeight="1">
      <c r="A354" s="1038" t="s">
        <v>11</v>
      </c>
      <c r="B354" s="1029" t="s">
        <v>477</v>
      </c>
      <c r="C354" s="1023" t="s">
        <v>36</v>
      </c>
      <c r="D354" s="320"/>
    </row>
    <row r="355" spans="1:4" ht="72" customHeight="1">
      <c r="A355" s="1038" t="s">
        <v>12</v>
      </c>
      <c r="B355" s="1029" t="s">
        <v>478</v>
      </c>
      <c r="C355" s="1038"/>
      <c r="D355" s="320"/>
    </row>
    <row r="356" spans="1:4" ht="24.75" customHeight="1">
      <c r="A356" s="1038" t="s">
        <v>13</v>
      </c>
      <c r="B356" s="1029" t="s">
        <v>479</v>
      </c>
      <c r="C356" s="1038"/>
      <c r="D356" s="320"/>
    </row>
    <row r="357" spans="1:4" ht="40.5" customHeight="1">
      <c r="A357" s="1038" t="s">
        <v>14</v>
      </c>
      <c r="B357" s="1029" t="s">
        <v>473</v>
      </c>
      <c r="C357" s="1038"/>
      <c r="D357" s="320"/>
    </row>
    <row r="358" spans="1:4" ht="51.75">
      <c r="A358" s="1038" t="s">
        <v>44</v>
      </c>
      <c r="B358" s="1029" t="s">
        <v>161</v>
      </c>
      <c r="C358" s="1038"/>
      <c r="D358" s="320"/>
    </row>
    <row r="359" spans="1:4" ht="24.75" customHeight="1">
      <c r="A359" s="1202" t="s">
        <v>15</v>
      </c>
      <c r="B359" s="1202"/>
      <c r="C359" s="1038"/>
      <c r="D359" s="320"/>
    </row>
    <row r="360" spans="1:4" ht="15" customHeight="1">
      <c r="A360" s="1238" t="s">
        <v>16</v>
      </c>
      <c r="B360" s="1238"/>
      <c r="C360" s="343">
        <f>h11v!E207</f>
        <v>4800</v>
      </c>
      <c r="D360" s="320"/>
    </row>
    <row r="361" spans="1:4" ht="24.75" customHeight="1">
      <c r="A361" s="1050"/>
      <c r="B361" s="1050"/>
      <c r="C361" s="1050"/>
      <c r="D361" s="320"/>
    </row>
    <row r="362" spans="1:4" ht="77.25" customHeight="1">
      <c r="A362" s="1038" t="s">
        <v>10</v>
      </c>
      <c r="B362" s="1029" t="s">
        <v>463</v>
      </c>
      <c r="C362" s="1023" t="s">
        <v>648</v>
      </c>
      <c r="D362" s="320"/>
    </row>
    <row r="363" spans="1:4" ht="17.25" customHeight="1">
      <c r="A363" s="1038" t="s">
        <v>11</v>
      </c>
      <c r="B363" s="1029" t="s">
        <v>480</v>
      </c>
      <c r="C363" s="1023" t="s">
        <v>36</v>
      </c>
      <c r="D363" s="320"/>
    </row>
    <row r="364" spans="1:4" ht="52.5" customHeight="1">
      <c r="A364" s="1038" t="s">
        <v>12</v>
      </c>
      <c r="B364" s="1029" t="s">
        <v>481</v>
      </c>
      <c r="C364" s="1038"/>
      <c r="D364" s="320"/>
    </row>
    <row r="365" spans="1:4" ht="39" customHeight="1">
      <c r="A365" s="1038" t="s">
        <v>13</v>
      </c>
      <c r="B365" s="1029" t="s">
        <v>482</v>
      </c>
      <c r="C365" s="1038"/>
      <c r="D365" s="320"/>
    </row>
    <row r="366" spans="1:4" ht="36" customHeight="1">
      <c r="A366" s="1038" t="s">
        <v>14</v>
      </c>
      <c r="B366" s="1029" t="s">
        <v>473</v>
      </c>
      <c r="C366" s="1038"/>
      <c r="D366" s="320"/>
    </row>
    <row r="367" spans="1:4" ht="52.5" customHeight="1">
      <c r="A367" s="1038" t="s">
        <v>44</v>
      </c>
      <c r="B367" s="1029" t="s">
        <v>161</v>
      </c>
      <c r="C367" s="1038"/>
      <c r="D367" s="320"/>
    </row>
    <row r="368" spans="1:4" ht="19.5" customHeight="1">
      <c r="A368" s="1202" t="s">
        <v>15</v>
      </c>
      <c r="B368" s="1202"/>
      <c r="C368" s="1038"/>
      <c r="D368" s="320"/>
    </row>
    <row r="369" spans="1:4" ht="24.75" customHeight="1">
      <c r="A369" s="1238" t="s">
        <v>16</v>
      </c>
      <c r="B369" s="1238"/>
      <c r="C369" s="343">
        <f>h11v!E216</f>
        <v>-1200000</v>
      </c>
      <c r="D369" s="320"/>
    </row>
    <row r="370" spans="1:4" ht="24.75" customHeight="1">
      <c r="A370" s="1050"/>
      <c r="B370" s="1050"/>
      <c r="C370" s="1050"/>
      <c r="D370" s="320"/>
    </row>
    <row r="371" spans="1:4" ht="72.75" customHeight="1">
      <c r="A371" s="1038" t="s">
        <v>10</v>
      </c>
      <c r="B371" s="1029" t="s">
        <v>463</v>
      </c>
      <c r="C371" s="1023" t="s">
        <v>22</v>
      </c>
      <c r="D371" s="320"/>
    </row>
    <row r="372" spans="1:4" ht="24.75" customHeight="1">
      <c r="A372" s="1038" t="s">
        <v>11</v>
      </c>
      <c r="B372" s="1029" t="s">
        <v>483</v>
      </c>
      <c r="C372" s="1023" t="s">
        <v>36</v>
      </c>
      <c r="D372" s="320"/>
    </row>
    <row r="373" spans="1:4" ht="60" customHeight="1">
      <c r="A373" s="1038" t="s">
        <v>12</v>
      </c>
      <c r="B373" s="1029" t="s">
        <v>484</v>
      </c>
      <c r="C373" s="1038"/>
      <c r="D373" s="320"/>
    </row>
    <row r="374" spans="1:4" ht="44.25" customHeight="1">
      <c r="A374" s="1038" t="s">
        <v>13</v>
      </c>
      <c r="B374" s="1029" t="s">
        <v>485</v>
      </c>
      <c r="C374" s="1038"/>
      <c r="D374" s="320"/>
    </row>
    <row r="375" spans="1:4" ht="45.75" customHeight="1">
      <c r="A375" s="1038" t="s">
        <v>14</v>
      </c>
      <c r="B375" s="1029" t="s">
        <v>473</v>
      </c>
      <c r="C375" s="1038"/>
      <c r="D375" s="320"/>
    </row>
    <row r="376" spans="1:4" ht="36" customHeight="1">
      <c r="A376" s="1038" t="s">
        <v>44</v>
      </c>
      <c r="B376" s="1029" t="s">
        <v>161</v>
      </c>
      <c r="C376" s="1038"/>
      <c r="D376" s="320"/>
    </row>
    <row r="377" spans="1:4" ht="24.75" customHeight="1">
      <c r="A377" s="1202" t="s">
        <v>15</v>
      </c>
      <c r="B377" s="1202"/>
      <c r="C377" s="1038"/>
      <c r="D377" s="320"/>
    </row>
    <row r="378" spans="1:4" ht="18" customHeight="1">
      <c r="A378" s="1237" t="s">
        <v>486</v>
      </c>
      <c r="B378" s="1237"/>
      <c r="C378" s="345">
        <v>10</v>
      </c>
      <c r="D378" s="320"/>
    </row>
    <row r="379" spans="1:4" ht="18.75" customHeight="1">
      <c r="A379" s="1237" t="s">
        <v>487</v>
      </c>
      <c r="B379" s="1237"/>
      <c r="C379" s="345">
        <v>-4</v>
      </c>
      <c r="D379" s="320"/>
    </row>
    <row r="380" spans="1:4" ht="18.75" customHeight="1">
      <c r="A380" s="1238" t="s">
        <v>16</v>
      </c>
      <c r="B380" s="1238"/>
      <c r="C380" s="343">
        <f>h11v!E227</f>
        <v>-497000</v>
      </c>
      <c r="D380" s="320"/>
    </row>
    <row r="381" spans="1:4" ht="24.75" customHeight="1">
      <c r="A381" s="1050"/>
      <c r="B381" s="1050"/>
      <c r="C381" s="1050"/>
      <c r="D381" s="320"/>
    </row>
    <row r="382" spans="1:4" ht="72.75" customHeight="1">
      <c r="A382" s="1038" t="s">
        <v>10</v>
      </c>
      <c r="B382" s="1029" t="s">
        <v>463</v>
      </c>
      <c r="C382" s="1023" t="s">
        <v>648</v>
      </c>
      <c r="D382" s="320"/>
    </row>
    <row r="383" spans="1:4" ht="24.75" customHeight="1">
      <c r="A383" s="1038" t="s">
        <v>11</v>
      </c>
      <c r="B383" s="1029" t="s">
        <v>488</v>
      </c>
      <c r="C383" s="1023" t="s">
        <v>36</v>
      </c>
      <c r="D383" s="320"/>
    </row>
    <row r="384" spans="1:4" ht="51" customHeight="1">
      <c r="A384" s="1038" t="s">
        <v>12</v>
      </c>
      <c r="B384" s="1029" t="s">
        <v>489</v>
      </c>
      <c r="C384" s="1038"/>
      <c r="D384" s="320"/>
    </row>
    <row r="385" spans="1:4" ht="24.75" customHeight="1">
      <c r="A385" s="1038" t="s">
        <v>13</v>
      </c>
      <c r="B385" s="1029" t="s">
        <v>472</v>
      </c>
      <c r="C385" s="1038"/>
      <c r="D385" s="320"/>
    </row>
    <row r="386" spans="1:4" ht="33.75" customHeight="1">
      <c r="A386" s="1038" t="s">
        <v>14</v>
      </c>
      <c r="B386" s="1029" t="s">
        <v>473</v>
      </c>
      <c r="C386" s="1038"/>
      <c r="D386" s="320"/>
    </row>
    <row r="387" spans="1:4" ht="53.25" customHeight="1">
      <c r="A387" s="1038" t="s">
        <v>44</v>
      </c>
      <c r="B387" s="1029" t="s">
        <v>161</v>
      </c>
      <c r="C387" s="1038"/>
      <c r="D387" s="320"/>
    </row>
    <row r="388" spans="1:4" ht="18.75" customHeight="1">
      <c r="A388" s="1202" t="s">
        <v>15</v>
      </c>
      <c r="B388" s="1202"/>
      <c r="C388" s="1038"/>
      <c r="D388" s="320"/>
    </row>
    <row r="389" spans="1:4" ht="24.75" customHeight="1">
      <c r="A389" s="1238" t="s">
        <v>16</v>
      </c>
      <c r="B389" s="1238"/>
      <c r="C389" s="343">
        <f>h11v!E241</f>
        <v>-214393</v>
      </c>
      <c r="D389" s="320"/>
    </row>
    <row r="390" spans="1:4" ht="24.75" customHeight="1">
      <c r="A390" s="1050"/>
      <c r="B390" s="1050"/>
      <c r="C390" s="1050"/>
      <c r="D390" s="320"/>
    </row>
    <row r="391" spans="1:4" ht="74.25" customHeight="1">
      <c r="A391" s="1038" t="s">
        <v>10</v>
      </c>
      <c r="B391" s="1029" t="s">
        <v>463</v>
      </c>
      <c r="C391" s="1023" t="s">
        <v>653</v>
      </c>
      <c r="D391" s="320"/>
    </row>
    <row r="392" spans="1:4" ht="24.75" customHeight="1">
      <c r="A392" s="1038" t="s">
        <v>11</v>
      </c>
      <c r="B392" s="1029" t="s">
        <v>490</v>
      </c>
      <c r="C392" s="1023" t="s">
        <v>36</v>
      </c>
      <c r="D392" s="320"/>
    </row>
    <row r="393" spans="1:4" ht="75.75" customHeight="1">
      <c r="A393" s="1038" t="s">
        <v>12</v>
      </c>
      <c r="B393" s="1029" t="s">
        <v>491</v>
      </c>
      <c r="C393" s="1038"/>
      <c r="D393" s="320"/>
    </row>
    <row r="394" spans="1:4" ht="24.75" customHeight="1">
      <c r="A394" s="1038" t="s">
        <v>13</v>
      </c>
      <c r="B394" s="1029" t="s">
        <v>472</v>
      </c>
      <c r="C394" s="1038"/>
      <c r="D394" s="320"/>
    </row>
    <row r="395" spans="1:4" ht="37.5" customHeight="1">
      <c r="A395" s="1038" t="s">
        <v>14</v>
      </c>
      <c r="B395" s="1029" t="s">
        <v>473</v>
      </c>
      <c r="C395" s="1038"/>
      <c r="D395" s="320"/>
    </row>
    <row r="396" spans="1:4" ht="51" customHeight="1">
      <c r="A396" s="1038" t="s">
        <v>44</v>
      </c>
      <c r="B396" s="1029" t="s">
        <v>161</v>
      </c>
      <c r="C396" s="1038"/>
      <c r="D396" s="320"/>
    </row>
    <row r="397" spans="1:4" ht="24.75" customHeight="1">
      <c r="A397" s="1202" t="s">
        <v>15</v>
      </c>
      <c r="B397" s="1202"/>
      <c r="C397" s="1038"/>
      <c r="D397" s="320"/>
    </row>
    <row r="398" spans="1:4" ht="18.75" customHeight="1">
      <c r="A398" s="1237" t="s">
        <v>492</v>
      </c>
      <c r="B398" s="1237"/>
      <c r="C398" s="345">
        <v>3</v>
      </c>
      <c r="D398" s="320"/>
    </row>
    <row r="399" spans="1:4" ht="21" customHeight="1">
      <c r="A399" s="1238" t="s">
        <v>16</v>
      </c>
      <c r="B399" s="1238"/>
      <c r="C399" s="343">
        <f>h12.d!H103</f>
        <v>115000</v>
      </c>
      <c r="D399" s="346"/>
    </row>
    <row r="400" spans="1:4" ht="24.75" customHeight="1">
      <c r="C400" s="58"/>
      <c r="D400" s="320"/>
    </row>
    <row r="401" spans="1:4" ht="57" customHeight="1">
      <c r="A401" s="1034" t="s">
        <v>10</v>
      </c>
      <c r="B401" s="1033" t="s">
        <v>463</v>
      </c>
      <c r="C401" s="850" t="s">
        <v>33</v>
      </c>
      <c r="D401" s="320"/>
    </row>
    <row r="402" spans="1:4" ht="18" customHeight="1">
      <c r="A402" s="1034" t="s">
        <v>11</v>
      </c>
      <c r="B402" s="1033" t="s">
        <v>641</v>
      </c>
      <c r="C402" s="78" t="str">
        <f>C415</f>
        <v xml:space="preserve"> Տարի </v>
      </c>
      <c r="D402" s="320"/>
    </row>
    <row r="403" spans="1:4" ht="18" customHeight="1">
      <c r="A403" s="1034" t="s">
        <v>12</v>
      </c>
      <c r="B403" s="1033" t="s">
        <v>642</v>
      </c>
      <c r="C403" s="75"/>
      <c r="D403" s="320"/>
    </row>
    <row r="404" spans="1:4" ht="18" customHeight="1">
      <c r="A404" s="1034" t="s">
        <v>13</v>
      </c>
      <c r="B404" s="1033" t="s">
        <v>643</v>
      </c>
      <c r="C404" s="75"/>
      <c r="D404" s="320"/>
    </row>
    <row r="405" spans="1:4" ht="18" customHeight="1">
      <c r="A405" s="1034" t="s">
        <v>14</v>
      </c>
      <c r="B405" s="1033" t="s">
        <v>473</v>
      </c>
      <c r="C405" s="75"/>
      <c r="D405" s="320"/>
    </row>
    <row r="406" spans="1:4" ht="18" customHeight="1">
      <c r="A406" s="1034" t="s">
        <v>637</v>
      </c>
      <c r="B406" s="1033" t="s">
        <v>160</v>
      </c>
      <c r="C406" s="75"/>
      <c r="D406" s="320"/>
    </row>
    <row r="407" spans="1:4" ht="18" customHeight="1">
      <c r="A407" s="1229" t="s">
        <v>15</v>
      </c>
      <c r="B407" s="1229"/>
      <c r="C407" s="75"/>
      <c r="D407" s="320"/>
    </row>
    <row r="408" spans="1:4" ht="18" customHeight="1">
      <c r="A408" s="1235" t="s">
        <v>644</v>
      </c>
      <c r="B408" s="1235"/>
      <c r="C408" s="344">
        <v>-1</v>
      </c>
      <c r="D408" s="320"/>
    </row>
    <row r="409" spans="1:4" ht="18" customHeight="1">
      <c r="A409" s="1235" t="s">
        <v>645</v>
      </c>
      <c r="B409" s="1235"/>
      <c r="C409" s="344">
        <v>-1</v>
      </c>
      <c r="D409" s="320"/>
    </row>
    <row r="410" spans="1:4" ht="18" customHeight="1">
      <c r="A410" s="1235" t="s">
        <v>646</v>
      </c>
      <c r="B410" s="1235"/>
      <c r="C410" s="344">
        <v>-20</v>
      </c>
      <c r="D410" s="320"/>
    </row>
    <row r="411" spans="1:4" ht="18" customHeight="1">
      <c r="A411" s="1235" t="s">
        <v>647</v>
      </c>
      <c r="B411" s="1235"/>
      <c r="C411" s="344">
        <v>-100</v>
      </c>
      <c r="D411" s="320"/>
    </row>
    <row r="412" spans="1:4" ht="18" customHeight="1">
      <c r="A412" s="1248" t="s">
        <v>16</v>
      </c>
      <c r="B412" s="1248"/>
      <c r="C412" s="344">
        <f>'h17'!G75</f>
        <v>-566418.19999999995</v>
      </c>
      <c r="D412" s="320"/>
    </row>
    <row r="413" spans="1:4" ht="18" customHeight="1">
      <c r="C413" s="58"/>
      <c r="D413" s="320"/>
    </row>
    <row r="414" spans="1:4" ht="54.75" customHeight="1">
      <c r="A414" s="1034" t="s">
        <v>10</v>
      </c>
      <c r="B414" s="1033" t="s">
        <v>463</v>
      </c>
      <c r="C414" s="850" t="s">
        <v>33</v>
      </c>
      <c r="D414" s="320"/>
    </row>
    <row r="415" spans="1:4" ht="18" customHeight="1">
      <c r="A415" s="1034" t="s">
        <v>11</v>
      </c>
      <c r="B415" s="1033" t="s">
        <v>649</v>
      </c>
      <c r="C415" s="78" t="str">
        <f>C392</f>
        <v xml:space="preserve"> Տարի </v>
      </c>
      <c r="D415" s="320"/>
    </row>
    <row r="416" spans="1:4" ht="39.75" customHeight="1">
      <c r="A416" s="1034" t="s">
        <v>12</v>
      </c>
      <c r="B416" s="1033" t="s">
        <v>650</v>
      </c>
      <c r="C416" s="75"/>
      <c r="D416" s="320"/>
    </row>
    <row r="417" spans="1:4" ht="39.75" customHeight="1">
      <c r="A417" s="1034" t="s">
        <v>13</v>
      </c>
      <c r="B417" s="1033" t="s">
        <v>650</v>
      </c>
      <c r="C417" s="75"/>
      <c r="D417" s="320"/>
    </row>
    <row r="418" spans="1:4" ht="45" customHeight="1">
      <c r="A418" s="1034" t="s">
        <v>14</v>
      </c>
      <c r="B418" s="1033" t="s">
        <v>163</v>
      </c>
      <c r="C418" s="75"/>
      <c r="D418" s="320"/>
    </row>
    <row r="419" spans="1:4" ht="39" customHeight="1">
      <c r="A419" s="1034" t="s">
        <v>637</v>
      </c>
      <c r="B419" s="1033" t="s">
        <v>651</v>
      </c>
      <c r="C419" s="75"/>
      <c r="D419" s="320"/>
    </row>
    <row r="420" spans="1:4" ht="18" customHeight="1">
      <c r="A420" s="1229" t="s">
        <v>15</v>
      </c>
      <c r="B420" s="1229"/>
      <c r="C420" s="75"/>
      <c r="D420" s="320"/>
    </row>
    <row r="421" spans="1:4" ht="18" customHeight="1">
      <c r="A421" s="1235" t="s">
        <v>652</v>
      </c>
      <c r="B421" s="1235"/>
      <c r="C421" s="851">
        <v>-1</v>
      </c>
      <c r="D421" s="320"/>
    </row>
    <row r="422" spans="1:4" ht="18" customHeight="1">
      <c r="A422" s="1248" t="s">
        <v>16</v>
      </c>
      <c r="B422" s="1248"/>
      <c r="C422" s="75">
        <f>'h17'!G81</f>
        <v>-50000</v>
      </c>
      <c r="D422" s="320"/>
    </row>
    <row r="423" spans="1:4" ht="18" customHeight="1">
      <c r="C423" s="58"/>
      <c r="D423" s="320"/>
    </row>
    <row r="424" spans="1:4" ht="18" customHeight="1">
      <c r="C424" s="58"/>
      <c r="D424" s="320"/>
    </row>
    <row r="425" spans="1:4">
      <c r="A425" s="318" t="s">
        <v>7</v>
      </c>
      <c r="B425" s="319" t="s">
        <v>8</v>
      </c>
      <c r="C425" s="58"/>
      <c r="D425" s="320"/>
    </row>
    <row r="426" spans="1:4">
      <c r="A426" s="321">
        <v>1072</v>
      </c>
      <c r="B426" s="322" t="s">
        <v>350</v>
      </c>
      <c r="C426" s="58"/>
      <c r="D426" s="320"/>
    </row>
    <row r="427" spans="1:4">
      <c r="C427" s="58"/>
      <c r="D427" s="320"/>
    </row>
    <row r="428" spans="1:4">
      <c r="A428" s="324" t="s">
        <v>9</v>
      </c>
      <c r="B428" s="320"/>
      <c r="C428" s="58"/>
      <c r="D428" s="320"/>
    </row>
    <row r="429" spans="1:4">
      <c r="A429" s="324"/>
      <c r="B429" s="320"/>
      <c r="C429" s="58"/>
      <c r="D429" s="320"/>
    </row>
    <row r="430" spans="1:4" ht="17.25" customHeight="1">
      <c r="A430" s="1263" t="s">
        <v>10</v>
      </c>
      <c r="B430" s="1257">
        <v>1072</v>
      </c>
      <c r="C430" s="1282" t="s">
        <v>37</v>
      </c>
      <c r="D430" s="320"/>
    </row>
    <row r="431" spans="1:4">
      <c r="A431" s="1264"/>
      <c r="B431" s="1258"/>
      <c r="C431" s="1201"/>
      <c r="D431" s="320"/>
    </row>
    <row r="432" spans="1:4">
      <c r="A432" s="1030" t="s">
        <v>11</v>
      </c>
      <c r="B432" s="762">
        <v>11001</v>
      </c>
      <c r="C432" s="1243" t="s">
        <v>36</v>
      </c>
      <c r="D432" s="320"/>
    </row>
    <row r="433" spans="1:4" ht="34.5">
      <c r="A433" s="1030" t="s">
        <v>12</v>
      </c>
      <c r="B433" s="1029" t="s">
        <v>926</v>
      </c>
      <c r="C433" s="1243"/>
      <c r="D433" s="320"/>
    </row>
    <row r="434" spans="1:4" ht="51.75">
      <c r="A434" s="1030" t="s">
        <v>13</v>
      </c>
      <c r="B434" s="1029" t="s">
        <v>927</v>
      </c>
      <c r="C434" s="1243"/>
      <c r="D434" s="320"/>
    </row>
    <row r="435" spans="1:4">
      <c r="A435" s="1030" t="s">
        <v>14</v>
      </c>
      <c r="B435" s="1029" t="s">
        <v>75</v>
      </c>
      <c r="C435" s="1243"/>
      <c r="D435" s="320"/>
    </row>
    <row r="436" spans="1:4" ht="51.75">
      <c r="A436" s="1050" t="s">
        <v>637</v>
      </c>
      <c r="B436" s="1029" t="s">
        <v>928</v>
      </c>
      <c r="C436" s="1201"/>
      <c r="D436" s="320"/>
    </row>
    <row r="437" spans="1:4">
      <c r="A437" s="1244" t="s">
        <v>15</v>
      </c>
      <c r="B437" s="1289"/>
      <c r="C437" s="1038"/>
      <c r="D437" s="320"/>
    </row>
    <row r="438" spans="1:4" ht="17.25" customHeight="1">
      <c r="A438" s="1237" t="s">
        <v>929</v>
      </c>
      <c r="B438" s="1237"/>
      <c r="C438" s="845">
        <v>-10</v>
      </c>
      <c r="D438" s="320"/>
    </row>
    <row r="439" spans="1:4" ht="17.25" customHeight="1">
      <c r="A439" s="1237" t="s">
        <v>930</v>
      </c>
      <c r="B439" s="1237"/>
      <c r="C439" s="845">
        <v>-8</v>
      </c>
      <c r="D439" s="320"/>
    </row>
    <row r="440" spans="1:4" ht="17.25" customHeight="1">
      <c r="A440" s="1261" t="s">
        <v>16</v>
      </c>
      <c r="B440" s="1262"/>
      <c r="C440" s="842">
        <f>'h9'!H603</f>
        <v>-85000</v>
      </c>
      <c r="D440" s="320"/>
    </row>
    <row r="441" spans="1:4" s="527" customFormat="1" ht="17.25" customHeight="1">
      <c r="A441" s="852"/>
      <c r="B441" s="853"/>
      <c r="C441" s="854"/>
      <c r="D441" s="529"/>
    </row>
    <row r="442" spans="1:4" s="627" customFormat="1" ht="17.25" customHeight="1">
      <c r="A442" s="785"/>
      <c r="B442" s="530"/>
      <c r="C442" s="854"/>
      <c r="D442" s="626"/>
    </row>
    <row r="443" spans="1:4" ht="51.75">
      <c r="A443" s="628" t="s">
        <v>10</v>
      </c>
      <c r="B443" s="1037">
        <v>1072</v>
      </c>
      <c r="C443" s="1023" t="s">
        <v>37</v>
      </c>
      <c r="D443" s="320"/>
    </row>
    <row r="444" spans="1:4" ht="21" customHeight="1">
      <c r="A444" s="1031" t="s">
        <v>11</v>
      </c>
      <c r="B444" s="1037">
        <v>11004</v>
      </c>
      <c r="C444" s="1027" t="s">
        <v>2</v>
      </c>
      <c r="D444" s="320"/>
    </row>
    <row r="445" spans="1:4" ht="55.5" customHeight="1">
      <c r="A445" s="1037" t="s">
        <v>12</v>
      </c>
      <c r="B445" s="1032" t="s">
        <v>374</v>
      </c>
      <c r="C445" s="629"/>
      <c r="D445" s="320"/>
    </row>
    <row r="446" spans="1:4" ht="37.5" customHeight="1">
      <c r="A446" s="1037" t="s">
        <v>13</v>
      </c>
      <c r="B446" s="1037" t="s">
        <v>375</v>
      </c>
      <c r="C446" s="249"/>
      <c r="D446" s="320"/>
    </row>
    <row r="447" spans="1:4" ht="24" customHeight="1">
      <c r="A447" s="1037" t="s">
        <v>14</v>
      </c>
      <c r="B447" s="1037" t="s">
        <v>75</v>
      </c>
      <c r="C447" s="249"/>
      <c r="D447" s="320"/>
    </row>
    <row r="448" spans="1:4" ht="51.75">
      <c r="A448" s="1037" t="s">
        <v>159</v>
      </c>
      <c r="B448" s="1037" t="s">
        <v>160</v>
      </c>
      <c r="C448" s="249"/>
      <c r="D448" s="320"/>
    </row>
    <row r="449" spans="1:4" ht="17.25" customHeight="1">
      <c r="A449" s="1211" t="s">
        <v>15</v>
      </c>
      <c r="B449" s="1211"/>
      <c r="C449" s="1038"/>
      <c r="D449" s="320"/>
    </row>
    <row r="450" spans="1:4" ht="20.25" customHeight="1">
      <c r="A450" s="1246" t="s">
        <v>385</v>
      </c>
      <c r="B450" s="1247"/>
      <c r="C450" s="134">
        <v>-1</v>
      </c>
      <c r="D450" s="320"/>
    </row>
    <row r="451" spans="1:4" ht="17.25" customHeight="1">
      <c r="A451" s="1222" t="s">
        <v>16</v>
      </c>
      <c r="B451" s="1222"/>
      <c r="C451" s="135">
        <f>'h8'!F281</f>
        <v>-6187.3</v>
      </c>
      <c r="D451" s="320"/>
    </row>
    <row r="452" spans="1:4">
      <c r="C452" s="58"/>
      <c r="D452" s="320"/>
    </row>
    <row r="453" spans="1:4">
      <c r="C453" s="58"/>
      <c r="D453" s="320"/>
    </row>
    <row r="454" spans="1:4" ht="51.75">
      <c r="A454" s="1037" t="s">
        <v>10</v>
      </c>
      <c r="B454" s="1037" t="s">
        <v>404</v>
      </c>
      <c r="C454" s="1023" t="s">
        <v>37</v>
      </c>
      <c r="D454" s="320"/>
    </row>
    <row r="455" spans="1:4">
      <c r="A455" s="1038" t="s">
        <v>11</v>
      </c>
      <c r="B455" s="1038" t="s">
        <v>162</v>
      </c>
      <c r="C455" s="1023" t="s">
        <v>36</v>
      </c>
      <c r="D455" s="320"/>
    </row>
    <row r="456" spans="1:4" ht="69">
      <c r="A456" s="1038" t="s">
        <v>12</v>
      </c>
      <c r="B456" s="1038" t="s">
        <v>405</v>
      </c>
      <c r="C456" s="1038"/>
      <c r="D456" s="320"/>
    </row>
    <row r="457" spans="1:4" ht="86.25">
      <c r="A457" s="1038" t="s">
        <v>13</v>
      </c>
      <c r="B457" s="1038" t="s">
        <v>406</v>
      </c>
      <c r="C457" s="1038"/>
      <c r="D457" s="320"/>
    </row>
    <row r="458" spans="1:4">
      <c r="A458" s="1037" t="s">
        <v>14</v>
      </c>
      <c r="B458" s="1037" t="s">
        <v>129</v>
      </c>
      <c r="C458" s="1038"/>
      <c r="D458" s="320"/>
    </row>
    <row r="459" spans="1:4" ht="51.75">
      <c r="A459" s="1037" t="s">
        <v>407</v>
      </c>
      <c r="B459" s="1037" t="s">
        <v>161</v>
      </c>
      <c r="C459" s="1038"/>
      <c r="D459" s="320"/>
    </row>
    <row r="460" spans="1:4" ht="17.25" customHeight="1">
      <c r="A460" s="1202" t="s">
        <v>15</v>
      </c>
      <c r="B460" s="1202"/>
      <c r="C460" s="1038"/>
      <c r="D460" s="320"/>
    </row>
    <row r="461" spans="1:4" ht="17.25" customHeight="1">
      <c r="A461" s="1246" t="s">
        <v>408</v>
      </c>
      <c r="B461" s="1247"/>
      <c r="C461" s="135">
        <v>-49.2</v>
      </c>
      <c r="D461" s="320"/>
    </row>
    <row r="462" spans="1:4" ht="17.25" customHeight="1">
      <c r="A462" s="1246" t="s">
        <v>409</v>
      </c>
      <c r="B462" s="1247"/>
      <c r="C462" s="135">
        <v>-1</v>
      </c>
      <c r="D462" s="320"/>
    </row>
    <row r="463" spans="1:4" ht="17.25" customHeight="1">
      <c r="A463" s="1246" t="s">
        <v>410</v>
      </c>
      <c r="B463" s="1247"/>
      <c r="C463" s="135">
        <v>-2364</v>
      </c>
      <c r="D463" s="320"/>
    </row>
    <row r="464" spans="1:4" ht="17.25" customHeight="1">
      <c r="A464" s="1222" t="s">
        <v>16</v>
      </c>
      <c r="B464" s="1222"/>
      <c r="C464" s="137">
        <f>'h8'!F287</f>
        <v>-1605169.3</v>
      </c>
      <c r="D464" s="320"/>
    </row>
    <row r="465" spans="1:4">
      <c r="C465" s="58"/>
      <c r="D465" s="320"/>
    </row>
    <row r="466" spans="1:4" ht="51.75">
      <c r="A466" s="1037" t="s">
        <v>10</v>
      </c>
      <c r="B466" s="1037">
        <v>1072</v>
      </c>
      <c r="C466" s="1023" t="s">
        <v>37</v>
      </c>
      <c r="D466" s="320"/>
    </row>
    <row r="467" spans="1:4">
      <c r="A467" s="1038" t="s">
        <v>11</v>
      </c>
      <c r="B467" s="1038">
        <v>31001</v>
      </c>
      <c r="C467" s="1027" t="s">
        <v>2</v>
      </c>
      <c r="D467" s="320"/>
    </row>
    <row r="468" spans="1:4" ht="86.25">
      <c r="A468" s="1037" t="s">
        <v>12</v>
      </c>
      <c r="B468" s="276" t="s">
        <v>532</v>
      </c>
      <c r="C468" s="249"/>
      <c r="D468" s="320"/>
    </row>
    <row r="469" spans="1:4" ht="69">
      <c r="A469" s="1037" t="s">
        <v>13</v>
      </c>
      <c r="B469" s="1038" t="s">
        <v>533</v>
      </c>
      <c r="C469" s="249"/>
      <c r="D469" s="320"/>
    </row>
    <row r="470" spans="1:4" ht="34.5">
      <c r="A470" s="1038" t="s">
        <v>14</v>
      </c>
      <c r="B470" s="1037" t="s">
        <v>163</v>
      </c>
      <c r="C470" s="249"/>
      <c r="D470" s="320"/>
    </row>
    <row r="471" spans="1:4" ht="51.75">
      <c r="A471" s="1038" t="s">
        <v>159</v>
      </c>
      <c r="B471" s="1037" t="s">
        <v>160</v>
      </c>
      <c r="C471" s="249"/>
      <c r="D471" s="320"/>
    </row>
    <row r="472" spans="1:4" ht="17.25" customHeight="1">
      <c r="A472" s="1202" t="s">
        <v>15</v>
      </c>
      <c r="B472" s="1202"/>
      <c r="C472" s="1038"/>
      <c r="D472" s="320"/>
    </row>
    <row r="473" spans="1:4" ht="17.25" customHeight="1">
      <c r="A473" s="1230" t="s">
        <v>408</v>
      </c>
      <c r="B473" s="1231"/>
      <c r="C473" s="483">
        <v>-15</v>
      </c>
      <c r="D473" s="320"/>
    </row>
    <row r="474" spans="1:4" ht="17.25" customHeight="1">
      <c r="A474" s="1230" t="s">
        <v>409</v>
      </c>
      <c r="B474" s="1231"/>
      <c r="C474" s="483">
        <v>-1</v>
      </c>
      <c r="D474" s="320"/>
    </row>
    <row r="475" spans="1:4" ht="17.25" customHeight="1">
      <c r="A475" s="1230" t="s">
        <v>410</v>
      </c>
      <c r="B475" s="1231"/>
      <c r="C475" s="483">
        <v>-520</v>
      </c>
      <c r="D475" s="320"/>
    </row>
    <row r="476" spans="1:4" ht="17.25" customHeight="1">
      <c r="A476" s="1252" t="s">
        <v>16</v>
      </c>
      <c r="B476" s="1253"/>
      <c r="C476" s="135">
        <f>h11v!E252</f>
        <v>-928419.5</v>
      </c>
      <c r="D476" s="320"/>
    </row>
    <row r="477" spans="1:4">
      <c r="C477" s="58"/>
      <c r="D477" s="320"/>
    </row>
    <row r="478" spans="1:4" ht="51.75">
      <c r="A478" s="1037" t="s">
        <v>10</v>
      </c>
      <c r="B478" s="1037">
        <v>1072</v>
      </c>
      <c r="C478" s="1023" t="s">
        <v>37</v>
      </c>
      <c r="D478" s="320"/>
    </row>
    <row r="479" spans="1:4">
      <c r="A479" s="1038" t="s">
        <v>11</v>
      </c>
      <c r="B479" s="1038">
        <v>31002</v>
      </c>
      <c r="C479" s="1027" t="s">
        <v>2</v>
      </c>
      <c r="D479" s="320"/>
    </row>
    <row r="480" spans="1:4" ht="86.25">
      <c r="A480" s="1037" t="s">
        <v>12</v>
      </c>
      <c r="B480" s="276" t="s">
        <v>588</v>
      </c>
      <c r="C480" s="249"/>
      <c r="D480" s="320"/>
    </row>
    <row r="481" spans="1:4" ht="69">
      <c r="A481" s="1037" t="s">
        <v>13</v>
      </c>
      <c r="B481" s="1037" t="s">
        <v>533</v>
      </c>
      <c r="C481" s="249"/>
      <c r="D481" s="320"/>
    </row>
    <row r="482" spans="1:4" ht="34.5">
      <c r="A482" s="1038" t="s">
        <v>14</v>
      </c>
      <c r="B482" s="1037" t="s">
        <v>163</v>
      </c>
      <c r="C482" s="249"/>
      <c r="D482" s="320"/>
    </row>
    <row r="483" spans="1:4" ht="51.75">
      <c r="A483" s="1038" t="s">
        <v>159</v>
      </c>
      <c r="B483" s="1037" t="s">
        <v>160</v>
      </c>
      <c r="C483" s="249"/>
      <c r="D483" s="320"/>
    </row>
    <row r="484" spans="1:4" ht="17.25" customHeight="1">
      <c r="A484" s="1202" t="s">
        <v>15</v>
      </c>
      <c r="B484" s="1202"/>
      <c r="C484" s="1038"/>
      <c r="D484" s="320"/>
    </row>
    <row r="485" spans="1:4" ht="17.25" customHeight="1">
      <c r="A485" s="1230" t="s">
        <v>408</v>
      </c>
      <c r="B485" s="1231"/>
      <c r="C485" s="138">
        <v>-8.5</v>
      </c>
      <c r="D485" s="320"/>
    </row>
    <row r="486" spans="1:4" ht="17.25" customHeight="1">
      <c r="A486" s="1230" t="s">
        <v>409</v>
      </c>
      <c r="B486" s="1231"/>
      <c r="C486" s="138">
        <v>-1.4</v>
      </c>
      <c r="D486" s="320"/>
    </row>
    <row r="487" spans="1:4" ht="17.25" customHeight="1">
      <c r="A487" s="1230" t="s">
        <v>410</v>
      </c>
      <c r="B487" s="1231"/>
      <c r="C487" s="483">
        <v>-366</v>
      </c>
      <c r="D487" s="320"/>
    </row>
    <row r="488" spans="1:4" ht="17.25" customHeight="1">
      <c r="A488" s="1261" t="s">
        <v>16</v>
      </c>
      <c r="B488" s="1262"/>
      <c r="C488" s="135">
        <f>h11v!E263</f>
        <v>-224505</v>
      </c>
      <c r="D488" s="320"/>
    </row>
    <row r="489" spans="1:4">
      <c r="C489" s="58"/>
      <c r="D489" s="320"/>
    </row>
    <row r="490" spans="1:4">
      <c r="C490" s="58"/>
      <c r="D490" s="320"/>
    </row>
    <row r="491" spans="1:4">
      <c r="C491" s="58"/>
      <c r="D491" s="320"/>
    </row>
    <row r="492" spans="1:4" ht="51.75">
      <c r="A492" s="1037" t="s">
        <v>10</v>
      </c>
      <c r="B492" s="1037">
        <v>1072</v>
      </c>
      <c r="C492" s="1023" t="s">
        <v>37</v>
      </c>
      <c r="D492" s="320"/>
    </row>
    <row r="493" spans="1:4">
      <c r="A493" s="1038" t="s">
        <v>11</v>
      </c>
      <c r="B493" s="1038">
        <v>31003</v>
      </c>
      <c r="C493" s="1027" t="s">
        <v>2</v>
      </c>
      <c r="D493" s="320"/>
    </row>
    <row r="494" spans="1:4" ht="69">
      <c r="A494" s="1037" t="s">
        <v>12</v>
      </c>
      <c r="B494" s="442" t="s">
        <v>525</v>
      </c>
      <c r="C494" s="249"/>
      <c r="D494" s="320"/>
    </row>
    <row r="495" spans="1:4" ht="34.5">
      <c r="A495" s="1037" t="s">
        <v>13</v>
      </c>
      <c r="B495" s="442" t="s">
        <v>377</v>
      </c>
      <c r="C495" s="249"/>
      <c r="D495" s="320"/>
    </row>
    <row r="496" spans="1:4" ht="34.5">
      <c r="A496" s="1038" t="s">
        <v>14</v>
      </c>
      <c r="B496" s="1037" t="s">
        <v>163</v>
      </c>
      <c r="C496" s="249"/>
      <c r="D496" s="320"/>
    </row>
    <row r="497" spans="1:4" ht="51.75">
      <c r="A497" s="1038" t="s">
        <v>159</v>
      </c>
      <c r="B497" s="1037" t="s">
        <v>160</v>
      </c>
      <c r="C497" s="249"/>
      <c r="D497" s="320"/>
    </row>
    <row r="498" spans="1:4" ht="17.25" customHeight="1">
      <c r="A498" s="1202" t="s">
        <v>15</v>
      </c>
      <c r="B498" s="1202"/>
      <c r="C498" s="1038"/>
      <c r="D498" s="320"/>
    </row>
    <row r="499" spans="1:4" ht="17.25" customHeight="1">
      <c r="A499" s="1261" t="s">
        <v>408</v>
      </c>
      <c r="B499" s="1262"/>
      <c r="C499" s="79">
        <v>-25.5</v>
      </c>
      <c r="D499" s="320"/>
    </row>
    <row r="500" spans="1:4" ht="17.25" customHeight="1">
      <c r="A500" s="1261" t="s">
        <v>411</v>
      </c>
      <c r="B500" s="1262"/>
      <c r="C500" s="79">
        <v>-13.2</v>
      </c>
      <c r="D500" s="320"/>
    </row>
    <row r="501" spans="1:4" ht="17.25" customHeight="1">
      <c r="A501" s="1261" t="s">
        <v>410</v>
      </c>
      <c r="B501" s="1262"/>
      <c r="C501" s="357">
        <v>-1600</v>
      </c>
      <c r="D501" s="320"/>
    </row>
    <row r="502" spans="1:4" ht="17.25" customHeight="1">
      <c r="A502" s="1261" t="s">
        <v>932</v>
      </c>
      <c r="B502" s="1262"/>
      <c r="C502" s="357">
        <v>-1</v>
      </c>
      <c r="D502" s="320"/>
    </row>
    <row r="503" spans="1:4" ht="17.25" customHeight="1">
      <c r="A503" s="1222" t="s">
        <v>16</v>
      </c>
      <c r="B503" s="1222"/>
      <c r="C503" s="137">
        <f>h11v!E274</f>
        <v>-631500</v>
      </c>
      <c r="D503" s="320"/>
    </row>
    <row r="504" spans="1:4" ht="17.25" customHeight="1">
      <c r="C504" s="58"/>
      <c r="D504" s="320"/>
    </row>
    <row r="505" spans="1:4">
      <c r="C505" s="58"/>
      <c r="D505" s="320"/>
    </row>
    <row r="506" spans="1:4" ht="51.75">
      <c r="A506" s="1037" t="s">
        <v>10</v>
      </c>
      <c r="B506" s="1037">
        <v>1072</v>
      </c>
      <c r="C506" s="1023" t="s">
        <v>37</v>
      </c>
      <c r="D506" s="320"/>
    </row>
    <row r="507" spans="1:4">
      <c r="A507" s="1038" t="s">
        <v>11</v>
      </c>
      <c r="B507" s="1038">
        <v>31004</v>
      </c>
      <c r="C507" s="1027" t="s">
        <v>2</v>
      </c>
      <c r="D507" s="320"/>
    </row>
    <row r="508" spans="1:4" ht="86.25">
      <c r="A508" s="1037" t="s">
        <v>12</v>
      </c>
      <c r="B508" s="1037" t="s">
        <v>354</v>
      </c>
      <c r="C508" s="249"/>
      <c r="D508" s="320"/>
    </row>
    <row r="509" spans="1:4" ht="34.5">
      <c r="A509" s="1037" t="s">
        <v>13</v>
      </c>
      <c r="B509" s="1037" t="s">
        <v>377</v>
      </c>
      <c r="C509" s="249"/>
      <c r="D509" s="320"/>
    </row>
    <row r="510" spans="1:4" ht="34.5">
      <c r="A510" s="1038" t="s">
        <v>14</v>
      </c>
      <c r="B510" s="1037" t="s">
        <v>163</v>
      </c>
      <c r="C510" s="249"/>
      <c r="D510" s="320"/>
    </row>
    <row r="511" spans="1:4" ht="51.75">
      <c r="A511" s="1038" t="s">
        <v>159</v>
      </c>
      <c r="B511" s="1037" t="s">
        <v>160</v>
      </c>
      <c r="C511" s="249"/>
      <c r="D511" s="320"/>
    </row>
    <row r="512" spans="1:4" ht="17.25" customHeight="1">
      <c r="A512" s="1202" t="s">
        <v>15</v>
      </c>
      <c r="B512" s="1202"/>
      <c r="C512" s="1038"/>
      <c r="D512" s="320"/>
    </row>
    <row r="513" spans="1:4" ht="17.25" customHeight="1">
      <c r="A513" s="1230" t="s">
        <v>408</v>
      </c>
      <c r="B513" s="1231"/>
      <c r="C513" s="135">
        <v>3.4</v>
      </c>
      <c r="D513" s="320"/>
    </row>
    <row r="514" spans="1:4" ht="17.25" customHeight="1">
      <c r="A514" s="1230" t="s">
        <v>411</v>
      </c>
      <c r="B514" s="1231"/>
      <c r="C514" s="135">
        <v>-10.199999999999999</v>
      </c>
      <c r="D514" s="320"/>
    </row>
    <row r="515" spans="1:4" ht="17.25" customHeight="1">
      <c r="A515" s="1230" t="s">
        <v>410</v>
      </c>
      <c r="B515" s="1231"/>
      <c r="C515" s="135">
        <v>-1080</v>
      </c>
      <c r="D515" s="320"/>
    </row>
    <row r="516" spans="1:4" ht="17.25" customHeight="1">
      <c r="A516" s="1222" t="s">
        <v>16</v>
      </c>
      <c r="B516" s="1222"/>
      <c r="C516" s="137">
        <f>'h8'!F311</f>
        <v>-353600</v>
      </c>
      <c r="D516" s="320"/>
    </row>
    <row r="517" spans="1:4">
      <c r="C517" s="58"/>
      <c r="D517" s="320"/>
    </row>
    <row r="518" spans="1:4" ht="51.75">
      <c r="A518" s="1037" t="s">
        <v>10</v>
      </c>
      <c r="B518" s="1037">
        <v>1072</v>
      </c>
      <c r="C518" s="1023" t="s">
        <v>37</v>
      </c>
      <c r="D518" s="320"/>
    </row>
    <row r="519" spans="1:4">
      <c r="A519" s="1038" t="s">
        <v>11</v>
      </c>
      <c r="B519" s="1038">
        <v>31005</v>
      </c>
      <c r="C519" s="1027" t="s">
        <v>2</v>
      </c>
      <c r="D519" s="320"/>
    </row>
    <row r="520" spans="1:4" ht="69">
      <c r="A520" s="1037" t="s">
        <v>12</v>
      </c>
      <c r="B520" s="276" t="s">
        <v>589</v>
      </c>
      <c r="C520" s="249"/>
      <c r="D520" s="320"/>
    </row>
    <row r="521" spans="1:4" ht="34.5">
      <c r="A521" s="1037" t="s">
        <v>13</v>
      </c>
      <c r="B521" s="1037" t="s">
        <v>590</v>
      </c>
      <c r="C521" s="249"/>
      <c r="D521" s="320"/>
    </row>
    <row r="522" spans="1:4" ht="34.5">
      <c r="A522" s="1038" t="s">
        <v>14</v>
      </c>
      <c r="B522" s="1037" t="s">
        <v>163</v>
      </c>
      <c r="C522" s="249"/>
      <c r="D522" s="320"/>
    </row>
    <row r="523" spans="1:4" ht="51.75">
      <c r="A523" s="1038" t="s">
        <v>159</v>
      </c>
      <c r="B523" s="1037" t="s">
        <v>160</v>
      </c>
      <c r="C523" s="249"/>
      <c r="D523" s="320"/>
    </row>
    <row r="524" spans="1:4" ht="17.25" customHeight="1">
      <c r="A524" s="1202" t="s">
        <v>15</v>
      </c>
      <c r="B524" s="1202"/>
      <c r="C524" s="1038"/>
      <c r="D524" s="320"/>
    </row>
    <row r="525" spans="1:4" ht="17.25" customHeight="1">
      <c r="A525" s="1238" t="s">
        <v>408</v>
      </c>
      <c r="B525" s="1238"/>
      <c r="C525" s="483">
        <v>-1</v>
      </c>
      <c r="D525" s="320"/>
    </row>
    <row r="526" spans="1:4" ht="17.25" customHeight="1">
      <c r="A526" s="1238" t="s">
        <v>410</v>
      </c>
      <c r="B526" s="1238"/>
      <c r="C526" s="483">
        <v>-28</v>
      </c>
      <c r="D526" s="320"/>
    </row>
    <row r="527" spans="1:4" ht="17.25" customHeight="1">
      <c r="A527" s="1238" t="s">
        <v>16</v>
      </c>
      <c r="B527" s="1238"/>
      <c r="C527" s="135">
        <f>h11v!E283</f>
        <v>-20000</v>
      </c>
      <c r="D527" s="320"/>
    </row>
    <row r="528" spans="1:4">
      <c r="C528" s="58"/>
      <c r="D528" s="320"/>
    </row>
    <row r="529" spans="1:4">
      <c r="A529" s="228" t="s">
        <v>7</v>
      </c>
      <c r="B529" s="271" t="s">
        <v>8</v>
      </c>
      <c r="D529" s="320"/>
    </row>
    <row r="530" spans="1:4">
      <c r="A530" s="1038" t="s">
        <v>133</v>
      </c>
      <c r="B530" s="330" t="s">
        <v>134</v>
      </c>
      <c r="D530" s="320"/>
    </row>
    <row r="531" spans="1:4">
      <c r="A531" s="347"/>
      <c r="B531" s="348"/>
      <c r="D531" s="320"/>
    </row>
    <row r="532" spans="1:4" ht="27" customHeight="1">
      <c r="A532" s="1279" t="s">
        <v>9</v>
      </c>
      <c r="B532" s="1279"/>
      <c r="C532" s="1049"/>
    </row>
    <row r="533" spans="1:4" ht="58.5" customHeight="1">
      <c r="A533" s="1041" t="s">
        <v>10</v>
      </c>
      <c r="B533" s="1044" t="s">
        <v>133</v>
      </c>
      <c r="C533" s="1045" t="s">
        <v>37</v>
      </c>
    </row>
    <row r="534" spans="1:4" ht="21" customHeight="1">
      <c r="A534" s="1041" t="s">
        <v>11</v>
      </c>
      <c r="B534" s="1044" t="s">
        <v>508</v>
      </c>
      <c r="C534" s="1045" t="s">
        <v>36</v>
      </c>
    </row>
    <row r="535" spans="1:4" ht="54.75" customHeight="1">
      <c r="A535" s="1041" t="s">
        <v>12</v>
      </c>
      <c r="B535" s="1044" t="s">
        <v>509</v>
      </c>
      <c r="C535" s="1036"/>
    </row>
    <row r="536" spans="1:4" ht="53.25" customHeight="1">
      <c r="A536" s="1041" t="s">
        <v>13</v>
      </c>
      <c r="B536" s="1044" t="s">
        <v>510</v>
      </c>
      <c r="C536" s="1036"/>
    </row>
    <row r="537" spans="1:4" ht="23.25" customHeight="1">
      <c r="A537" s="1041" t="s">
        <v>14</v>
      </c>
      <c r="B537" s="1044" t="s">
        <v>129</v>
      </c>
      <c r="C537" s="1036"/>
    </row>
    <row r="538" spans="1:4" ht="49.5" customHeight="1">
      <c r="A538" s="1041" t="s">
        <v>128</v>
      </c>
      <c r="B538" s="1044" t="s">
        <v>511</v>
      </c>
      <c r="C538" s="1036"/>
    </row>
    <row r="539" spans="1:4" ht="20.25" customHeight="1">
      <c r="A539" s="1229" t="s">
        <v>15</v>
      </c>
      <c r="B539" s="1229"/>
      <c r="C539" s="1036"/>
    </row>
    <row r="540" spans="1:4" ht="24.75" customHeight="1">
      <c r="A540" s="1233" t="s">
        <v>512</v>
      </c>
      <c r="B540" s="1234"/>
      <c r="C540" s="349">
        <v>-30</v>
      </c>
    </row>
    <row r="541" spans="1:4" ht="37.5" customHeight="1">
      <c r="A541" s="1233" t="s">
        <v>513</v>
      </c>
      <c r="B541" s="1234"/>
      <c r="C541" s="349">
        <v>-5</v>
      </c>
    </row>
    <row r="542" spans="1:4" ht="36" customHeight="1">
      <c r="A542" s="1233" t="s">
        <v>514</v>
      </c>
      <c r="B542" s="1234"/>
      <c r="C542" s="349">
        <v>-7</v>
      </c>
    </row>
    <row r="543" spans="1:4" ht="39" customHeight="1">
      <c r="A543" s="1233" t="s">
        <v>515</v>
      </c>
      <c r="B543" s="1234"/>
      <c r="C543" s="349">
        <v>-1</v>
      </c>
    </row>
    <row r="544" spans="1:4" ht="39" customHeight="1">
      <c r="A544" s="1287" t="s">
        <v>582</v>
      </c>
      <c r="B544" s="1288"/>
      <c r="C544" s="349">
        <v>-1</v>
      </c>
    </row>
    <row r="545" spans="1:4" ht="20.25" customHeight="1">
      <c r="A545" s="1232" t="s">
        <v>16</v>
      </c>
      <c r="B545" s="1232"/>
      <c r="C545" s="328">
        <f>h12.d!H114</f>
        <v>-86061.700000000012</v>
      </c>
    </row>
    <row r="546" spans="1:4" ht="27" customHeight="1">
      <c r="A546" s="1043"/>
      <c r="B546" s="1043"/>
      <c r="C546" s="1049"/>
    </row>
    <row r="547" spans="1:4" ht="27" customHeight="1">
      <c r="A547" s="493"/>
      <c r="B547" s="493"/>
      <c r="C547" s="1049"/>
    </row>
    <row r="548" spans="1:4" ht="54" customHeight="1">
      <c r="A548" s="1041" t="s">
        <v>10</v>
      </c>
      <c r="B548" s="1044" t="s">
        <v>133</v>
      </c>
      <c r="C548" s="1023" t="s">
        <v>37</v>
      </c>
      <c r="D548" s="320"/>
    </row>
    <row r="549" spans="1:4" ht="22.5" customHeight="1">
      <c r="A549" s="1041" t="s">
        <v>11</v>
      </c>
      <c r="B549" s="1044" t="s">
        <v>225</v>
      </c>
      <c r="C549" s="1023" t="s">
        <v>36</v>
      </c>
    </row>
    <row r="550" spans="1:4" ht="51.75">
      <c r="A550" s="1041" t="s">
        <v>12</v>
      </c>
      <c r="B550" s="1044" t="s">
        <v>226</v>
      </c>
      <c r="C550" s="1038"/>
    </row>
    <row r="551" spans="1:4" ht="51.75">
      <c r="A551" s="1041" t="s">
        <v>13</v>
      </c>
      <c r="B551" s="1044" t="s">
        <v>227</v>
      </c>
      <c r="C551" s="1038"/>
    </row>
    <row r="552" spans="1:4">
      <c r="A552" s="1041" t="s">
        <v>14</v>
      </c>
      <c r="B552" s="1044" t="s">
        <v>129</v>
      </c>
      <c r="C552" s="1038"/>
    </row>
    <row r="553" spans="1:4" ht="51.75">
      <c r="A553" s="1041" t="s">
        <v>128</v>
      </c>
      <c r="B553" s="1044" t="s">
        <v>127</v>
      </c>
      <c r="C553" s="1038"/>
    </row>
    <row r="554" spans="1:4" ht="17.25" customHeight="1">
      <c r="A554" s="1229" t="s">
        <v>15</v>
      </c>
      <c r="B554" s="1229"/>
      <c r="C554" s="1038"/>
    </row>
    <row r="555" spans="1:4" ht="17.25" customHeight="1">
      <c r="A555" s="1228" t="s">
        <v>16</v>
      </c>
      <c r="B555" s="1228"/>
      <c r="C555" s="328">
        <f>'h8'!F336</f>
        <v>-277397.59999999998</v>
      </c>
    </row>
    <row r="556" spans="1:4">
      <c r="A556" s="1050"/>
      <c r="B556" s="1050"/>
      <c r="C556" s="329"/>
    </row>
    <row r="557" spans="1:4" ht="24.75" customHeight="1">
      <c r="A557" s="1050"/>
      <c r="B557" s="1050"/>
      <c r="C557" s="1050"/>
      <c r="D557" s="54"/>
    </row>
    <row r="558" spans="1:4" ht="51" customHeight="1">
      <c r="A558" s="1038" t="s">
        <v>10</v>
      </c>
      <c r="B558" s="1038">
        <v>1157</v>
      </c>
      <c r="C558" s="1027" t="s">
        <v>37</v>
      </c>
    </row>
    <row r="559" spans="1:4" ht="24" customHeight="1">
      <c r="A559" s="1038" t="s">
        <v>11</v>
      </c>
      <c r="B559" s="1038" t="s">
        <v>132</v>
      </c>
      <c r="C559" s="1027" t="s">
        <v>36</v>
      </c>
    </row>
    <row r="560" spans="1:4" ht="59.25" customHeight="1">
      <c r="A560" s="1037" t="s">
        <v>12</v>
      </c>
      <c r="B560" s="1038" t="s">
        <v>131</v>
      </c>
      <c r="C560" s="1038"/>
      <c r="D560" s="1049"/>
    </row>
    <row r="561" spans="1:4" ht="63" customHeight="1">
      <c r="A561" s="1037" t="s">
        <v>13</v>
      </c>
      <c r="B561" s="1038" t="s">
        <v>130</v>
      </c>
      <c r="C561" s="1038"/>
      <c r="D561" s="333"/>
    </row>
    <row r="562" spans="1:4" ht="39" customHeight="1">
      <c r="A562" s="1038" t="s">
        <v>14</v>
      </c>
      <c r="B562" s="1038" t="s">
        <v>129</v>
      </c>
      <c r="C562" s="1038"/>
    </row>
    <row r="563" spans="1:4" ht="58.5" customHeight="1">
      <c r="A563" s="1037" t="s">
        <v>128</v>
      </c>
      <c r="B563" s="1038" t="s">
        <v>127</v>
      </c>
      <c r="C563" s="1038"/>
    </row>
    <row r="564" spans="1:4" ht="27" customHeight="1">
      <c r="A564" s="1186" t="s">
        <v>15</v>
      </c>
      <c r="B564" s="1187"/>
      <c r="C564" s="1038"/>
    </row>
    <row r="565" spans="1:4">
      <c r="A565" s="1273" t="s">
        <v>16</v>
      </c>
      <c r="B565" s="1274"/>
      <c r="C565" s="328">
        <f>'h9'!H513</f>
        <v>-96375.9</v>
      </c>
    </row>
    <row r="566" spans="1:4">
      <c r="A566" s="1050"/>
      <c r="B566" s="1050"/>
      <c r="C566" s="329"/>
      <c r="D566" s="329"/>
    </row>
    <row r="567" spans="1:4" ht="52.5" customHeight="1">
      <c r="A567" s="1041" t="s">
        <v>10</v>
      </c>
      <c r="B567" s="1044" t="s">
        <v>133</v>
      </c>
      <c r="C567" s="1035" t="s">
        <v>412</v>
      </c>
      <c r="D567" s="329"/>
    </row>
    <row r="568" spans="1:4" ht="18.75" customHeight="1">
      <c r="A568" s="1041" t="s">
        <v>11</v>
      </c>
      <c r="B568" s="1044" t="s">
        <v>328</v>
      </c>
      <c r="C568" s="1035" t="s">
        <v>2</v>
      </c>
      <c r="D568" s="1050"/>
    </row>
    <row r="569" spans="1:4" ht="89.25" customHeight="1">
      <c r="A569" s="1041" t="s">
        <v>12</v>
      </c>
      <c r="B569" s="1044" t="s">
        <v>329</v>
      </c>
      <c r="C569" s="1283"/>
      <c r="D569" s="333"/>
    </row>
    <row r="570" spans="1:4" ht="39" customHeight="1">
      <c r="A570" s="1041" t="s">
        <v>13</v>
      </c>
      <c r="B570" s="1044" t="s">
        <v>330</v>
      </c>
      <c r="C570" s="1283"/>
    </row>
    <row r="571" spans="1:4" ht="30.75" customHeight="1">
      <c r="A571" s="1041" t="s">
        <v>14</v>
      </c>
      <c r="B571" s="1044" t="s">
        <v>129</v>
      </c>
      <c r="C571" s="1283"/>
    </row>
    <row r="572" spans="1:4" ht="51.75">
      <c r="A572" s="1041" t="s">
        <v>128</v>
      </c>
      <c r="B572" s="1044" t="s">
        <v>183</v>
      </c>
      <c r="C572" s="1053"/>
    </row>
    <row r="573" spans="1:4" ht="24" customHeight="1">
      <c r="A573" s="1229" t="s">
        <v>15</v>
      </c>
      <c r="B573" s="1229"/>
      <c r="C573" s="321"/>
    </row>
    <row r="574" spans="1:4">
      <c r="A574" s="1228" t="s">
        <v>16</v>
      </c>
      <c r="B574" s="1228"/>
      <c r="C574" s="78">
        <f>h12.d!H131</f>
        <v>309445.09999999998</v>
      </c>
    </row>
    <row r="575" spans="1:4">
      <c r="D575" s="329"/>
    </row>
    <row r="576" spans="1:4" ht="21.75" customHeight="1">
      <c r="A576" s="318" t="s">
        <v>7</v>
      </c>
      <c r="B576" s="319" t="s">
        <v>8</v>
      </c>
      <c r="C576" s="1051"/>
    </row>
    <row r="577" spans="1:3" ht="18" customHeight="1">
      <c r="A577" s="321">
        <v>1232</v>
      </c>
      <c r="B577" s="322" t="str">
        <f>h12.d!D161</f>
        <v xml:space="preserve"> Էներգաարդյունավետության ծրագիր</v>
      </c>
    </row>
    <row r="579" spans="1:3">
      <c r="A579" s="324" t="s">
        <v>9</v>
      </c>
      <c r="B579" s="409"/>
    </row>
    <row r="580" spans="1:3" ht="54.75" customHeight="1">
      <c r="A580" s="353" t="s">
        <v>10</v>
      </c>
      <c r="B580" s="354" t="s">
        <v>236</v>
      </c>
      <c r="C580" s="350" t="s">
        <v>37</v>
      </c>
    </row>
    <row r="581" spans="1:3" ht="33" customHeight="1">
      <c r="A581" s="1041" t="s">
        <v>11</v>
      </c>
      <c r="B581" s="1044" t="s">
        <v>162</v>
      </c>
      <c r="C581" s="350" t="s">
        <v>2</v>
      </c>
    </row>
    <row r="582" spans="1:3" ht="69">
      <c r="A582" s="353" t="s">
        <v>12</v>
      </c>
      <c r="B582" s="1044" t="s">
        <v>237</v>
      </c>
      <c r="C582" s="1284"/>
    </row>
    <row r="583" spans="1:3" ht="59.25" customHeight="1">
      <c r="A583" s="353" t="s">
        <v>13</v>
      </c>
      <c r="B583" s="1044" t="s">
        <v>238</v>
      </c>
      <c r="C583" s="1285"/>
    </row>
    <row r="584" spans="1:3" ht="22.5" customHeight="1">
      <c r="A584" s="1041" t="s">
        <v>14</v>
      </c>
      <c r="B584" s="1044" t="s">
        <v>129</v>
      </c>
      <c r="C584" s="1285"/>
    </row>
    <row r="585" spans="1:3" ht="54.75" customHeight="1">
      <c r="A585" s="1041" t="s">
        <v>44</v>
      </c>
      <c r="B585" s="354" t="s">
        <v>160</v>
      </c>
      <c r="C585" s="1286"/>
    </row>
    <row r="586" spans="1:3">
      <c r="A586" s="1229" t="s">
        <v>15</v>
      </c>
      <c r="B586" s="1229"/>
      <c r="C586" s="351"/>
    </row>
    <row r="587" spans="1:3">
      <c r="A587" s="1251" t="s">
        <v>239</v>
      </c>
      <c r="B587" s="1251"/>
      <c r="C587" s="77">
        <v>-20</v>
      </c>
    </row>
    <row r="588" spans="1:3">
      <c r="A588" s="1228" t="s">
        <v>16</v>
      </c>
      <c r="B588" s="1228"/>
      <c r="C588" s="79">
        <f>'h9'!H102</f>
        <v>-785160</v>
      </c>
    </row>
    <row r="589" spans="1:3">
      <c r="A589" s="352"/>
      <c r="B589" s="352"/>
      <c r="C589" s="87"/>
    </row>
    <row r="590" spans="1:3">
      <c r="A590" s="352"/>
      <c r="B590" s="352"/>
      <c r="C590" s="87"/>
    </row>
    <row r="592" spans="1:3" ht="17.25" customHeight="1">
      <c r="A592" s="318" t="s">
        <v>7</v>
      </c>
      <c r="B592" s="319" t="s">
        <v>8</v>
      </c>
    </row>
    <row r="593" spans="1:3" ht="17.25" customHeight="1">
      <c r="A593" s="321">
        <v>1167</v>
      </c>
      <c r="B593" s="322" t="str">
        <f>'h8'!E355</f>
        <v xml:space="preserve"> Էլեկտրաէներգետիկ համակարգի զարգացման ծրագիր</v>
      </c>
    </row>
    <row r="594" spans="1:3" ht="28.5" customHeight="1">
      <c r="A594" s="1280" t="str">
        <f>A579</f>
        <v xml:space="preserve"> Ծրագրի միջոցառումները </v>
      </c>
      <c r="B594" s="1280"/>
    </row>
    <row r="595" spans="1:3" ht="59.25" customHeight="1">
      <c r="A595" s="1041" t="s">
        <v>10</v>
      </c>
      <c r="B595" s="1044" t="s">
        <v>266</v>
      </c>
      <c r="C595" s="1035" t="s">
        <v>37</v>
      </c>
    </row>
    <row r="596" spans="1:3" ht="17.25" customHeight="1">
      <c r="A596" s="1041" t="s">
        <v>11</v>
      </c>
      <c r="B596" s="1044" t="s">
        <v>267</v>
      </c>
      <c r="C596" s="1035" t="s">
        <v>2</v>
      </c>
    </row>
    <row r="597" spans="1:3" ht="72.75" customHeight="1">
      <c r="A597" s="1041" t="s">
        <v>12</v>
      </c>
      <c r="B597" s="1044" t="s">
        <v>268</v>
      </c>
      <c r="C597" s="1283"/>
    </row>
    <row r="598" spans="1:3" ht="59.25" customHeight="1">
      <c r="A598" s="1041" t="s">
        <v>13</v>
      </c>
      <c r="B598" s="1044" t="s">
        <v>269</v>
      </c>
      <c r="C598" s="1283"/>
    </row>
    <row r="599" spans="1:3" ht="27" customHeight="1">
      <c r="A599" s="1041" t="s">
        <v>14</v>
      </c>
      <c r="B599" s="1044" t="s">
        <v>75</v>
      </c>
      <c r="C599" s="1283"/>
    </row>
    <row r="600" spans="1:3" ht="51.75" customHeight="1">
      <c r="A600" s="1041" t="s">
        <v>274</v>
      </c>
      <c r="B600" s="354" t="s">
        <v>270</v>
      </c>
      <c r="C600" s="1283"/>
    </row>
    <row r="601" spans="1:3">
      <c r="A601" s="1229" t="s">
        <v>15</v>
      </c>
      <c r="B601" s="1229"/>
      <c r="C601" s="321"/>
    </row>
    <row r="602" spans="1:3">
      <c r="A602" s="1251" t="s">
        <v>271</v>
      </c>
      <c r="B602" s="1251"/>
      <c r="C602" s="364">
        <v>-1</v>
      </c>
    </row>
    <row r="603" spans="1:3">
      <c r="A603" s="1228" t="s">
        <v>16</v>
      </c>
      <c r="B603" s="1228"/>
      <c r="C603" s="763">
        <f>h12.d!H142</f>
        <v>-125178.8</v>
      </c>
    </row>
    <row r="604" spans="1:3" ht="19.5" customHeight="1"/>
    <row r="605" spans="1:3" ht="54.75" customHeight="1">
      <c r="A605" s="1041" t="s">
        <v>10</v>
      </c>
      <c r="B605" s="1044" t="s">
        <v>266</v>
      </c>
      <c r="C605" s="350" t="s">
        <v>37</v>
      </c>
    </row>
    <row r="606" spans="1:3" ht="30" customHeight="1">
      <c r="A606" s="1041" t="s">
        <v>11</v>
      </c>
      <c r="B606" s="1044" t="s">
        <v>76</v>
      </c>
      <c r="C606" s="350" t="s">
        <v>2</v>
      </c>
    </row>
    <row r="607" spans="1:3" ht="36.75" customHeight="1">
      <c r="A607" s="353" t="s">
        <v>12</v>
      </c>
      <c r="B607" s="1044" t="s">
        <v>272</v>
      </c>
      <c r="C607" s="1283"/>
    </row>
    <row r="608" spans="1:3" ht="38.25" customHeight="1">
      <c r="A608" s="1041" t="s">
        <v>13</v>
      </c>
      <c r="B608" s="1044" t="s">
        <v>273</v>
      </c>
      <c r="C608" s="1283"/>
    </row>
    <row r="609" spans="1:5" ht="45" customHeight="1">
      <c r="A609" s="1041" t="s">
        <v>14</v>
      </c>
      <c r="B609" s="1044" t="s">
        <v>77</v>
      </c>
      <c r="C609" s="1283"/>
    </row>
    <row r="610" spans="1:5" ht="57" customHeight="1">
      <c r="A610" s="1041" t="s">
        <v>44</v>
      </c>
      <c r="B610" s="1044" t="s">
        <v>270</v>
      </c>
      <c r="C610" s="1283"/>
    </row>
    <row r="611" spans="1:5" ht="18" customHeight="1">
      <c r="A611" s="1229" t="s">
        <v>15</v>
      </c>
      <c r="B611" s="1229"/>
      <c r="C611" s="321"/>
    </row>
    <row r="612" spans="1:5" ht="22.5" customHeight="1">
      <c r="A612" s="1228" t="s">
        <v>16</v>
      </c>
      <c r="B612" s="1228"/>
      <c r="C612" s="365">
        <f>h12.d!H150</f>
        <v>-680537.5</v>
      </c>
      <c r="D612" s="325"/>
      <c r="E612" s="1050"/>
    </row>
    <row r="613" spans="1:5" ht="22.5" customHeight="1">
      <c r="A613" s="756"/>
      <c r="B613" s="756"/>
      <c r="C613" s="757"/>
      <c r="D613" s="325"/>
      <c r="E613" s="1050"/>
    </row>
    <row r="614" spans="1:5" ht="22.5" customHeight="1">
      <c r="A614" s="756"/>
      <c r="B614" s="756"/>
      <c r="C614" s="757"/>
      <c r="D614" s="325"/>
      <c r="E614" s="1050"/>
    </row>
    <row r="615" spans="1:5" ht="22.5" customHeight="1">
      <c r="A615" s="228" t="s">
        <v>7</v>
      </c>
      <c r="B615" s="271" t="s">
        <v>8</v>
      </c>
      <c r="C615" s="703"/>
      <c r="D615" s="325"/>
      <c r="E615" s="1050"/>
    </row>
    <row r="616" spans="1:5" ht="22.5" customHeight="1">
      <c r="A616" s="1038">
        <v>1212</v>
      </c>
      <c r="B616" s="330" t="s">
        <v>868</v>
      </c>
      <c r="C616" s="341"/>
      <c r="D616" s="325"/>
      <c r="E616" s="1050"/>
    </row>
    <row r="617" spans="1:5" ht="22.5" customHeight="1">
      <c r="A617" s="530"/>
      <c r="B617" s="855"/>
      <c r="C617" s="341"/>
      <c r="D617" s="325"/>
      <c r="E617" s="1050"/>
    </row>
    <row r="618" spans="1:5" ht="22.5" customHeight="1">
      <c r="A618" s="1254" t="s">
        <v>9</v>
      </c>
      <c r="B618" s="1254"/>
      <c r="C618" s="703"/>
      <c r="D618" s="325"/>
      <c r="E618" s="1050"/>
    </row>
    <row r="619" spans="1:5" ht="55.15" customHeight="1">
      <c r="A619" s="1053" t="s">
        <v>10</v>
      </c>
      <c r="B619" s="1053">
        <v>1212</v>
      </c>
      <c r="C619" s="1027" t="s">
        <v>294</v>
      </c>
      <c r="D619" s="325"/>
      <c r="E619" s="1050"/>
    </row>
    <row r="620" spans="1:5" ht="30" customHeight="1">
      <c r="A620" s="1053" t="s">
        <v>11</v>
      </c>
      <c r="B620" s="1053">
        <v>12007</v>
      </c>
      <c r="C620" s="1028" t="s">
        <v>50</v>
      </c>
      <c r="D620" s="325"/>
      <c r="E620" s="1050"/>
    </row>
    <row r="621" spans="1:5" ht="54.6" customHeight="1">
      <c r="A621" s="1053" t="s">
        <v>12</v>
      </c>
      <c r="B621" s="1037" t="s">
        <v>870</v>
      </c>
      <c r="C621" s="476"/>
      <c r="D621" s="325"/>
      <c r="E621" s="1050"/>
    </row>
    <row r="622" spans="1:5" ht="40.9" customHeight="1">
      <c r="A622" s="1053" t="s">
        <v>13</v>
      </c>
      <c r="B622" s="1038" t="s">
        <v>871</v>
      </c>
      <c r="C622" s="476"/>
      <c r="D622" s="325"/>
      <c r="E622" s="1050"/>
    </row>
    <row r="623" spans="1:5" ht="28.9" customHeight="1">
      <c r="A623" s="1038" t="s">
        <v>14</v>
      </c>
      <c r="B623" s="1038" t="s">
        <v>129</v>
      </c>
      <c r="C623" s="476"/>
      <c r="D623" s="325"/>
      <c r="E623" s="1050"/>
    </row>
    <row r="624" spans="1:5" ht="51.6" customHeight="1">
      <c r="A624" s="1038" t="s">
        <v>637</v>
      </c>
      <c r="B624" s="1038" t="s">
        <v>872</v>
      </c>
      <c r="C624" s="476"/>
      <c r="D624" s="325"/>
      <c r="E624" s="1050"/>
    </row>
    <row r="625" spans="1:5" ht="22.5" customHeight="1">
      <c r="A625" s="1202" t="s">
        <v>15</v>
      </c>
      <c r="B625" s="1202"/>
      <c r="C625" s="476"/>
      <c r="D625" s="325"/>
      <c r="E625" s="1050"/>
    </row>
    <row r="626" spans="1:5" ht="32.450000000000003" customHeight="1">
      <c r="A626" s="856" t="s">
        <v>873</v>
      </c>
      <c r="B626" s="856"/>
      <c r="C626" s="857">
        <v>2</v>
      </c>
      <c r="D626" s="325"/>
      <c r="E626" s="1050"/>
    </row>
    <row r="627" spans="1:5" ht="22.5" customHeight="1">
      <c r="A627" s="858" t="s">
        <v>874</v>
      </c>
      <c r="B627" s="858"/>
      <c r="C627" s="857">
        <f>SUM(C628:C640)</f>
        <v>82</v>
      </c>
      <c r="D627" s="325"/>
      <c r="E627" s="1050"/>
    </row>
    <row r="628" spans="1:5" ht="22.5" customHeight="1">
      <c r="A628" s="1236"/>
      <c r="B628" s="859" t="s">
        <v>902</v>
      </c>
      <c r="C628" s="860">
        <v>19</v>
      </c>
      <c r="D628" s="325"/>
      <c r="E628" s="1050"/>
    </row>
    <row r="629" spans="1:5" ht="40.9" customHeight="1">
      <c r="A629" s="1236"/>
      <c r="B629" s="780" t="s">
        <v>900</v>
      </c>
      <c r="C629" s="860">
        <v>4</v>
      </c>
      <c r="D629" s="325"/>
      <c r="E629" s="1050"/>
    </row>
    <row r="630" spans="1:5" ht="37.9" customHeight="1">
      <c r="A630" s="1236"/>
      <c r="B630" s="780" t="s">
        <v>887</v>
      </c>
      <c r="C630" s="860">
        <v>6</v>
      </c>
      <c r="D630" s="325"/>
      <c r="E630" s="1050"/>
    </row>
    <row r="631" spans="1:5" ht="22.15" customHeight="1">
      <c r="A631" s="1236"/>
      <c r="B631" s="861" t="s">
        <v>885</v>
      </c>
      <c r="C631" s="860">
        <v>5</v>
      </c>
      <c r="D631" s="325"/>
      <c r="E631" s="1050"/>
    </row>
    <row r="632" spans="1:5" ht="18" customHeight="1">
      <c r="A632" s="1236"/>
      <c r="B632" s="780" t="s">
        <v>877</v>
      </c>
      <c r="C632" s="860">
        <v>5</v>
      </c>
      <c r="D632" s="325"/>
      <c r="E632" s="1050"/>
    </row>
    <row r="633" spans="1:5" ht="22.5" customHeight="1">
      <c r="A633" s="1236"/>
      <c r="B633" s="780" t="s">
        <v>878</v>
      </c>
      <c r="C633" s="860">
        <v>9</v>
      </c>
      <c r="D633" s="325"/>
      <c r="E633" s="1050"/>
    </row>
    <row r="634" spans="1:5" ht="15.6" customHeight="1">
      <c r="A634" s="1236"/>
      <c r="B634" s="780" t="s">
        <v>896</v>
      </c>
      <c r="C634" s="860">
        <v>6</v>
      </c>
      <c r="D634" s="325"/>
      <c r="E634" s="1050"/>
    </row>
    <row r="635" spans="1:5" ht="40.15" customHeight="1">
      <c r="A635" s="1236"/>
      <c r="B635" s="780" t="s">
        <v>881</v>
      </c>
      <c r="C635" s="860">
        <v>2</v>
      </c>
      <c r="D635" s="325"/>
      <c r="E635" s="1050"/>
    </row>
    <row r="636" spans="1:5" ht="18" customHeight="1">
      <c r="A636" s="1236"/>
      <c r="B636" s="780" t="s">
        <v>891</v>
      </c>
      <c r="C636" s="860">
        <v>5</v>
      </c>
      <c r="D636" s="325"/>
      <c r="E636" s="1050"/>
    </row>
    <row r="637" spans="1:5" ht="37.15" customHeight="1">
      <c r="A637" s="1236"/>
      <c r="B637" s="780" t="s">
        <v>886</v>
      </c>
      <c r="C637" s="860">
        <v>13</v>
      </c>
      <c r="D637" s="325"/>
      <c r="E637" s="1050"/>
    </row>
    <row r="638" spans="1:5" ht="19.899999999999999" customHeight="1">
      <c r="A638" s="1236"/>
      <c r="B638" s="862" t="s">
        <v>978</v>
      </c>
      <c r="C638" s="860">
        <v>1</v>
      </c>
      <c r="D638" s="325"/>
      <c r="E638" s="1050"/>
    </row>
    <row r="639" spans="1:5" ht="40.9" customHeight="1">
      <c r="A639" s="1236"/>
      <c r="B639" s="859" t="s">
        <v>979</v>
      </c>
      <c r="C639" s="860">
        <v>1</v>
      </c>
      <c r="D639" s="325"/>
      <c r="E639" s="1050"/>
    </row>
    <row r="640" spans="1:5" ht="52.15" customHeight="1">
      <c r="A640" s="1236"/>
      <c r="B640" s="863" t="s">
        <v>882</v>
      </c>
      <c r="C640" s="860">
        <v>6</v>
      </c>
      <c r="D640" s="325"/>
      <c r="E640" s="1050"/>
    </row>
    <row r="641" spans="1:5" ht="22.5" customHeight="1">
      <c r="A641" s="1238" t="s">
        <v>16</v>
      </c>
      <c r="B641" s="1238"/>
      <c r="C641" s="584">
        <f>'h9'!H24</f>
        <v>5712833.3000000007</v>
      </c>
      <c r="D641" s="325"/>
      <c r="E641" s="1050"/>
    </row>
    <row r="642" spans="1:5" ht="22.5" customHeight="1">
      <c r="A642" s="530"/>
      <c r="B642" s="530"/>
      <c r="C642" s="623"/>
      <c r="D642" s="325"/>
      <c r="E642" s="1050"/>
    </row>
    <row r="643" spans="1:5" ht="22.5" customHeight="1">
      <c r="A643" s="326"/>
      <c r="B643" s="326"/>
      <c r="C643" s="954" t="s">
        <v>549</v>
      </c>
      <c r="D643" s="338"/>
      <c r="E643" s="1050"/>
    </row>
    <row r="644" spans="1:5" s="1050" customFormat="1">
      <c r="A644" s="326"/>
      <c r="B644" s="1059"/>
      <c r="C644" s="864"/>
      <c r="D644" s="338"/>
    </row>
    <row r="645" spans="1:5" s="1050" customFormat="1">
      <c r="A645" s="326"/>
      <c r="B645" s="1059" t="s">
        <v>550</v>
      </c>
      <c r="C645" s="864"/>
      <c r="D645" s="338"/>
    </row>
    <row r="646" spans="1:5" s="1050" customFormat="1" ht="36" customHeight="1">
      <c r="A646" s="1241" t="s">
        <v>35</v>
      </c>
      <c r="B646" s="1241"/>
      <c r="C646" s="1241"/>
      <c r="D646" s="1241"/>
    </row>
    <row r="647" spans="1:5" s="1050" customFormat="1">
      <c r="A647" s="326"/>
      <c r="B647" s="326"/>
      <c r="C647" s="865"/>
      <c r="D647" s="338"/>
    </row>
    <row r="648" spans="1:5" s="1050" customFormat="1" ht="21.75" customHeight="1">
      <c r="A648" s="866" t="s">
        <v>98</v>
      </c>
      <c r="B648" s="867" t="s">
        <v>99</v>
      </c>
      <c r="C648" s="868"/>
      <c r="D648" s="869"/>
    </row>
    <row r="649" spans="1:5" s="1050" customFormat="1" ht="23.25" customHeight="1">
      <c r="A649" s="1038" t="s">
        <v>551</v>
      </c>
      <c r="B649" s="870" t="s">
        <v>547</v>
      </c>
      <c r="C649" s="871"/>
      <c r="D649" s="869"/>
    </row>
    <row r="650" spans="1:5" s="1050" customFormat="1" ht="33.75" customHeight="1">
      <c r="A650" s="1242" t="s">
        <v>552</v>
      </c>
      <c r="B650" s="1242"/>
      <c r="C650" s="1242"/>
      <c r="D650" s="872"/>
    </row>
    <row r="651" spans="1:5" s="1050" customFormat="1" ht="60.75" customHeight="1">
      <c r="A651" s="873" t="s">
        <v>101</v>
      </c>
      <c r="B651" s="1039">
        <v>1139</v>
      </c>
      <c r="C651" s="218" t="s">
        <v>553</v>
      </c>
      <c r="D651" s="338"/>
    </row>
    <row r="652" spans="1:5" s="1050" customFormat="1" ht="26.25" customHeight="1">
      <c r="A652" s="873" t="s">
        <v>102</v>
      </c>
      <c r="B652" s="1039">
        <v>11001</v>
      </c>
      <c r="C652" s="218" t="s">
        <v>2</v>
      </c>
      <c r="D652" s="338"/>
      <c r="E652" s="314"/>
    </row>
    <row r="653" spans="1:5" s="1050" customFormat="1" ht="36.75" customHeight="1">
      <c r="A653" s="249" t="s">
        <v>103</v>
      </c>
      <c r="B653" s="874" t="s">
        <v>554</v>
      </c>
      <c r="C653" s="536"/>
      <c r="D653" s="338"/>
      <c r="E653" s="314"/>
    </row>
    <row r="654" spans="1:5" s="1050" customFormat="1" ht="17.25" customHeight="1">
      <c r="A654" s="249" t="s">
        <v>105</v>
      </c>
      <c r="B654" s="875" t="s">
        <v>555</v>
      </c>
      <c r="C654" s="536"/>
      <c r="D654" s="338"/>
      <c r="E654" s="314"/>
    </row>
    <row r="655" spans="1:5" s="1050" customFormat="1" ht="20.25" customHeight="1">
      <c r="A655" s="249" t="s">
        <v>107</v>
      </c>
      <c r="B655" s="876" t="s">
        <v>548</v>
      </c>
      <c r="C655" s="536"/>
      <c r="D655" s="338"/>
      <c r="E655" s="314"/>
    </row>
    <row r="656" spans="1:5" s="1050" customFormat="1" ht="54.75" customHeight="1">
      <c r="A656" s="249" t="s">
        <v>556</v>
      </c>
      <c r="B656" s="877" t="s">
        <v>557</v>
      </c>
      <c r="C656" s="536"/>
      <c r="D656" s="872"/>
      <c r="E656" s="314"/>
    </row>
    <row r="657" spans="1:5" s="1050" customFormat="1" ht="17.25" customHeight="1">
      <c r="A657" s="1218" t="s">
        <v>110</v>
      </c>
      <c r="B657" s="1219"/>
      <c r="C657" s="536"/>
      <c r="D657" s="872"/>
      <c r="E657" s="314"/>
    </row>
    <row r="658" spans="1:5" s="1050" customFormat="1" ht="17.25" customHeight="1">
      <c r="A658" s="1220" t="s">
        <v>113</v>
      </c>
      <c r="B658" s="1221"/>
      <c r="C658" s="470">
        <f>'h9'!H689</f>
        <v>1010191.2239999995</v>
      </c>
      <c r="D658" s="338"/>
      <c r="E658" s="314"/>
    </row>
    <row r="659" spans="1:5" s="1050" customFormat="1" ht="17.25" customHeight="1">
      <c r="A659" s="443"/>
      <c r="B659" s="443"/>
      <c r="C659" s="471"/>
      <c r="D659" s="338"/>
      <c r="E659" s="314"/>
    </row>
    <row r="660" spans="1:5" s="1050" customFormat="1" ht="18" customHeight="1">
      <c r="A660" s="443"/>
      <c r="B660" s="443"/>
      <c r="C660" s="471"/>
      <c r="D660" s="338"/>
      <c r="E660" s="314"/>
    </row>
    <row r="661" spans="1:5" ht="14.25" customHeight="1"/>
    <row r="662" spans="1:5" ht="54" customHeight="1"/>
    <row r="664" spans="1:5" ht="72.75" customHeight="1"/>
    <row r="668" spans="1:5" ht="17.25" customHeight="1"/>
    <row r="669" spans="1:5" ht="19.5" customHeight="1"/>
    <row r="672" spans="1:5" ht="18.75" customHeight="1"/>
    <row r="673" ht="18.75" customHeight="1"/>
    <row r="676" ht="54" customHeight="1"/>
    <row r="677" ht="22.5" customHeight="1"/>
    <row r="682" ht="17.25" customHeight="1"/>
    <row r="683" ht="17.25" customHeight="1"/>
    <row r="684" ht="17.25" customHeight="1"/>
    <row r="686" ht="54" customHeight="1"/>
    <row r="687" ht="22.5" customHeight="1"/>
    <row r="692" ht="17.25" customHeight="1"/>
    <row r="693" ht="17.25" customHeight="1"/>
    <row r="695" ht="17.25" customHeight="1"/>
    <row r="696" ht="17.25" customHeight="1"/>
    <row r="697" ht="17.25" customHeight="1"/>
    <row r="698" ht="17.25" customHeight="1"/>
    <row r="705" ht="14.25" customHeight="1"/>
    <row r="707" ht="27" customHeight="1"/>
    <row r="708" ht="62.25" customHeight="1"/>
    <row r="709" ht="17.25" customHeight="1"/>
    <row r="710" ht="36.75" customHeight="1"/>
    <row r="711" ht="19.5" customHeight="1"/>
    <row r="712" ht="21.75" customHeight="1"/>
    <row r="713" ht="27" customHeight="1"/>
    <row r="714" ht="17.25" customHeight="1"/>
    <row r="715" ht="19.5" customHeight="1"/>
    <row r="716" ht="14.25" customHeight="1"/>
    <row r="717" ht="75" customHeight="1"/>
    <row r="719" ht="75.75" customHeight="1"/>
    <row r="721" ht="27" customHeight="1"/>
    <row r="722" ht="62.25" customHeight="1"/>
    <row r="723" ht="17.25" customHeight="1"/>
    <row r="724" ht="36.75" customHeight="1"/>
    <row r="725" ht="19.5" customHeight="1"/>
    <row r="726" ht="14.25" customHeight="1"/>
    <row r="727" ht="54.75" customHeight="1"/>
    <row r="730" ht="30.75" customHeight="1"/>
    <row r="731" ht="27" customHeight="1"/>
    <row r="732" ht="62.25" customHeight="1"/>
    <row r="733" ht="17.25" customHeight="1"/>
    <row r="734" ht="17.25" customHeight="1"/>
    <row r="735" ht="19.5" customHeight="1"/>
    <row r="737" ht="58.5" customHeight="1"/>
    <row r="743" ht="17.25" customHeight="1"/>
    <row r="744" ht="17.25" customHeight="1"/>
    <row r="745" ht="17.25" customHeight="1"/>
    <row r="746" ht="17.25" customHeight="1"/>
    <row r="747" ht="17.25" customHeight="1"/>
    <row r="750" ht="58.5" customHeight="1"/>
    <row r="751" ht="23.25" customHeight="1"/>
    <row r="756" ht="30" customHeight="1"/>
    <row r="757" ht="33" customHeight="1"/>
    <row r="758" ht="45" customHeight="1"/>
    <row r="759" ht="45" customHeight="1"/>
    <row r="760" ht="31.5" customHeight="1"/>
    <row r="761" ht="37.5" customHeight="1"/>
    <row r="762" ht="23.25" customHeight="1"/>
    <row r="766" ht="73.5" customHeight="1"/>
    <row r="767" ht="24.75" customHeight="1"/>
    <row r="768" ht="59.25" customHeight="1"/>
    <row r="770" ht="24.75" customHeight="1"/>
    <row r="771" ht="56.25" customHeight="1"/>
    <row r="772" ht="20.25" customHeight="1"/>
    <row r="773" ht="25.5" customHeight="1"/>
    <row r="774" ht="39.75" customHeight="1"/>
    <row r="775" ht="34.5" customHeight="1"/>
    <row r="778" ht="54.75" customHeight="1"/>
    <row r="784" ht="17.25" customHeight="1"/>
    <row r="785" ht="19.5" customHeight="1"/>
    <row r="787" ht="69.75" customHeight="1"/>
    <row r="793" ht="17.25" customHeight="1"/>
    <row r="794" ht="17.25" customHeight="1"/>
    <row r="795" ht="17.25" customHeight="1"/>
    <row r="796" ht="19.5" customHeight="1"/>
    <row r="799" ht="67.5" customHeight="1"/>
    <row r="800" ht="31.5" customHeight="1"/>
    <row r="805" spans="5:5" ht="17.25" customHeight="1">
      <c r="E805" s="1051"/>
    </row>
    <row r="810" spans="5:5" ht="70.5" customHeight="1"/>
    <row r="811" spans="5:5" ht="27" customHeight="1"/>
    <row r="812" spans="5:5" ht="60" customHeight="1"/>
    <row r="813" spans="5:5" ht="42" customHeight="1"/>
    <row r="814" spans="5:5" ht="25.5" customHeight="1"/>
    <row r="815" spans="5:5" ht="57" customHeight="1"/>
    <row r="816" spans="5:5" ht="17.25" customHeight="1"/>
    <row r="817" spans="1:5" ht="17.25" customHeight="1"/>
    <row r="818" spans="1:5" ht="17.25" customHeight="1"/>
    <row r="819" spans="1:5" ht="17.25" customHeight="1"/>
    <row r="821" spans="1:5" s="1051" customFormat="1">
      <c r="A821" s="314"/>
      <c r="B821" s="314"/>
      <c r="C821" s="314"/>
      <c r="D821" s="314"/>
      <c r="E821" s="314"/>
    </row>
    <row r="824" spans="1:5" ht="22.5" customHeight="1"/>
    <row r="825" spans="1:5" ht="69.75" customHeight="1"/>
    <row r="826" spans="1:5" ht="29.25" customHeight="1"/>
    <row r="831" spans="1:5" ht="17.25" customHeight="1"/>
    <row r="832" spans="1:5" ht="17.25" customHeight="1"/>
    <row r="838" ht="18" customHeight="1"/>
    <row r="839" ht="14.25" customHeight="1"/>
    <row r="844" ht="21" customHeight="1"/>
    <row r="845" ht="59.25" customHeight="1"/>
    <row r="855" ht="41.25" customHeight="1"/>
  </sheetData>
  <mergeCells count="217">
    <mergeCell ref="A439:B439"/>
    <mergeCell ref="A440:B440"/>
    <mergeCell ref="A41:B41"/>
    <mergeCell ref="A473:B473"/>
    <mergeCell ref="A474:B474"/>
    <mergeCell ref="A475:B475"/>
    <mergeCell ref="A183:A184"/>
    <mergeCell ref="B183:B184"/>
    <mergeCell ref="C183:C184"/>
    <mergeCell ref="C185:C189"/>
    <mergeCell ref="A190:B190"/>
    <mergeCell ref="A191:B191"/>
    <mergeCell ref="A430:A431"/>
    <mergeCell ref="B430:B431"/>
    <mergeCell ref="C430:C431"/>
    <mergeCell ref="A158:B158"/>
    <mergeCell ref="A160:A161"/>
    <mergeCell ref="B160:B161"/>
    <mergeCell ref="C160:C161"/>
    <mergeCell ref="A411:B411"/>
    <mergeCell ref="A412:B412"/>
    <mergeCell ref="A462:B462"/>
    <mergeCell ref="C432:C436"/>
    <mergeCell ref="A437:B437"/>
    <mergeCell ref="A625:B625"/>
    <mergeCell ref="C569:C571"/>
    <mergeCell ref="A472:B472"/>
    <mergeCell ref="A476:B476"/>
    <mergeCell ref="A498:B498"/>
    <mergeCell ref="A503:B503"/>
    <mergeCell ref="A463:B463"/>
    <mergeCell ref="A464:B464"/>
    <mergeCell ref="A516:B516"/>
    <mergeCell ref="A524:B524"/>
    <mergeCell ref="A525:B525"/>
    <mergeCell ref="A526:B526"/>
    <mergeCell ref="A527:B527"/>
    <mergeCell ref="A484:B484"/>
    <mergeCell ref="A485:B485"/>
    <mergeCell ref="A513:B513"/>
    <mergeCell ref="A514:B514"/>
    <mergeCell ref="A544:B544"/>
    <mergeCell ref="A438:B438"/>
    <mergeCell ref="A641:B641"/>
    <mergeCell ref="A64:A65"/>
    <mergeCell ref="B64:B65"/>
    <mergeCell ref="C64:C65"/>
    <mergeCell ref="C66:C70"/>
    <mergeCell ref="A71:B71"/>
    <mergeCell ref="A72:B72"/>
    <mergeCell ref="A118:A119"/>
    <mergeCell ref="B118:B119"/>
    <mergeCell ref="C118:C119"/>
    <mergeCell ref="C120:C124"/>
    <mergeCell ref="A125:B125"/>
    <mergeCell ref="A126:B126"/>
    <mergeCell ref="A129:A130"/>
    <mergeCell ref="B129:B130"/>
    <mergeCell ref="C129:C130"/>
    <mergeCell ref="C131:C135"/>
    <mergeCell ref="A136:B136"/>
    <mergeCell ref="A137:B137"/>
    <mergeCell ref="C597:C600"/>
    <mergeCell ref="C607:C610"/>
    <mergeCell ref="C582:C585"/>
    <mergeCell ref="A618:B618"/>
    <mergeCell ref="A461:B461"/>
    <mergeCell ref="A486:B486"/>
    <mergeCell ref="A487:B487"/>
    <mergeCell ref="A488:B488"/>
    <mergeCell ref="A499:B499"/>
    <mergeCell ref="A500:B500"/>
    <mergeCell ref="A501:B501"/>
    <mergeCell ref="A502:B502"/>
    <mergeCell ref="A612:B612"/>
    <mergeCell ref="A601:B601"/>
    <mergeCell ref="A532:B532"/>
    <mergeCell ref="A602:B602"/>
    <mergeCell ref="A603:B603"/>
    <mergeCell ref="A611:B611"/>
    <mergeCell ref="A594:B594"/>
    <mergeCell ref="A555:B555"/>
    <mergeCell ref="A588:B588"/>
    <mergeCell ref="A586:B586"/>
    <mergeCell ref="A587:B587"/>
    <mergeCell ref="A573:B573"/>
    <mergeCell ref="A574:B574"/>
    <mergeCell ref="A554:B554"/>
    <mergeCell ref="A565:B565"/>
    <mergeCell ref="A543:B543"/>
    <mergeCell ref="A2:D2"/>
    <mergeCell ref="A3:D3"/>
    <mergeCell ref="A5:D5"/>
    <mergeCell ref="A7:D7"/>
    <mergeCell ref="A255:B255"/>
    <mergeCell ref="A256:B256"/>
    <mergeCell ref="C251:C254"/>
    <mergeCell ref="A181:B181"/>
    <mergeCell ref="A219:B219"/>
    <mergeCell ref="A220:B220"/>
    <mergeCell ref="A221:B221"/>
    <mergeCell ref="A40:B40"/>
    <mergeCell ref="A42:B42"/>
    <mergeCell ref="A93:B93"/>
    <mergeCell ref="A94:B94"/>
    <mergeCell ref="A95:B95"/>
    <mergeCell ref="A20:B20"/>
    <mergeCell ref="A22:B22"/>
    <mergeCell ref="A30:B30"/>
    <mergeCell ref="A31:B31"/>
    <mergeCell ref="A104:B104"/>
    <mergeCell ref="A106:B106"/>
    <mergeCell ref="A114:B114"/>
    <mergeCell ref="A96:B96"/>
    <mergeCell ref="A378:B378"/>
    <mergeCell ref="A261:B261"/>
    <mergeCell ref="A281:B281"/>
    <mergeCell ref="A282:B282"/>
    <mergeCell ref="A290:B290"/>
    <mergeCell ref="A291:B291"/>
    <mergeCell ref="A299:B299"/>
    <mergeCell ref="A300:B300"/>
    <mergeCell ref="A309:B309"/>
    <mergeCell ref="A310:B310"/>
    <mergeCell ref="A351:B351"/>
    <mergeCell ref="A269:B269"/>
    <mergeCell ref="A270:B270"/>
    <mergeCell ref="A271:B271"/>
    <mergeCell ref="A272:B272"/>
    <mergeCell ref="A377:B377"/>
    <mergeCell ref="C141:C145"/>
    <mergeCell ref="A146:B146"/>
    <mergeCell ref="A147:B147"/>
    <mergeCell ref="A139:A140"/>
    <mergeCell ref="A167:B167"/>
    <mergeCell ref="A168:B168"/>
    <mergeCell ref="A169:B169"/>
    <mergeCell ref="A170:B170"/>
    <mergeCell ref="A332:B332"/>
    <mergeCell ref="A331:B331"/>
    <mergeCell ref="A329:B329"/>
    <mergeCell ref="A330:B330"/>
    <mergeCell ref="A148:B148"/>
    <mergeCell ref="A150:A151"/>
    <mergeCell ref="B150:B151"/>
    <mergeCell ref="A421:B421"/>
    <mergeCell ref="A422:B422"/>
    <mergeCell ref="A420:B420"/>
    <mergeCell ref="C162:C166"/>
    <mergeCell ref="A60:B60"/>
    <mergeCell ref="A61:B61"/>
    <mergeCell ref="A62:B62"/>
    <mergeCell ref="A359:B359"/>
    <mergeCell ref="A360:B360"/>
    <mergeCell ref="A368:B368"/>
    <mergeCell ref="A369:B369"/>
    <mergeCell ref="C230:C233"/>
    <mergeCell ref="A235:B235"/>
    <mergeCell ref="A234:B234"/>
    <mergeCell ref="A179:B179"/>
    <mergeCell ref="A180:B180"/>
    <mergeCell ref="A218:B218"/>
    <mergeCell ref="A116:B116"/>
    <mergeCell ref="A197:B197"/>
    <mergeCell ref="A204:B204"/>
    <mergeCell ref="A209:B209"/>
    <mergeCell ref="A222:B222"/>
    <mergeCell ref="B139:B140"/>
    <mergeCell ref="C139:C140"/>
    <mergeCell ref="A21:B21"/>
    <mergeCell ref="A105:B105"/>
    <mergeCell ref="A115:B115"/>
    <mergeCell ref="A646:D646"/>
    <mergeCell ref="A650:C650"/>
    <mergeCell ref="C150:C151"/>
    <mergeCell ref="C152:C156"/>
    <mergeCell ref="A157:B157"/>
    <mergeCell ref="A407:B407"/>
    <mergeCell ref="A450:B450"/>
    <mergeCell ref="A451:B451"/>
    <mergeCell ref="A460:B460"/>
    <mergeCell ref="A319:B319"/>
    <mergeCell ref="A320:B320"/>
    <mergeCell ref="A321:B321"/>
    <mergeCell ref="A341:B341"/>
    <mergeCell ref="A342:B342"/>
    <mergeCell ref="A350:B350"/>
    <mergeCell ref="A388:B388"/>
    <mergeCell ref="A389:B389"/>
    <mergeCell ref="A449:B449"/>
    <mergeCell ref="A379:B379"/>
    <mergeCell ref="A380:B380"/>
    <mergeCell ref="A397:B397"/>
    <mergeCell ref="A657:B657"/>
    <mergeCell ref="A658:B658"/>
    <mergeCell ref="A50:B50"/>
    <mergeCell ref="A51:B51"/>
    <mergeCell ref="A81:B81"/>
    <mergeCell ref="A82:B82"/>
    <mergeCell ref="A83:B83"/>
    <mergeCell ref="C241:C244"/>
    <mergeCell ref="A246:B246"/>
    <mergeCell ref="A245:B245"/>
    <mergeCell ref="A564:B564"/>
    <mergeCell ref="A512:B512"/>
    <mergeCell ref="A515:B515"/>
    <mergeCell ref="A545:B545"/>
    <mergeCell ref="A539:B539"/>
    <mergeCell ref="A540:B540"/>
    <mergeCell ref="A541:B541"/>
    <mergeCell ref="A542:B542"/>
    <mergeCell ref="A408:B408"/>
    <mergeCell ref="A409:B409"/>
    <mergeCell ref="A410:B410"/>
    <mergeCell ref="A628:A640"/>
    <mergeCell ref="A398:B398"/>
    <mergeCell ref="A399:B399"/>
  </mergeCells>
  <pageMargins left="0.94499999999999995" right="0.41" top="0.33" bottom="0.33" header="0.31496062992126" footer="0.31496062992126"/>
  <pageSetup scale="57" orientation="portrait" r:id="rId1"/>
  <colBreaks count="1" manualBreakCount="1">
    <brk id="16036" max="25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6"/>
  <sheetViews>
    <sheetView zoomScaleNormal="100" zoomScaleSheetLayoutView="85" workbookViewId="0">
      <selection activeCell="C60" sqref="C60"/>
    </sheetView>
  </sheetViews>
  <sheetFormatPr defaultColWidth="8.42578125" defaultRowHeight="24" customHeight="1"/>
  <cols>
    <col min="1" max="1" width="28.5703125" style="314" customWidth="1"/>
    <col min="2" max="2" width="75.85546875" style="314" customWidth="1"/>
    <col min="3" max="3" width="35" style="314" customWidth="1"/>
    <col min="4" max="4" width="21.5703125" style="314" customWidth="1"/>
    <col min="5" max="5" width="18.5703125" style="314" bestFit="1" customWidth="1"/>
    <col min="6" max="8" width="8.42578125" style="314"/>
    <col min="9" max="9" width="12.140625" style="314" bestFit="1" customWidth="1"/>
    <col min="10" max="252" width="8.42578125" style="314"/>
    <col min="253" max="253" width="28.5703125" style="314" customWidth="1"/>
    <col min="254" max="254" width="47.5703125" style="314" customWidth="1"/>
    <col min="255" max="257" width="13.85546875" style="314" customWidth="1"/>
    <col min="258" max="258" width="15.42578125" style="314" customWidth="1"/>
    <col min="259" max="508" width="8.42578125" style="314"/>
    <col min="509" max="509" width="28.5703125" style="314" customWidth="1"/>
    <col min="510" max="510" width="47.5703125" style="314" customWidth="1"/>
    <col min="511" max="513" width="13.85546875" style="314" customWidth="1"/>
    <col min="514" max="514" width="15.42578125" style="314" customWidth="1"/>
    <col min="515" max="764" width="8.42578125" style="314"/>
    <col min="765" max="765" width="28.5703125" style="314" customWidth="1"/>
    <col min="766" max="766" width="47.5703125" style="314" customWidth="1"/>
    <col min="767" max="769" width="13.85546875" style="314" customWidth="1"/>
    <col min="770" max="770" width="15.42578125" style="314" customWidth="1"/>
    <col min="771" max="1020" width="8.42578125" style="314"/>
    <col min="1021" max="1021" width="28.5703125" style="314" customWidth="1"/>
    <col min="1022" max="1022" width="47.5703125" style="314" customWidth="1"/>
    <col min="1023" max="1025" width="13.85546875" style="314" customWidth="1"/>
    <col min="1026" max="1026" width="15.42578125" style="314" customWidth="1"/>
    <col min="1027" max="1276" width="8.42578125" style="314"/>
    <col min="1277" max="1277" width="28.5703125" style="314" customWidth="1"/>
    <col min="1278" max="1278" width="47.5703125" style="314" customWidth="1"/>
    <col min="1279" max="1281" width="13.85546875" style="314" customWidth="1"/>
    <col min="1282" max="1282" width="15.42578125" style="314" customWidth="1"/>
    <col min="1283" max="1532" width="8.42578125" style="314"/>
    <col min="1533" max="1533" width="28.5703125" style="314" customWidth="1"/>
    <col min="1534" max="1534" width="47.5703125" style="314" customWidth="1"/>
    <col min="1535" max="1537" width="13.85546875" style="314" customWidth="1"/>
    <col min="1538" max="1538" width="15.42578125" style="314" customWidth="1"/>
    <col min="1539" max="1788" width="8.42578125" style="314"/>
    <col min="1789" max="1789" width="28.5703125" style="314" customWidth="1"/>
    <col min="1790" max="1790" width="47.5703125" style="314" customWidth="1"/>
    <col min="1791" max="1793" width="13.85546875" style="314" customWidth="1"/>
    <col min="1794" max="1794" width="15.42578125" style="314" customWidth="1"/>
    <col min="1795" max="2044" width="8.42578125" style="314"/>
    <col min="2045" max="2045" width="28.5703125" style="314" customWidth="1"/>
    <col min="2046" max="2046" width="47.5703125" style="314" customWidth="1"/>
    <col min="2047" max="2049" width="13.85546875" style="314" customWidth="1"/>
    <col min="2050" max="2050" width="15.42578125" style="314" customWidth="1"/>
    <col min="2051" max="2300" width="8.42578125" style="314"/>
    <col min="2301" max="2301" width="28.5703125" style="314" customWidth="1"/>
    <col min="2302" max="2302" width="47.5703125" style="314" customWidth="1"/>
    <col min="2303" max="2305" width="13.85546875" style="314" customWidth="1"/>
    <col min="2306" max="2306" width="15.42578125" style="314" customWidth="1"/>
    <col min="2307" max="2556" width="8.42578125" style="314"/>
    <col min="2557" max="2557" width="28.5703125" style="314" customWidth="1"/>
    <col min="2558" max="2558" width="47.5703125" style="314" customWidth="1"/>
    <col min="2559" max="2561" width="13.85546875" style="314" customWidth="1"/>
    <col min="2562" max="2562" width="15.42578125" style="314" customWidth="1"/>
    <col min="2563" max="2812" width="8.42578125" style="314"/>
    <col min="2813" max="2813" width="28.5703125" style="314" customWidth="1"/>
    <col min="2814" max="2814" width="47.5703125" style="314" customWidth="1"/>
    <col min="2815" max="2817" width="13.85546875" style="314" customWidth="1"/>
    <col min="2818" max="2818" width="15.42578125" style="314" customWidth="1"/>
    <col min="2819" max="3068" width="8.42578125" style="314"/>
    <col min="3069" max="3069" width="28.5703125" style="314" customWidth="1"/>
    <col min="3070" max="3070" width="47.5703125" style="314" customWidth="1"/>
    <col min="3071" max="3073" width="13.85546875" style="314" customWidth="1"/>
    <col min="3074" max="3074" width="15.42578125" style="314" customWidth="1"/>
    <col min="3075" max="3324" width="8.42578125" style="314"/>
    <col min="3325" max="3325" width="28.5703125" style="314" customWidth="1"/>
    <col min="3326" max="3326" width="47.5703125" style="314" customWidth="1"/>
    <col min="3327" max="3329" width="13.85546875" style="314" customWidth="1"/>
    <col min="3330" max="3330" width="15.42578125" style="314" customWidth="1"/>
    <col min="3331" max="3580" width="8.42578125" style="314"/>
    <col min="3581" max="3581" width="28.5703125" style="314" customWidth="1"/>
    <col min="3582" max="3582" width="47.5703125" style="314" customWidth="1"/>
    <col min="3583" max="3585" width="13.85546875" style="314" customWidth="1"/>
    <col min="3586" max="3586" width="15.42578125" style="314" customWidth="1"/>
    <col min="3587" max="3836" width="8.42578125" style="314"/>
    <col min="3837" max="3837" width="28.5703125" style="314" customWidth="1"/>
    <col min="3838" max="3838" width="47.5703125" style="314" customWidth="1"/>
    <col min="3839" max="3841" width="13.85546875" style="314" customWidth="1"/>
    <col min="3842" max="3842" width="15.42578125" style="314" customWidth="1"/>
    <col min="3843" max="4092" width="8.42578125" style="314"/>
    <col min="4093" max="4093" width="28.5703125" style="314" customWidth="1"/>
    <col min="4094" max="4094" width="47.5703125" style="314" customWidth="1"/>
    <col min="4095" max="4097" width="13.85546875" style="314" customWidth="1"/>
    <col min="4098" max="4098" width="15.42578125" style="314" customWidth="1"/>
    <col min="4099" max="4348" width="8.42578125" style="314"/>
    <col min="4349" max="4349" width="28.5703125" style="314" customWidth="1"/>
    <col min="4350" max="4350" width="47.5703125" style="314" customWidth="1"/>
    <col min="4351" max="4353" width="13.85546875" style="314" customWidth="1"/>
    <col min="4354" max="4354" width="15.42578125" style="314" customWidth="1"/>
    <col min="4355" max="4604" width="8.42578125" style="314"/>
    <col min="4605" max="4605" width="28.5703125" style="314" customWidth="1"/>
    <col min="4606" max="4606" width="47.5703125" style="314" customWidth="1"/>
    <col min="4607" max="4609" width="13.85546875" style="314" customWidth="1"/>
    <col min="4610" max="4610" width="15.42578125" style="314" customWidth="1"/>
    <col min="4611" max="4860" width="8.42578125" style="314"/>
    <col min="4861" max="4861" width="28.5703125" style="314" customWidth="1"/>
    <col min="4862" max="4862" width="47.5703125" style="314" customWidth="1"/>
    <col min="4863" max="4865" width="13.85546875" style="314" customWidth="1"/>
    <col min="4866" max="4866" width="15.42578125" style="314" customWidth="1"/>
    <col min="4867" max="5116" width="8.42578125" style="314"/>
    <col min="5117" max="5117" width="28.5703125" style="314" customWidth="1"/>
    <col min="5118" max="5118" width="47.5703125" style="314" customWidth="1"/>
    <col min="5119" max="5121" width="13.85546875" style="314" customWidth="1"/>
    <col min="5122" max="5122" width="15.42578125" style="314" customWidth="1"/>
    <col min="5123" max="5372" width="8.42578125" style="314"/>
    <col min="5373" max="5373" width="28.5703125" style="314" customWidth="1"/>
    <col min="5374" max="5374" width="47.5703125" style="314" customWidth="1"/>
    <col min="5375" max="5377" width="13.85546875" style="314" customWidth="1"/>
    <col min="5378" max="5378" width="15.42578125" style="314" customWidth="1"/>
    <col min="5379" max="5628" width="8.42578125" style="314"/>
    <col min="5629" max="5629" width="28.5703125" style="314" customWidth="1"/>
    <col min="5630" max="5630" width="47.5703125" style="314" customWidth="1"/>
    <col min="5631" max="5633" width="13.85546875" style="314" customWidth="1"/>
    <col min="5634" max="5634" width="15.42578125" style="314" customWidth="1"/>
    <col min="5635" max="5884" width="8.42578125" style="314"/>
    <col min="5885" max="5885" width="28.5703125" style="314" customWidth="1"/>
    <col min="5886" max="5886" width="47.5703125" style="314" customWidth="1"/>
    <col min="5887" max="5889" width="13.85546875" style="314" customWidth="1"/>
    <col min="5890" max="5890" width="15.42578125" style="314" customWidth="1"/>
    <col min="5891" max="6140" width="8.42578125" style="314"/>
    <col min="6141" max="6141" width="28.5703125" style="314" customWidth="1"/>
    <col min="6142" max="6142" width="47.5703125" style="314" customWidth="1"/>
    <col min="6143" max="6145" width="13.85546875" style="314" customWidth="1"/>
    <col min="6146" max="6146" width="15.42578125" style="314" customWidth="1"/>
    <col min="6147" max="6396" width="8.42578125" style="314"/>
    <col min="6397" max="6397" width="28.5703125" style="314" customWidth="1"/>
    <col min="6398" max="6398" width="47.5703125" style="314" customWidth="1"/>
    <col min="6399" max="6401" width="13.85546875" style="314" customWidth="1"/>
    <col min="6402" max="6402" width="15.42578125" style="314" customWidth="1"/>
    <col min="6403" max="6652" width="8.42578125" style="314"/>
    <col min="6653" max="6653" width="28.5703125" style="314" customWidth="1"/>
    <col min="6654" max="6654" width="47.5703125" style="314" customWidth="1"/>
    <col min="6655" max="6657" width="13.85546875" style="314" customWidth="1"/>
    <col min="6658" max="6658" width="15.42578125" style="314" customWidth="1"/>
    <col min="6659" max="6908" width="8.42578125" style="314"/>
    <col min="6909" max="6909" width="28.5703125" style="314" customWidth="1"/>
    <col min="6910" max="6910" width="47.5703125" style="314" customWidth="1"/>
    <col min="6911" max="6913" width="13.85546875" style="314" customWidth="1"/>
    <col min="6914" max="6914" width="15.42578125" style="314" customWidth="1"/>
    <col min="6915" max="7164" width="8.42578125" style="314"/>
    <col min="7165" max="7165" width="28.5703125" style="314" customWidth="1"/>
    <col min="7166" max="7166" width="47.5703125" style="314" customWidth="1"/>
    <col min="7167" max="7169" width="13.85546875" style="314" customWidth="1"/>
    <col min="7170" max="7170" width="15.42578125" style="314" customWidth="1"/>
    <col min="7171" max="7420" width="8.42578125" style="314"/>
    <col min="7421" max="7421" width="28.5703125" style="314" customWidth="1"/>
    <col min="7422" max="7422" width="47.5703125" style="314" customWidth="1"/>
    <col min="7423" max="7425" width="13.85546875" style="314" customWidth="1"/>
    <col min="7426" max="7426" width="15.42578125" style="314" customWidth="1"/>
    <col min="7427" max="7676" width="8.42578125" style="314"/>
    <col min="7677" max="7677" width="28.5703125" style="314" customWidth="1"/>
    <col min="7678" max="7678" width="47.5703125" style="314" customWidth="1"/>
    <col min="7679" max="7681" width="13.85546875" style="314" customWidth="1"/>
    <col min="7682" max="7682" width="15.42578125" style="314" customWidth="1"/>
    <col min="7683" max="7932" width="8.42578125" style="314"/>
    <col min="7933" max="7933" width="28.5703125" style="314" customWidth="1"/>
    <col min="7934" max="7934" width="47.5703125" style="314" customWidth="1"/>
    <col min="7935" max="7937" width="13.85546875" style="314" customWidth="1"/>
    <col min="7938" max="7938" width="15.42578125" style="314" customWidth="1"/>
    <col min="7939" max="8188" width="8.42578125" style="314"/>
    <col min="8189" max="8189" width="28.5703125" style="314" customWidth="1"/>
    <col min="8190" max="8190" width="47.5703125" style="314" customWidth="1"/>
    <col min="8191" max="8193" width="13.85546875" style="314" customWidth="1"/>
    <col min="8194" max="8194" width="15.42578125" style="314" customWidth="1"/>
    <col min="8195" max="8444" width="8.42578125" style="314"/>
    <col min="8445" max="8445" width="28.5703125" style="314" customWidth="1"/>
    <col min="8446" max="8446" width="47.5703125" style="314" customWidth="1"/>
    <col min="8447" max="8449" width="13.85546875" style="314" customWidth="1"/>
    <col min="8450" max="8450" width="15.42578125" style="314" customWidth="1"/>
    <col min="8451" max="8700" width="8.42578125" style="314"/>
    <col min="8701" max="8701" width="28.5703125" style="314" customWidth="1"/>
    <col min="8702" max="8702" width="47.5703125" style="314" customWidth="1"/>
    <col min="8703" max="8705" width="13.85546875" style="314" customWidth="1"/>
    <col min="8706" max="8706" width="15.42578125" style="314" customWidth="1"/>
    <col min="8707" max="8956" width="8.42578125" style="314"/>
    <col min="8957" max="8957" width="28.5703125" style="314" customWidth="1"/>
    <col min="8958" max="8958" width="47.5703125" style="314" customWidth="1"/>
    <col min="8959" max="8961" width="13.85546875" style="314" customWidth="1"/>
    <col min="8962" max="8962" width="15.42578125" style="314" customWidth="1"/>
    <col min="8963" max="9212" width="8.42578125" style="314"/>
    <col min="9213" max="9213" width="28.5703125" style="314" customWidth="1"/>
    <col min="9214" max="9214" width="47.5703125" style="314" customWidth="1"/>
    <col min="9215" max="9217" width="13.85546875" style="314" customWidth="1"/>
    <col min="9218" max="9218" width="15.42578125" style="314" customWidth="1"/>
    <col min="9219" max="9468" width="8.42578125" style="314"/>
    <col min="9469" max="9469" width="28.5703125" style="314" customWidth="1"/>
    <col min="9470" max="9470" width="47.5703125" style="314" customWidth="1"/>
    <col min="9471" max="9473" width="13.85546875" style="314" customWidth="1"/>
    <col min="9474" max="9474" width="15.42578125" style="314" customWidth="1"/>
    <col min="9475" max="9724" width="8.42578125" style="314"/>
    <col min="9725" max="9725" width="28.5703125" style="314" customWidth="1"/>
    <col min="9726" max="9726" width="47.5703125" style="314" customWidth="1"/>
    <col min="9727" max="9729" width="13.85546875" style="314" customWidth="1"/>
    <col min="9730" max="9730" width="15.42578125" style="314" customWidth="1"/>
    <col min="9731" max="9980" width="8.42578125" style="314"/>
    <col min="9981" max="9981" width="28.5703125" style="314" customWidth="1"/>
    <col min="9982" max="9982" width="47.5703125" style="314" customWidth="1"/>
    <col min="9983" max="9985" width="13.85546875" style="314" customWidth="1"/>
    <col min="9986" max="9986" width="15.42578125" style="314" customWidth="1"/>
    <col min="9987" max="10236" width="8.42578125" style="314"/>
    <col min="10237" max="10237" width="28.5703125" style="314" customWidth="1"/>
    <col min="10238" max="10238" width="47.5703125" style="314" customWidth="1"/>
    <col min="10239" max="10241" width="13.85546875" style="314" customWidth="1"/>
    <col min="10242" max="10242" width="15.42578125" style="314" customWidth="1"/>
    <col min="10243" max="10492" width="8.42578125" style="314"/>
    <col min="10493" max="10493" width="28.5703125" style="314" customWidth="1"/>
    <col min="10494" max="10494" width="47.5703125" style="314" customWidth="1"/>
    <col min="10495" max="10497" width="13.85546875" style="314" customWidth="1"/>
    <col min="10498" max="10498" width="15.42578125" style="314" customWidth="1"/>
    <col min="10499" max="10748" width="8.42578125" style="314"/>
    <col min="10749" max="10749" width="28.5703125" style="314" customWidth="1"/>
    <col min="10750" max="10750" width="47.5703125" style="314" customWidth="1"/>
    <col min="10751" max="10753" width="13.85546875" style="314" customWidth="1"/>
    <col min="10754" max="10754" width="15.42578125" style="314" customWidth="1"/>
    <col min="10755" max="11004" width="8.42578125" style="314"/>
    <col min="11005" max="11005" width="28.5703125" style="314" customWidth="1"/>
    <col min="11006" max="11006" width="47.5703125" style="314" customWidth="1"/>
    <col min="11007" max="11009" width="13.85546875" style="314" customWidth="1"/>
    <col min="11010" max="11010" width="15.42578125" style="314" customWidth="1"/>
    <col min="11011" max="11260" width="8.42578125" style="314"/>
    <col min="11261" max="11261" width="28.5703125" style="314" customWidth="1"/>
    <col min="11262" max="11262" width="47.5703125" style="314" customWidth="1"/>
    <col min="11263" max="11265" width="13.85546875" style="314" customWidth="1"/>
    <col min="11266" max="11266" width="15.42578125" style="314" customWidth="1"/>
    <col min="11267" max="11516" width="8.42578125" style="314"/>
    <col min="11517" max="11517" width="28.5703125" style="314" customWidth="1"/>
    <col min="11518" max="11518" width="47.5703125" style="314" customWidth="1"/>
    <col min="11519" max="11521" width="13.85546875" style="314" customWidth="1"/>
    <col min="11522" max="11522" width="15.42578125" style="314" customWidth="1"/>
    <col min="11523" max="11772" width="8.42578125" style="314"/>
    <col min="11773" max="11773" width="28.5703125" style="314" customWidth="1"/>
    <col min="11774" max="11774" width="47.5703125" style="314" customWidth="1"/>
    <col min="11775" max="11777" width="13.85546875" style="314" customWidth="1"/>
    <col min="11778" max="11778" width="15.42578125" style="314" customWidth="1"/>
    <col min="11779" max="12028" width="8.42578125" style="314"/>
    <col min="12029" max="12029" width="28.5703125" style="314" customWidth="1"/>
    <col min="12030" max="12030" width="47.5703125" style="314" customWidth="1"/>
    <col min="12031" max="12033" width="13.85546875" style="314" customWidth="1"/>
    <col min="12034" max="12034" width="15.42578125" style="314" customWidth="1"/>
    <col min="12035" max="12284" width="8.42578125" style="314"/>
    <col min="12285" max="12285" width="28.5703125" style="314" customWidth="1"/>
    <col min="12286" max="12286" width="47.5703125" style="314" customWidth="1"/>
    <col min="12287" max="12289" width="13.85546875" style="314" customWidth="1"/>
    <col min="12290" max="12290" width="15.42578125" style="314" customWidth="1"/>
    <col min="12291" max="12540" width="8.42578125" style="314"/>
    <col min="12541" max="12541" width="28.5703125" style="314" customWidth="1"/>
    <col min="12542" max="12542" width="47.5703125" style="314" customWidth="1"/>
    <col min="12543" max="12545" width="13.85546875" style="314" customWidth="1"/>
    <col min="12546" max="12546" width="15.42578125" style="314" customWidth="1"/>
    <col min="12547" max="12796" width="8.42578125" style="314"/>
    <col min="12797" max="12797" width="28.5703125" style="314" customWidth="1"/>
    <col min="12798" max="12798" width="47.5703125" style="314" customWidth="1"/>
    <col min="12799" max="12801" width="13.85546875" style="314" customWidth="1"/>
    <col min="12802" max="12802" width="15.42578125" style="314" customWidth="1"/>
    <col min="12803" max="13052" width="8.42578125" style="314"/>
    <col min="13053" max="13053" width="28.5703125" style="314" customWidth="1"/>
    <col min="13054" max="13054" width="47.5703125" style="314" customWidth="1"/>
    <col min="13055" max="13057" width="13.85546875" style="314" customWidth="1"/>
    <col min="13058" max="13058" width="15.42578125" style="314" customWidth="1"/>
    <col min="13059" max="13308" width="8.42578125" style="314"/>
    <col min="13309" max="13309" width="28.5703125" style="314" customWidth="1"/>
    <col min="13310" max="13310" width="47.5703125" style="314" customWidth="1"/>
    <col min="13311" max="13313" width="13.85546875" style="314" customWidth="1"/>
    <col min="13314" max="13314" width="15.42578125" style="314" customWidth="1"/>
    <col min="13315" max="13564" width="8.42578125" style="314"/>
    <col min="13565" max="13565" width="28.5703125" style="314" customWidth="1"/>
    <col min="13566" max="13566" width="47.5703125" style="314" customWidth="1"/>
    <col min="13567" max="13569" width="13.85546875" style="314" customWidth="1"/>
    <col min="13570" max="13570" width="15.42578125" style="314" customWidth="1"/>
    <col min="13571" max="13820" width="8.42578125" style="314"/>
    <col min="13821" max="13821" width="28.5703125" style="314" customWidth="1"/>
    <col min="13822" max="13822" width="47.5703125" style="314" customWidth="1"/>
    <col min="13823" max="13825" width="13.85546875" style="314" customWidth="1"/>
    <col min="13826" max="13826" width="15.42578125" style="314" customWidth="1"/>
    <col min="13827" max="14076" width="8.42578125" style="314"/>
    <col min="14077" max="14077" width="28.5703125" style="314" customWidth="1"/>
    <col min="14078" max="14078" width="47.5703125" style="314" customWidth="1"/>
    <col min="14079" max="14081" width="13.85546875" style="314" customWidth="1"/>
    <col min="14082" max="14082" width="15.42578125" style="314" customWidth="1"/>
    <col min="14083" max="14332" width="8.42578125" style="314"/>
    <col min="14333" max="14333" width="28.5703125" style="314" customWidth="1"/>
    <col min="14334" max="14334" width="47.5703125" style="314" customWidth="1"/>
    <col min="14335" max="14337" width="13.85546875" style="314" customWidth="1"/>
    <col min="14338" max="14338" width="15.42578125" style="314" customWidth="1"/>
    <col min="14339" max="14588" width="8.42578125" style="314"/>
    <col min="14589" max="14589" width="28.5703125" style="314" customWidth="1"/>
    <col min="14590" max="14590" width="47.5703125" style="314" customWidth="1"/>
    <col min="14591" max="14593" width="13.85546875" style="314" customWidth="1"/>
    <col min="14594" max="14594" width="15.42578125" style="314" customWidth="1"/>
    <col min="14595" max="14844" width="8.42578125" style="314"/>
    <col min="14845" max="14845" width="28.5703125" style="314" customWidth="1"/>
    <col min="14846" max="14846" width="47.5703125" style="314" customWidth="1"/>
    <col min="14847" max="14849" width="13.85546875" style="314" customWidth="1"/>
    <col min="14850" max="14850" width="15.42578125" style="314" customWidth="1"/>
    <col min="14851" max="15100" width="8.42578125" style="314"/>
    <col min="15101" max="15101" width="28.5703125" style="314" customWidth="1"/>
    <col min="15102" max="15102" width="47.5703125" style="314" customWidth="1"/>
    <col min="15103" max="15105" width="13.85546875" style="314" customWidth="1"/>
    <col min="15106" max="15106" width="15.42578125" style="314" customWidth="1"/>
    <col min="15107" max="15356" width="8.42578125" style="314"/>
    <col min="15357" max="15357" width="28.5703125" style="314" customWidth="1"/>
    <col min="15358" max="15358" width="47.5703125" style="314" customWidth="1"/>
    <col min="15359" max="15361" width="13.85546875" style="314" customWidth="1"/>
    <col min="15362" max="15362" width="15.42578125" style="314" customWidth="1"/>
    <col min="15363" max="15612" width="8.42578125" style="314"/>
    <col min="15613" max="15613" width="28.5703125" style="314" customWidth="1"/>
    <col min="15614" max="15614" width="47.5703125" style="314" customWidth="1"/>
    <col min="15615" max="15617" width="13.85546875" style="314" customWidth="1"/>
    <col min="15618" max="15618" width="15.42578125" style="314" customWidth="1"/>
    <col min="15619" max="15868" width="8.42578125" style="314"/>
    <col min="15869" max="15869" width="28.5703125" style="314" customWidth="1"/>
    <col min="15870" max="15870" width="47.5703125" style="314" customWidth="1"/>
    <col min="15871" max="15873" width="13.85546875" style="314" customWidth="1"/>
    <col min="15874" max="15874" width="15.42578125" style="314" customWidth="1"/>
    <col min="15875" max="16124" width="8.42578125" style="314"/>
    <col min="16125" max="16125" width="28.5703125" style="314" customWidth="1"/>
    <col min="16126" max="16126" width="47.5703125" style="314" customWidth="1"/>
    <col min="16127" max="16129" width="13.85546875" style="314" customWidth="1"/>
    <col min="16130" max="16130" width="15.42578125" style="314" customWidth="1"/>
    <col min="16131" max="16384" width="8.42578125" style="314"/>
  </cols>
  <sheetData>
    <row r="1" spans="1:5" ht="24" customHeight="1">
      <c r="D1" s="315" t="s">
        <v>1002</v>
      </c>
    </row>
    <row r="2" spans="1:5" s="316" customFormat="1" ht="24" customHeight="1">
      <c r="A2" s="1165" t="s">
        <v>278</v>
      </c>
      <c r="B2" s="1165"/>
      <c r="C2" s="1165"/>
      <c r="D2" s="1165"/>
    </row>
    <row r="3" spans="1:5" s="316" customFormat="1" ht="24" customHeight="1">
      <c r="A3" s="1165" t="s">
        <v>0</v>
      </c>
      <c r="B3" s="1165"/>
      <c r="C3" s="1165"/>
      <c r="D3" s="1165"/>
    </row>
    <row r="4" spans="1:5" s="316" customFormat="1" ht="24" customHeight="1">
      <c r="A4" s="674"/>
      <c r="B4" s="674"/>
      <c r="C4" s="674"/>
      <c r="D4" s="674"/>
    </row>
    <row r="5" spans="1:5" ht="51.75" customHeight="1">
      <c r="A5" s="1303" t="s">
        <v>864</v>
      </c>
      <c r="B5" s="1303"/>
      <c r="C5" s="1303"/>
      <c r="D5" s="1303"/>
    </row>
    <row r="6" spans="1:5" ht="24" customHeight="1">
      <c r="A6" s="409"/>
      <c r="B6" s="409"/>
      <c r="C6" s="409"/>
      <c r="D6" s="759" t="s">
        <v>221</v>
      </c>
    </row>
    <row r="7" spans="1:5" s="693" customFormat="1" ht="24" customHeight="1">
      <c r="A7" s="1269" t="s">
        <v>21</v>
      </c>
      <c r="B7" s="1269"/>
      <c r="C7" s="1269"/>
      <c r="D7" s="1269"/>
    </row>
    <row r="8" spans="1:5" s="693" customFormat="1" ht="24" customHeight="1">
      <c r="A8" s="324" t="s">
        <v>23</v>
      </c>
      <c r="B8" s="324"/>
      <c r="C8" s="324"/>
      <c r="D8" s="324"/>
    </row>
    <row r="9" spans="1:5" ht="24" customHeight="1">
      <c r="A9" s="318" t="s">
        <v>7</v>
      </c>
      <c r="B9" s="319" t="s">
        <v>8</v>
      </c>
      <c r="C9" s="230"/>
      <c r="D9" s="230"/>
    </row>
    <row r="10" spans="1:5" ht="24" customHeight="1">
      <c r="A10" s="685">
        <v>1019</v>
      </c>
      <c r="B10" s="675" t="s">
        <v>336</v>
      </c>
      <c r="C10" s="230"/>
      <c r="D10" s="230"/>
      <c r="E10" s="325"/>
    </row>
    <row r="11" spans="1:5" ht="24" customHeight="1">
      <c r="A11" s="230"/>
      <c r="B11" s="230"/>
      <c r="C11" s="230"/>
      <c r="D11" s="230"/>
      <c r="E11" s="323"/>
    </row>
    <row r="12" spans="1:5" ht="24" customHeight="1">
      <c r="A12" s="1254" t="s">
        <v>9</v>
      </c>
      <c r="B12" s="1254"/>
      <c r="C12" s="230"/>
      <c r="D12" s="230"/>
    </row>
    <row r="13" spans="1:5" ht="54.75" customHeight="1">
      <c r="A13" s="679" t="s">
        <v>10</v>
      </c>
      <c r="B13" s="679">
        <v>1019</v>
      </c>
      <c r="C13" s="676" t="s">
        <v>37</v>
      </c>
      <c r="D13" s="232"/>
    </row>
    <row r="14" spans="1:5" ht="20.25" customHeight="1">
      <c r="A14" s="679" t="s">
        <v>11</v>
      </c>
      <c r="B14" s="679">
        <v>11004</v>
      </c>
      <c r="C14" s="676" t="s">
        <v>36</v>
      </c>
      <c r="D14" s="230"/>
    </row>
    <row r="15" spans="1:5" ht="51.75" customHeight="1">
      <c r="A15" s="679" t="s">
        <v>12</v>
      </c>
      <c r="B15" s="679" t="s">
        <v>341</v>
      </c>
      <c r="C15" s="682"/>
      <c r="D15" s="230"/>
    </row>
    <row r="16" spans="1:5" ht="120.75">
      <c r="A16" s="682" t="s">
        <v>13</v>
      </c>
      <c r="B16" s="679" t="s">
        <v>365</v>
      </c>
      <c r="C16" s="682"/>
      <c r="D16" s="230"/>
    </row>
    <row r="17" spans="1:5" ht="21.75" customHeight="1">
      <c r="A17" s="682" t="s">
        <v>14</v>
      </c>
      <c r="B17" s="682" t="s">
        <v>129</v>
      </c>
      <c r="C17" s="682"/>
      <c r="D17" s="230"/>
    </row>
    <row r="18" spans="1:5" ht="54" customHeight="1">
      <c r="A18" s="679" t="s">
        <v>391</v>
      </c>
      <c r="B18" s="679" t="s">
        <v>392</v>
      </c>
      <c r="C18" s="682"/>
      <c r="D18" s="230"/>
    </row>
    <row r="19" spans="1:5" ht="24" customHeight="1">
      <c r="A19" s="1211" t="s">
        <v>15</v>
      </c>
      <c r="B19" s="1211"/>
      <c r="C19" s="682"/>
      <c r="D19" s="230"/>
    </row>
    <row r="20" spans="1:5" ht="55.5" customHeight="1">
      <c r="A20" s="677" t="s">
        <v>393</v>
      </c>
      <c r="B20" s="679" t="s">
        <v>394</v>
      </c>
      <c r="C20" s="133">
        <v>-4</v>
      </c>
      <c r="D20" s="230"/>
    </row>
    <row r="21" spans="1:5" ht="42" customHeight="1">
      <c r="A21" s="677" t="s">
        <v>393</v>
      </c>
      <c r="B21" s="679" t="s">
        <v>395</v>
      </c>
      <c r="C21" s="133">
        <v>-20</v>
      </c>
      <c r="D21" s="230"/>
    </row>
    <row r="22" spans="1:5" ht="24" customHeight="1">
      <c r="A22" s="677" t="s">
        <v>393</v>
      </c>
      <c r="B22" s="682" t="s">
        <v>413</v>
      </c>
      <c r="C22" s="133">
        <v>-4</v>
      </c>
      <c r="D22" s="230"/>
      <c r="E22" s="323"/>
    </row>
    <row r="23" spans="1:5" ht="24" customHeight="1">
      <c r="A23" s="677" t="s">
        <v>393</v>
      </c>
      <c r="B23" s="679" t="s">
        <v>396</v>
      </c>
      <c r="C23" s="133">
        <v>-4</v>
      </c>
      <c r="D23" s="230"/>
    </row>
    <row r="24" spans="1:5" ht="24" customHeight="1">
      <c r="A24" s="1238" t="s">
        <v>397</v>
      </c>
      <c r="B24" s="1238"/>
      <c r="C24" s="78">
        <f>'h15'!C209</f>
        <v>-45642.3</v>
      </c>
      <c r="D24" s="230"/>
    </row>
    <row r="25" spans="1:5" ht="24" customHeight="1">
      <c r="A25" s="230"/>
      <c r="B25" s="230"/>
      <c r="C25" s="54"/>
      <c r="D25" s="230"/>
    </row>
    <row r="26" spans="1:5" ht="65.25" customHeight="1">
      <c r="A26" s="679" t="s">
        <v>10</v>
      </c>
      <c r="B26" s="679">
        <v>1019</v>
      </c>
      <c r="C26" s="677" t="s">
        <v>37</v>
      </c>
      <c r="D26" s="230"/>
    </row>
    <row r="27" spans="1:5" ht="24" customHeight="1">
      <c r="A27" s="682" t="s">
        <v>11</v>
      </c>
      <c r="B27" s="682">
        <v>12004</v>
      </c>
      <c r="C27" s="676" t="s">
        <v>36</v>
      </c>
      <c r="D27" s="230"/>
    </row>
    <row r="28" spans="1:5" ht="93" customHeight="1">
      <c r="A28" s="679" t="s">
        <v>12</v>
      </c>
      <c r="B28" s="679" t="s">
        <v>399</v>
      </c>
      <c r="C28" s="682"/>
      <c r="D28" s="230"/>
    </row>
    <row r="29" spans="1:5" ht="88.5" customHeight="1">
      <c r="A29" s="679" t="s">
        <v>13</v>
      </c>
      <c r="B29" s="679" t="s">
        <v>400</v>
      </c>
      <c r="C29" s="682"/>
      <c r="D29" s="230"/>
    </row>
    <row r="30" spans="1:5" ht="24" customHeight="1">
      <c r="A30" s="679" t="s">
        <v>14</v>
      </c>
      <c r="B30" s="679" t="s">
        <v>129</v>
      </c>
      <c r="C30" s="682"/>
      <c r="D30" s="230"/>
    </row>
    <row r="31" spans="1:5" ht="57" customHeight="1">
      <c r="A31" s="682" t="s">
        <v>391</v>
      </c>
      <c r="B31" s="679" t="s">
        <v>392</v>
      </c>
      <c r="C31" s="682"/>
      <c r="D31" s="230"/>
    </row>
    <row r="32" spans="1:5" ht="24" customHeight="1">
      <c r="A32" s="1202" t="s">
        <v>15</v>
      </c>
      <c r="B32" s="1202"/>
      <c r="C32" s="682"/>
      <c r="D32" s="230"/>
    </row>
    <row r="33" spans="1:4" ht="52.5" customHeight="1">
      <c r="A33" s="1246" t="s">
        <v>401</v>
      </c>
      <c r="B33" s="1247"/>
      <c r="C33" s="134">
        <v>-3</v>
      </c>
      <c r="D33" s="230"/>
    </row>
    <row r="34" spans="1:4" ht="24" customHeight="1">
      <c r="A34" s="1246" t="s">
        <v>402</v>
      </c>
      <c r="B34" s="1247"/>
      <c r="C34" s="134">
        <v>-3</v>
      </c>
      <c r="D34" s="230"/>
    </row>
    <row r="35" spans="1:4" ht="24" customHeight="1">
      <c r="A35" s="1275" t="s">
        <v>403</v>
      </c>
      <c r="B35" s="1276"/>
      <c r="C35" s="135">
        <v>-219000</v>
      </c>
      <c r="D35" s="230"/>
    </row>
    <row r="36" spans="1:4" ht="24" customHeight="1">
      <c r="A36" s="1255" t="s">
        <v>397</v>
      </c>
      <c r="B36" s="1256"/>
      <c r="C36" s="78">
        <f>'h15'!C222</f>
        <v>-149780</v>
      </c>
      <c r="D36" s="230"/>
    </row>
    <row r="37" spans="1:4" ht="24" customHeight="1">
      <c r="A37" s="230"/>
      <c r="B37" s="230"/>
      <c r="C37" s="230"/>
      <c r="D37" s="230"/>
    </row>
    <row r="38" spans="1:4" ht="24" customHeight="1">
      <c r="A38" s="318" t="s">
        <v>7</v>
      </c>
      <c r="B38" s="319" t="s">
        <v>8</v>
      </c>
      <c r="C38" s="320"/>
      <c r="D38" s="320"/>
    </row>
    <row r="39" spans="1:4" ht="24" customHeight="1">
      <c r="A39" s="321" t="s">
        <v>181</v>
      </c>
      <c r="B39" s="322" t="s">
        <v>182</v>
      </c>
      <c r="C39" s="320"/>
      <c r="D39" s="320"/>
    </row>
    <row r="40" spans="1:4" ht="24" customHeight="1">
      <c r="B40" s="320"/>
      <c r="C40" s="320"/>
      <c r="D40" s="320"/>
    </row>
    <row r="41" spans="1:4" ht="24" customHeight="1">
      <c r="A41" s="1301" t="s">
        <v>9</v>
      </c>
      <c r="B41" s="1301"/>
      <c r="C41" s="320"/>
      <c r="D41" s="320"/>
    </row>
    <row r="42" spans="1:4" ht="58.5" customHeight="1">
      <c r="A42" s="353" t="s">
        <v>10</v>
      </c>
      <c r="B42" s="354" t="s">
        <v>181</v>
      </c>
      <c r="C42" s="675" t="s">
        <v>33</v>
      </c>
      <c r="D42" s="320"/>
    </row>
    <row r="43" spans="1:4" ht="24" customHeight="1">
      <c r="A43" s="688" t="s">
        <v>11</v>
      </c>
      <c r="B43" s="687" t="s">
        <v>297</v>
      </c>
      <c r="C43" s="685" t="s">
        <v>2</v>
      </c>
      <c r="D43" s="320"/>
    </row>
    <row r="44" spans="1:4" ht="69.75" customHeight="1">
      <c r="A44" s="688" t="s">
        <v>12</v>
      </c>
      <c r="B44" s="687" t="s">
        <v>298</v>
      </c>
      <c r="C44" s="1227"/>
      <c r="D44" s="320"/>
    </row>
    <row r="45" spans="1:4" ht="34.5" customHeight="1">
      <c r="A45" s="688" t="s">
        <v>13</v>
      </c>
      <c r="B45" s="687" t="s">
        <v>299</v>
      </c>
      <c r="C45" s="1227"/>
      <c r="D45" s="320"/>
    </row>
    <row r="46" spans="1:4" ht="24" customHeight="1">
      <c r="A46" s="688" t="s">
        <v>14</v>
      </c>
      <c r="B46" s="687" t="s">
        <v>129</v>
      </c>
      <c r="C46" s="1227"/>
      <c r="D46" s="320"/>
    </row>
    <row r="47" spans="1:4" ht="57" customHeight="1">
      <c r="A47" s="688" t="s">
        <v>44</v>
      </c>
      <c r="B47" s="687" t="s">
        <v>256</v>
      </c>
      <c r="C47" s="1227"/>
      <c r="D47" s="320"/>
    </row>
    <row r="48" spans="1:4" ht="24" customHeight="1">
      <c r="A48" s="1229" t="s">
        <v>15</v>
      </c>
      <c r="B48" s="1229"/>
      <c r="C48" s="680"/>
      <c r="D48" s="320"/>
    </row>
    <row r="49" spans="1:4" ht="24" customHeight="1">
      <c r="A49" s="1228" t="s">
        <v>16</v>
      </c>
      <c r="B49" s="1228"/>
      <c r="C49" s="76">
        <f>h12.d!H59</f>
        <v>-60600</v>
      </c>
      <c r="D49" s="320"/>
    </row>
    <row r="50" spans="1:4" ht="24" customHeight="1">
      <c r="B50" s="320"/>
      <c r="C50" s="320"/>
      <c r="D50" s="320"/>
    </row>
    <row r="51" spans="1:4" ht="57" customHeight="1">
      <c r="A51" s="688" t="s">
        <v>10</v>
      </c>
      <c r="B51" s="687" t="s">
        <v>181</v>
      </c>
      <c r="C51" s="675" t="s">
        <v>33</v>
      </c>
      <c r="D51" s="320"/>
    </row>
    <row r="52" spans="1:4" ht="24" customHeight="1">
      <c r="A52" s="688" t="s">
        <v>11</v>
      </c>
      <c r="B52" s="687" t="s">
        <v>300</v>
      </c>
      <c r="C52" s="685" t="s">
        <v>2</v>
      </c>
      <c r="D52" s="320"/>
    </row>
    <row r="53" spans="1:4" ht="60" customHeight="1">
      <c r="A53" s="688" t="s">
        <v>12</v>
      </c>
      <c r="B53" s="687" t="s">
        <v>301</v>
      </c>
      <c r="C53" s="1227"/>
      <c r="D53" s="320"/>
    </row>
    <row r="54" spans="1:4" ht="38.25" customHeight="1">
      <c r="A54" s="688" t="s">
        <v>13</v>
      </c>
      <c r="B54" s="687" t="s">
        <v>302</v>
      </c>
      <c r="C54" s="1227"/>
      <c r="D54" s="320"/>
    </row>
    <row r="55" spans="1:4" ht="39.75" customHeight="1">
      <c r="A55" s="688" t="s">
        <v>14</v>
      </c>
      <c r="B55" s="687" t="s">
        <v>77</v>
      </c>
      <c r="C55" s="1227"/>
      <c r="D55" s="320"/>
    </row>
    <row r="56" spans="1:4" ht="54" customHeight="1">
      <c r="A56" s="688" t="s">
        <v>44</v>
      </c>
      <c r="B56" s="687" t="s">
        <v>256</v>
      </c>
      <c r="C56" s="1227"/>
      <c r="D56" s="320"/>
    </row>
    <row r="57" spans="1:4" ht="24" customHeight="1">
      <c r="A57" s="1229" t="s">
        <v>15</v>
      </c>
      <c r="B57" s="1229"/>
      <c r="C57" s="680"/>
      <c r="D57" s="320"/>
    </row>
    <row r="58" spans="1:4" ht="24" customHeight="1">
      <c r="A58" s="1228" t="s">
        <v>16</v>
      </c>
      <c r="B58" s="1228"/>
      <c r="C58" s="76">
        <f>h12.d!H60</f>
        <v>-881000</v>
      </c>
      <c r="D58" s="320"/>
    </row>
    <row r="59" spans="1:4" ht="24" customHeight="1">
      <c r="B59" s="320"/>
      <c r="C59" s="320"/>
      <c r="D59" s="320"/>
    </row>
    <row r="60" spans="1:4" ht="64.5" customHeight="1">
      <c r="A60" s="353" t="s">
        <v>10</v>
      </c>
      <c r="B60" s="354" t="s">
        <v>181</v>
      </c>
      <c r="C60" s="685" t="s">
        <v>37</v>
      </c>
      <c r="D60" s="320"/>
    </row>
    <row r="61" spans="1:4" ht="24" customHeight="1">
      <c r="A61" s="689" t="s">
        <v>11</v>
      </c>
      <c r="B61" s="354" t="s">
        <v>253</v>
      </c>
      <c r="C61" s="685" t="s">
        <v>2</v>
      </c>
    </row>
    <row r="62" spans="1:4" ht="55.5" customHeight="1">
      <c r="A62" s="689" t="s">
        <v>12</v>
      </c>
      <c r="B62" s="687" t="s">
        <v>254</v>
      </c>
      <c r="C62" s="1283"/>
    </row>
    <row r="63" spans="1:4" ht="41.25" customHeight="1">
      <c r="A63" s="689" t="s">
        <v>13</v>
      </c>
      <c r="B63" s="687" t="s">
        <v>255</v>
      </c>
      <c r="C63" s="1283"/>
    </row>
    <row r="64" spans="1:4" ht="39.75" customHeight="1">
      <c r="A64" s="353" t="s">
        <v>14</v>
      </c>
      <c r="B64" s="687" t="s">
        <v>77</v>
      </c>
      <c r="C64" s="1283"/>
    </row>
    <row r="65" spans="1:4" ht="54" customHeight="1">
      <c r="A65" s="353" t="s">
        <v>44</v>
      </c>
      <c r="B65" s="687" t="s">
        <v>256</v>
      </c>
      <c r="C65" s="692"/>
    </row>
    <row r="66" spans="1:4" ht="24" customHeight="1">
      <c r="A66" s="1229" t="s">
        <v>15</v>
      </c>
      <c r="B66" s="1229"/>
      <c r="C66" s="321"/>
    </row>
    <row r="67" spans="1:4" ht="24" customHeight="1">
      <c r="A67" s="1228" t="s">
        <v>16</v>
      </c>
      <c r="B67" s="1228"/>
      <c r="C67" s="75">
        <f>'h15'!C256</f>
        <v>-386691.3</v>
      </c>
    </row>
    <row r="68" spans="1:4" ht="24" customHeight="1">
      <c r="C68" s="58"/>
    </row>
    <row r="69" spans="1:4" s="693" customFormat="1" ht="24" customHeight="1">
      <c r="A69" s="336" t="s">
        <v>98</v>
      </c>
      <c r="B69" s="336" t="s">
        <v>99</v>
      </c>
      <c r="C69" s="694"/>
      <c r="D69" s="683"/>
    </row>
    <row r="70" spans="1:4" ht="24" customHeight="1">
      <c r="A70" s="679">
        <v>1049</v>
      </c>
      <c r="B70" s="679" t="s">
        <v>459</v>
      </c>
      <c r="C70" s="694"/>
      <c r="D70" s="230"/>
    </row>
    <row r="71" spans="1:4" ht="24" customHeight="1">
      <c r="A71" s="337"/>
      <c r="B71" s="338"/>
      <c r="C71" s="694"/>
      <c r="D71" s="230"/>
    </row>
    <row r="72" spans="1:4" ht="23.25" customHeight="1">
      <c r="A72" s="1267" t="s">
        <v>100</v>
      </c>
      <c r="B72" s="1267"/>
      <c r="C72" s="694"/>
      <c r="D72" s="230"/>
    </row>
    <row r="73" spans="1:4" ht="53.25" customHeight="1">
      <c r="A73" s="714" t="s">
        <v>10</v>
      </c>
      <c r="B73" s="846" t="s">
        <v>463</v>
      </c>
      <c r="C73" s="676" t="s">
        <v>37</v>
      </c>
      <c r="D73" s="230"/>
    </row>
    <row r="74" spans="1:4" ht="24" customHeight="1">
      <c r="A74" s="714" t="s">
        <v>11</v>
      </c>
      <c r="B74" s="846" t="s">
        <v>634</v>
      </c>
      <c r="C74" s="937" t="s">
        <v>50</v>
      </c>
      <c r="D74" s="230"/>
    </row>
    <row r="75" spans="1:4" ht="50.25" customHeight="1">
      <c r="A75" s="714" t="s">
        <v>12</v>
      </c>
      <c r="B75" s="846" t="s">
        <v>635</v>
      </c>
      <c r="C75" s="720"/>
      <c r="D75" s="230"/>
    </row>
    <row r="76" spans="1:4" ht="38.25" customHeight="1">
      <c r="A76" s="714" t="s">
        <v>13</v>
      </c>
      <c r="B76" s="846" t="s">
        <v>636</v>
      </c>
      <c r="C76" s="720"/>
      <c r="D76" s="230"/>
    </row>
    <row r="77" spans="1:4" ht="24" customHeight="1">
      <c r="A77" s="714" t="s">
        <v>14</v>
      </c>
      <c r="B77" s="846" t="s">
        <v>75</v>
      </c>
      <c r="C77" s="720"/>
      <c r="D77" s="230"/>
    </row>
    <row r="78" spans="1:4" ht="51.75" customHeight="1">
      <c r="A78" s="714" t="s">
        <v>637</v>
      </c>
      <c r="B78" s="846" t="s">
        <v>638</v>
      </c>
      <c r="C78" s="720"/>
      <c r="D78" s="230"/>
    </row>
    <row r="79" spans="1:4" ht="24" customHeight="1">
      <c r="A79" s="1229" t="s">
        <v>15</v>
      </c>
      <c r="B79" s="1229"/>
      <c r="C79" s="720"/>
      <c r="D79" s="230"/>
    </row>
    <row r="80" spans="1:4" ht="27" customHeight="1">
      <c r="A80" s="1235" t="s">
        <v>639</v>
      </c>
      <c r="B80" s="1235"/>
      <c r="C80" s="878">
        <v>-1</v>
      </c>
      <c r="D80" s="230"/>
    </row>
    <row r="81" spans="1:4" ht="39" customHeight="1">
      <c r="A81" s="1235" t="s">
        <v>640</v>
      </c>
      <c r="B81" s="1235"/>
      <c r="C81" s="878">
        <v>-500</v>
      </c>
      <c r="D81" s="230"/>
    </row>
    <row r="82" spans="1:4" ht="24" customHeight="1">
      <c r="A82" s="1248" t="s">
        <v>16</v>
      </c>
      <c r="B82" s="1248"/>
      <c r="C82" s="751">
        <f>'h9'!H320</f>
        <v>-11777</v>
      </c>
      <c r="D82" s="230"/>
    </row>
    <row r="83" spans="1:4" s="527" customFormat="1" ht="24" customHeight="1">
      <c r="A83" s="879"/>
      <c r="B83" s="879"/>
      <c r="C83" s="528"/>
      <c r="D83" s="530"/>
    </row>
    <row r="84" spans="1:4" s="527" customFormat="1" ht="24" customHeight="1">
      <c r="A84" s="684"/>
      <c r="B84" s="684"/>
      <c r="C84" s="528"/>
      <c r="D84" s="530"/>
    </row>
    <row r="85" spans="1:4" ht="86.25" customHeight="1">
      <c r="A85" s="679" t="s">
        <v>10</v>
      </c>
      <c r="B85" s="240">
        <v>1049</v>
      </c>
      <c r="C85" s="677" t="s">
        <v>22</v>
      </c>
      <c r="D85" s="230"/>
    </row>
    <row r="86" spans="1:4" ht="24" customHeight="1">
      <c r="A86" s="682" t="s">
        <v>11</v>
      </c>
      <c r="B86" s="681" t="s">
        <v>460</v>
      </c>
      <c r="C86" s="676" t="s">
        <v>36</v>
      </c>
      <c r="D86" s="230"/>
    </row>
    <row r="87" spans="1:4" ht="75.75" customHeight="1">
      <c r="A87" s="682" t="s">
        <v>12</v>
      </c>
      <c r="B87" s="681" t="s">
        <v>461</v>
      </c>
      <c r="C87" s="676"/>
      <c r="D87" s="230"/>
    </row>
    <row r="88" spans="1:4" ht="24" customHeight="1">
      <c r="A88" s="682" t="s">
        <v>13</v>
      </c>
      <c r="B88" s="681" t="s">
        <v>462</v>
      </c>
      <c r="C88" s="676"/>
      <c r="D88" s="230"/>
    </row>
    <row r="89" spans="1:4" ht="24" customHeight="1">
      <c r="A89" s="682" t="s">
        <v>14</v>
      </c>
      <c r="B89" s="681" t="s">
        <v>75</v>
      </c>
      <c r="C89" s="676"/>
      <c r="D89" s="230"/>
    </row>
    <row r="90" spans="1:4" ht="55.5" customHeight="1">
      <c r="A90" s="682" t="s">
        <v>44</v>
      </c>
      <c r="B90" s="681" t="s">
        <v>161</v>
      </c>
      <c r="C90" s="676"/>
      <c r="D90" s="230"/>
    </row>
    <row r="91" spans="1:4" ht="24" customHeight="1">
      <c r="A91" s="1202" t="s">
        <v>15</v>
      </c>
      <c r="B91" s="1202"/>
      <c r="C91" s="676"/>
      <c r="D91" s="230"/>
    </row>
    <row r="92" spans="1:4" ht="24" customHeight="1">
      <c r="A92" s="1238" t="s">
        <v>16</v>
      </c>
      <c r="B92" s="1238"/>
      <c r="C92" s="340">
        <f>h11v!E131</f>
        <v>-28800</v>
      </c>
      <c r="D92" s="230"/>
    </row>
    <row r="93" spans="1:4" ht="24" customHeight="1">
      <c r="A93" s="341"/>
      <c r="B93" s="341"/>
      <c r="C93" s="342"/>
      <c r="D93" s="230"/>
    </row>
    <row r="94" spans="1:4" ht="72.75" customHeight="1">
      <c r="A94" s="682" t="s">
        <v>10</v>
      </c>
      <c r="B94" s="681" t="s">
        <v>463</v>
      </c>
      <c r="C94" s="676" t="s">
        <v>22</v>
      </c>
      <c r="D94" s="230"/>
    </row>
    <row r="95" spans="1:4" ht="24" customHeight="1">
      <c r="A95" s="682" t="s">
        <v>11</v>
      </c>
      <c r="B95" s="681" t="s">
        <v>464</v>
      </c>
      <c r="C95" s="676" t="s">
        <v>36</v>
      </c>
      <c r="D95" s="230"/>
    </row>
    <row r="96" spans="1:4" ht="54" customHeight="1">
      <c r="A96" s="682" t="s">
        <v>12</v>
      </c>
      <c r="B96" s="681" t="s">
        <v>465</v>
      </c>
      <c r="C96" s="682"/>
      <c r="D96" s="230"/>
    </row>
    <row r="97" spans="1:4" ht="24" customHeight="1">
      <c r="A97" s="682" t="s">
        <v>13</v>
      </c>
      <c r="B97" s="681" t="s">
        <v>462</v>
      </c>
      <c r="C97" s="682"/>
      <c r="D97" s="230"/>
    </row>
    <row r="98" spans="1:4" ht="24" customHeight="1">
      <c r="A98" s="682" t="s">
        <v>14</v>
      </c>
      <c r="B98" s="681" t="s">
        <v>75</v>
      </c>
      <c r="C98" s="682"/>
      <c r="D98" s="230"/>
    </row>
    <row r="99" spans="1:4" ht="57.75" customHeight="1">
      <c r="A99" s="682" t="s">
        <v>44</v>
      </c>
      <c r="B99" s="681" t="s">
        <v>161</v>
      </c>
      <c r="C99" s="682"/>
      <c r="D99" s="230"/>
    </row>
    <row r="100" spans="1:4" ht="24" customHeight="1">
      <c r="A100" s="1202" t="s">
        <v>15</v>
      </c>
      <c r="B100" s="1202"/>
      <c r="C100" s="682"/>
      <c r="D100" s="230"/>
    </row>
    <row r="101" spans="1:4" ht="24" customHeight="1">
      <c r="A101" s="1238" t="s">
        <v>16</v>
      </c>
      <c r="B101" s="1238"/>
      <c r="C101" s="343">
        <f>h11v!E140</f>
        <v>-88900.5</v>
      </c>
      <c r="D101" s="230"/>
    </row>
    <row r="102" spans="1:4" ht="24" customHeight="1">
      <c r="A102" s="341"/>
      <c r="B102" s="341"/>
      <c r="C102" s="342"/>
      <c r="D102" s="230"/>
    </row>
    <row r="103" spans="1:4" ht="72.75" customHeight="1">
      <c r="A103" s="752" t="s">
        <v>10</v>
      </c>
      <c r="B103" s="753" t="s">
        <v>463</v>
      </c>
      <c r="C103" s="676" t="s">
        <v>22</v>
      </c>
      <c r="D103" s="230"/>
    </row>
    <row r="104" spans="1:4" ht="24" customHeight="1">
      <c r="A104" s="752" t="s">
        <v>11</v>
      </c>
      <c r="B104" s="753" t="s">
        <v>493</v>
      </c>
      <c r="C104" s="676" t="s">
        <v>36</v>
      </c>
      <c r="D104" s="230"/>
    </row>
    <row r="105" spans="1:4" ht="53.25" customHeight="1">
      <c r="A105" s="752" t="s">
        <v>12</v>
      </c>
      <c r="B105" s="753" t="s">
        <v>494</v>
      </c>
      <c r="C105" s="682"/>
      <c r="D105" s="230"/>
    </row>
    <row r="106" spans="1:4" ht="24" customHeight="1">
      <c r="A106" s="752" t="s">
        <v>13</v>
      </c>
      <c r="B106" s="753" t="s">
        <v>462</v>
      </c>
      <c r="C106" s="682"/>
      <c r="D106" s="230"/>
    </row>
    <row r="107" spans="1:4" ht="24" customHeight="1">
      <c r="A107" s="752" t="s">
        <v>14</v>
      </c>
      <c r="B107" s="753" t="s">
        <v>75</v>
      </c>
      <c r="C107" s="682"/>
      <c r="D107" s="230"/>
    </row>
    <row r="108" spans="1:4" ht="54.75" customHeight="1">
      <c r="A108" s="752" t="s">
        <v>44</v>
      </c>
      <c r="B108" s="753" t="s">
        <v>161</v>
      </c>
      <c r="C108" s="682"/>
      <c r="D108" s="230"/>
    </row>
    <row r="109" spans="1:4" ht="24" customHeight="1">
      <c r="A109" s="1202" t="s">
        <v>15</v>
      </c>
      <c r="B109" s="1202"/>
      <c r="C109" s="682"/>
      <c r="D109" s="230"/>
    </row>
    <row r="110" spans="1:4" ht="24" customHeight="1">
      <c r="A110" s="1238" t="s">
        <v>16</v>
      </c>
      <c r="B110" s="1238"/>
      <c r="C110" s="343">
        <f>h11v!E149</f>
        <v>-44538</v>
      </c>
      <c r="D110" s="230"/>
    </row>
    <row r="111" spans="1:4" ht="24" customHeight="1">
      <c r="A111" s="341"/>
      <c r="B111" s="341"/>
      <c r="C111" s="342"/>
      <c r="D111" s="230"/>
    </row>
    <row r="112" spans="1:4" ht="74.25" customHeight="1">
      <c r="A112" s="754" t="s">
        <v>10</v>
      </c>
      <c r="B112" s="755" t="s">
        <v>463</v>
      </c>
      <c r="C112" s="676" t="s">
        <v>22</v>
      </c>
      <c r="D112" s="230"/>
    </row>
    <row r="113" spans="1:4" ht="24" customHeight="1">
      <c r="A113" s="754" t="s">
        <v>11</v>
      </c>
      <c r="B113" s="755" t="s">
        <v>495</v>
      </c>
      <c r="C113" s="676" t="s">
        <v>36</v>
      </c>
      <c r="D113" s="230"/>
    </row>
    <row r="114" spans="1:4" ht="55.5" customHeight="1">
      <c r="A114" s="754" t="s">
        <v>12</v>
      </c>
      <c r="B114" s="755" t="s">
        <v>496</v>
      </c>
      <c r="C114" s="682"/>
      <c r="D114" s="230"/>
    </row>
    <row r="115" spans="1:4" ht="24" customHeight="1">
      <c r="A115" s="754" t="s">
        <v>13</v>
      </c>
      <c r="B115" s="755" t="s">
        <v>462</v>
      </c>
      <c r="C115" s="682"/>
      <c r="D115" s="230"/>
    </row>
    <row r="116" spans="1:4" ht="24" customHeight="1">
      <c r="A116" s="754" t="s">
        <v>14</v>
      </c>
      <c r="B116" s="755" t="s">
        <v>75</v>
      </c>
      <c r="C116" s="682"/>
      <c r="D116" s="230"/>
    </row>
    <row r="117" spans="1:4" ht="39" customHeight="1">
      <c r="A117" s="754" t="s">
        <v>44</v>
      </c>
      <c r="B117" s="755" t="s">
        <v>161</v>
      </c>
      <c r="C117" s="682"/>
      <c r="D117" s="230"/>
    </row>
    <row r="118" spans="1:4" ht="24" customHeight="1">
      <c r="A118" s="1202" t="s">
        <v>15</v>
      </c>
      <c r="B118" s="1202"/>
      <c r="C118" s="682"/>
      <c r="D118" s="230"/>
    </row>
    <row r="119" spans="1:4" ht="24" customHeight="1">
      <c r="A119" s="1238" t="s">
        <v>16</v>
      </c>
      <c r="B119" s="1238"/>
      <c r="C119" s="343">
        <f>h11v!E166</f>
        <v>-11000</v>
      </c>
      <c r="D119" s="230"/>
    </row>
    <row r="120" spans="1:4" ht="24" customHeight="1">
      <c r="A120" s="341"/>
      <c r="B120" s="341"/>
      <c r="C120" s="342"/>
      <c r="D120" s="230"/>
    </row>
    <row r="121" spans="1:4" ht="24" customHeight="1">
      <c r="A121" s="341"/>
      <c r="B121" s="341"/>
      <c r="C121" s="342"/>
      <c r="D121" s="230"/>
    </row>
    <row r="122" spans="1:4" ht="72" customHeight="1">
      <c r="A122" s="682" t="s">
        <v>10</v>
      </c>
      <c r="B122" s="681" t="s">
        <v>463</v>
      </c>
      <c r="C122" s="676" t="s">
        <v>22</v>
      </c>
      <c r="D122" s="230"/>
    </row>
    <row r="123" spans="1:4" ht="23.25" customHeight="1">
      <c r="A123" s="682" t="s">
        <v>11</v>
      </c>
      <c r="B123" s="681" t="s">
        <v>467</v>
      </c>
      <c r="C123" s="691" t="s">
        <v>36</v>
      </c>
      <c r="D123" s="230"/>
    </row>
    <row r="124" spans="1:4" ht="36" customHeight="1">
      <c r="A124" s="682" t="s">
        <v>12</v>
      </c>
      <c r="B124" s="681" t="s">
        <v>468</v>
      </c>
      <c r="C124" s="692"/>
      <c r="D124" s="230"/>
    </row>
    <row r="125" spans="1:4" ht="35.25" customHeight="1">
      <c r="A125" s="682" t="s">
        <v>13</v>
      </c>
      <c r="B125" s="681" t="s">
        <v>469</v>
      </c>
      <c r="C125" s="692"/>
      <c r="D125" s="230"/>
    </row>
    <row r="126" spans="1:4" ht="21.75" customHeight="1">
      <c r="A126" s="682" t="s">
        <v>14</v>
      </c>
      <c r="B126" s="681" t="s">
        <v>75</v>
      </c>
      <c r="C126" s="692"/>
      <c r="D126" s="230"/>
    </row>
    <row r="127" spans="1:4" ht="51.75">
      <c r="A127" s="682" t="s">
        <v>44</v>
      </c>
      <c r="B127" s="681" t="s">
        <v>161</v>
      </c>
      <c r="C127" s="692"/>
      <c r="D127" s="230"/>
    </row>
    <row r="128" spans="1:4" ht="24" customHeight="1">
      <c r="A128" s="1202" t="s">
        <v>15</v>
      </c>
      <c r="B128" s="1202"/>
      <c r="C128" s="692"/>
      <c r="D128" s="230"/>
    </row>
    <row r="129" spans="1:4" ht="18" customHeight="1">
      <c r="A129" s="1237" t="s">
        <v>466</v>
      </c>
      <c r="B129" s="1237"/>
      <c r="C129" s="343">
        <v>-50</v>
      </c>
      <c r="D129" s="230"/>
    </row>
    <row r="130" spans="1:4" ht="21" customHeight="1">
      <c r="A130" s="1238" t="s">
        <v>16</v>
      </c>
      <c r="B130" s="1238"/>
      <c r="C130" s="343">
        <f>h11v!E176</f>
        <v>-72900</v>
      </c>
      <c r="D130" s="230"/>
    </row>
    <row r="131" spans="1:4" ht="24" customHeight="1">
      <c r="A131" s="341"/>
      <c r="B131" s="341"/>
      <c r="C131" s="342"/>
      <c r="D131" s="230"/>
    </row>
    <row r="132" spans="1:4" ht="74.45" customHeight="1">
      <c r="A132" s="847" t="s">
        <v>10</v>
      </c>
      <c r="B132" s="848" t="s">
        <v>463</v>
      </c>
      <c r="C132" s="649" t="s">
        <v>22</v>
      </c>
      <c r="D132" s="230"/>
    </row>
    <row r="133" spans="1:4" ht="24" customHeight="1">
      <c r="A133" s="847" t="s">
        <v>11</v>
      </c>
      <c r="B133" s="848" t="s">
        <v>965</v>
      </c>
      <c r="C133" s="648" t="s">
        <v>50</v>
      </c>
      <c r="D133" s="230"/>
    </row>
    <row r="134" spans="1:4" ht="21" customHeight="1">
      <c r="A134" s="847" t="s">
        <v>12</v>
      </c>
      <c r="B134" s="848" t="s">
        <v>966</v>
      </c>
      <c r="C134" s="648"/>
      <c r="D134" s="230"/>
    </row>
    <row r="135" spans="1:4" ht="53.45" customHeight="1">
      <c r="A135" s="847" t="s">
        <v>13</v>
      </c>
      <c r="B135" s="848" t="s">
        <v>967</v>
      </c>
      <c r="C135" s="648"/>
      <c r="D135" s="230"/>
    </row>
    <row r="136" spans="1:4" ht="48" customHeight="1">
      <c r="A136" s="847" t="s">
        <v>14</v>
      </c>
      <c r="B136" s="848" t="s">
        <v>473</v>
      </c>
      <c r="C136" s="648"/>
      <c r="D136" s="230"/>
    </row>
    <row r="137" spans="1:4" ht="48.6" customHeight="1">
      <c r="A137" s="847" t="s">
        <v>637</v>
      </c>
      <c r="B137" s="849" t="s">
        <v>160</v>
      </c>
      <c r="C137" s="648"/>
      <c r="D137" s="230"/>
    </row>
    <row r="138" spans="1:4" ht="24" customHeight="1">
      <c r="A138" s="1266" t="s">
        <v>15</v>
      </c>
      <c r="B138" s="1266"/>
      <c r="C138" s="648"/>
      <c r="D138" s="230"/>
    </row>
    <row r="139" spans="1:4" ht="24" customHeight="1">
      <c r="A139" s="1225" t="s">
        <v>963</v>
      </c>
      <c r="B139" s="1226"/>
      <c r="C139" s="653">
        <v>0.2</v>
      </c>
      <c r="D139" s="230"/>
    </row>
    <row r="140" spans="1:4" ht="24" customHeight="1">
      <c r="A140" s="1265" t="s">
        <v>964</v>
      </c>
      <c r="B140" s="1265"/>
      <c r="C140" s="653">
        <v>-0.8</v>
      </c>
      <c r="D140" s="230"/>
    </row>
    <row r="141" spans="1:4" ht="24" customHeight="1">
      <c r="A141" s="1225" t="s">
        <v>16</v>
      </c>
      <c r="B141" s="1226"/>
      <c r="C141" s="653">
        <f>'h15'!C332</f>
        <v>-1190198.024</v>
      </c>
      <c r="D141" s="230"/>
    </row>
    <row r="142" spans="1:4" ht="24" customHeight="1">
      <c r="A142" s="341"/>
      <c r="B142" s="341"/>
      <c r="C142" s="342"/>
      <c r="D142" s="230"/>
    </row>
    <row r="143" spans="1:4" ht="24" customHeight="1">
      <c r="A143" s="341"/>
      <c r="B143" s="341"/>
      <c r="C143" s="342"/>
      <c r="D143" s="230"/>
    </row>
    <row r="144" spans="1:4" ht="72" customHeight="1">
      <c r="A144" s="682" t="s">
        <v>10</v>
      </c>
      <c r="B144" s="681" t="s">
        <v>463</v>
      </c>
      <c r="C144" s="676" t="s">
        <v>22</v>
      </c>
      <c r="D144" s="230"/>
    </row>
    <row r="145" spans="1:4" ht="24" customHeight="1">
      <c r="A145" s="682" t="s">
        <v>11</v>
      </c>
      <c r="B145" s="681" t="s">
        <v>470</v>
      </c>
      <c r="C145" s="676" t="s">
        <v>36</v>
      </c>
      <c r="D145" s="230"/>
    </row>
    <row r="146" spans="1:4" ht="54" customHeight="1">
      <c r="A146" s="682" t="s">
        <v>12</v>
      </c>
      <c r="B146" s="681" t="s">
        <v>471</v>
      </c>
      <c r="C146" s="682"/>
      <c r="D146" s="230"/>
    </row>
    <row r="147" spans="1:4" ht="24" customHeight="1">
      <c r="A147" s="682" t="s">
        <v>13</v>
      </c>
      <c r="B147" s="681" t="s">
        <v>472</v>
      </c>
      <c r="C147" s="682"/>
      <c r="D147" s="230"/>
    </row>
    <row r="148" spans="1:4" ht="34.5">
      <c r="A148" s="682" t="s">
        <v>14</v>
      </c>
      <c r="B148" s="681" t="s">
        <v>473</v>
      </c>
      <c r="C148" s="682"/>
      <c r="D148" s="230"/>
    </row>
    <row r="149" spans="1:4" ht="52.5" customHeight="1">
      <c r="A149" s="682" t="s">
        <v>44</v>
      </c>
      <c r="B149" s="681" t="s">
        <v>161</v>
      </c>
      <c r="C149" s="682"/>
      <c r="D149" s="230"/>
    </row>
    <row r="150" spans="1:4" ht="24" customHeight="1">
      <c r="A150" s="1202" t="s">
        <v>15</v>
      </c>
      <c r="B150" s="1202"/>
      <c r="C150" s="682"/>
      <c r="D150" s="230"/>
    </row>
    <row r="151" spans="1:4" ht="24" customHeight="1">
      <c r="A151" s="1238" t="s">
        <v>16</v>
      </c>
      <c r="B151" s="1238"/>
      <c r="C151" s="343">
        <f>h11v!E185</f>
        <v>-65300</v>
      </c>
      <c r="D151" s="230"/>
    </row>
    <row r="152" spans="1:4" ht="24" customHeight="1">
      <c r="A152" s="230"/>
      <c r="B152" s="230"/>
      <c r="C152" s="230"/>
      <c r="D152" s="230"/>
    </row>
    <row r="153" spans="1:4" ht="38.25" customHeight="1">
      <c r="A153" s="682" t="s">
        <v>10</v>
      </c>
      <c r="B153" s="681" t="s">
        <v>463</v>
      </c>
      <c r="C153" s="676" t="s">
        <v>22</v>
      </c>
      <c r="D153" s="230"/>
    </row>
    <row r="154" spans="1:4" ht="24" customHeight="1">
      <c r="A154" s="682" t="s">
        <v>11</v>
      </c>
      <c r="B154" s="681" t="s">
        <v>474</v>
      </c>
      <c r="C154" s="676" t="s">
        <v>36</v>
      </c>
      <c r="D154" s="230"/>
    </row>
    <row r="155" spans="1:4" ht="42" customHeight="1">
      <c r="A155" s="682" t="s">
        <v>12</v>
      </c>
      <c r="B155" s="681" t="s">
        <v>475</v>
      </c>
      <c r="C155" s="682"/>
      <c r="D155" s="230"/>
    </row>
    <row r="156" spans="1:4" ht="24" customHeight="1">
      <c r="A156" s="682" t="s">
        <v>13</v>
      </c>
      <c r="B156" s="681" t="s">
        <v>476</v>
      </c>
      <c r="C156" s="682"/>
      <c r="D156" s="230"/>
    </row>
    <row r="157" spans="1:4" ht="42" customHeight="1">
      <c r="A157" s="682" t="s">
        <v>14</v>
      </c>
      <c r="B157" s="681" t="s">
        <v>473</v>
      </c>
      <c r="C157" s="682"/>
      <c r="D157" s="230"/>
    </row>
    <row r="158" spans="1:4" ht="51" customHeight="1">
      <c r="A158" s="682" t="s">
        <v>44</v>
      </c>
      <c r="B158" s="681" t="s">
        <v>161</v>
      </c>
      <c r="C158" s="682"/>
      <c r="D158" s="230"/>
    </row>
    <row r="159" spans="1:4" ht="24" customHeight="1">
      <c r="A159" s="1202" t="s">
        <v>15</v>
      </c>
      <c r="B159" s="1202"/>
      <c r="C159" s="682"/>
      <c r="D159" s="230"/>
    </row>
    <row r="160" spans="1:4" ht="24" customHeight="1">
      <c r="A160" s="1238" t="s">
        <v>16</v>
      </c>
      <c r="B160" s="1238"/>
      <c r="C160" s="344">
        <f>h11v!E196</f>
        <v>-2208912.2000000002</v>
      </c>
      <c r="D160" s="230"/>
    </row>
    <row r="161" spans="1:4" ht="24" customHeight="1">
      <c r="A161" s="230"/>
      <c r="B161" s="230"/>
      <c r="C161" s="230"/>
      <c r="D161" s="230"/>
    </row>
    <row r="162" spans="1:4" ht="49.5" customHeight="1">
      <c r="A162" s="682" t="s">
        <v>10</v>
      </c>
      <c r="B162" s="681" t="s">
        <v>463</v>
      </c>
      <c r="C162" s="676" t="s">
        <v>22</v>
      </c>
      <c r="D162" s="230"/>
    </row>
    <row r="163" spans="1:4" ht="24" customHeight="1">
      <c r="A163" s="682" t="s">
        <v>11</v>
      </c>
      <c r="B163" s="681" t="s">
        <v>477</v>
      </c>
      <c r="C163" s="676" t="s">
        <v>36</v>
      </c>
      <c r="D163" s="230"/>
    </row>
    <row r="164" spans="1:4" ht="57" customHeight="1">
      <c r="A164" s="682" t="s">
        <v>12</v>
      </c>
      <c r="B164" s="681" t="s">
        <v>478</v>
      </c>
      <c r="C164" s="682"/>
      <c r="D164" s="230"/>
    </row>
    <row r="165" spans="1:4" ht="24" customHeight="1">
      <c r="A165" s="682" t="s">
        <v>13</v>
      </c>
      <c r="B165" s="681" t="s">
        <v>479</v>
      </c>
      <c r="C165" s="682"/>
      <c r="D165" s="230"/>
    </row>
    <row r="166" spans="1:4" ht="43.5" customHeight="1">
      <c r="A166" s="682" t="s">
        <v>14</v>
      </c>
      <c r="B166" s="681" t="s">
        <v>473</v>
      </c>
      <c r="C166" s="682"/>
      <c r="D166" s="230"/>
    </row>
    <row r="167" spans="1:4" ht="51.75" customHeight="1">
      <c r="A167" s="682" t="s">
        <v>44</v>
      </c>
      <c r="B167" s="681" t="s">
        <v>161</v>
      </c>
      <c r="C167" s="682"/>
      <c r="D167" s="230"/>
    </row>
    <row r="168" spans="1:4" ht="24" customHeight="1">
      <c r="A168" s="1202" t="s">
        <v>15</v>
      </c>
      <c r="B168" s="1202"/>
      <c r="C168" s="682"/>
      <c r="D168" s="230"/>
    </row>
    <row r="169" spans="1:4" ht="24" customHeight="1">
      <c r="A169" s="1238" t="s">
        <v>16</v>
      </c>
      <c r="B169" s="1238"/>
      <c r="C169" s="343">
        <f>h11v!E207</f>
        <v>4800</v>
      </c>
      <c r="D169" s="230"/>
    </row>
    <row r="170" spans="1:4" ht="24" customHeight="1">
      <c r="A170" s="230"/>
      <c r="B170" s="230"/>
      <c r="C170" s="230"/>
      <c r="D170" s="230"/>
    </row>
    <row r="171" spans="1:4" ht="52.5" customHeight="1">
      <c r="A171" s="682" t="s">
        <v>10</v>
      </c>
      <c r="B171" s="681" t="s">
        <v>463</v>
      </c>
      <c r="C171" s="676" t="s">
        <v>22</v>
      </c>
      <c r="D171" s="230"/>
    </row>
    <row r="172" spans="1:4" ht="24" customHeight="1">
      <c r="A172" s="682" t="s">
        <v>11</v>
      </c>
      <c r="B172" s="681" t="s">
        <v>480</v>
      </c>
      <c r="C172" s="676" t="s">
        <v>36</v>
      </c>
      <c r="D172" s="230"/>
    </row>
    <row r="173" spans="1:4" ht="48.75" customHeight="1">
      <c r="A173" s="682" t="s">
        <v>12</v>
      </c>
      <c r="B173" s="681" t="s">
        <v>481</v>
      </c>
      <c r="C173" s="682"/>
      <c r="D173" s="230"/>
    </row>
    <row r="174" spans="1:4" ht="40.5" customHeight="1">
      <c r="A174" s="682" t="s">
        <v>13</v>
      </c>
      <c r="B174" s="681" t="s">
        <v>482</v>
      </c>
      <c r="C174" s="682"/>
      <c r="D174" s="230"/>
    </row>
    <row r="175" spans="1:4" ht="37.5" customHeight="1">
      <c r="A175" s="682" t="s">
        <v>14</v>
      </c>
      <c r="B175" s="681" t="s">
        <v>473</v>
      </c>
      <c r="C175" s="682"/>
      <c r="D175" s="230"/>
    </row>
    <row r="176" spans="1:4" ht="52.5" customHeight="1">
      <c r="A176" s="682" t="s">
        <v>44</v>
      </c>
      <c r="B176" s="681" t="s">
        <v>161</v>
      </c>
      <c r="C176" s="682"/>
      <c r="D176" s="230"/>
    </row>
    <row r="177" spans="1:4" ht="24" customHeight="1">
      <c r="A177" s="1202" t="s">
        <v>15</v>
      </c>
      <c r="B177" s="1202"/>
      <c r="C177" s="682"/>
      <c r="D177" s="230"/>
    </row>
    <row r="178" spans="1:4" ht="24" customHeight="1">
      <c r="A178" s="1238" t="s">
        <v>16</v>
      </c>
      <c r="B178" s="1238"/>
      <c r="C178" s="343">
        <f>h11v!E216</f>
        <v>-1200000</v>
      </c>
      <c r="D178" s="230"/>
    </row>
    <row r="179" spans="1:4" ht="24" customHeight="1">
      <c r="A179" s="230"/>
      <c r="B179" s="230"/>
      <c r="C179" s="230"/>
      <c r="D179" s="230"/>
    </row>
    <row r="180" spans="1:4" ht="72.75" customHeight="1">
      <c r="A180" s="682" t="s">
        <v>10</v>
      </c>
      <c r="B180" s="681" t="s">
        <v>463</v>
      </c>
      <c r="C180" s="676" t="s">
        <v>22</v>
      </c>
      <c r="D180" s="230"/>
    </row>
    <row r="181" spans="1:4" ht="24" customHeight="1">
      <c r="A181" s="682" t="s">
        <v>11</v>
      </c>
      <c r="B181" s="681" t="s">
        <v>483</v>
      </c>
      <c r="C181" s="676" t="s">
        <v>36</v>
      </c>
      <c r="D181" s="230"/>
    </row>
    <row r="182" spans="1:4" ht="44.25" customHeight="1">
      <c r="A182" s="682" t="s">
        <v>12</v>
      </c>
      <c r="B182" s="681" t="s">
        <v>484</v>
      </c>
      <c r="C182" s="682"/>
      <c r="D182" s="230"/>
    </row>
    <row r="183" spans="1:4" ht="39" customHeight="1">
      <c r="A183" s="682" t="s">
        <v>13</v>
      </c>
      <c r="B183" s="681" t="s">
        <v>485</v>
      </c>
      <c r="C183" s="682"/>
      <c r="D183" s="230"/>
    </row>
    <row r="184" spans="1:4" ht="39" customHeight="1">
      <c r="A184" s="682" t="s">
        <v>14</v>
      </c>
      <c r="B184" s="681" t="s">
        <v>473</v>
      </c>
      <c r="C184" s="682"/>
      <c r="D184" s="230"/>
    </row>
    <row r="185" spans="1:4" ht="50.25" customHeight="1">
      <c r="A185" s="682" t="s">
        <v>44</v>
      </c>
      <c r="B185" s="681" t="s">
        <v>161</v>
      </c>
      <c r="C185" s="682"/>
      <c r="D185" s="230"/>
    </row>
    <row r="186" spans="1:4" ht="24" customHeight="1">
      <c r="A186" s="1202" t="s">
        <v>15</v>
      </c>
      <c r="B186" s="1202"/>
      <c r="C186" s="682"/>
      <c r="D186" s="230"/>
    </row>
    <row r="187" spans="1:4" ht="24" customHeight="1">
      <c r="A187" s="1237" t="s">
        <v>486</v>
      </c>
      <c r="B187" s="1237"/>
      <c r="C187" s="345">
        <v>10</v>
      </c>
      <c r="D187" s="230"/>
    </row>
    <row r="188" spans="1:4" ht="24" customHeight="1">
      <c r="A188" s="1237" t="s">
        <v>487</v>
      </c>
      <c r="B188" s="1237"/>
      <c r="C188" s="345">
        <v>-4</v>
      </c>
      <c r="D188" s="230"/>
    </row>
    <row r="189" spans="1:4" ht="24" customHeight="1">
      <c r="A189" s="1238" t="s">
        <v>16</v>
      </c>
      <c r="B189" s="1238"/>
      <c r="C189" s="355">
        <f>h11v!E227</f>
        <v>-497000</v>
      </c>
      <c r="D189" s="230"/>
    </row>
    <row r="190" spans="1:4" ht="24" customHeight="1">
      <c r="A190" s="230"/>
      <c r="B190" s="230"/>
      <c r="C190" s="230"/>
      <c r="D190" s="230"/>
    </row>
    <row r="191" spans="1:4" ht="77.25" customHeight="1">
      <c r="A191" s="682" t="s">
        <v>10</v>
      </c>
      <c r="B191" s="681" t="s">
        <v>463</v>
      </c>
      <c r="C191" s="676" t="s">
        <v>654</v>
      </c>
      <c r="D191" s="230"/>
    </row>
    <row r="192" spans="1:4" ht="24" customHeight="1">
      <c r="A192" s="682" t="s">
        <v>11</v>
      </c>
      <c r="B192" s="681" t="s">
        <v>488</v>
      </c>
      <c r="C192" s="676" t="s">
        <v>36</v>
      </c>
      <c r="D192" s="230"/>
    </row>
    <row r="193" spans="1:4" ht="43.5" customHeight="1">
      <c r="A193" s="682" t="s">
        <v>12</v>
      </c>
      <c r="B193" s="681" t="s">
        <v>489</v>
      </c>
      <c r="C193" s="682"/>
      <c r="D193" s="230"/>
    </row>
    <row r="194" spans="1:4" ht="24" customHeight="1">
      <c r="A194" s="682" t="s">
        <v>13</v>
      </c>
      <c r="B194" s="681" t="s">
        <v>472</v>
      </c>
      <c r="C194" s="682"/>
      <c r="D194" s="230"/>
    </row>
    <row r="195" spans="1:4" ht="40.5" customHeight="1">
      <c r="A195" s="682" t="s">
        <v>14</v>
      </c>
      <c r="B195" s="681" t="s">
        <v>473</v>
      </c>
      <c r="C195" s="682"/>
      <c r="D195" s="230"/>
    </row>
    <row r="196" spans="1:4" ht="51.75">
      <c r="A196" s="682" t="s">
        <v>44</v>
      </c>
      <c r="B196" s="681" t="s">
        <v>161</v>
      </c>
      <c r="C196" s="682"/>
      <c r="D196" s="230"/>
    </row>
    <row r="197" spans="1:4" ht="24" customHeight="1">
      <c r="A197" s="1202" t="s">
        <v>15</v>
      </c>
      <c r="B197" s="1202"/>
      <c r="C197" s="682"/>
      <c r="D197" s="230"/>
    </row>
    <row r="198" spans="1:4" ht="24" customHeight="1">
      <c r="A198" s="1238" t="s">
        <v>16</v>
      </c>
      <c r="B198" s="1238"/>
      <c r="C198" s="355">
        <f>h11v!E241</f>
        <v>-214393</v>
      </c>
      <c r="D198" s="230"/>
    </row>
    <row r="199" spans="1:4" ht="24" customHeight="1">
      <c r="A199" s="230"/>
      <c r="B199" s="230"/>
      <c r="C199" s="230"/>
      <c r="D199" s="230"/>
    </row>
    <row r="200" spans="1:4" ht="57.75" customHeight="1">
      <c r="A200" s="682" t="s">
        <v>10</v>
      </c>
      <c r="B200" s="681" t="s">
        <v>463</v>
      </c>
      <c r="C200" s="676" t="s">
        <v>653</v>
      </c>
      <c r="D200" s="230"/>
    </row>
    <row r="201" spans="1:4" ht="24" customHeight="1">
      <c r="A201" s="682" t="s">
        <v>11</v>
      </c>
      <c r="B201" s="681" t="s">
        <v>490</v>
      </c>
      <c r="C201" s="676" t="s">
        <v>36</v>
      </c>
      <c r="D201" s="230"/>
    </row>
    <row r="202" spans="1:4" ht="79.5" customHeight="1">
      <c r="A202" s="682" t="s">
        <v>12</v>
      </c>
      <c r="B202" s="681" t="s">
        <v>491</v>
      </c>
      <c r="C202" s="682"/>
      <c r="D202" s="230"/>
    </row>
    <row r="203" spans="1:4" ht="29.25" customHeight="1">
      <c r="A203" s="682" t="s">
        <v>13</v>
      </c>
      <c r="B203" s="681" t="s">
        <v>472</v>
      </c>
      <c r="C203" s="682"/>
      <c r="D203" s="230"/>
    </row>
    <row r="204" spans="1:4" ht="39.75" customHeight="1">
      <c r="A204" s="682" t="s">
        <v>14</v>
      </c>
      <c r="B204" s="681" t="s">
        <v>473</v>
      </c>
      <c r="C204" s="682"/>
      <c r="D204" s="230"/>
    </row>
    <row r="205" spans="1:4" ht="35.25" customHeight="1">
      <c r="A205" s="682" t="s">
        <v>44</v>
      </c>
      <c r="B205" s="681" t="s">
        <v>161</v>
      </c>
      <c r="C205" s="682"/>
      <c r="D205" s="356"/>
    </row>
    <row r="206" spans="1:4" ht="24" customHeight="1">
      <c r="A206" s="1202" t="s">
        <v>15</v>
      </c>
      <c r="B206" s="1202"/>
      <c r="C206" s="682"/>
      <c r="D206" s="230"/>
    </row>
    <row r="207" spans="1:4" ht="24" customHeight="1">
      <c r="A207" s="1237" t="s">
        <v>492</v>
      </c>
      <c r="B207" s="1237"/>
      <c r="C207" s="345">
        <v>3</v>
      </c>
      <c r="D207" s="230"/>
    </row>
    <row r="208" spans="1:4" ht="24" customHeight="1">
      <c r="A208" s="1238" t="s">
        <v>16</v>
      </c>
      <c r="B208" s="1238"/>
      <c r="C208" s="355">
        <f>h12.d!H103</f>
        <v>115000</v>
      </c>
      <c r="D208" s="230"/>
    </row>
    <row r="209" spans="1:4" ht="24" customHeight="1">
      <c r="A209" s="230"/>
      <c r="B209" s="230"/>
      <c r="C209" s="230"/>
      <c r="D209" s="230"/>
    </row>
    <row r="210" spans="1:4" ht="69" customHeight="1">
      <c r="A210" s="714" t="s">
        <v>10</v>
      </c>
      <c r="B210" s="846" t="s">
        <v>463</v>
      </c>
      <c r="C210" s="676" t="s">
        <v>655</v>
      </c>
      <c r="D210" s="230"/>
    </row>
    <row r="211" spans="1:4" ht="24" customHeight="1">
      <c r="A211" s="714" t="s">
        <v>11</v>
      </c>
      <c r="B211" s="846" t="s">
        <v>641</v>
      </c>
      <c r="C211" s="937" t="s">
        <v>50</v>
      </c>
      <c r="D211" s="230"/>
    </row>
    <row r="212" spans="1:4" ht="43.5" customHeight="1">
      <c r="A212" s="714" t="s">
        <v>12</v>
      </c>
      <c r="B212" s="846" t="s">
        <v>642</v>
      </c>
      <c r="C212" s="682"/>
      <c r="D212" s="230"/>
    </row>
    <row r="213" spans="1:4" ht="70.5" customHeight="1">
      <c r="A213" s="714" t="s">
        <v>13</v>
      </c>
      <c r="B213" s="846" t="s">
        <v>643</v>
      </c>
      <c r="C213" s="682"/>
      <c r="D213" s="230"/>
    </row>
    <row r="214" spans="1:4" ht="39.75" customHeight="1">
      <c r="A214" s="714" t="s">
        <v>14</v>
      </c>
      <c r="B214" s="846" t="s">
        <v>473</v>
      </c>
      <c r="C214" s="682"/>
      <c r="D214" s="230"/>
    </row>
    <row r="215" spans="1:4" ht="55.5" customHeight="1">
      <c r="A215" s="714" t="s">
        <v>637</v>
      </c>
      <c r="B215" s="846" t="s">
        <v>160</v>
      </c>
      <c r="C215" s="682"/>
      <c r="D215" s="230"/>
    </row>
    <row r="216" spans="1:4" ht="24" customHeight="1">
      <c r="A216" s="1229" t="s">
        <v>15</v>
      </c>
      <c r="B216" s="1229"/>
      <c r="C216" s="682"/>
      <c r="D216" s="230"/>
    </row>
    <row r="217" spans="1:4" ht="27" customHeight="1">
      <c r="A217" s="1235" t="s">
        <v>644</v>
      </c>
      <c r="B217" s="1235"/>
      <c r="C217" s="349">
        <v>-1</v>
      </c>
      <c r="D217" s="230"/>
    </row>
    <row r="218" spans="1:4" ht="36" customHeight="1">
      <c r="A218" s="1235" t="s">
        <v>645</v>
      </c>
      <c r="B218" s="1235"/>
      <c r="C218" s="349">
        <v>-1</v>
      </c>
      <c r="D218" s="230"/>
    </row>
    <row r="219" spans="1:4" ht="24" customHeight="1">
      <c r="A219" s="1235" t="s">
        <v>646</v>
      </c>
      <c r="B219" s="1235"/>
      <c r="C219" s="349">
        <v>-20</v>
      </c>
      <c r="D219" s="230"/>
    </row>
    <row r="220" spans="1:4" ht="24" customHeight="1">
      <c r="A220" s="1235" t="s">
        <v>647</v>
      </c>
      <c r="B220" s="1235"/>
      <c r="C220" s="349">
        <v>-100</v>
      </c>
      <c r="D220" s="230"/>
    </row>
    <row r="221" spans="1:4" ht="24" customHeight="1">
      <c r="A221" s="1248" t="s">
        <v>16</v>
      </c>
      <c r="B221" s="1248"/>
      <c r="C221" s="138">
        <f>'h17'!G76</f>
        <v>-566418.19999999995</v>
      </c>
      <c r="D221" s="230"/>
    </row>
    <row r="222" spans="1:4" ht="24" customHeight="1">
      <c r="A222" s="230"/>
      <c r="B222" s="230"/>
      <c r="C222" s="230"/>
      <c r="D222" s="230"/>
    </row>
    <row r="223" spans="1:4" ht="52.5" customHeight="1">
      <c r="A223" s="714" t="s">
        <v>10</v>
      </c>
      <c r="B223" s="846" t="s">
        <v>463</v>
      </c>
      <c r="C223" s="676" t="s">
        <v>655</v>
      </c>
      <c r="D223" s="230"/>
    </row>
    <row r="224" spans="1:4" ht="24" customHeight="1">
      <c r="A224" s="714" t="s">
        <v>11</v>
      </c>
      <c r="B224" s="846" t="s">
        <v>649</v>
      </c>
      <c r="C224" s="937" t="s">
        <v>50</v>
      </c>
      <c r="D224" s="230"/>
    </row>
    <row r="225" spans="1:4" ht="39" customHeight="1">
      <c r="A225" s="714" t="s">
        <v>12</v>
      </c>
      <c r="B225" s="846" t="s">
        <v>650</v>
      </c>
      <c r="C225" s="682"/>
      <c r="D225" s="230"/>
    </row>
    <row r="226" spans="1:4" ht="36" customHeight="1">
      <c r="A226" s="714" t="s">
        <v>13</v>
      </c>
      <c r="B226" s="846" t="s">
        <v>650</v>
      </c>
      <c r="C226" s="682"/>
      <c r="D226" s="230"/>
    </row>
    <row r="227" spans="1:4" ht="34.5" customHeight="1">
      <c r="A227" s="714" t="s">
        <v>14</v>
      </c>
      <c r="B227" s="846" t="s">
        <v>163</v>
      </c>
      <c r="C227" s="682"/>
      <c r="D227" s="230"/>
    </row>
    <row r="228" spans="1:4" ht="56.25" customHeight="1">
      <c r="A228" s="714" t="s">
        <v>637</v>
      </c>
      <c r="B228" s="846" t="s">
        <v>651</v>
      </c>
      <c r="C228" s="682"/>
      <c r="D228" s="230"/>
    </row>
    <row r="229" spans="1:4" ht="24" customHeight="1">
      <c r="A229" s="1229" t="s">
        <v>15</v>
      </c>
      <c r="B229" s="1229"/>
      <c r="C229" s="682"/>
      <c r="D229" s="230"/>
    </row>
    <row r="230" spans="1:4" ht="24" customHeight="1">
      <c r="A230" s="1235" t="s">
        <v>652</v>
      </c>
      <c r="B230" s="1235"/>
      <c r="C230" s="483">
        <v>-1</v>
      </c>
      <c r="D230" s="230"/>
    </row>
    <row r="231" spans="1:4" ht="24" customHeight="1">
      <c r="A231" s="1248" t="s">
        <v>16</v>
      </c>
      <c r="B231" s="1248"/>
      <c r="C231" s="138">
        <f>'h17'!G79</f>
        <v>-50000</v>
      </c>
      <c r="D231" s="230"/>
    </row>
    <row r="232" spans="1:4" ht="24" customHeight="1">
      <c r="A232" s="230"/>
      <c r="B232" s="230"/>
      <c r="C232" s="230"/>
      <c r="D232" s="230"/>
    </row>
    <row r="233" spans="1:4" ht="24" customHeight="1">
      <c r="A233" s="230"/>
      <c r="B233" s="230"/>
      <c r="C233" s="230"/>
      <c r="D233" s="230"/>
    </row>
    <row r="234" spans="1:4" ht="24" customHeight="1">
      <c r="A234" s="318" t="s">
        <v>7</v>
      </c>
      <c r="B234" s="319" t="s">
        <v>8</v>
      </c>
      <c r="C234" s="320"/>
      <c r="D234" s="320"/>
    </row>
    <row r="235" spans="1:4" ht="24" customHeight="1">
      <c r="A235" s="321">
        <v>1157</v>
      </c>
      <c r="B235" s="322" t="s">
        <v>141</v>
      </c>
      <c r="C235" s="320"/>
      <c r="D235" s="320"/>
    </row>
    <row r="237" spans="1:4" s="230" customFormat="1" ht="24" customHeight="1">
      <c r="A237" s="324" t="s">
        <v>9</v>
      </c>
      <c r="B237" s="320"/>
      <c r="C237" s="320"/>
      <c r="D237" s="320"/>
    </row>
    <row r="238" spans="1:4" s="230" customFormat="1" ht="61.5" customHeight="1">
      <c r="A238" s="688" t="s">
        <v>10</v>
      </c>
      <c r="B238" s="687" t="s">
        <v>133</v>
      </c>
      <c r="C238" s="676" t="s">
        <v>37</v>
      </c>
      <c r="D238" s="320"/>
    </row>
    <row r="239" spans="1:4" s="230" customFormat="1" ht="32.25" customHeight="1">
      <c r="A239" s="688" t="s">
        <v>11</v>
      </c>
      <c r="B239" s="687">
        <v>12016</v>
      </c>
      <c r="C239" s="676" t="s">
        <v>36</v>
      </c>
      <c r="D239" s="320"/>
    </row>
    <row r="240" spans="1:4" s="230" customFormat="1" ht="36.75" customHeight="1">
      <c r="A240" s="688" t="s">
        <v>12</v>
      </c>
      <c r="B240" s="687" t="s">
        <v>226</v>
      </c>
      <c r="C240" s="682"/>
      <c r="D240" s="320"/>
    </row>
    <row r="241" spans="1:4" s="230" customFormat="1" ht="37.5" customHeight="1">
      <c r="A241" s="688" t="s">
        <v>13</v>
      </c>
      <c r="B241" s="687" t="s">
        <v>227</v>
      </c>
      <c r="C241" s="682"/>
      <c r="D241" s="320"/>
    </row>
    <row r="242" spans="1:4" s="230" customFormat="1" ht="24" customHeight="1">
      <c r="A242" s="688" t="s">
        <v>14</v>
      </c>
      <c r="B242" s="687" t="s">
        <v>129</v>
      </c>
      <c r="C242" s="682"/>
      <c r="D242" s="320"/>
    </row>
    <row r="243" spans="1:4" s="230" customFormat="1" ht="53.25" customHeight="1">
      <c r="A243" s="688" t="s">
        <v>128</v>
      </c>
      <c r="B243" s="354" t="s">
        <v>127</v>
      </c>
      <c r="C243" s="682"/>
      <c r="D243" s="320"/>
    </row>
    <row r="244" spans="1:4" s="230" customFormat="1" ht="24" customHeight="1">
      <c r="A244" s="1229" t="s">
        <v>15</v>
      </c>
      <c r="B244" s="1229"/>
      <c r="C244" s="682"/>
      <c r="D244" s="320"/>
    </row>
    <row r="245" spans="1:4" s="230" customFormat="1" ht="24" customHeight="1">
      <c r="A245" s="1297" t="s">
        <v>512</v>
      </c>
      <c r="B245" s="1298"/>
      <c r="C245" s="357">
        <v>-30</v>
      </c>
      <c r="D245" s="320"/>
    </row>
    <row r="246" spans="1:4" s="230" customFormat="1" ht="37.5" customHeight="1">
      <c r="A246" s="1297" t="s">
        <v>513</v>
      </c>
      <c r="B246" s="1298"/>
      <c r="C246" s="357">
        <v>-5</v>
      </c>
      <c r="D246" s="320"/>
    </row>
    <row r="247" spans="1:4" s="230" customFormat="1" ht="19.5" customHeight="1">
      <c r="A247" s="1297" t="s">
        <v>514</v>
      </c>
      <c r="B247" s="1298"/>
      <c r="C247" s="357">
        <v>-7</v>
      </c>
      <c r="D247" s="320"/>
    </row>
    <row r="248" spans="1:4" s="230" customFormat="1" ht="35.25" customHeight="1">
      <c r="A248" s="1297" t="s">
        <v>515</v>
      </c>
      <c r="B248" s="1298"/>
      <c r="C248" s="357">
        <v>-1</v>
      </c>
      <c r="D248" s="320"/>
    </row>
    <row r="249" spans="1:4" s="230" customFormat="1" ht="36.75" customHeight="1">
      <c r="A249" s="1299" t="s">
        <v>583</v>
      </c>
      <c r="B249" s="1300"/>
      <c r="C249" s="357">
        <v>-1</v>
      </c>
      <c r="D249" s="320"/>
    </row>
    <row r="250" spans="1:4" s="230" customFormat="1" ht="24" customHeight="1">
      <c r="A250" s="1296" t="s">
        <v>16</v>
      </c>
      <c r="B250" s="1296"/>
      <c r="C250" s="328">
        <f>h12.d!H114</f>
        <v>-86061.700000000012</v>
      </c>
      <c r="D250" s="320"/>
    </row>
    <row r="251" spans="1:4" s="230" customFormat="1" ht="24" customHeight="1">
      <c r="A251" s="352"/>
      <c r="B251" s="352"/>
      <c r="C251" s="329"/>
      <c r="D251" s="320"/>
    </row>
    <row r="252" spans="1:4" s="230" customFormat="1" ht="54" customHeight="1">
      <c r="A252" s="688" t="s">
        <v>10</v>
      </c>
      <c r="B252" s="687" t="s">
        <v>133</v>
      </c>
      <c r="C252" s="676" t="s">
        <v>37</v>
      </c>
      <c r="D252" s="329"/>
    </row>
    <row r="253" spans="1:4" s="230" customFormat="1" ht="23.25" customHeight="1">
      <c r="A253" s="688" t="s">
        <v>11</v>
      </c>
      <c r="B253" s="687" t="s">
        <v>225</v>
      </c>
      <c r="C253" s="676" t="s">
        <v>36</v>
      </c>
      <c r="D253" s="329"/>
    </row>
    <row r="254" spans="1:4" s="230" customFormat="1" ht="41.25" customHeight="1">
      <c r="A254" s="688" t="s">
        <v>12</v>
      </c>
      <c r="B254" s="687" t="s">
        <v>226</v>
      </c>
      <c r="C254" s="682"/>
      <c r="D254" s="329"/>
    </row>
    <row r="255" spans="1:4" s="230" customFormat="1" ht="36" customHeight="1">
      <c r="A255" s="688" t="s">
        <v>13</v>
      </c>
      <c r="B255" s="687" t="s">
        <v>227</v>
      </c>
      <c r="C255" s="682"/>
      <c r="D255" s="329"/>
    </row>
    <row r="256" spans="1:4" s="230" customFormat="1" ht="31.5" customHeight="1">
      <c r="A256" s="688" t="s">
        <v>14</v>
      </c>
      <c r="B256" s="687" t="s">
        <v>129</v>
      </c>
      <c r="C256" s="682"/>
      <c r="D256" s="329"/>
    </row>
    <row r="257" spans="1:4" s="230" customFormat="1" ht="39" customHeight="1">
      <c r="A257" s="688" t="s">
        <v>128</v>
      </c>
      <c r="B257" s="354" t="s">
        <v>127</v>
      </c>
      <c r="C257" s="682"/>
      <c r="D257" s="329"/>
    </row>
    <row r="258" spans="1:4" s="230" customFormat="1" ht="21.75" customHeight="1">
      <c r="A258" s="1229" t="s">
        <v>15</v>
      </c>
      <c r="B258" s="1229"/>
      <c r="C258" s="682"/>
      <c r="D258" s="329"/>
    </row>
    <row r="259" spans="1:4" s="230" customFormat="1" ht="24" customHeight="1">
      <c r="A259" s="1228" t="s">
        <v>16</v>
      </c>
      <c r="B259" s="1228"/>
      <c r="C259" s="328">
        <f>'h15'!C555</f>
        <v>-277397.59999999998</v>
      </c>
      <c r="D259" s="329"/>
    </row>
    <row r="260" spans="1:4" s="230" customFormat="1" ht="24" customHeight="1">
      <c r="C260" s="329"/>
      <c r="D260" s="329"/>
    </row>
    <row r="261" spans="1:4" s="230" customFormat="1" ht="54" customHeight="1">
      <c r="A261" s="688" t="s">
        <v>10</v>
      </c>
      <c r="B261" s="687" t="s">
        <v>133</v>
      </c>
      <c r="C261" s="676" t="s">
        <v>37</v>
      </c>
      <c r="D261" s="333"/>
    </row>
    <row r="262" spans="1:4" s="230" customFormat="1" ht="24" customHeight="1">
      <c r="A262" s="353" t="s">
        <v>11</v>
      </c>
      <c r="B262" s="687" t="s">
        <v>132</v>
      </c>
      <c r="C262" s="676" t="s">
        <v>36</v>
      </c>
      <c r="D262" s="314"/>
    </row>
    <row r="263" spans="1:4" s="230" customFormat="1" ht="52.5" customHeight="1">
      <c r="A263" s="353" t="s">
        <v>12</v>
      </c>
      <c r="B263" s="687" t="s">
        <v>131</v>
      </c>
      <c r="C263" s="682"/>
      <c r="D263" s="314"/>
    </row>
    <row r="264" spans="1:4" s="230" customFormat="1" ht="38.25" customHeight="1">
      <c r="A264" s="353" t="s">
        <v>13</v>
      </c>
      <c r="B264" s="687" t="s">
        <v>130</v>
      </c>
      <c r="C264" s="682"/>
      <c r="D264" s="314"/>
    </row>
    <row r="265" spans="1:4" s="230" customFormat="1" ht="24" customHeight="1">
      <c r="A265" s="353" t="s">
        <v>14</v>
      </c>
      <c r="B265" s="687" t="s">
        <v>129</v>
      </c>
      <c r="C265" s="682"/>
      <c r="D265" s="314"/>
    </row>
    <row r="266" spans="1:4" s="230" customFormat="1" ht="42.75" customHeight="1">
      <c r="A266" s="353" t="s">
        <v>128</v>
      </c>
      <c r="B266" s="687" t="s">
        <v>127</v>
      </c>
      <c r="C266" s="682"/>
      <c r="D266" s="314"/>
    </row>
    <row r="267" spans="1:4" s="230" customFormat="1" ht="24" customHeight="1">
      <c r="A267" s="1229" t="s">
        <v>15</v>
      </c>
      <c r="B267" s="1229"/>
      <c r="C267" s="682"/>
      <c r="D267" s="314"/>
    </row>
    <row r="268" spans="1:4" s="230" customFormat="1" ht="24" customHeight="1">
      <c r="A268" s="1228" t="s">
        <v>16</v>
      </c>
      <c r="B268" s="1228"/>
      <c r="C268" s="328">
        <f>'h15'!C565</f>
        <v>-96375.9</v>
      </c>
      <c r="D268" s="314"/>
    </row>
    <row r="269" spans="1:4" s="230" customFormat="1" ht="24" customHeight="1">
      <c r="C269" s="329"/>
      <c r="D269" s="329"/>
    </row>
    <row r="270" spans="1:4" s="230" customFormat="1" ht="69">
      <c r="A270" s="688" t="s">
        <v>10</v>
      </c>
      <c r="B270" s="687" t="s">
        <v>133</v>
      </c>
      <c r="C270" s="685" t="s">
        <v>294</v>
      </c>
      <c r="D270" s="54"/>
    </row>
    <row r="271" spans="1:4" s="230" customFormat="1" ht="24.75" customHeight="1">
      <c r="A271" s="688" t="s">
        <v>11</v>
      </c>
      <c r="B271" s="687" t="s">
        <v>328</v>
      </c>
      <c r="C271" s="685" t="s">
        <v>2</v>
      </c>
      <c r="D271" s="54"/>
    </row>
    <row r="272" spans="1:4" s="230" customFormat="1" ht="90" customHeight="1">
      <c r="A272" s="353" t="s">
        <v>12</v>
      </c>
      <c r="B272" s="687" t="s">
        <v>329</v>
      </c>
      <c r="C272" s="1304"/>
      <c r="D272" s="54"/>
    </row>
    <row r="273" spans="1:4" s="230" customFormat="1" ht="39.75" customHeight="1">
      <c r="A273" s="353" t="s">
        <v>13</v>
      </c>
      <c r="B273" s="687" t="s">
        <v>330</v>
      </c>
      <c r="C273" s="1285"/>
      <c r="D273" s="54"/>
    </row>
    <row r="274" spans="1:4" s="230" customFormat="1" ht="24" customHeight="1">
      <c r="A274" s="353" t="s">
        <v>14</v>
      </c>
      <c r="B274" s="687" t="s">
        <v>129</v>
      </c>
      <c r="C274" s="1285"/>
      <c r="D274" s="54"/>
    </row>
    <row r="275" spans="1:4" s="230" customFormat="1" ht="57" customHeight="1">
      <c r="A275" s="688" t="s">
        <v>128</v>
      </c>
      <c r="B275" s="354" t="s">
        <v>183</v>
      </c>
      <c r="C275" s="1285"/>
      <c r="D275" s="54"/>
    </row>
    <row r="276" spans="1:4" s="230" customFormat="1" ht="24" customHeight="1">
      <c r="A276" s="1229" t="s">
        <v>15</v>
      </c>
      <c r="B276" s="1229"/>
      <c r="C276" s="1286"/>
      <c r="D276" s="54"/>
    </row>
    <row r="277" spans="1:4" s="230" customFormat="1" ht="24" customHeight="1">
      <c r="A277" s="1228" t="s">
        <v>16</v>
      </c>
      <c r="B277" s="1228"/>
      <c r="C277" s="358">
        <f>'h15'!C574</f>
        <v>309445.09999999998</v>
      </c>
      <c r="D277" s="54"/>
    </row>
    <row r="278" spans="1:4" s="230" customFormat="1" ht="24" customHeight="1">
      <c r="A278" s="314"/>
      <c r="B278" s="314"/>
      <c r="C278" s="314"/>
      <c r="D278" s="54"/>
    </row>
    <row r="279" spans="1:4" s="230" customFormat="1" ht="18" customHeight="1">
      <c r="A279" s="236" t="s">
        <v>7</v>
      </c>
      <c r="B279" s="236" t="s">
        <v>8</v>
      </c>
      <c r="C279" s="359"/>
      <c r="D279" s="359"/>
    </row>
    <row r="280" spans="1:4" s="230" customFormat="1" ht="20.25" customHeight="1">
      <c r="A280" s="687" t="s">
        <v>236</v>
      </c>
      <c r="B280" s="360" t="s">
        <v>240</v>
      </c>
      <c r="C280" s="361"/>
      <c r="D280" s="361"/>
    </row>
    <row r="281" spans="1:4" s="230" customFormat="1" ht="24" customHeight="1">
      <c r="A281" s="352"/>
      <c r="B281" s="352"/>
      <c r="C281" s="54"/>
      <c r="D281" s="54"/>
    </row>
    <row r="282" spans="1:4" s="230" customFormat="1" ht="21" customHeight="1">
      <c r="A282" s="1302" t="s">
        <v>9</v>
      </c>
      <c r="B282" s="1302"/>
      <c r="C282" s="362"/>
      <c r="D282" s="362"/>
    </row>
    <row r="283" spans="1:4" s="230" customFormat="1" ht="69">
      <c r="A283" s="224" t="s">
        <v>10</v>
      </c>
      <c r="B283" s="240" t="s">
        <v>236</v>
      </c>
      <c r="C283" s="335" t="s">
        <v>37</v>
      </c>
      <c r="D283" s="54"/>
    </row>
    <row r="284" spans="1:4" s="230" customFormat="1" ht="24" customHeight="1">
      <c r="A284" s="692" t="s">
        <v>11</v>
      </c>
      <c r="B284" s="681" t="s">
        <v>162</v>
      </c>
      <c r="C284" s="350" t="s">
        <v>2</v>
      </c>
      <c r="D284" s="54"/>
    </row>
    <row r="285" spans="1:4" s="230" customFormat="1" ht="75.75" customHeight="1">
      <c r="A285" s="224" t="s">
        <v>12</v>
      </c>
      <c r="B285" s="681" t="s">
        <v>237</v>
      </c>
      <c r="C285" s="1307"/>
      <c r="D285" s="54"/>
    </row>
    <row r="286" spans="1:4" s="230" customFormat="1" ht="54" customHeight="1">
      <c r="A286" s="224" t="s">
        <v>13</v>
      </c>
      <c r="B286" s="681" t="s">
        <v>238</v>
      </c>
      <c r="C286" s="1308"/>
      <c r="D286" s="54"/>
    </row>
    <row r="287" spans="1:4" s="230" customFormat="1" ht="24" customHeight="1">
      <c r="A287" s="692" t="s">
        <v>14</v>
      </c>
      <c r="B287" s="681" t="s">
        <v>129</v>
      </c>
      <c r="C287" s="1308"/>
      <c r="D287" s="54"/>
    </row>
    <row r="288" spans="1:4" s="230" customFormat="1" ht="55.5" customHeight="1">
      <c r="A288" s="692" t="s">
        <v>44</v>
      </c>
      <c r="B288" s="681" t="s">
        <v>160</v>
      </c>
      <c r="C288" s="1309"/>
      <c r="D288" s="54"/>
    </row>
    <row r="289" spans="1:4" s="230" customFormat="1" ht="24" customHeight="1">
      <c r="A289" s="1305" t="s">
        <v>15</v>
      </c>
      <c r="B289" s="1305"/>
      <c r="C289" s="351"/>
      <c r="D289" s="54"/>
    </row>
    <row r="290" spans="1:4" s="230" customFormat="1" ht="33.75" customHeight="1">
      <c r="A290" s="1237" t="s">
        <v>239</v>
      </c>
      <c r="B290" s="1237"/>
      <c r="C290" s="80">
        <v>-20</v>
      </c>
      <c r="D290" s="54"/>
    </row>
    <row r="291" spans="1:4" s="230" customFormat="1" ht="24" customHeight="1">
      <c r="A291" s="1306" t="s">
        <v>16</v>
      </c>
      <c r="B291" s="1306"/>
      <c r="C291" s="363">
        <f>'h15'!C588</f>
        <v>-785160</v>
      </c>
      <c r="D291" s="54"/>
    </row>
    <row r="292" spans="1:4" s="230" customFormat="1" ht="24" customHeight="1">
      <c r="A292" s="352"/>
      <c r="B292" s="352"/>
      <c r="C292" s="54"/>
      <c r="D292" s="54"/>
    </row>
    <row r="293" spans="1:4" s="230" customFormat="1" ht="24" customHeight="1">
      <c r="A293" s="318" t="s">
        <v>7</v>
      </c>
      <c r="B293" s="319" t="s">
        <v>8</v>
      </c>
      <c r="C293" s="314"/>
      <c r="D293" s="54"/>
    </row>
    <row r="294" spans="1:4" s="230" customFormat="1" ht="24" customHeight="1">
      <c r="A294" s="321">
        <v>1167</v>
      </c>
      <c r="B294" s="322" t="str">
        <f>'h8'!E355</f>
        <v xml:space="preserve"> Էլեկտրաէներգետիկ համակարգի զարգացման ծրագիր</v>
      </c>
      <c r="C294" s="314"/>
      <c r="D294" s="54"/>
    </row>
    <row r="295" spans="1:4" s="230" customFormat="1" ht="16.5" customHeight="1">
      <c r="A295" s="314"/>
      <c r="B295" s="320"/>
      <c r="C295" s="314"/>
      <c r="D295" s="54"/>
    </row>
    <row r="296" spans="1:4" s="230" customFormat="1" ht="24" customHeight="1">
      <c r="A296" s="1280" t="str">
        <f>A282</f>
        <v xml:space="preserve"> Ծրագրի միջոցառումները </v>
      </c>
      <c r="B296" s="1280"/>
      <c r="C296" s="314"/>
      <c r="D296" s="54"/>
    </row>
    <row r="297" spans="1:4" s="230" customFormat="1" ht="69">
      <c r="A297" s="688" t="s">
        <v>10</v>
      </c>
      <c r="B297" s="687" t="s">
        <v>266</v>
      </c>
      <c r="C297" s="685" t="s">
        <v>37</v>
      </c>
      <c r="D297" s="54"/>
    </row>
    <row r="298" spans="1:4" s="230" customFormat="1" ht="24" customHeight="1">
      <c r="A298" s="688" t="s">
        <v>11</v>
      </c>
      <c r="B298" s="687" t="s">
        <v>267</v>
      </c>
      <c r="C298" s="685" t="s">
        <v>2</v>
      </c>
      <c r="D298" s="54"/>
    </row>
    <row r="299" spans="1:4" s="230" customFormat="1" ht="51" customHeight="1">
      <c r="A299" s="688" t="s">
        <v>12</v>
      </c>
      <c r="B299" s="687" t="s">
        <v>268</v>
      </c>
      <c r="C299" s="1283"/>
      <c r="D299" s="54"/>
    </row>
    <row r="300" spans="1:4" s="230" customFormat="1" ht="54.75" customHeight="1">
      <c r="A300" s="688" t="s">
        <v>13</v>
      </c>
      <c r="B300" s="687" t="s">
        <v>269</v>
      </c>
      <c r="C300" s="1283"/>
      <c r="D300" s="54"/>
    </row>
    <row r="301" spans="1:4" s="230" customFormat="1" ht="24" customHeight="1">
      <c r="A301" s="688" t="s">
        <v>14</v>
      </c>
      <c r="B301" s="687" t="s">
        <v>75</v>
      </c>
      <c r="C301" s="1283"/>
      <c r="D301" s="54"/>
    </row>
    <row r="302" spans="1:4" s="230" customFormat="1" ht="35.25" customHeight="1">
      <c r="A302" s="688" t="s">
        <v>274</v>
      </c>
      <c r="B302" s="687" t="s">
        <v>270</v>
      </c>
      <c r="C302" s="1283"/>
      <c r="D302" s="54"/>
    </row>
    <row r="303" spans="1:4" s="230" customFormat="1" ht="24" customHeight="1">
      <c r="A303" s="1229" t="s">
        <v>15</v>
      </c>
      <c r="B303" s="1229"/>
      <c r="C303" s="321"/>
      <c r="D303" s="54"/>
    </row>
    <row r="304" spans="1:4" ht="24" customHeight="1">
      <c r="A304" s="1251" t="s">
        <v>271</v>
      </c>
      <c r="B304" s="1251"/>
      <c r="C304" s="364">
        <v>-1</v>
      </c>
      <c r="D304" s="54"/>
    </row>
    <row r="305" spans="1:4" ht="24" customHeight="1">
      <c r="A305" s="1228" t="s">
        <v>16</v>
      </c>
      <c r="B305" s="1228"/>
      <c r="C305" s="344">
        <f>'h15'!C603</f>
        <v>-125178.8</v>
      </c>
      <c r="D305" s="54"/>
    </row>
    <row r="306" spans="1:4" ht="24" customHeight="1">
      <c r="A306" s="352"/>
      <c r="B306" s="352"/>
      <c r="C306" s="87"/>
      <c r="D306" s="54"/>
    </row>
    <row r="307" spans="1:4" ht="51" customHeight="1">
      <c r="A307" s="353" t="s">
        <v>10</v>
      </c>
      <c r="B307" s="354" t="s">
        <v>266</v>
      </c>
      <c r="C307" s="350" t="s">
        <v>37</v>
      </c>
      <c r="D307" s="54"/>
    </row>
    <row r="308" spans="1:4" ht="24" customHeight="1">
      <c r="A308" s="688" t="s">
        <v>11</v>
      </c>
      <c r="B308" s="687" t="s">
        <v>76</v>
      </c>
      <c r="C308" s="350" t="s">
        <v>2</v>
      </c>
      <c r="D308" s="54"/>
    </row>
    <row r="309" spans="1:4" ht="54" customHeight="1">
      <c r="A309" s="688" t="s">
        <v>12</v>
      </c>
      <c r="B309" s="687" t="s">
        <v>272</v>
      </c>
      <c r="C309" s="1283"/>
      <c r="D309" s="54"/>
    </row>
    <row r="310" spans="1:4" ht="43.5" customHeight="1">
      <c r="A310" s="688" t="s">
        <v>13</v>
      </c>
      <c r="B310" s="687" t="s">
        <v>273</v>
      </c>
      <c r="C310" s="1283"/>
      <c r="D310" s="54"/>
    </row>
    <row r="311" spans="1:4" ht="46.5" customHeight="1">
      <c r="A311" s="688" t="s">
        <v>14</v>
      </c>
      <c r="B311" s="687" t="s">
        <v>77</v>
      </c>
      <c r="C311" s="1283"/>
      <c r="D311" s="54"/>
    </row>
    <row r="312" spans="1:4" ht="55.5" customHeight="1">
      <c r="A312" s="688" t="s">
        <v>44</v>
      </c>
      <c r="B312" s="687" t="s">
        <v>270</v>
      </c>
      <c r="C312" s="1283"/>
      <c r="D312" s="54"/>
    </row>
    <row r="313" spans="1:4" ht="24" customHeight="1">
      <c r="A313" s="1229" t="s">
        <v>15</v>
      </c>
      <c r="B313" s="1229"/>
      <c r="C313" s="321"/>
      <c r="D313" s="54"/>
    </row>
    <row r="314" spans="1:4" s="230" customFormat="1" ht="24" customHeight="1">
      <c r="A314" s="1228" t="s">
        <v>16</v>
      </c>
      <c r="B314" s="1228"/>
      <c r="C314" s="365">
        <f>'h15'!C612</f>
        <v>-680537.5</v>
      </c>
      <c r="D314" s="54"/>
    </row>
    <row r="315" spans="1:4" s="230" customFormat="1" ht="24" customHeight="1">
      <c r="A315" s="314"/>
      <c r="B315" s="314"/>
      <c r="C315" s="314"/>
      <c r="D315" s="54"/>
    </row>
    <row r="316" spans="1:4" s="230" customFormat="1" ht="24" customHeight="1">
      <c r="A316" s="297"/>
      <c r="B316" s="297"/>
      <c r="C316" s="760" t="s">
        <v>283</v>
      </c>
      <c r="D316" s="761"/>
    </row>
    <row r="317" spans="1:4" s="230" customFormat="1" ht="24" customHeight="1">
      <c r="A317" s="1294" t="s">
        <v>164</v>
      </c>
      <c r="B317" s="1294"/>
      <c r="C317" s="1294"/>
      <c r="D317" s="366"/>
    </row>
    <row r="318" spans="1:4" s="230" customFormat="1" ht="24" customHeight="1">
      <c r="A318" s="366" t="s">
        <v>23</v>
      </c>
      <c r="B318" s="333"/>
      <c r="C318" s="333"/>
      <c r="D318" s="333"/>
    </row>
    <row r="319" spans="1:4" s="230" customFormat="1" ht="24" customHeight="1"/>
    <row r="320" spans="1:4" s="683" customFormat="1" ht="24" customHeight="1">
      <c r="A320" s="318" t="s">
        <v>7</v>
      </c>
      <c r="B320" s="319" t="s">
        <v>8</v>
      </c>
      <c r="C320" s="367"/>
      <c r="D320" s="367"/>
    </row>
    <row r="321" spans="1:4" s="230" customFormat="1" ht="18" customHeight="1">
      <c r="A321" s="321">
        <f>+'h15'!A11</f>
        <v>1004</v>
      </c>
      <c r="B321" s="321" t="str">
        <f>+'h15'!B11</f>
        <v xml:space="preserve"> Ոռոգման համակարգի առողջացում</v>
      </c>
      <c r="C321" s="320"/>
      <c r="D321" s="320"/>
    </row>
    <row r="322" spans="1:4" s="230" customFormat="1" ht="15" customHeight="1">
      <c r="A322" s="314"/>
      <c r="B322" s="314"/>
      <c r="C322" s="314"/>
      <c r="D322" s="314"/>
    </row>
    <row r="323" spans="1:4" s="230" customFormat="1" ht="24" customHeight="1">
      <c r="A323" s="324" t="s">
        <v>9</v>
      </c>
      <c r="B323" s="320"/>
      <c r="C323" s="320"/>
      <c r="D323" s="320"/>
    </row>
    <row r="324" spans="1:4" s="230" customFormat="1" ht="24" customHeight="1">
      <c r="A324" s="324"/>
      <c r="B324" s="320"/>
      <c r="C324" s="320"/>
      <c r="D324" s="320"/>
    </row>
    <row r="325" spans="1:4" s="230" customFormat="1" ht="56.25" customHeight="1">
      <c r="A325" s="679" t="s">
        <v>10</v>
      </c>
      <c r="B325" s="679">
        <v>1004</v>
      </c>
      <c r="C325" s="676" t="s">
        <v>37</v>
      </c>
      <c r="D325" s="320"/>
    </row>
    <row r="326" spans="1:4" s="230" customFormat="1" ht="24" customHeight="1">
      <c r="A326" s="679" t="s">
        <v>11</v>
      </c>
      <c r="B326" s="679">
        <v>11005</v>
      </c>
      <c r="C326" s="677" t="s">
        <v>2</v>
      </c>
      <c r="D326" s="320"/>
    </row>
    <row r="327" spans="1:4" s="230" customFormat="1" ht="51" customHeight="1">
      <c r="A327" s="679" t="s">
        <v>12</v>
      </c>
      <c r="B327" s="442" t="s">
        <v>518</v>
      </c>
      <c r="C327" s="249"/>
      <c r="D327" s="320"/>
    </row>
    <row r="328" spans="1:4" s="230" customFormat="1" ht="51.75" customHeight="1">
      <c r="A328" s="679" t="s">
        <v>13</v>
      </c>
      <c r="B328" s="679" t="s">
        <v>527</v>
      </c>
      <c r="C328" s="249"/>
      <c r="D328" s="320"/>
    </row>
    <row r="329" spans="1:4" s="230" customFormat="1" ht="30.75" customHeight="1">
      <c r="A329" s="679" t="s">
        <v>14</v>
      </c>
      <c r="B329" s="679" t="s">
        <v>75</v>
      </c>
      <c r="C329" s="249"/>
      <c r="D329" s="320"/>
    </row>
    <row r="330" spans="1:4" s="230" customFormat="1" ht="58.5" customHeight="1">
      <c r="A330" s="679" t="s">
        <v>159</v>
      </c>
      <c r="B330" s="679" t="s">
        <v>160</v>
      </c>
      <c r="C330" s="249"/>
      <c r="D330" s="320"/>
    </row>
    <row r="331" spans="1:4" s="230" customFormat="1" ht="24" customHeight="1">
      <c r="A331" s="1218" t="s">
        <v>15</v>
      </c>
      <c r="B331" s="1219"/>
      <c r="C331" s="682"/>
      <c r="D331" s="320"/>
    </row>
    <row r="332" spans="1:4" s="230" customFormat="1" ht="24" customHeight="1">
      <c r="A332" s="1239" t="s">
        <v>385</v>
      </c>
      <c r="B332" s="1240"/>
      <c r="C332" s="483">
        <v>-2</v>
      </c>
      <c r="D332" s="320"/>
    </row>
    <row r="333" spans="1:4" s="230" customFormat="1" ht="24" customHeight="1">
      <c r="A333" s="1220" t="s">
        <v>16</v>
      </c>
      <c r="B333" s="1221"/>
      <c r="C333" s="135">
        <f>h11v!E19</f>
        <v>-162175.59999999998</v>
      </c>
      <c r="D333" s="320"/>
    </row>
    <row r="334" spans="1:4" s="230" customFormat="1" ht="24" customHeight="1">
      <c r="A334" s="443"/>
      <c r="B334" s="443"/>
      <c r="C334" s="136"/>
      <c r="D334" s="320"/>
    </row>
    <row r="335" spans="1:4" s="230" customFormat="1" ht="66" customHeight="1">
      <c r="A335" s="679" t="s">
        <v>10</v>
      </c>
      <c r="B335" s="679">
        <v>1004</v>
      </c>
      <c r="C335" s="676" t="s">
        <v>37</v>
      </c>
      <c r="D335" s="320"/>
    </row>
    <row r="336" spans="1:4" s="230" customFormat="1" ht="24" customHeight="1">
      <c r="A336" s="679" t="s">
        <v>11</v>
      </c>
      <c r="B336" s="679" t="s">
        <v>519</v>
      </c>
      <c r="C336" s="677" t="s">
        <v>2</v>
      </c>
      <c r="D336" s="320"/>
    </row>
    <row r="337" spans="1:4" s="230" customFormat="1" ht="58.5" customHeight="1">
      <c r="A337" s="679" t="s">
        <v>12</v>
      </c>
      <c r="B337" s="442" t="s">
        <v>520</v>
      </c>
      <c r="C337" s="249"/>
      <c r="D337" s="320"/>
    </row>
    <row r="338" spans="1:4" s="230" customFormat="1" ht="54.75" customHeight="1">
      <c r="A338" s="679" t="s">
        <v>13</v>
      </c>
      <c r="B338" s="679" t="s">
        <v>528</v>
      </c>
      <c r="C338" s="249"/>
      <c r="D338" s="320"/>
    </row>
    <row r="339" spans="1:4" s="230" customFormat="1" ht="27.75" customHeight="1">
      <c r="A339" s="679" t="s">
        <v>14</v>
      </c>
      <c r="B339" s="679" t="s">
        <v>75</v>
      </c>
      <c r="C339" s="249"/>
      <c r="D339" s="320"/>
    </row>
    <row r="340" spans="1:4" s="230" customFormat="1" ht="49.5" customHeight="1">
      <c r="A340" s="679" t="s">
        <v>159</v>
      </c>
      <c r="B340" s="679" t="s">
        <v>160</v>
      </c>
      <c r="C340" s="249"/>
      <c r="D340" s="320"/>
    </row>
    <row r="341" spans="1:4" s="230" customFormat="1" ht="24" customHeight="1">
      <c r="A341" s="1211" t="s">
        <v>15</v>
      </c>
      <c r="B341" s="1211"/>
      <c r="C341" s="682"/>
      <c r="D341" s="320"/>
    </row>
    <row r="342" spans="1:4" s="230" customFormat="1" ht="24" customHeight="1">
      <c r="A342" s="1222" t="s">
        <v>16</v>
      </c>
      <c r="B342" s="1222"/>
      <c r="C342" s="135">
        <f>h11v!E30</f>
        <v>-172032.7</v>
      </c>
      <c r="D342" s="320"/>
    </row>
    <row r="343" spans="1:4" s="230" customFormat="1" ht="24" customHeight="1">
      <c r="A343" s="443"/>
      <c r="B343" s="443"/>
      <c r="C343" s="136"/>
      <c r="D343" s="320"/>
    </row>
    <row r="344" spans="1:4" s="230" customFormat="1" ht="24" customHeight="1">
      <c r="A344" s="324"/>
      <c r="B344" s="320"/>
      <c r="C344" s="320"/>
      <c r="D344" s="320"/>
    </row>
    <row r="345" spans="1:4" s="230" customFormat="1" ht="57.75" customHeight="1">
      <c r="A345" s="679" t="s">
        <v>10</v>
      </c>
      <c r="B345" s="679">
        <v>1004</v>
      </c>
      <c r="C345" s="676" t="s">
        <v>37</v>
      </c>
      <c r="D345" s="320"/>
    </row>
    <row r="346" spans="1:4" s="230" customFormat="1" ht="24" customHeight="1">
      <c r="A346" s="679" t="s">
        <v>11</v>
      </c>
      <c r="B346" s="679">
        <v>11009</v>
      </c>
      <c r="C346" s="677" t="s">
        <v>2</v>
      </c>
      <c r="D346" s="320"/>
    </row>
    <row r="347" spans="1:4" s="230" customFormat="1" ht="60.75" customHeight="1">
      <c r="A347" s="679" t="s">
        <v>12</v>
      </c>
      <c r="B347" s="679" t="s">
        <v>338</v>
      </c>
      <c r="C347" s="249"/>
      <c r="D347" s="320"/>
    </row>
    <row r="348" spans="1:4" s="230" customFormat="1" ht="72" customHeight="1">
      <c r="A348" s="679" t="s">
        <v>13</v>
      </c>
      <c r="B348" s="679" t="s">
        <v>355</v>
      </c>
      <c r="C348" s="249"/>
      <c r="D348" s="320"/>
    </row>
    <row r="349" spans="1:4" s="230" customFormat="1" ht="24" customHeight="1">
      <c r="A349" s="679" t="s">
        <v>14</v>
      </c>
      <c r="B349" s="679" t="s">
        <v>75</v>
      </c>
      <c r="C349" s="249"/>
      <c r="D349" s="320"/>
    </row>
    <row r="350" spans="1:4" s="230" customFormat="1" ht="51.75" customHeight="1">
      <c r="A350" s="679" t="s">
        <v>159</v>
      </c>
      <c r="B350" s="679" t="s">
        <v>160</v>
      </c>
      <c r="C350" s="249"/>
      <c r="D350" s="320"/>
    </row>
    <row r="351" spans="1:4" s="230" customFormat="1" ht="24" customHeight="1">
      <c r="A351" s="1211" t="s">
        <v>15</v>
      </c>
      <c r="B351" s="1211"/>
      <c r="C351" s="682"/>
      <c r="D351" s="320"/>
    </row>
    <row r="352" spans="1:4" s="230" customFormat="1" ht="24" customHeight="1">
      <c r="A352" s="1230" t="s">
        <v>385</v>
      </c>
      <c r="B352" s="1231"/>
      <c r="C352" s="483">
        <v>-1</v>
      </c>
      <c r="D352" s="320"/>
    </row>
    <row r="353" spans="1:4" s="230" customFormat="1" ht="24" customHeight="1">
      <c r="A353" s="1222" t="s">
        <v>16</v>
      </c>
      <c r="B353" s="1222"/>
      <c r="C353" s="135">
        <f>'h15'!C42</f>
        <v>-9397.3000000000011</v>
      </c>
      <c r="D353" s="320"/>
    </row>
    <row r="354" spans="1:4" s="230" customFormat="1" ht="24" customHeight="1">
      <c r="A354" s="317"/>
      <c r="B354" s="320"/>
      <c r="C354" s="320"/>
      <c r="D354" s="320"/>
    </row>
    <row r="355" spans="1:4" s="230" customFormat="1" ht="57" customHeight="1">
      <c r="A355" s="679" t="s">
        <v>10</v>
      </c>
      <c r="B355" s="679">
        <v>1004</v>
      </c>
      <c r="C355" s="676" t="s">
        <v>37</v>
      </c>
      <c r="D355" s="320"/>
    </row>
    <row r="356" spans="1:4" s="230" customFormat="1" ht="24" customHeight="1">
      <c r="A356" s="679" t="s">
        <v>11</v>
      </c>
      <c r="B356" s="679" t="s">
        <v>568</v>
      </c>
      <c r="C356" s="677" t="s">
        <v>2</v>
      </c>
      <c r="D356" s="320"/>
    </row>
    <row r="357" spans="1:4" s="230" customFormat="1" ht="68.25" customHeight="1">
      <c r="A357" s="679" t="s">
        <v>12</v>
      </c>
      <c r="B357" s="276" t="s">
        <v>569</v>
      </c>
      <c r="C357" s="249"/>
      <c r="D357" s="320"/>
    </row>
    <row r="358" spans="1:4" s="230" customFormat="1" ht="51.75" customHeight="1">
      <c r="A358" s="679" t="s">
        <v>13</v>
      </c>
      <c r="B358" s="679" t="s">
        <v>570</v>
      </c>
      <c r="C358" s="249"/>
      <c r="D358" s="320"/>
    </row>
    <row r="359" spans="1:4" s="230" customFormat="1" ht="33.75" customHeight="1">
      <c r="A359" s="679" t="s">
        <v>14</v>
      </c>
      <c r="B359" s="679" t="s">
        <v>75</v>
      </c>
      <c r="C359" s="249"/>
      <c r="D359" s="320"/>
    </row>
    <row r="360" spans="1:4" s="230" customFormat="1" ht="60" customHeight="1">
      <c r="A360" s="679" t="s">
        <v>159</v>
      </c>
      <c r="B360" s="679" t="s">
        <v>160</v>
      </c>
      <c r="C360" s="249"/>
      <c r="D360" s="320"/>
    </row>
    <row r="361" spans="1:4" s="230" customFormat="1" ht="24" customHeight="1">
      <c r="A361" s="1211" t="s">
        <v>15</v>
      </c>
      <c r="B361" s="1211"/>
      <c r="C361" s="682"/>
      <c r="D361" s="320"/>
    </row>
    <row r="362" spans="1:4" s="230" customFormat="1" ht="24" customHeight="1">
      <c r="A362" s="1222" t="s">
        <v>16</v>
      </c>
      <c r="B362" s="1222"/>
      <c r="C362" s="135">
        <f>h11v!E41</f>
        <v>-152125</v>
      </c>
      <c r="D362" s="320"/>
    </row>
    <row r="363" spans="1:4" s="230" customFormat="1" ht="24" customHeight="1">
      <c r="A363" s="317"/>
      <c r="B363" s="320"/>
      <c r="C363" s="320"/>
      <c r="D363" s="320"/>
    </row>
    <row r="364" spans="1:4" s="230" customFormat="1" ht="24" customHeight="1">
      <c r="A364" s="317"/>
      <c r="B364" s="320"/>
      <c r="C364" s="320"/>
      <c r="D364" s="320"/>
    </row>
    <row r="365" spans="1:4" s="230" customFormat="1" ht="54.75" customHeight="1">
      <c r="A365" s="679" t="s">
        <v>10</v>
      </c>
      <c r="B365" s="679">
        <v>1004</v>
      </c>
      <c r="C365" s="676" t="s">
        <v>37</v>
      </c>
      <c r="D365" s="320"/>
    </row>
    <row r="366" spans="1:4" s="230" customFormat="1" ht="24" customHeight="1">
      <c r="A366" s="679" t="s">
        <v>11</v>
      </c>
      <c r="B366" s="679" t="s">
        <v>290</v>
      </c>
      <c r="C366" s="677" t="s">
        <v>2</v>
      </c>
      <c r="D366" s="320"/>
    </row>
    <row r="367" spans="1:4" s="230" customFormat="1" ht="78.75" customHeight="1">
      <c r="A367" s="679" t="s">
        <v>12</v>
      </c>
      <c r="B367" s="276" t="s">
        <v>571</v>
      </c>
      <c r="C367" s="249"/>
      <c r="D367" s="320"/>
    </row>
    <row r="368" spans="1:4" s="230" customFormat="1" ht="53.25" customHeight="1">
      <c r="A368" s="679" t="s">
        <v>13</v>
      </c>
      <c r="B368" s="679" t="s">
        <v>572</v>
      </c>
      <c r="C368" s="249"/>
      <c r="D368" s="320"/>
    </row>
    <row r="369" spans="1:5" s="230" customFormat="1" ht="24" customHeight="1">
      <c r="A369" s="682" t="s">
        <v>14</v>
      </c>
      <c r="B369" s="682" t="s">
        <v>129</v>
      </c>
      <c r="C369" s="249"/>
      <c r="D369" s="320"/>
    </row>
    <row r="370" spans="1:5" s="230" customFormat="1" ht="54" customHeight="1">
      <c r="A370" s="679" t="s">
        <v>159</v>
      </c>
      <c r="B370" s="679" t="s">
        <v>160</v>
      </c>
      <c r="C370" s="249"/>
      <c r="D370" s="320"/>
    </row>
    <row r="371" spans="1:5" s="230" customFormat="1" ht="24" customHeight="1">
      <c r="A371" s="1223" t="s">
        <v>15</v>
      </c>
      <c r="B371" s="1224"/>
      <c r="C371" s="682"/>
      <c r="D371" s="320"/>
    </row>
    <row r="372" spans="1:5" s="230" customFormat="1" ht="24" customHeight="1">
      <c r="A372" s="1225" t="s">
        <v>573</v>
      </c>
      <c r="B372" s="1226"/>
      <c r="C372" s="682"/>
      <c r="D372" s="320"/>
    </row>
    <row r="373" spans="1:5" s="230" customFormat="1" ht="24" customHeight="1">
      <c r="A373" s="1225" t="s">
        <v>16</v>
      </c>
      <c r="B373" s="1226"/>
      <c r="C373" s="137">
        <f>h11v!E56</f>
        <v>-548165.1</v>
      </c>
      <c r="D373" s="320"/>
    </row>
    <row r="374" spans="1:5" s="230" customFormat="1" ht="24" customHeight="1">
      <c r="A374" s="317"/>
      <c r="B374" s="320"/>
      <c r="C374" s="320"/>
      <c r="D374" s="320"/>
    </row>
    <row r="375" spans="1:5" s="230" customFormat="1" ht="53.25" customHeight="1">
      <c r="A375" s="679" t="s">
        <v>10</v>
      </c>
      <c r="B375" s="679">
        <v>1004</v>
      </c>
      <c r="C375" s="676" t="s">
        <v>37</v>
      </c>
      <c r="D375" s="320"/>
    </row>
    <row r="376" spans="1:5" s="230" customFormat="1" ht="24" customHeight="1">
      <c r="A376" s="679" t="s">
        <v>11</v>
      </c>
      <c r="B376" s="679" t="s">
        <v>339</v>
      </c>
      <c r="C376" s="677" t="s">
        <v>2</v>
      </c>
      <c r="D376" s="320"/>
    </row>
    <row r="377" spans="1:5" s="230" customFormat="1" ht="75" customHeight="1">
      <c r="A377" s="679" t="s">
        <v>12</v>
      </c>
      <c r="B377" s="679" t="s">
        <v>340</v>
      </c>
      <c r="C377" s="249"/>
      <c r="D377" s="484"/>
    </row>
    <row r="378" spans="1:5" s="230" customFormat="1" ht="73.5" customHeight="1">
      <c r="A378" s="679" t="s">
        <v>13</v>
      </c>
      <c r="B378" s="679" t="s">
        <v>356</v>
      </c>
      <c r="C378" s="249"/>
      <c r="D378" s="480"/>
      <c r="E378" s="479"/>
    </row>
    <row r="379" spans="1:5" s="230" customFormat="1" ht="24" customHeight="1">
      <c r="A379" s="679" t="s">
        <v>14</v>
      </c>
      <c r="B379" s="679" t="s">
        <v>75</v>
      </c>
      <c r="C379" s="249"/>
      <c r="D379" s="482"/>
    </row>
    <row r="380" spans="1:5" s="230" customFormat="1" ht="44.25" customHeight="1">
      <c r="A380" s="679" t="s">
        <v>159</v>
      </c>
      <c r="B380" s="679" t="s">
        <v>160</v>
      </c>
      <c r="C380" s="249"/>
      <c r="D380" s="320"/>
    </row>
    <row r="381" spans="1:5" s="230" customFormat="1" ht="24" customHeight="1">
      <c r="A381" s="1211" t="s">
        <v>15</v>
      </c>
      <c r="B381" s="1211"/>
      <c r="C381" s="682"/>
      <c r="D381" s="320"/>
    </row>
    <row r="382" spans="1:5" s="230" customFormat="1" ht="24" customHeight="1">
      <c r="A382" s="1246" t="s">
        <v>385</v>
      </c>
      <c r="B382" s="1247"/>
      <c r="C382" s="134">
        <v>-1</v>
      </c>
      <c r="D382" s="320"/>
    </row>
    <row r="383" spans="1:5" s="230" customFormat="1" ht="24" customHeight="1">
      <c r="A383" s="1222" t="s">
        <v>16</v>
      </c>
      <c r="B383" s="1222"/>
      <c r="C383" s="135">
        <f>'h15'!C62</f>
        <v>-44494</v>
      </c>
      <c r="D383" s="320"/>
    </row>
    <row r="384" spans="1:5" s="230" customFormat="1" ht="24" customHeight="1">
      <c r="A384" s="324"/>
      <c r="B384" s="320"/>
      <c r="C384" s="320"/>
      <c r="D384" s="320"/>
    </row>
    <row r="385" spans="1:4" s="230" customFormat="1" ht="24" customHeight="1">
      <c r="A385" s="1263" t="s">
        <v>10</v>
      </c>
      <c r="B385" s="1281" t="s">
        <v>158</v>
      </c>
      <c r="C385" s="1202" t="s">
        <v>37</v>
      </c>
      <c r="D385" s="320"/>
    </row>
    <row r="386" spans="1:4" s="230" customFormat="1" ht="24" customHeight="1">
      <c r="A386" s="1264"/>
      <c r="B386" s="1281"/>
      <c r="C386" s="1202"/>
      <c r="D386" s="320"/>
    </row>
    <row r="387" spans="1:4" s="230" customFormat="1" ht="24" customHeight="1">
      <c r="A387" s="682" t="s">
        <v>11</v>
      </c>
      <c r="B387" s="762">
        <v>11013</v>
      </c>
      <c r="C387" s="1243" t="s">
        <v>36</v>
      </c>
      <c r="D387" s="320"/>
    </row>
    <row r="388" spans="1:4" s="230" customFormat="1" ht="41.45" customHeight="1">
      <c r="A388" s="682" t="s">
        <v>12</v>
      </c>
      <c r="B388" s="681" t="s">
        <v>907</v>
      </c>
      <c r="C388" s="1243"/>
      <c r="D388" s="320"/>
    </row>
    <row r="389" spans="1:4" s="230" customFormat="1" ht="53.45" customHeight="1">
      <c r="A389" s="682" t="s">
        <v>13</v>
      </c>
      <c r="B389" s="681" t="s">
        <v>908</v>
      </c>
      <c r="C389" s="1243"/>
      <c r="D389" s="320"/>
    </row>
    <row r="390" spans="1:4" s="230" customFormat="1" ht="24" customHeight="1">
      <c r="A390" s="682" t="s">
        <v>14</v>
      </c>
      <c r="B390" s="681" t="s">
        <v>75</v>
      </c>
      <c r="C390" s="1243"/>
      <c r="D390" s="320"/>
    </row>
    <row r="391" spans="1:4" s="230" customFormat="1" ht="52.9" customHeight="1">
      <c r="A391" s="230" t="s">
        <v>637</v>
      </c>
      <c r="B391" s="681" t="s">
        <v>909</v>
      </c>
      <c r="C391" s="1201"/>
      <c r="D391" s="320"/>
    </row>
    <row r="392" spans="1:4" s="230" customFormat="1" ht="24" customHeight="1">
      <c r="A392" s="1244" t="s">
        <v>15</v>
      </c>
      <c r="B392" s="1245"/>
      <c r="C392" s="841"/>
      <c r="D392" s="320"/>
    </row>
    <row r="393" spans="1:4" s="230" customFormat="1" ht="24" customHeight="1">
      <c r="A393" s="1261" t="s">
        <v>16</v>
      </c>
      <c r="B393" s="1262"/>
      <c r="C393" s="842">
        <f>'h9'!H174</f>
        <v>-28870</v>
      </c>
      <c r="D393" s="320"/>
    </row>
    <row r="394" spans="1:4" s="230" customFormat="1" ht="24" customHeight="1">
      <c r="A394" s="324"/>
      <c r="B394" s="320"/>
      <c r="C394" s="320"/>
      <c r="D394" s="320"/>
    </row>
    <row r="395" spans="1:4" s="230" customFormat="1" ht="63.75" customHeight="1">
      <c r="A395" s="679" t="s">
        <v>10</v>
      </c>
      <c r="B395" s="679">
        <v>1004</v>
      </c>
      <c r="C395" s="676" t="s">
        <v>37</v>
      </c>
      <c r="D395" s="320"/>
    </row>
    <row r="396" spans="1:4" s="230" customFormat="1" ht="24" customHeight="1">
      <c r="A396" s="679" t="s">
        <v>11</v>
      </c>
      <c r="B396" s="679" t="s">
        <v>386</v>
      </c>
      <c r="C396" s="677" t="s">
        <v>2</v>
      </c>
      <c r="D396" s="320"/>
    </row>
    <row r="397" spans="1:4" s="230" customFormat="1" ht="49.5" customHeight="1">
      <c r="A397" s="679" t="s">
        <v>12</v>
      </c>
      <c r="B397" s="276" t="s">
        <v>387</v>
      </c>
      <c r="C397" s="249"/>
      <c r="D397" s="320"/>
    </row>
    <row r="398" spans="1:4" s="230" customFormat="1" ht="40.5" customHeight="1">
      <c r="A398" s="679" t="s">
        <v>13</v>
      </c>
      <c r="B398" s="679" t="s">
        <v>388</v>
      </c>
      <c r="C398" s="249"/>
      <c r="D398" s="320"/>
    </row>
    <row r="399" spans="1:4" s="230" customFormat="1" ht="41.25" customHeight="1">
      <c r="A399" s="682" t="s">
        <v>14</v>
      </c>
      <c r="B399" s="679" t="s">
        <v>163</v>
      </c>
      <c r="C399" s="249"/>
      <c r="D399" s="320"/>
    </row>
    <row r="400" spans="1:4" s="230" customFormat="1" ht="60" customHeight="1">
      <c r="A400" s="679" t="s">
        <v>159</v>
      </c>
      <c r="B400" s="679" t="s">
        <v>160</v>
      </c>
      <c r="C400" s="249"/>
      <c r="D400" s="320"/>
    </row>
    <row r="401" spans="1:4" s="230" customFormat="1" ht="24" customHeight="1">
      <c r="A401" s="1202" t="s">
        <v>15</v>
      </c>
      <c r="B401" s="1202"/>
      <c r="C401" s="682"/>
      <c r="D401" s="320"/>
    </row>
    <row r="402" spans="1:4" s="230" customFormat="1" ht="21.75" customHeight="1">
      <c r="A402" s="1255" t="s">
        <v>389</v>
      </c>
      <c r="B402" s="1256"/>
      <c r="C402" s="483">
        <v>-3</v>
      </c>
      <c r="D402" s="320"/>
    </row>
    <row r="403" spans="1:4" s="230" customFormat="1" ht="19.5" customHeight="1">
      <c r="A403" s="1255" t="s">
        <v>390</v>
      </c>
      <c r="B403" s="1256"/>
      <c r="C403" s="483">
        <v>-70</v>
      </c>
      <c r="D403" s="320"/>
    </row>
    <row r="404" spans="1:4" s="230" customFormat="1" ht="24" customHeight="1">
      <c r="A404" s="1255" t="s">
        <v>16</v>
      </c>
      <c r="B404" s="1256"/>
      <c r="C404" s="137">
        <f>'h15'!C96</f>
        <v>-2522421.9</v>
      </c>
      <c r="D404" s="320"/>
    </row>
    <row r="405" spans="1:4" s="230" customFormat="1" ht="24" customHeight="1">
      <c r="A405" s="324"/>
      <c r="B405" s="320"/>
      <c r="C405" s="320"/>
      <c r="D405" s="320"/>
    </row>
    <row r="406" spans="1:4" s="230" customFormat="1" ht="52.5" customHeight="1">
      <c r="A406" s="679" t="s">
        <v>10</v>
      </c>
      <c r="B406" s="679">
        <v>1004</v>
      </c>
      <c r="C406" s="676" t="s">
        <v>37</v>
      </c>
      <c r="D406" s="320"/>
    </row>
    <row r="407" spans="1:4" s="230" customFormat="1" ht="24" customHeight="1">
      <c r="A407" s="679" t="s">
        <v>11</v>
      </c>
      <c r="B407" s="679">
        <v>31004</v>
      </c>
      <c r="C407" s="677" t="s">
        <v>2</v>
      </c>
      <c r="D407" s="320"/>
    </row>
    <row r="408" spans="1:4" s="230" customFormat="1" ht="69">
      <c r="A408" s="679" t="s">
        <v>12</v>
      </c>
      <c r="B408" s="442" t="s">
        <v>521</v>
      </c>
      <c r="C408" s="249"/>
      <c r="D408" s="320"/>
    </row>
    <row r="409" spans="1:4" s="230" customFormat="1" ht="51.75">
      <c r="A409" s="679" t="s">
        <v>13</v>
      </c>
      <c r="B409" s="679" t="s">
        <v>529</v>
      </c>
      <c r="C409" s="249"/>
      <c r="D409" s="320"/>
    </row>
    <row r="410" spans="1:4" s="230" customFormat="1" ht="39.75" customHeight="1">
      <c r="A410" s="682" t="s">
        <v>14</v>
      </c>
      <c r="B410" s="679" t="s">
        <v>163</v>
      </c>
      <c r="C410" s="249"/>
      <c r="D410" s="320"/>
    </row>
    <row r="411" spans="1:4" s="230" customFormat="1" ht="54" customHeight="1">
      <c r="A411" s="679" t="s">
        <v>159</v>
      </c>
      <c r="B411" s="679" t="s">
        <v>160</v>
      </c>
      <c r="C411" s="249"/>
      <c r="D411" s="320"/>
    </row>
    <row r="412" spans="1:4" s="230" customFormat="1" ht="24" customHeight="1">
      <c r="A412" s="1202" t="s">
        <v>15</v>
      </c>
      <c r="B412" s="1202"/>
      <c r="C412" s="682"/>
      <c r="D412" s="320"/>
    </row>
    <row r="413" spans="1:4" s="230" customFormat="1" ht="24" customHeight="1">
      <c r="A413" s="1225" t="s">
        <v>574</v>
      </c>
      <c r="B413" s="1226"/>
      <c r="C413" s="483">
        <v>-3</v>
      </c>
      <c r="D413" s="320"/>
    </row>
    <row r="414" spans="1:4" s="230" customFormat="1" ht="24" customHeight="1">
      <c r="A414" s="1252" t="s">
        <v>16</v>
      </c>
      <c r="B414" s="1253"/>
      <c r="C414" s="137">
        <f>h11v!E76</f>
        <v>-2714566.2</v>
      </c>
      <c r="D414" s="320"/>
    </row>
    <row r="415" spans="1:4" s="230" customFormat="1" ht="24" customHeight="1">
      <c r="A415" s="324"/>
      <c r="B415" s="320"/>
      <c r="C415" s="320"/>
      <c r="D415" s="320"/>
    </row>
    <row r="416" spans="1:4" s="230" customFormat="1" ht="55.5" customHeight="1">
      <c r="A416" s="679" t="s">
        <v>10</v>
      </c>
      <c r="B416" s="679">
        <v>1004</v>
      </c>
      <c r="C416" s="676" t="s">
        <v>294</v>
      </c>
      <c r="D416" s="320"/>
    </row>
    <row r="417" spans="1:4" s="230" customFormat="1" ht="24" customHeight="1">
      <c r="A417" s="679" t="s">
        <v>11</v>
      </c>
      <c r="B417" s="679">
        <v>31005</v>
      </c>
      <c r="C417" s="677" t="s">
        <v>2</v>
      </c>
      <c r="D417" s="320"/>
    </row>
    <row r="418" spans="1:4" s="230" customFormat="1" ht="59.25" customHeight="1">
      <c r="A418" s="679" t="s">
        <v>12</v>
      </c>
      <c r="B418" s="276" t="s">
        <v>530</v>
      </c>
      <c r="C418" s="249"/>
      <c r="D418" s="320"/>
    </row>
    <row r="419" spans="1:4" s="230" customFormat="1" ht="41.25" customHeight="1">
      <c r="A419" s="679" t="s">
        <v>13</v>
      </c>
      <c r="B419" s="679" t="s">
        <v>531</v>
      </c>
      <c r="C419" s="249"/>
      <c r="D419" s="320"/>
    </row>
    <row r="420" spans="1:4" s="230" customFormat="1" ht="38.25" customHeight="1">
      <c r="A420" s="682" t="s">
        <v>14</v>
      </c>
      <c r="B420" s="679" t="s">
        <v>163</v>
      </c>
      <c r="C420" s="249"/>
      <c r="D420" s="320"/>
    </row>
    <row r="421" spans="1:4" s="230" customFormat="1" ht="52.5" customHeight="1">
      <c r="A421" s="679" t="s">
        <v>159</v>
      </c>
      <c r="B421" s="679" t="s">
        <v>160</v>
      </c>
      <c r="C421" s="249"/>
      <c r="D421" s="320"/>
    </row>
    <row r="422" spans="1:4" s="230" customFormat="1" ht="24" customHeight="1">
      <c r="A422" s="1277" t="s">
        <v>15</v>
      </c>
      <c r="B422" s="1278"/>
      <c r="C422" s="682"/>
      <c r="D422" s="320"/>
    </row>
    <row r="423" spans="1:4" s="230" customFormat="1" ht="21" customHeight="1">
      <c r="A423" s="1225" t="s">
        <v>575</v>
      </c>
      <c r="B423" s="1226"/>
      <c r="C423" s="138">
        <f>'h15'!C115</f>
        <v>-20.9</v>
      </c>
      <c r="D423" s="320"/>
    </row>
    <row r="424" spans="1:4" s="230" customFormat="1" ht="24" customHeight="1">
      <c r="A424" s="1252" t="s">
        <v>16</v>
      </c>
      <c r="B424" s="1253"/>
      <c r="C424" s="137">
        <f>h11v!E85</f>
        <v>-454900</v>
      </c>
      <c r="D424" s="320"/>
    </row>
    <row r="425" spans="1:4" s="230" customFormat="1" ht="24" customHeight="1">
      <c r="A425" s="324"/>
      <c r="B425" s="320"/>
      <c r="C425" s="320"/>
      <c r="D425" s="320"/>
    </row>
    <row r="426" spans="1:4" s="230" customFormat="1" ht="24" customHeight="1">
      <c r="A426" s="1263" t="s">
        <v>10</v>
      </c>
      <c r="B426" s="1257" t="s">
        <v>158</v>
      </c>
      <c r="C426" s="1202" t="s">
        <v>37</v>
      </c>
      <c r="D426" s="320"/>
    </row>
    <row r="427" spans="1:4" s="230" customFormat="1" ht="24" customHeight="1">
      <c r="A427" s="1264"/>
      <c r="B427" s="1258"/>
      <c r="C427" s="1202"/>
      <c r="D427" s="320"/>
    </row>
    <row r="428" spans="1:4" s="230" customFormat="1" ht="24" customHeight="1">
      <c r="A428" s="686" t="s">
        <v>11</v>
      </c>
      <c r="B428" s="762">
        <v>31011</v>
      </c>
      <c r="C428" s="1243" t="str">
        <f>C438</f>
        <v xml:space="preserve"> Տարի </v>
      </c>
      <c r="D428" s="320"/>
    </row>
    <row r="429" spans="1:4" s="230" customFormat="1" ht="24" customHeight="1">
      <c r="A429" s="686" t="s">
        <v>12</v>
      </c>
      <c r="B429" s="681" t="s">
        <v>912</v>
      </c>
      <c r="C429" s="1243"/>
      <c r="D429" s="320"/>
    </row>
    <row r="430" spans="1:4" s="230" customFormat="1" ht="24" customHeight="1">
      <c r="A430" s="686" t="s">
        <v>13</v>
      </c>
      <c r="B430" s="681" t="s">
        <v>913</v>
      </c>
      <c r="C430" s="1243"/>
      <c r="D430" s="320"/>
    </row>
    <row r="431" spans="1:4" s="230" customFormat="1" ht="24" customHeight="1">
      <c r="A431" s="686" t="s">
        <v>14</v>
      </c>
      <c r="B431" s="681" t="s">
        <v>163</v>
      </c>
      <c r="C431" s="1243"/>
      <c r="D431" s="320"/>
    </row>
    <row r="432" spans="1:4" s="230" customFormat="1" ht="24" customHeight="1">
      <c r="A432" s="230" t="s">
        <v>159</v>
      </c>
      <c r="B432" s="681" t="s">
        <v>914</v>
      </c>
      <c r="C432" s="1201"/>
      <c r="D432" s="320"/>
    </row>
    <row r="433" spans="1:4" s="230" customFormat="1" ht="24" customHeight="1">
      <c r="A433" s="1244" t="s">
        <v>15</v>
      </c>
      <c r="B433" s="1245"/>
      <c r="C433" s="844"/>
      <c r="D433" s="320"/>
    </row>
    <row r="434" spans="1:4" s="230" customFormat="1" ht="24" customHeight="1">
      <c r="A434" s="1261" t="s">
        <v>16</v>
      </c>
      <c r="B434" s="1262"/>
      <c r="C434" s="842">
        <f>'h9'!H232</f>
        <v>-206427.9</v>
      </c>
      <c r="D434" s="320"/>
    </row>
    <row r="435" spans="1:4" s="230" customFormat="1" ht="24" customHeight="1">
      <c r="A435" s="843"/>
      <c r="B435" s="843"/>
      <c r="C435" s="843"/>
      <c r="D435" s="320"/>
    </row>
    <row r="436" spans="1:4" s="230" customFormat="1" ht="24" customHeight="1">
      <c r="A436" s="1263" t="s">
        <v>10</v>
      </c>
      <c r="B436" s="1257" t="s">
        <v>158</v>
      </c>
      <c r="C436" s="1202" t="s">
        <v>37</v>
      </c>
      <c r="D436" s="320"/>
    </row>
    <row r="437" spans="1:4" s="230" customFormat="1" ht="23.45" customHeight="1">
      <c r="A437" s="1264"/>
      <c r="B437" s="1258"/>
      <c r="C437" s="1202"/>
      <c r="D437" s="320"/>
    </row>
    <row r="438" spans="1:4" s="230" customFormat="1" ht="24" customHeight="1">
      <c r="A438" s="686" t="s">
        <v>11</v>
      </c>
      <c r="B438" s="762">
        <v>31012</v>
      </c>
      <c r="C438" s="1243" t="s">
        <v>36</v>
      </c>
      <c r="D438" s="320"/>
    </row>
    <row r="439" spans="1:4" s="230" customFormat="1" ht="24" customHeight="1">
      <c r="A439" s="686" t="s">
        <v>12</v>
      </c>
      <c r="B439" s="762" t="s">
        <v>915</v>
      </c>
      <c r="C439" s="1243"/>
      <c r="D439" s="320"/>
    </row>
    <row r="440" spans="1:4" s="230" customFormat="1" ht="24" customHeight="1">
      <c r="A440" s="686" t="s">
        <v>13</v>
      </c>
      <c r="B440" s="762" t="s">
        <v>916</v>
      </c>
      <c r="C440" s="1243"/>
      <c r="D440" s="320"/>
    </row>
    <row r="441" spans="1:4" s="230" customFormat="1" ht="24" customHeight="1">
      <c r="A441" s="686" t="s">
        <v>14</v>
      </c>
      <c r="B441" s="762" t="s">
        <v>163</v>
      </c>
      <c r="C441" s="1243"/>
      <c r="D441" s="320"/>
    </row>
    <row r="442" spans="1:4" s="230" customFormat="1" ht="24" customHeight="1">
      <c r="A442" s="230" t="s">
        <v>159</v>
      </c>
      <c r="B442" s="762" t="s">
        <v>909</v>
      </c>
      <c r="C442" s="1201"/>
      <c r="D442" s="320"/>
    </row>
    <row r="443" spans="1:4" s="230" customFormat="1" ht="24" customHeight="1">
      <c r="A443" s="1259" t="s">
        <v>15</v>
      </c>
      <c r="B443" s="1260"/>
      <c r="C443" s="841"/>
      <c r="D443" s="320"/>
    </row>
    <row r="444" spans="1:4" s="230" customFormat="1" ht="24" customHeight="1">
      <c r="A444" s="1261" t="s">
        <v>917</v>
      </c>
      <c r="B444" s="1262"/>
      <c r="C444" s="845">
        <v>-50</v>
      </c>
      <c r="D444" s="320"/>
    </row>
    <row r="445" spans="1:4" s="230" customFormat="1" ht="24" customHeight="1">
      <c r="A445" s="1261" t="s">
        <v>16</v>
      </c>
      <c r="B445" s="1262"/>
      <c r="C445" s="842">
        <f>'h9'!H241</f>
        <v>-180651.8</v>
      </c>
      <c r="D445" s="320"/>
    </row>
    <row r="446" spans="1:4" s="230" customFormat="1" ht="24" customHeight="1">
      <c r="A446" s="843"/>
      <c r="B446" s="843"/>
      <c r="C446" s="843"/>
      <c r="D446" s="320"/>
    </row>
    <row r="447" spans="1:4" s="230" customFormat="1" ht="24" customHeight="1">
      <c r="A447" s="1263" t="s">
        <v>10</v>
      </c>
      <c r="B447" s="1257" t="s">
        <v>158</v>
      </c>
      <c r="C447" s="1202" t="s">
        <v>37</v>
      </c>
      <c r="D447" s="320"/>
    </row>
    <row r="448" spans="1:4" s="230" customFormat="1" ht="24" customHeight="1">
      <c r="A448" s="1264"/>
      <c r="B448" s="1258"/>
      <c r="C448" s="1202"/>
      <c r="D448" s="320"/>
    </row>
    <row r="449" spans="1:4" s="230" customFormat="1" ht="24" customHeight="1">
      <c r="A449" s="686" t="s">
        <v>11</v>
      </c>
      <c r="B449" s="762">
        <v>31013</v>
      </c>
      <c r="C449" s="1243" t="s">
        <v>26</v>
      </c>
      <c r="D449" s="320"/>
    </row>
    <row r="450" spans="1:4" s="230" customFormat="1" ht="24" customHeight="1">
      <c r="A450" s="686" t="s">
        <v>12</v>
      </c>
      <c r="B450" s="681" t="s">
        <v>918</v>
      </c>
      <c r="C450" s="1243"/>
      <c r="D450" s="320"/>
    </row>
    <row r="451" spans="1:4" s="230" customFormat="1" ht="24" customHeight="1">
      <c r="A451" s="686" t="s">
        <v>13</v>
      </c>
      <c r="B451" s="681" t="s">
        <v>919</v>
      </c>
      <c r="C451" s="1243"/>
      <c r="D451" s="320"/>
    </row>
    <row r="452" spans="1:4" s="230" customFormat="1" ht="24" customHeight="1">
      <c r="A452" s="686" t="s">
        <v>14</v>
      </c>
      <c r="B452" s="681" t="s">
        <v>163</v>
      </c>
      <c r="C452" s="1243"/>
      <c r="D452" s="320"/>
    </row>
    <row r="453" spans="1:4" s="230" customFormat="1" ht="24" customHeight="1">
      <c r="A453" s="230" t="s">
        <v>159</v>
      </c>
      <c r="B453" s="681" t="s">
        <v>909</v>
      </c>
      <c r="C453" s="1201"/>
      <c r="D453" s="320"/>
    </row>
    <row r="454" spans="1:4" s="230" customFormat="1" ht="24" customHeight="1">
      <c r="A454" s="1244" t="s">
        <v>15</v>
      </c>
      <c r="B454" s="1245"/>
      <c r="C454" s="844"/>
      <c r="D454" s="320"/>
    </row>
    <row r="455" spans="1:4" s="230" customFormat="1" ht="24" customHeight="1">
      <c r="A455" s="1261" t="s">
        <v>16</v>
      </c>
      <c r="B455" s="1262"/>
      <c r="C455" s="842">
        <f>'h9'!H250</f>
        <v>-374025</v>
      </c>
      <c r="D455" s="320"/>
    </row>
    <row r="456" spans="1:4" s="230" customFormat="1" ht="24" customHeight="1">
      <c r="A456" s="843"/>
      <c r="B456" s="843"/>
      <c r="C456" s="843"/>
      <c r="D456" s="320"/>
    </row>
    <row r="457" spans="1:4" s="230" customFormat="1" ht="24" customHeight="1">
      <c r="A457" s="1263" t="s">
        <v>10</v>
      </c>
      <c r="B457" s="1257" t="s">
        <v>158</v>
      </c>
      <c r="C457" s="1202" t="s">
        <v>294</v>
      </c>
      <c r="D457" s="320"/>
    </row>
    <row r="458" spans="1:4" s="230" customFormat="1" ht="36.6" customHeight="1">
      <c r="A458" s="1264"/>
      <c r="B458" s="1258"/>
      <c r="C458" s="1202"/>
      <c r="D458" s="320"/>
    </row>
    <row r="459" spans="1:4" s="230" customFormat="1" ht="24" customHeight="1">
      <c r="A459" s="682" t="s">
        <v>11</v>
      </c>
      <c r="B459" s="762">
        <v>31014</v>
      </c>
      <c r="C459" s="1282" t="s">
        <v>36</v>
      </c>
      <c r="D459" s="320"/>
    </row>
    <row r="460" spans="1:4" s="230" customFormat="1" ht="42.75" customHeight="1">
      <c r="A460" s="682" t="s">
        <v>12</v>
      </c>
      <c r="B460" s="538" t="s">
        <v>920</v>
      </c>
      <c r="C460" s="1243"/>
      <c r="D460" s="320"/>
    </row>
    <row r="461" spans="1:4" s="230" customFormat="1" ht="42" customHeight="1">
      <c r="A461" s="682" t="s">
        <v>13</v>
      </c>
      <c r="B461" s="538" t="s">
        <v>921</v>
      </c>
      <c r="C461" s="1243"/>
      <c r="D461" s="320"/>
    </row>
    <row r="462" spans="1:4" s="230" customFormat="1" ht="40.5" customHeight="1">
      <c r="A462" s="682" t="s">
        <v>14</v>
      </c>
      <c r="B462" s="538" t="s">
        <v>163</v>
      </c>
      <c r="C462" s="1243"/>
      <c r="D462" s="320"/>
    </row>
    <row r="463" spans="1:4" s="230" customFormat="1" ht="54" customHeight="1">
      <c r="A463" s="682" t="s">
        <v>159</v>
      </c>
      <c r="B463" s="538" t="s">
        <v>914</v>
      </c>
      <c r="C463" s="1243"/>
      <c r="D463" s="320"/>
    </row>
    <row r="464" spans="1:4" s="230" customFormat="1" ht="24" customHeight="1">
      <c r="A464" s="1259" t="s">
        <v>15</v>
      </c>
      <c r="B464" s="1260"/>
      <c r="C464" s="1243"/>
      <c r="D464" s="320"/>
    </row>
    <row r="465" spans="1:4" s="230" customFormat="1" ht="24" customHeight="1">
      <c r="A465" s="1261" t="str">
        <f>'h15'!A168:B168</f>
        <v>Վերականգնվող ջրամբարներ</v>
      </c>
      <c r="B465" s="1262"/>
      <c r="C465" s="483">
        <v>-1</v>
      </c>
      <c r="D465" s="320"/>
    </row>
    <row r="466" spans="1:4" s="230" customFormat="1" ht="24" customHeight="1">
      <c r="A466" s="1238" t="s">
        <v>923</v>
      </c>
      <c r="B466" s="1238"/>
      <c r="C466" s="845">
        <v>-1</v>
      </c>
      <c r="D466" s="320"/>
    </row>
    <row r="467" spans="1:4" s="230" customFormat="1" ht="24" customHeight="1">
      <c r="A467" s="1261" t="s">
        <v>16</v>
      </c>
      <c r="B467" s="1262"/>
      <c r="C467" s="492">
        <f>'h9'!H259</f>
        <v>-64813.1</v>
      </c>
      <c r="D467" s="320"/>
    </row>
    <row r="468" spans="1:4" s="230" customFormat="1" ht="24" customHeight="1">
      <c r="A468" s="324"/>
      <c r="B468" s="320"/>
      <c r="C468" s="320"/>
      <c r="D468" s="320"/>
    </row>
    <row r="469" spans="1:4" s="230" customFormat="1" ht="53.25" customHeight="1">
      <c r="A469" s="353" t="str">
        <f>A283</f>
        <v xml:space="preserve"> Ծրագրի դասիչը` </v>
      </c>
      <c r="B469" s="354" t="s">
        <v>158</v>
      </c>
      <c r="C469" s="677" t="s">
        <v>37</v>
      </c>
    </row>
    <row r="470" spans="1:4" s="230" customFormat="1" ht="24" customHeight="1">
      <c r="A470" s="353" t="s">
        <v>11</v>
      </c>
      <c r="B470" s="354" t="s">
        <v>245</v>
      </c>
      <c r="C470" s="676" t="s">
        <v>36</v>
      </c>
    </row>
    <row r="471" spans="1:4" s="230" customFormat="1" ht="46.5" customHeight="1">
      <c r="A471" s="688" t="s">
        <v>12</v>
      </c>
      <c r="B471" s="687" t="s">
        <v>246</v>
      </c>
      <c r="C471" s="682"/>
    </row>
    <row r="472" spans="1:4" s="230" customFormat="1" ht="39" customHeight="1">
      <c r="A472" s="688" t="s">
        <v>13</v>
      </c>
      <c r="B472" s="687" t="s">
        <v>247</v>
      </c>
      <c r="C472" s="682"/>
    </row>
    <row r="473" spans="1:4" s="942" customFormat="1" ht="36" customHeight="1">
      <c r="A473" s="938" t="s">
        <v>14</v>
      </c>
      <c r="B473" s="941" t="s">
        <v>163</v>
      </c>
      <c r="C473" s="940"/>
    </row>
    <row r="474" spans="1:4" s="942" customFormat="1" ht="57" customHeight="1">
      <c r="A474" s="938" t="s">
        <v>159</v>
      </c>
      <c r="B474" s="941" t="s">
        <v>161</v>
      </c>
      <c r="C474" s="940"/>
    </row>
    <row r="475" spans="1:4" s="942" customFormat="1" ht="21" customHeight="1">
      <c r="A475" s="1229" t="s">
        <v>15</v>
      </c>
      <c r="B475" s="1229"/>
      <c r="C475" s="940"/>
    </row>
    <row r="476" spans="1:4" s="942" customFormat="1" ht="20.25" customHeight="1">
      <c r="A476" s="1251" t="s">
        <v>248</v>
      </c>
      <c r="B476" s="1251"/>
      <c r="C476" s="327">
        <v>-17</v>
      </c>
    </row>
    <row r="477" spans="1:4" s="942" customFormat="1" ht="24" customHeight="1">
      <c r="A477" s="1273" t="s">
        <v>16</v>
      </c>
      <c r="B477" s="1274"/>
      <c r="C477" s="328">
        <f>'h9'!H270</f>
        <v>-125392.8</v>
      </c>
    </row>
    <row r="478" spans="1:4" s="942" customFormat="1" ht="24" customHeight="1">
      <c r="C478" s="329"/>
    </row>
    <row r="479" spans="1:4" s="942" customFormat="1" ht="24" customHeight="1">
      <c r="A479" s="1263" t="s">
        <v>10</v>
      </c>
      <c r="B479" s="1257" t="s">
        <v>158</v>
      </c>
      <c r="C479" s="1282" t="s">
        <v>37</v>
      </c>
    </row>
    <row r="480" spans="1:4" s="942" customFormat="1" ht="24" customHeight="1">
      <c r="A480" s="1264"/>
      <c r="B480" s="1258"/>
      <c r="C480" s="1201"/>
    </row>
    <row r="481" spans="1:3" s="942" customFormat="1" ht="24" customHeight="1">
      <c r="A481" s="940" t="s">
        <v>11</v>
      </c>
      <c r="B481" s="762">
        <v>31020</v>
      </c>
      <c r="C481" s="1243" t="s">
        <v>36</v>
      </c>
    </row>
    <row r="482" spans="1:3" s="942" customFormat="1" ht="24" customHeight="1">
      <c r="A482" s="940" t="s">
        <v>12</v>
      </c>
      <c r="B482" s="939" t="s">
        <v>924</v>
      </c>
      <c r="C482" s="1243"/>
    </row>
    <row r="483" spans="1:3" s="942" customFormat="1" ht="24" customHeight="1">
      <c r="A483" s="940" t="s">
        <v>13</v>
      </c>
      <c r="B483" s="939" t="s">
        <v>925</v>
      </c>
      <c r="C483" s="1243"/>
    </row>
    <row r="484" spans="1:3" s="942" customFormat="1" ht="24" customHeight="1">
      <c r="A484" s="940" t="s">
        <v>14</v>
      </c>
      <c r="B484" s="939" t="s">
        <v>163</v>
      </c>
      <c r="C484" s="1243"/>
    </row>
    <row r="485" spans="1:3" s="942" customFormat="1" ht="24" customHeight="1">
      <c r="A485" s="940" t="s">
        <v>159</v>
      </c>
      <c r="B485" s="939" t="s">
        <v>160</v>
      </c>
      <c r="C485" s="1201"/>
    </row>
    <row r="486" spans="1:3" s="942" customFormat="1" ht="24" customHeight="1">
      <c r="A486" s="1259" t="s">
        <v>15</v>
      </c>
      <c r="B486" s="1260"/>
      <c r="C486" s="841"/>
    </row>
    <row r="487" spans="1:3" s="942" customFormat="1" ht="24" customHeight="1">
      <c r="A487" s="1261" t="s">
        <v>16</v>
      </c>
      <c r="B487" s="1262"/>
      <c r="C487" s="492">
        <f>'h8'!F115</f>
        <v>-3523.9</v>
      </c>
    </row>
    <row r="488" spans="1:3" s="942" customFormat="1" ht="24" customHeight="1">
      <c r="C488" s="329"/>
    </row>
    <row r="489" spans="1:3" s="942" customFormat="1" ht="24" customHeight="1">
      <c r="C489" s="329"/>
    </row>
    <row r="490" spans="1:3" ht="24" customHeight="1">
      <c r="A490" s="318" t="s">
        <v>7</v>
      </c>
      <c r="B490" s="319" t="s">
        <v>8</v>
      </c>
    </row>
    <row r="491" spans="1:3" ht="24" customHeight="1">
      <c r="A491" s="321">
        <v>1072</v>
      </c>
      <c r="B491" s="322" t="s">
        <v>350</v>
      </c>
    </row>
    <row r="492" spans="1:3" ht="12.75" customHeight="1"/>
    <row r="493" spans="1:3" ht="17.25" customHeight="1">
      <c r="A493" s="324" t="s">
        <v>9</v>
      </c>
      <c r="B493" s="320"/>
      <c r="C493" s="58"/>
    </row>
    <row r="494" spans="1:3" ht="17.25" customHeight="1">
      <c r="A494" s="1263" t="s">
        <v>10</v>
      </c>
      <c r="B494" s="1257">
        <v>1072</v>
      </c>
      <c r="C494" s="1282" t="s">
        <v>37</v>
      </c>
    </row>
    <row r="495" spans="1:3" ht="48.75" customHeight="1">
      <c r="A495" s="1264"/>
      <c r="B495" s="1258"/>
      <c r="C495" s="1201"/>
    </row>
    <row r="496" spans="1:3" ht="17.25" customHeight="1">
      <c r="A496" s="686" t="s">
        <v>11</v>
      </c>
      <c r="B496" s="762">
        <v>11001</v>
      </c>
      <c r="C496" s="1243" t="s">
        <v>36</v>
      </c>
    </row>
    <row r="497" spans="1:3" ht="17.25" customHeight="1">
      <c r="A497" s="686" t="s">
        <v>12</v>
      </c>
      <c r="B497" s="681" t="s">
        <v>926</v>
      </c>
      <c r="C497" s="1243"/>
    </row>
    <row r="498" spans="1:3" ht="17.25" customHeight="1">
      <c r="A498" s="686" t="s">
        <v>13</v>
      </c>
      <c r="B498" s="681" t="s">
        <v>927</v>
      </c>
      <c r="C498" s="1243"/>
    </row>
    <row r="499" spans="1:3" ht="17.25" customHeight="1">
      <c r="A499" s="686" t="s">
        <v>14</v>
      </c>
      <c r="B499" s="681" t="s">
        <v>75</v>
      </c>
      <c r="C499" s="1243"/>
    </row>
    <row r="500" spans="1:3" ht="17.25" customHeight="1">
      <c r="A500" s="230" t="s">
        <v>637</v>
      </c>
      <c r="B500" s="681" t="s">
        <v>928</v>
      </c>
      <c r="C500" s="1201"/>
    </row>
    <row r="501" spans="1:3" ht="17.25" customHeight="1">
      <c r="A501" s="1244" t="s">
        <v>15</v>
      </c>
      <c r="B501" s="1289"/>
      <c r="C501" s="682"/>
    </row>
    <row r="502" spans="1:3" ht="17.25" customHeight="1">
      <c r="A502" s="1237" t="s">
        <v>929</v>
      </c>
      <c r="B502" s="1237"/>
      <c r="C502" s="845">
        <v>-10</v>
      </c>
    </row>
    <row r="503" spans="1:3" ht="17.25" customHeight="1">
      <c r="A503" s="1237" t="s">
        <v>930</v>
      </c>
      <c r="B503" s="1237"/>
      <c r="C503" s="845">
        <v>-8</v>
      </c>
    </row>
    <row r="504" spans="1:3" ht="17.25" customHeight="1">
      <c r="A504" s="1261" t="s">
        <v>16</v>
      </c>
      <c r="B504" s="1262"/>
      <c r="C504" s="842">
        <f>'h9'!H603</f>
        <v>-85000</v>
      </c>
    </row>
    <row r="505" spans="1:3" ht="17.25" customHeight="1">
      <c r="A505" s="324"/>
      <c r="B505" s="320"/>
      <c r="C505" s="58"/>
    </row>
    <row r="506" spans="1:3" ht="17.25" customHeight="1">
      <c r="A506" s="324"/>
      <c r="B506" s="320"/>
      <c r="C506" s="58"/>
    </row>
    <row r="507" spans="1:3" ht="59.25" customHeight="1">
      <c r="A507" s="679" t="s">
        <v>10</v>
      </c>
      <c r="B507" s="679">
        <v>1072</v>
      </c>
      <c r="C507" s="676" t="s">
        <v>37</v>
      </c>
    </row>
    <row r="508" spans="1:3" ht="24" customHeight="1">
      <c r="A508" s="679" t="s">
        <v>11</v>
      </c>
      <c r="B508" s="679">
        <v>11004</v>
      </c>
      <c r="C508" s="677" t="s">
        <v>2</v>
      </c>
    </row>
    <row r="509" spans="1:3" ht="51.75">
      <c r="A509" s="679" t="s">
        <v>12</v>
      </c>
      <c r="B509" s="679" t="s">
        <v>374</v>
      </c>
      <c r="C509" s="249"/>
    </row>
    <row r="510" spans="1:3" ht="32.25" customHeight="1">
      <c r="A510" s="679" t="s">
        <v>13</v>
      </c>
      <c r="B510" s="679" t="s">
        <v>375</v>
      </c>
      <c r="C510" s="249"/>
    </row>
    <row r="511" spans="1:3" ht="24" customHeight="1">
      <c r="A511" s="679" t="s">
        <v>14</v>
      </c>
      <c r="B511" s="679" t="s">
        <v>75</v>
      </c>
      <c r="C511" s="249"/>
    </row>
    <row r="512" spans="1:3" ht="45" customHeight="1">
      <c r="A512" s="679" t="s">
        <v>159</v>
      </c>
      <c r="B512" s="679" t="s">
        <v>160</v>
      </c>
      <c r="C512" s="249"/>
    </row>
    <row r="513" spans="1:3" ht="24" customHeight="1">
      <c r="A513" s="1211" t="s">
        <v>15</v>
      </c>
      <c r="B513" s="1211"/>
      <c r="C513" s="682"/>
    </row>
    <row r="514" spans="1:3" ht="24" customHeight="1">
      <c r="A514" s="1246" t="s">
        <v>385</v>
      </c>
      <c r="B514" s="1247"/>
      <c r="C514" s="134">
        <v>-1</v>
      </c>
    </row>
    <row r="515" spans="1:3" ht="24" customHeight="1">
      <c r="A515" s="1222" t="s">
        <v>16</v>
      </c>
      <c r="B515" s="1222"/>
      <c r="C515" s="135">
        <f>'h15'!C451</f>
        <v>-6187.3</v>
      </c>
    </row>
    <row r="517" spans="1:3" ht="52.5" customHeight="1">
      <c r="A517" s="679" t="s">
        <v>10</v>
      </c>
      <c r="B517" s="679" t="s">
        <v>404</v>
      </c>
      <c r="C517" s="676" t="s">
        <v>37</v>
      </c>
    </row>
    <row r="518" spans="1:3" ht="24" customHeight="1">
      <c r="A518" s="682" t="s">
        <v>11</v>
      </c>
      <c r="B518" s="682" t="s">
        <v>162</v>
      </c>
      <c r="C518" s="676" t="s">
        <v>36</v>
      </c>
    </row>
    <row r="519" spans="1:3" ht="77.25" customHeight="1">
      <c r="A519" s="682" t="s">
        <v>12</v>
      </c>
      <c r="B519" s="682" t="s">
        <v>405</v>
      </c>
      <c r="C519" s="682"/>
    </row>
    <row r="520" spans="1:3" ht="68.25" customHeight="1">
      <c r="A520" s="682" t="s">
        <v>13</v>
      </c>
      <c r="B520" s="682" t="s">
        <v>406</v>
      </c>
      <c r="C520" s="682"/>
    </row>
    <row r="521" spans="1:3" ht="24" customHeight="1">
      <c r="A521" s="679" t="s">
        <v>14</v>
      </c>
      <c r="B521" s="679" t="s">
        <v>129</v>
      </c>
      <c r="C521" s="682"/>
    </row>
    <row r="522" spans="1:3" ht="51" customHeight="1">
      <c r="A522" s="679" t="s">
        <v>407</v>
      </c>
      <c r="B522" s="679" t="s">
        <v>161</v>
      </c>
      <c r="C522" s="682"/>
    </row>
    <row r="523" spans="1:3" ht="24" customHeight="1">
      <c r="A523" s="1202" t="s">
        <v>15</v>
      </c>
      <c r="B523" s="1202"/>
      <c r="C523" s="682"/>
    </row>
    <row r="524" spans="1:3" ht="18" customHeight="1">
      <c r="A524" s="1246" t="s">
        <v>408</v>
      </c>
      <c r="B524" s="1247"/>
      <c r="C524" s="135">
        <v>-49.2</v>
      </c>
    </row>
    <row r="525" spans="1:3" ht="22.5" customHeight="1">
      <c r="A525" s="1246" t="s">
        <v>409</v>
      </c>
      <c r="B525" s="1247"/>
      <c r="C525" s="135">
        <v>-1</v>
      </c>
    </row>
    <row r="526" spans="1:3" ht="24" customHeight="1">
      <c r="A526" s="1246" t="s">
        <v>410</v>
      </c>
      <c r="B526" s="1247"/>
      <c r="C526" s="135">
        <v>-2364</v>
      </c>
    </row>
    <row r="527" spans="1:3" ht="24" customHeight="1">
      <c r="A527" s="1222" t="s">
        <v>16</v>
      </c>
      <c r="B527" s="1222"/>
      <c r="C527" s="137">
        <f>'h15'!C464</f>
        <v>-1605169.3</v>
      </c>
    </row>
    <row r="529" spans="1:3" ht="55.5" customHeight="1">
      <c r="A529" s="679" t="s">
        <v>10</v>
      </c>
      <c r="B529" s="679">
        <v>1072</v>
      </c>
      <c r="C529" s="676" t="s">
        <v>37</v>
      </c>
    </row>
    <row r="530" spans="1:3" ht="25.5" customHeight="1">
      <c r="A530" s="682" t="s">
        <v>11</v>
      </c>
      <c r="B530" s="682">
        <v>31001</v>
      </c>
      <c r="C530" s="677" t="s">
        <v>2</v>
      </c>
    </row>
    <row r="531" spans="1:3" ht="87" customHeight="1">
      <c r="A531" s="679" t="s">
        <v>12</v>
      </c>
      <c r="B531" s="276" t="s">
        <v>532</v>
      </c>
      <c r="C531" s="249"/>
    </row>
    <row r="532" spans="1:3" ht="60" customHeight="1">
      <c r="A532" s="679" t="s">
        <v>13</v>
      </c>
      <c r="B532" s="682" t="s">
        <v>533</v>
      </c>
      <c r="C532" s="249"/>
    </row>
    <row r="533" spans="1:3" ht="42" customHeight="1">
      <c r="A533" s="682" t="s">
        <v>14</v>
      </c>
      <c r="B533" s="679" t="s">
        <v>163</v>
      </c>
      <c r="C533" s="249"/>
    </row>
    <row r="534" spans="1:3" ht="57" customHeight="1">
      <c r="A534" s="682" t="s">
        <v>159</v>
      </c>
      <c r="B534" s="679" t="s">
        <v>160</v>
      </c>
      <c r="C534" s="249"/>
    </row>
    <row r="535" spans="1:3" ht="24" customHeight="1">
      <c r="A535" s="1202" t="s">
        <v>15</v>
      </c>
      <c r="B535" s="1202"/>
      <c r="C535" s="682"/>
    </row>
    <row r="536" spans="1:3" ht="24" customHeight="1">
      <c r="A536" s="1230" t="s">
        <v>408</v>
      </c>
      <c r="B536" s="1231"/>
      <c r="C536" s="483">
        <v>-15</v>
      </c>
    </row>
    <row r="537" spans="1:3" ht="24" customHeight="1">
      <c r="A537" s="1230" t="s">
        <v>409</v>
      </c>
      <c r="B537" s="1231"/>
      <c r="C537" s="483">
        <v>-1</v>
      </c>
    </row>
    <row r="538" spans="1:3" ht="24" customHeight="1">
      <c r="A538" s="1230" t="s">
        <v>410</v>
      </c>
      <c r="B538" s="1231"/>
      <c r="C538" s="483">
        <v>-520</v>
      </c>
    </row>
    <row r="539" spans="1:3" ht="24" customHeight="1">
      <c r="A539" s="1238" t="s">
        <v>16</v>
      </c>
      <c r="B539" s="1238"/>
      <c r="C539" s="135">
        <f>h11v!E252</f>
        <v>-928419.5</v>
      </c>
    </row>
    <row r="541" spans="1:3" ht="55.5" customHeight="1">
      <c r="A541" s="679" t="s">
        <v>10</v>
      </c>
      <c r="B541" s="679">
        <v>1072</v>
      </c>
      <c r="C541" s="676" t="s">
        <v>37</v>
      </c>
    </row>
    <row r="542" spans="1:3" ht="23.25" customHeight="1">
      <c r="A542" s="682" t="s">
        <v>11</v>
      </c>
      <c r="B542" s="682">
        <v>31002</v>
      </c>
      <c r="C542" s="677" t="s">
        <v>2</v>
      </c>
    </row>
    <row r="543" spans="1:3" ht="83.25" customHeight="1">
      <c r="A543" s="679" t="s">
        <v>12</v>
      </c>
      <c r="B543" s="276" t="s">
        <v>588</v>
      </c>
      <c r="C543" s="249"/>
    </row>
    <row r="544" spans="1:3" ht="48.75" customHeight="1">
      <c r="A544" s="679" t="s">
        <v>13</v>
      </c>
      <c r="B544" s="679" t="s">
        <v>533</v>
      </c>
      <c r="C544" s="249"/>
    </row>
    <row r="545" spans="1:3" ht="39" customHeight="1">
      <c r="A545" s="682" t="s">
        <v>14</v>
      </c>
      <c r="B545" s="679" t="s">
        <v>163</v>
      </c>
      <c r="C545" s="249"/>
    </row>
    <row r="546" spans="1:3" ht="36.75" customHeight="1">
      <c r="A546" s="682" t="s">
        <v>159</v>
      </c>
      <c r="B546" s="679" t="s">
        <v>160</v>
      </c>
      <c r="C546" s="249"/>
    </row>
    <row r="547" spans="1:3" ht="17.25" customHeight="1">
      <c r="A547" s="1202" t="s">
        <v>15</v>
      </c>
      <c r="B547" s="1202"/>
      <c r="C547" s="682"/>
    </row>
    <row r="548" spans="1:3" ht="24" customHeight="1">
      <c r="A548" s="1230" t="s">
        <v>408</v>
      </c>
      <c r="B548" s="1231"/>
      <c r="C548" s="138">
        <v>-8.5</v>
      </c>
    </row>
    <row r="549" spans="1:3" ht="24" customHeight="1">
      <c r="A549" s="1230" t="s">
        <v>409</v>
      </c>
      <c r="B549" s="1231"/>
      <c r="C549" s="138">
        <v>-1.4</v>
      </c>
    </row>
    <row r="550" spans="1:3" ht="24" customHeight="1">
      <c r="A550" s="1230" t="s">
        <v>410</v>
      </c>
      <c r="B550" s="1231"/>
      <c r="C550" s="483">
        <v>-366</v>
      </c>
    </row>
    <row r="551" spans="1:3" ht="24" customHeight="1">
      <c r="A551" s="1230" t="s">
        <v>16</v>
      </c>
      <c r="B551" s="1231"/>
      <c r="C551" s="135">
        <f>h11v!E263</f>
        <v>-224505</v>
      </c>
    </row>
    <row r="553" spans="1:3" ht="57" customHeight="1">
      <c r="A553" s="679" t="s">
        <v>10</v>
      </c>
      <c r="B553" s="679">
        <v>1072</v>
      </c>
      <c r="C553" s="677" t="s">
        <v>37</v>
      </c>
    </row>
    <row r="554" spans="1:3" ht="24" customHeight="1">
      <c r="A554" s="682" t="s">
        <v>11</v>
      </c>
      <c r="B554" s="682">
        <v>31003</v>
      </c>
      <c r="C554" s="677" t="s">
        <v>2</v>
      </c>
    </row>
    <row r="555" spans="1:3" ht="68.25" customHeight="1">
      <c r="A555" s="679" t="s">
        <v>12</v>
      </c>
      <c r="B555" s="442" t="s">
        <v>525</v>
      </c>
      <c r="C555" s="249"/>
    </row>
    <row r="556" spans="1:3" ht="33.75" customHeight="1">
      <c r="A556" s="679" t="s">
        <v>13</v>
      </c>
      <c r="B556" s="442" t="s">
        <v>377</v>
      </c>
      <c r="C556" s="249"/>
    </row>
    <row r="557" spans="1:3" ht="42.75" customHeight="1">
      <c r="A557" s="682" t="s">
        <v>14</v>
      </c>
      <c r="B557" s="679" t="s">
        <v>163</v>
      </c>
      <c r="C557" s="249"/>
    </row>
    <row r="558" spans="1:3" ht="51.75" customHeight="1">
      <c r="A558" s="682" t="s">
        <v>159</v>
      </c>
      <c r="B558" s="679" t="s">
        <v>160</v>
      </c>
      <c r="C558" s="249"/>
    </row>
    <row r="559" spans="1:3" ht="24" customHeight="1">
      <c r="A559" s="1202" t="s">
        <v>15</v>
      </c>
      <c r="B559" s="1202"/>
      <c r="C559" s="682"/>
    </row>
    <row r="560" spans="1:3" ht="24" customHeight="1">
      <c r="A560" s="1261" t="s">
        <v>408</v>
      </c>
      <c r="B560" s="1262"/>
      <c r="C560" s="880">
        <v>-25.5</v>
      </c>
    </row>
    <row r="561" spans="1:3" ht="24" customHeight="1">
      <c r="A561" s="1261" t="s">
        <v>411</v>
      </c>
      <c r="B561" s="1262"/>
      <c r="C561" s="880">
        <v>-13.2</v>
      </c>
    </row>
    <row r="562" spans="1:3" ht="24" customHeight="1">
      <c r="A562" s="1261" t="s">
        <v>410</v>
      </c>
      <c r="B562" s="1262"/>
      <c r="C562" s="357">
        <v>-1600</v>
      </c>
    </row>
    <row r="563" spans="1:3" ht="24" customHeight="1">
      <c r="A563" s="1261" t="s">
        <v>932</v>
      </c>
      <c r="B563" s="1262"/>
      <c r="C563" s="357">
        <v>-1</v>
      </c>
    </row>
    <row r="564" spans="1:3" ht="24" customHeight="1">
      <c r="A564" s="1222" t="s">
        <v>16</v>
      </c>
      <c r="B564" s="1222"/>
      <c r="C564" s="135">
        <f>h11v!E274</f>
        <v>-631500</v>
      </c>
    </row>
    <row r="566" spans="1:3" ht="51.75" customHeight="1">
      <c r="A566" s="679" t="s">
        <v>10</v>
      </c>
      <c r="B566" s="679">
        <v>1072</v>
      </c>
      <c r="C566" s="676" t="s">
        <v>37</v>
      </c>
    </row>
    <row r="567" spans="1:3" ht="24" customHeight="1">
      <c r="A567" s="682" t="s">
        <v>11</v>
      </c>
      <c r="B567" s="682">
        <v>31004</v>
      </c>
      <c r="C567" s="677" t="s">
        <v>2</v>
      </c>
    </row>
    <row r="568" spans="1:3" ht="83.25" customHeight="1">
      <c r="A568" s="679" t="s">
        <v>12</v>
      </c>
      <c r="B568" s="679" t="s">
        <v>354</v>
      </c>
      <c r="C568" s="249"/>
    </row>
    <row r="569" spans="1:3" ht="30.75" customHeight="1">
      <c r="A569" s="679" t="s">
        <v>13</v>
      </c>
      <c r="B569" s="679" t="s">
        <v>377</v>
      </c>
      <c r="C569" s="249"/>
    </row>
    <row r="570" spans="1:3" ht="45" customHeight="1">
      <c r="A570" s="682" t="s">
        <v>14</v>
      </c>
      <c r="B570" s="679" t="s">
        <v>163</v>
      </c>
      <c r="C570" s="249"/>
    </row>
    <row r="571" spans="1:3" ht="51.75">
      <c r="A571" s="682" t="s">
        <v>159</v>
      </c>
      <c r="B571" s="679" t="s">
        <v>160</v>
      </c>
      <c r="C571" s="249"/>
    </row>
    <row r="572" spans="1:3" ht="24" customHeight="1">
      <c r="A572" s="1202" t="s">
        <v>15</v>
      </c>
      <c r="B572" s="1202"/>
      <c r="C572" s="682"/>
    </row>
    <row r="573" spans="1:3" ht="24" customHeight="1">
      <c r="A573" s="1230" t="s">
        <v>408</v>
      </c>
      <c r="B573" s="1231"/>
      <c r="C573" s="135">
        <v>3.4</v>
      </c>
    </row>
    <row r="574" spans="1:3" ht="24" customHeight="1">
      <c r="A574" s="1230" t="s">
        <v>411</v>
      </c>
      <c r="B574" s="1231"/>
      <c r="C574" s="135">
        <v>-10.199999999999999</v>
      </c>
    </row>
    <row r="575" spans="1:3" ht="22.5" customHeight="1">
      <c r="A575" s="1230" t="s">
        <v>410</v>
      </c>
      <c r="B575" s="1231"/>
      <c r="C575" s="135">
        <v>-1080</v>
      </c>
    </row>
    <row r="576" spans="1:3" ht="24" customHeight="1">
      <c r="A576" s="1222" t="s">
        <v>16</v>
      </c>
      <c r="B576" s="1222"/>
      <c r="C576" s="137">
        <f>'h15'!C516</f>
        <v>-353600</v>
      </c>
    </row>
    <row r="577" spans="1:3" ht="24" customHeight="1">
      <c r="A577" s="443"/>
      <c r="B577" s="443"/>
      <c r="C577" s="621"/>
    </row>
    <row r="578" spans="1:3" ht="64.5" customHeight="1">
      <c r="A578" s="679" t="s">
        <v>10</v>
      </c>
      <c r="B578" s="679">
        <v>1072</v>
      </c>
      <c r="C578" s="676" t="s">
        <v>37</v>
      </c>
    </row>
    <row r="579" spans="1:3" ht="24" customHeight="1">
      <c r="A579" s="682" t="s">
        <v>11</v>
      </c>
      <c r="B579" s="682">
        <v>31005</v>
      </c>
      <c r="C579" s="677" t="s">
        <v>2</v>
      </c>
    </row>
    <row r="580" spans="1:3" ht="75" customHeight="1">
      <c r="A580" s="679" t="s">
        <v>12</v>
      </c>
      <c r="B580" s="276" t="s">
        <v>589</v>
      </c>
      <c r="C580" s="249"/>
    </row>
    <row r="581" spans="1:3" ht="36.75" customHeight="1">
      <c r="A581" s="679" t="s">
        <v>13</v>
      </c>
      <c r="B581" s="679" t="s">
        <v>590</v>
      </c>
      <c r="C581" s="249"/>
    </row>
    <row r="582" spans="1:3" ht="51" customHeight="1">
      <c r="A582" s="682" t="s">
        <v>14</v>
      </c>
      <c r="B582" s="679" t="s">
        <v>163</v>
      </c>
      <c r="C582" s="249"/>
    </row>
    <row r="583" spans="1:3" ht="39" customHeight="1">
      <c r="A583" s="682" t="s">
        <v>159</v>
      </c>
      <c r="B583" s="679" t="s">
        <v>160</v>
      </c>
      <c r="C583" s="249"/>
    </row>
    <row r="584" spans="1:3" ht="24" customHeight="1">
      <c r="A584" s="1202" t="s">
        <v>15</v>
      </c>
      <c r="B584" s="1202"/>
      <c r="C584" s="682"/>
    </row>
    <row r="585" spans="1:3" ht="24" customHeight="1">
      <c r="A585" s="1261" t="s">
        <v>408</v>
      </c>
      <c r="B585" s="1262"/>
      <c r="C585" s="483">
        <v>-1</v>
      </c>
    </row>
    <row r="586" spans="1:3" ht="24" customHeight="1">
      <c r="A586" s="1261" t="s">
        <v>410</v>
      </c>
      <c r="B586" s="1262"/>
      <c r="C586" s="483">
        <v>-28</v>
      </c>
    </row>
    <row r="587" spans="1:3" ht="24" customHeight="1">
      <c r="A587" s="1261" t="s">
        <v>16</v>
      </c>
      <c r="B587" s="1262"/>
      <c r="C587" s="135">
        <f>'h15'!C527</f>
        <v>-20000</v>
      </c>
    </row>
    <row r="588" spans="1:3" ht="24" customHeight="1">
      <c r="A588" s="443"/>
      <c r="B588" s="443"/>
      <c r="C588" s="621"/>
    </row>
    <row r="589" spans="1:3" ht="24" customHeight="1">
      <c r="A589" s="230"/>
      <c r="B589" s="230"/>
      <c r="C589" s="881" t="s">
        <v>865</v>
      </c>
    </row>
    <row r="590" spans="1:3" ht="24" customHeight="1">
      <c r="A590" s="1310" t="s">
        <v>866</v>
      </c>
      <c r="B590" s="1310"/>
      <c r="C590" s="703"/>
    </row>
    <row r="591" spans="1:3" ht="24" customHeight="1">
      <c r="A591" s="1254" t="s">
        <v>23</v>
      </c>
      <c r="B591" s="1254"/>
      <c r="C591" s="683"/>
    </row>
    <row r="592" spans="1:3" ht="24" customHeight="1">
      <c r="A592" s="228" t="s">
        <v>7</v>
      </c>
      <c r="B592" s="271" t="s">
        <v>8</v>
      </c>
      <c r="C592" s="703"/>
    </row>
    <row r="593" spans="1:4" ht="24" customHeight="1">
      <c r="A593" s="682" t="s">
        <v>867</v>
      </c>
      <c r="B593" s="330" t="s">
        <v>868</v>
      </c>
      <c r="C593" s="341"/>
    </row>
    <row r="594" spans="1:4" ht="24" customHeight="1">
      <c r="A594" s="230"/>
      <c r="B594" s="230"/>
      <c r="C594" s="341"/>
    </row>
    <row r="595" spans="1:4" ht="24" customHeight="1">
      <c r="A595" s="1254" t="s">
        <v>9</v>
      </c>
      <c r="B595" s="1254"/>
      <c r="C595" s="703"/>
    </row>
    <row r="596" spans="1:4" ht="51" customHeight="1">
      <c r="A596" s="692" t="s">
        <v>10</v>
      </c>
      <c r="B596" s="692" t="s">
        <v>867</v>
      </c>
      <c r="C596" s="677" t="s">
        <v>294</v>
      </c>
    </row>
    <row r="597" spans="1:4" ht="24" customHeight="1">
      <c r="A597" s="692" t="s">
        <v>11</v>
      </c>
      <c r="B597" s="692" t="s">
        <v>869</v>
      </c>
      <c r="C597" s="678" t="s">
        <v>50</v>
      </c>
    </row>
    <row r="598" spans="1:4" ht="42.75" customHeight="1">
      <c r="A598" s="692" t="s">
        <v>12</v>
      </c>
      <c r="B598" s="679" t="s">
        <v>870</v>
      </c>
      <c r="C598" s="476"/>
    </row>
    <row r="599" spans="1:4" ht="24" customHeight="1">
      <c r="A599" s="692" t="s">
        <v>13</v>
      </c>
      <c r="B599" s="682" t="s">
        <v>871</v>
      </c>
      <c r="C599" s="476"/>
    </row>
    <row r="600" spans="1:4" ht="24" customHeight="1">
      <c r="A600" s="682" t="s">
        <v>14</v>
      </c>
      <c r="B600" s="682" t="s">
        <v>129</v>
      </c>
      <c r="C600" s="476"/>
    </row>
    <row r="601" spans="1:4" ht="60" customHeight="1">
      <c r="A601" s="682" t="s">
        <v>637</v>
      </c>
      <c r="B601" s="682" t="s">
        <v>872</v>
      </c>
      <c r="C601" s="882"/>
    </row>
    <row r="602" spans="1:4" ht="24" customHeight="1">
      <c r="A602" s="1202" t="s">
        <v>15</v>
      </c>
      <c r="B602" s="1202"/>
      <c r="C602" s="476"/>
    </row>
    <row r="603" spans="1:4" ht="24" customHeight="1">
      <c r="A603" s="858" t="s">
        <v>873</v>
      </c>
      <c r="B603" s="858"/>
      <c r="C603" s="860">
        <v>1</v>
      </c>
      <c r="D603" s="409"/>
    </row>
    <row r="604" spans="1:4" ht="24" customHeight="1">
      <c r="A604" s="858" t="s">
        <v>874</v>
      </c>
      <c r="B604" s="858"/>
      <c r="C604" s="860">
        <f>SUM(C605:C606)</f>
        <v>3</v>
      </c>
    </row>
    <row r="605" spans="1:4" ht="24" customHeight="1">
      <c r="A605" s="1290" t="s">
        <v>875</v>
      </c>
      <c r="B605" s="780" t="s">
        <v>885</v>
      </c>
      <c r="C605" s="860">
        <v>1</v>
      </c>
    </row>
    <row r="606" spans="1:4" ht="24" customHeight="1">
      <c r="A606" s="1292"/>
      <c r="B606" s="780" t="s">
        <v>877</v>
      </c>
      <c r="C606" s="860">
        <v>2</v>
      </c>
    </row>
    <row r="607" spans="1:4" s="297" customFormat="1" ht="24" customHeight="1">
      <c r="A607" s="1238" t="s">
        <v>16</v>
      </c>
      <c r="B607" s="1238"/>
      <c r="C607" s="883">
        <f>'h9'!H26</f>
        <v>176956.2</v>
      </c>
      <c r="D607" s="314"/>
    </row>
    <row r="608" spans="1:4" ht="24" customHeight="1">
      <c r="A608" s="230"/>
      <c r="B608" s="230"/>
      <c r="C608" s="884"/>
    </row>
    <row r="609" spans="1:3" ht="24" customHeight="1">
      <c r="A609" s="230"/>
      <c r="B609" s="230"/>
      <c r="C609" s="881" t="s">
        <v>879</v>
      </c>
    </row>
    <row r="610" spans="1:3" ht="24" customHeight="1">
      <c r="A610" s="1294" t="s">
        <v>880</v>
      </c>
      <c r="B610" s="1294"/>
      <c r="C610" s="703"/>
    </row>
    <row r="611" spans="1:3" ht="24" customHeight="1">
      <c r="A611" s="1254" t="s">
        <v>23</v>
      </c>
      <c r="B611" s="1254"/>
      <c r="C611" s="683"/>
    </row>
    <row r="612" spans="1:3" ht="24" customHeight="1">
      <c r="A612" s="230"/>
      <c r="B612" s="230"/>
      <c r="C612" s="230"/>
    </row>
    <row r="613" spans="1:3" ht="24" customHeight="1">
      <c r="A613" s="228" t="s">
        <v>7</v>
      </c>
      <c r="B613" s="271" t="s">
        <v>8</v>
      </c>
      <c r="C613" s="703"/>
    </row>
    <row r="614" spans="1:3" ht="24" customHeight="1">
      <c r="A614" s="682" t="s">
        <v>867</v>
      </c>
      <c r="B614" s="330" t="s">
        <v>868</v>
      </c>
      <c r="C614" s="341"/>
    </row>
    <row r="615" spans="1:3" ht="24" customHeight="1">
      <c r="A615" s="230"/>
      <c r="B615" s="230"/>
      <c r="C615" s="341"/>
    </row>
    <row r="616" spans="1:3" ht="24" customHeight="1">
      <c r="A616" s="1254" t="s">
        <v>9</v>
      </c>
      <c r="B616" s="1254"/>
      <c r="C616" s="703"/>
    </row>
    <row r="617" spans="1:3" ht="42.6" customHeight="1">
      <c r="A617" s="692" t="s">
        <v>10</v>
      </c>
      <c r="B617" s="692" t="s">
        <v>867</v>
      </c>
      <c r="C617" s="677" t="s">
        <v>294</v>
      </c>
    </row>
    <row r="618" spans="1:3" ht="24" customHeight="1">
      <c r="A618" s="692" t="s">
        <v>11</v>
      </c>
      <c r="B618" s="692" t="s">
        <v>869</v>
      </c>
      <c r="C618" s="678" t="s">
        <v>50</v>
      </c>
    </row>
    <row r="619" spans="1:3" ht="38.450000000000003" customHeight="1">
      <c r="A619" s="692" t="s">
        <v>12</v>
      </c>
      <c r="B619" s="679" t="s">
        <v>870</v>
      </c>
      <c r="C619" s="476"/>
    </row>
    <row r="620" spans="1:3" ht="37.15" customHeight="1">
      <c r="A620" s="692" t="s">
        <v>13</v>
      </c>
      <c r="B620" s="682" t="s">
        <v>871</v>
      </c>
      <c r="C620" s="476"/>
    </row>
    <row r="621" spans="1:3" ht="24" customHeight="1">
      <c r="A621" s="682" t="s">
        <v>14</v>
      </c>
      <c r="B621" s="682" t="s">
        <v>129</v>
      </c>
      <c r="C621" s="476"/>
    </row>
    <row r="622" spans="1:3" ht="52.15" customHeight="1">
      <c r="A622" s="682" t="s">
        <v>637</v>
      </c>
      <c r="B622" s="682" t="s">
        <v>872</v>
      </c>
      <c r="C622" s="882"/>
    </row>
    <row r="623" spans="1:3" ht="24" customHeight="1">
      <c r="A623" s="1202" t="s">
        <v>15</v>
      </c>
      <c r="B623" s="1202"/>
      <c r="C623" s="476"/>
    </row>
    <row r="624" spans="1:3" ht="24" customHeight="1">
      <c r="A624" s="858" t="s">
        <v>873</v>
      </c>
      <c r="B624" s="858"/>
      <c r="C624" s="860">
        <v>0</v>
      </c>
    </row>
    <row r="625" spans="1:3" ht="24" customHeight="1">
      <c r="A625" s="858" t="s">
        <v>874</v>
      </c>
      <c r="B625" s="858"/>
      <c r="C625" s="860">
        <f>SUM(C626:C630)</f>
        <v>7</v>
      </c>
    </row>
    <row r="626" spans="1:3" ht="24" customHeight="1">
      <c r="A626" s="1290" t="s">
        <v>875</v>
      </c>
      <c r="B626" s="780" t="s">
        <v>878</v>
      </c>
      <c r="C626" s="860">
        <v>1</v>
      </c>
    </row>
    <row r="627" spans="1:3" ht="24" customHeight="1">
      <c r="A627" s="1291"/>
      <c r="B627" s="780" t="s">
        <v>896</v>
      </c>
      <c r="C627" s="860">
        <v>2</v>
      </c>
    </row>
    <row r="628" spans="1:3" ht="24" customHeight="1">
      <c r="A628" s="1291"/>
      <c r="B628" s="780" t="s">
        <v>877</v>
      </c>
      <c r="C628" s="860">
        <v>2</v>
      </c>
    </row>
    <row r="629" spans="1:3" ht="24" customHeight="1">
      <c r="A629" s="1291"/>
      <c r="B629" s="859" t="s">
        <v>902</v>
      </c>
      <c r="C629" s="860">
        <v>1</v>
      </c>
    </row>
    <row r="630" spans="1:3" ht="24" customHeight="1">
      <c r="A630" s="1292"/>
      <c r="B630" s="859" t="s">
        <v>980</v>
      </c>
      <c r="C630" s="860">
        <v>1</v>
      </c>
    </row>
    <row r="631" spans="1:3" ht="24" customHeight="1">
      <c r="A631" s="1311" t="s">
        <v>16</v>
      </c>
      <c r="B631" s="1312"/>
      <c r="C631" s="883">
        <f>'h9'!H33</f>
        <v>888262.3</v>
      </c>
    </row>
    <row r="632" spans="1:3" ht="24" customHeight="1">
      <c r="A632" s="530"/>
      <c r="B632" s="530"/>
      <c r="C632" s="885"/>
    </row>
    <row r="633" spans="1:3" ht="24" customHeight="1">
      <c r="A633" s="230"/>
      <c r="B633" s="230"/>
      <c r="C633" s="886" t="s">
        <v>883</v>
      </c>
    </row>
    <row r="634" spans="1:3" ht="24" customHeight="1">
      <c r="A634" s="1313" t="s">
        <v>884</v>
      </c>
      <c r="B634" s="1313"/>
      <c r="C634" s="341"/>
    </row>
    <row r="635" spans="1:3" ht="24" customHeight="1">
      <c r="A635" s="1295" t="s">
        <v>23</v>
      </c>
      <c r="B635" s="1295"/>
      <c r="C635" s="230"/>
    </row>
    <row r="636" spans="1:3" ht="24" customHeight="1">
      <c r="A636" s="230"/>
      <c r="B636" s="230"/>
      <c r="C636" s="230"/>
    </row>
    <row r="637" spans="1:3" ht="24" customHeight="1">
      <c r="A637" s="228" t="s">
        <v>7</v>
      </c>
      <c r="B637" s="271" t="s">
        <v>8</v>
      </c>
      <c r="C637" s="703"/>
    </row>
    <row r="638" spans="1:3" ht="24" customHeight="1">
      <c r="A638" s="682" t="s">
        <v>867</v>
      </c>
      <c r="B638" s="330" t="s">
        <v>868</v>
      </c>
      <c r="C638" s="341"/>
    </row>
    <row r="639" spans="1:3" ht="24" customHeight="1">
      <c r="A639" s="230"/>
      <c r="B639" s="230"/>
      <c r="C639" s="341"/>
    </row>
    <row r="640" spans="1:3" ht="24" customHeight="1">
      <c r="A640" s="1254" t="s">
        <v>9</v>
      </c>
      <c r="B640" s="1254"/>
      <c r="C640" s="703"/>
    </row>
    <row r="641" spans="1:3" ht="60.75" customHeight="1">
      <c r="A641" s="692" t="s">
        <v>10</v>
      </c>
      <c r="B641" s="692" t="s">
        <v>867</v>
      </c>
      <c r="C641" s="677" t="s">
        <v>294</v>
      </c>
    </row>
    <row r="642" spans="1:3" ht="24" customHeight="1">
      <c r="A642" s="692" t="s">
        <v>11</v>
      </c>
      <c r="B642" s="692" t="s">
        <v>869</v>
      </c>
      <c r="C642" s="678" t="s">
        <v>50</v>
      </c>
    </row>
    <row r="643" spans="1:3" ht="64.5" customHeight="1">
      <c r="A643" s="692" t="s">
        <v>12</v>
      </c>
      <c r="B643" s="679" t="s">
        <v>870</v>
      </c>
      <c r="C643" s="476"/>
    </row>
    <row r="644" spans="1:3" ht="45.75" customHeight="1">
      <c r="A644" s="692" t="s">
        <v>13</v>
      </c>
      <c r="B644" s="682" t="s">
        <v>871</v>
      </c>
      <c r="C644" s="476"/>
    </row>
    <row r="645" spans="1:3" ht="24" customHeight="1">
      <c r="A645" s="682" t="s">
        <v>14</v>
      </c>
      <c r="B645" s="682" t="s">
        <v>129</v>
      </c>
      <c r="C645" s="476"/>
    </row>
    <row r="646" spans="1:3" ht="54" customHeight="1">
      <c r="A646" s="682" t="s">
        <v>637</v>
      </c>
      <c r="B646" s="682" t="s">
        <v>872</v>
      </c>
      <c r="C646" s="882"/>
    </row>
    <row r="647" spans="1:3" ht="24" customHeight="1">
      <c r="A647" s="1202" t="s">
        <v>15</v>
      </c>
      <c r="B647" s="1202"/>
      <c r="C647" s="476"/>
    </row>
    <row r="648" spans="1:3" ht="24" customHeight="1">
      <c r="A648" s="858" t="s">
        <v>873</v>
      </c>
      <c r="B648" s="858"/>
      <c r="C648" s="860">
        <v>0</v>
      </c>
    </row>
    <row r="649" spans="1:3" ht="24" customHeight="1">
      <c r="A649" s="858" t="s">
        <v>874</v>
      </c>
      <c r="B649" s="858"/>
      <c r="C649" s="860">
        <f>SUM(C650:C656)</f>
        <v>13</v>
      </c>
    </row>
    <row r="650" spans="1:3" ht="24" customHeight="1">
      <c r="A650" s="1290" t="s">
        <v>875</v>
      </c>
      <c r="B650" s="780" t="s">
        <v>887</v>
      </c>
      <c r="C650" s="860">
        <v>2</v>
      </c>
    </row>
    <row r="651" spans="1:3" ht="24" customHeight="1">
      <c r="A651" s="1291"/>
      <c r="B651" s="780" t="s">
        <v>878</v>
      </c>
      <c r="C651" s="860">
        <v>1</v>
      </c>
    </row>
    <row r="652" spans="1:3" ht="24" customHeight="1">
      <c r="A652" s="1291"/>
      <c r="B652" s="780" t="s">
        <v>881</v>
      </c>
      <c r="C652" s="860">
        <v>1</v>
      </c>
    </row>
    <row r="653" spans="1:3" ht="24" customHeight="1">
      <c r="A653" s="1291"/>
      <c r="B653" s="780" t="s">
        <v>877</v>
      </c>
      <c r="C653" s="860">
        <v>1</v>
      </c>
    </row>
    <row r="654" spans="1:3" ht="24" customHeight="1">
      <c r="A654" s="1291"/>
      <c r="B654" s="780" t="s">
        <v>886</v>
      </c>
      <c r="C654" s="860">
        <v>4</v>
      </c>
    </row>
    <row r="655" spans="1:3" ht="24" customHeight="1">
      <c r="A655" s="1291"/>
      <c r="B655" s="863" t="s">
        <v>882</v>
      </c>
      <c r="C655" s="860">
        <v>2</v>
      </c>
    </row>
    <row r="656" spans="1:3" ht="24" customHeight="1">
      <c r="A656" s="1292"/>
      <c r="B656" s="859" t="s">
        <v>902</v>
      </c>
      <c r="C656" s="860">
        <v>2</v>
      </c>
    </row>
    <row r="657" spans="1:4" s="368" customFormat="1" ht="24" customHeight="1">
      <c r="A657" s="1238" t="s">
        <v>16</v>
      </c>
      <c r="B657" s="1238"/>
      <c r="C657" s="883">
        <f>'h9'!H40</f>
        <v>903456.5</v>
      </c>
      <c r="D657" s="314"/>
    </row>
    <row r="658" spans="1:4" ht="24" customHeight="1">
      <c r="A658" s="530"/>
      <c r="B658" s="530"/>
      <c r="C658" s="885"/>
    </row>
    <row r="659" spans="1:4" ht="24" customHeight="1">
      <c r="A659" s="230"/>
      <c r="B659" s="230"/>
      <c r="C659" s="881" t="s">
        <v>888</v>
      </c>
    </row>
    <row r="660" spans="1:4" ht="24" customHeight="1">
      <c r="A660" s="1294" t="s">
        <v>784</v>
      </c>
      <c r="B660" s="1294"/>
      <c r="C660" s="703"/>
    </row>
    <row r="661" spans="1:4" ht="24" customHeight="1">
      <c r="A661" s="1295" t="s">
        <v>23</v>
      </c>
      <c r="B661" s="1295"/>
      <c r="C661" s="230"/>
    </row>
    <row r="662" spans="1:4" ht="24" customHeight="1">
      <c r="A662" s="230"/>
      <c r="B662" s="230"/>
      <c r="C662" s="230"/>
    </row>
    <row r="663" spans="1:4" ht="24" customHeight="1">
      <c r="A663" s="228" t="s">
        <v>7</v>
      </c>
      <c r="B663" s="271" t="s">
        <v>8</v>
      </c>
      <c r="C663" s="703"/>
    </row>
    <row r="664" spans="1:4" ht="24" customHeight="1">
      <c r="A664" s="682" t="s">
        <v>867</v>
      </c>
      <c r="B664" s="330" t="s">
        <v>868</v>
      </c>
      <c r="C664" s="341"/>
    </row>
    <row r="665" spans="1:4" ht="24" customHeight="1">
      <c r="A665" s="230"/>
      <c r="B665" s="230"/>
      <c r="C665" s="341"/>
    </row>
    <row r="666" spans="1:4" ht="24" customHeight="1">
      <c r="A666" s="1254" t="s">
        <v>9</v>
      </c>
      <c r="B666" s="1254"/>
      <c r="C666" s="703"/>
    </row>
    <row r="667" spans="1:4" ht="74.25" customHeight="1">
      <c r="A667" s="692" t="s">
        <v>10</v>
      </c>
      <c r="B667" s="692" t="s">
        <v>867</v>
      </c>
      <c r="C667" s="677" t="s">
        <v>294</v>
      </c>
    </row>
    <row r="668" spans="1:4" ht="24" customHeight="1">
      <c r="A668" s="692" t="s">
        <v>11</v>
      </c>
      <c r="B668" s="692" t="s">
        <v>869</v>
      </c>
      <c r="C668" s="678" t="s">
        <v>50</v>
      </c>
    </row>
    <row r="669" spans="1:4" ht="24" customHeight="1">
      <c r="A669" s="692" t="s">
        <v>12</v>
      </c>
      <c r="B669" s="679" t="s">
        <v>870</v>
      </c>
      <c r="C669" s="476"/>
    </row>
    <row r="670" spans="1:4" ht="24" customHeight="1">
      <c r="A670" s="692" t="s">
        <v>13</v>
      </c>
      <c r="B670" s="682" t="s">
        <v>871</v>
      </c>
      <c r="C670" s="476"/>
    </row>
    <row r="671" spans="1:4" ht="24" customHeight="1">
      <c r="A671" s="682" t="s">
        <v>14</v>
      </c>
      <c r="B671" s="682" t="s">
        <v>129</v>
      </c>
      <c r="C671" s="476"/>
    </row>
    <row r="672" spans="1:4" ht="51" customHeight="1">
      <c r="A672" s="682" t="s">
        <v>637</v>
      </c>
      <c r="B672" s="682" t="s">
        <v>872</v>
      </c>
      <c r="C672" s="476"/>
    </row>
    <row r="673" spans="1:3" ht="24" customHeight="1">
      <c r="A673" s="1202" t="s">
        <v>15</v>
      </c>
      <c r="B673" s="1202"/>
      <c r="C673" s="476"/>
    </row>
    <row r="674" spans="1:3" ht="24" customHeight="1">
      <c r="A674" s="858" t="s">
        <v>873</v>
      </c>
      <c r="B674" s="858"/>
      <c r="C674" s="887">
        <v>0</v>
      </c>
    </row>
    <row r="675" spans="1:3" ht="24" customHeight="1">
      <c r="A675" s="858" t="s">
        <v>874</v>
      </c>
      <c r="B675" s="888"/>
      <c r="C675" s="887">
        <f>SUM(C676:C682)</f>
        <v>15</v>
      </c>
    </row>
    <row r="676" spans="1:3" ht="24" customHeight="1">
      <c r="A676" s="1290" t="s">
        <v>875</v>
      </c>
      <c r="B676" s="889" t="s">
        <v>886</v>
      </c>
      <c r="C676" s="887">
        <v>2</v>
      </c>
    </row>
    <row r="677" spans="1:3" ht="24" customHeight="1">
      <c r="A677" s="1291"/>
      <c r="B677" s="859" t="s">
        <v>902</v>
      </c>
      <c r="C677" s="887">
        <v>3</v>
      </c>
    </row>
    <row r="678" spans="1:3" ht="24" customHeight="1">
      <c r="A678" s="1291"/>
      <c r="B678" s="861" t="s">
        <v>885</v>
      </c>
      <c r="C678" s="887">
        <v>2</v>
      </c>
    </row>
    <row r="679" spans="1:3" ht="24" customHeight="1">
      <c r="A679" s="1291"/>
      <c r="B679" s="780" t="s">
        <v>878</v>
      </c>
      <c r="C679" s="887">
        <v>3</v>
      </c>
    </row>
    <row r="680" spans="1:3" ht="24" customHeight="1">
      <c r="A680" s="1291"/>
      <c r="B680" s="889" t="s">
        <v>981</v>
      </c>
      <c r="C680" s="887">
        <v>3</v>
      </c>
    </row>
    <row r="681" spans="1:3" ht="24" customHeight="1">
      <c r="A681" s="1291"/>
      <c r="B681" s="859" t="s">
        <v>980</v>
      </c>
      <c r="C681" s="887">
        <v>1</v>
      </c>
    </row>
    <row r="682" spans="1:3" ht="24" customHeight="1">
      <c r="A682" s="1292"/>
      <c r="B682" s="780" t="s">
        <v>900</v>
      </c>
      <c r="C682" s="887">
        <v>1</v>
      </c>
    </row>
    <row r="683" spans="1:3" ht="24" customHeight="1">
      <c r="A683" s="1238" t="s">
        <v>16</v>
      </c>
      <c r="B683" s="1238"/>
      <c r="C683" s="883">
        <f>'h9'!H47</f>
        <v>1249457.5</v>
      </c>
    </row>
    <row r="684" spans="1:3" ht="24" customHeight="1">
      <c r="A684" s="230"/>
      <c r="B684" s="230"/>
      <c r="C684" s="890"/>
    </row>
    <row r="685" spans="1:3" ht="24" customHeight="1">
      <c r="A685" s="1155"/>
      <c r="B685" s="1293"/>
      <c r="C685" s="886" t="s">
        <v>889</v>
      </c>
    </row>
    <row r="686" spans="1:3" ht="24" customHeight="1">
      <c r="A686" s="1294" t="s">
        <v>890</v>
      </c>
      <c r="B686" s="1294"/>
      <c r="C686" s="703"/>
    </row>
    <row r="687" spans="1:3" ht="24" customHeight="1">
      <c r="A687" s="1295" t="s">
        <v>23</v>
      </c>
      <c r="B687" s="1295"/>
      <c r="C687" s="230"/>
    </row>
    <row r="688" spans="1:3" ht="24" customHeight="1">
      <c r="A688" s="230"/>
      <c r="B688" s="230"/>
      <c r="C688" s="230"/>
    </row>
    <row r="689" spans="1:3" ht="24" customHeight="1">
      <c r="A689" s="228" t="s">
        <v>7</v>
      </c>
      <c r="B689" s="271" t="s">
        <v>8</v>
      </c>
      <c r="C689" s="703"/>
    </row>
    <row r="690" spans="1:3" ht="24" customHeight="1">
      <c r="A690" s="682" t="s">
        <v>867</v>
      </c>
      <c r="B690" s="330" t="s">
        <v>868</v>
      </c>
      <c r="C690" s="341"/>
    </row>
    <row r="691" spans="1:3" ht="24" customHeight="1">
      <c r="A691" s="230"/>
      <c r="B691" s="230"/>
      <c r="C691" s="341"/>
    </row>
    <row r="692" spans="1:3" ht="24" customHeight="1">
      <c r="A692" s="1254" t="s">
        <v>9</v>
      </c>
      <c r="B692" s="1254"/>
      <c r="C692" s="703"/>
    </row>
    <row r="693" spans="1:3" ht="24" customHeight="1">
      <c r="A693" s="692" t="s">
        <v>10</v>
      </c>
      <c r="B693" s="692" t="s">
        <v>867</v>
      </c>
      <c r="C693" s="677" t="s">
        <v>294</v>
      </c>
    </row>
    <row r="694" spans="1:3" ht="24" customHeight="1">
      <c r="A694" s="692" t="s">
        <v>11</v>
      </c>
      <c r="B694" s="692" t="s">
        <v>869</v>
      </c>
      <c r="C694" s="678" t="s">
        <v>50</v>
      </c>
    </row>
    <row r="695" spans="1:3" ht="37.15" customHeight="1">
      <c r="A695" s="692" t="s">
        <v>12</v>
      </c>
      <c r="B695" s="679" t="s">
        <v>870</v>
      </c>
      <c r="C695" s="476"/>
    </row>
    <row r="696" spans="1:3" ht="33.6" customHeight="1">
      <c r="A696" s="692" t="s">
        <v>13</v>
      </c>
      <c r="B696" s="682" t="s">
        <v>871</v>
      </c>
      <c r="C696" s="476"/>
    </row>
    <row r="697" spans="1:3" ht="24" customHeight="1">
      <c r="A697" s="682" t="s">
        <v>14</v>
      </c>
      <c r="B697" s="682" t="s">
        <v>129</v>
      </c>
      <c r="C697" s="476"/>
    </row>
    <row r="698" spans="1:3" ht="54.6" customHeight="1">
      <c r="A698" s="682" t="s">
        <v>637</v>
      </c>
      <c r="B698" s="682" t="s">
        <v>872</v>
      </c>
      <c r="C698" s="476"/>
    </row>
    <row r="699" spans="1:3" ht="24" customHeight="1">
      <c r="A699" s="1202" t="s">
        <v>15</v>
      </c>
      <c r="B699" s="1202"/>
      <c r="C699" s="476"/>
    </row>
    <row r="700" spans="1:3" ht="24" customHeight="1">
      <c r="A700" s="858" t="s">
        <v>873</v>
      </c>
      <c r="B700" s="858"/>
      <c r="C700" s="860">
        <v>0</v>
      </c>
    </row>
    <row r="701" spans="1:3" ht="24" customHeight="1">
      <c r="A701" s="858" t="s">
        <v>874</v>
      </c>
      <c r="B701" s="858"/>
      <c r="C701" s="860">
        <f>SUM(C702:C706)</f>
        <v>7</v>
      </c>
    </row>
    <row r="702" spans="1:3" ht="24" customHeight="1">
      <c r="A702" s="1290"/>
      <c r="B702" s="859" t="s">
        <v>902</v>
      </c>
      <c r="C702" s="860">
        <v>2</v>
      </c>
    </row>
    <row r="703" spans="1:3" ht="24" customHeight="1">
      <c r="A703" s="1291"/>
      <c r="B703" s="780" t="s">
        <v>900</v>
      </c>
      <c r="C703" s="860">
        <v>1</v>
      </c>
    </row>
    <row r="704" spans="1:3" ht="24" customHeight="1">
      <c r="A704" s="1291"/>
      <c r="B704" s="780" t="s">
        <v>878</v>
      </c>
      <c r="C704" s="860">
        <v>2</v>
      </c>
    </row>
    <row r="705" spans="1:3" ht="24" customHeight="1">
      <c r="A705" s="1291"/>
      <c r="B705" s="862" t="s">
        <v>978</v>
      </c>
      <c r="C705" s="860">
        <v>1</v>
      </c>
    </row>
    <row r="706" spans="1:3" ht="24" customHeight="1">
      <c r="A706" s="1292"/>
      <c r="B706" s="780" t="s">
        <v>896</v>
      </c>
      <c r="C706" s="860">
        <v>1</v>
      </c>
    </row>
    <row r="707" spans="1:3" ht="24" customHeight="1">
      <c r="A707" s="1238" t="s">
        <v>16</v>
      </c>
      <c r="B707" s="1238"/>
      <c r="C707" s="891">
        <f>'h9'!H54</f>
        <v>363094.4</v>
      </c>
    </row>
    <row r="708" spans="1:3" ht="24" customHeight="1">
      <c r="A708" s="230"/>
      <c r="B708" s="230"/>
      <c r="C708" s="892"/>
    </row>
    <row r="709" spans="1:3" ht="24" customHeight="1">
      <c r="A709" s="1155"/>
      <c r="B709" s="1293"/>
      <c r="C709" s="886" t="s">
        <v>892</v>
      </c>
    </row>
    <row r="710" spans="1:3" ht="24" customHeight="1">
      <c r="A710" s="1294" t="s">
        <v>893</v>
      </c>
      <c r="B710" s="1294"/>
      <c r="C710" s="703"/>
    </row>
    <row r="711" spans="1:3" ht="24" customHeight="1">
      <c r="A711" s="1295" t="s">
        <v>23</v>
      </c>
      <c r="B711" s="1295"/>
      <c r="C711" s="230"/>
    </row>
    <row r="712" spans="1:3" ht="24" customHeight="1">
      <c r="A712" s="230"/>
      <c r="B712" s="230"/>
      <c r="C712" s="230"/>
    </row>
    <row r="713" spans="1:3" ht="24" customHeight="1">
      <c r="A713" s="228" t="s">
        <v>7</v>
      </c>
      <c r="B713" s="271" t="s">
        <v>8</v>
      </c>
      <c r="C713" s="703"/>
    </row>
    <row r="714" spans="1:3" ht="24" customHeight="1">
      <c r="A714" s="682" t="s">
        <v>867</v>
      </c>
      <c r="B714" s="330" t="s">
        <v>868</v>
      </c>
      <c r="C714" s="341"/>
    </row>
    <row r="715" spans="1:3" ht="24" customHeight="1">
      <c r="A715" s="230"/>
      <c r="B715" s="230"/>
      <c r="C715" s="341"/>
    </row>
    <row r="716" spans="1:3" ht="24" customHeight="1">
      <c r="A716" s="1254" t="s">
        <v>9</v>
      </c>
      <c r="B716" s="1254"/>
      <c r="C716" s="703"/>
    </row>
    <row r="717" spans="1:3" ht="50.45" customHeight="1">
      <c r="A717" s="692" t="s">
        <v>10</v>
      </c>
      <c r="B717" s="692" t="s">
        <v>867</v>
      </c>
      <c r="C717" s="677" t="s">
        <v>294</v>
      </c>
    </row>
    <row r="718" spans="1:3" ht="24" customHeight="1">
      <c r="A718" s="692" t="s">
        <v>11</v>
      </c>
      <c r="B718" s="692" t="s">
        <v>869</v>
      </c>
      <c r="C718" s="678" t="s">
        <v>50</v>
      </c>
    </row>
    <row r="719" spans="1:3" ht="43.9" customHeight="1">
      <c r="A719" s="692" t="s">
        <v>12</v>
      </c>
      <c r="B719" s="679" t="s">
        <v>870</v>
      </c>
      <c r="C719" s="476"/>
    </row>
    <row r="720" spans="1:3" ht="39" customHeight="1">
      <c r="A720" s="692" t="s">
        <v>13</v>
      </c>
      <c r="B720" s="682" t="s">
        <v>871</v>
      </c>
      <c r="C720" s="476"/>
    </row>
    <row r="721" spans="1:3" ht="24" customHeight="1">
      <c r="A721" s="682" t="s">
        <v>14</v>
      </c>
      <c r="B721" s="682" t="s">
        <v>129</v>
      </c>
      <c r="C721" s="476"/>
    </row>
    <row r="722" spans="1:3" ht="52.9" customHeight="1">
      <c r="A722" s="682" t="s">
        <v>637</v>
      </c>
      <c r="B722" s="682" t="s">
        <v>872</v>
      </c>
      <c r="C722" s="476"/>
    </row>
    <row r="723" spans="1:3" ht="24" customHeight="1">
      <c r="A723" s="1202" t="s">
        <v>15</v>
      </c>
      <c r="B723" s="1202"/>
      <c r="C723" s="476"/>
    </row>
    <row r="724" spans="1:3" ht="24" customHeight="1">
      <c r="A724" s="858" t="s">
        <v>873</v>
      </c>
      <c r="B724" s="858"/>
      <c r="C724" s="860">
        <v>0</v>
      </c>
    </row>
    <row r="725" spans="1:3" ht="24" customHeight="1">
      <c r="A725" s="858" t="s">
        <v>874</v>
      </c>
      <c r="B725" s="858"/>
      <c r="C725" s="860">
        <f>SUM(C726:C732)</f>
        <v>13</v>
      </c>
    </row>
    <row r="726" spans="1:3" ht="24" customHeight="1">
      <c r="A726" s="1290" t="s">
        <v>875</v>
      </c>
      <c r="B726" s="780" t="s">
        <v>886</v>
      </c>
      <c r="C726" s="860">
        <v>4</v>
      </c>
    </row>
    <row r="727" spans="1:3" ht="24" customHeight="1">
      <c r="A727" s="1291"/>
      <c r="B727" s="780" t="s">
        <v>887</v>
      </c>
      <c r="C727" s="860">
        <v>2</v>
      </c>
    </row>
    <row r="728" spans="1:3" ht="24" customHeight="1">
      <c r="A728" s="1291"/>
      <c r="B728" s="780" t="s">
        <v>881</v>
      </c>
      <c r="C728" s="860">
        <v>1</v>
      </c>
    </row>
    <row r="729" spans="1:3" ht="24" customHeight="1">
      <c r="A729" s="1291"/>
      <c r="B729" s="780" t="s">
        <v>896</v>
      </c>
      <c r="C729" s="860">
        <v>1</v>
      </c>
    </row>
    <row r="730" spans="1:3" ht="24" customHeight="1">
      <c r="A730" s="1291"/>
      <c r="B730" s="780" t="s">
        <v>891</v>
      </c>
      <c r="C730" s="860">
        <v>1</v>
      </c>
    </row>
    <row r="731" spans="1:3" ht="24" customHeight="1">
      <c r="A731" s="1291"/>
      <c r="B731" s="780" t="s">
        <v>876</v>
      </c>
      <c r="C731" s="860">
        <v>3</v>
      </c>
    </row>
    <row r="732" spans="1:3" ht="24" customHeight="1">
      <c r="A732" s="1292"/>
      <c r="B732" s="780" t="s">
        <v>878</v>
      </c>
      <c r="C732" s="860">
        <v>1</v>
      </c>
    </row>
    <row r="733" spans="1:3" ht="24" customHeight="1">
      <c r="A733" s="1238" t="s">
        <v>16</v>
      </c>
      <c r="B733" s="1238"/>
      <c r="C733" s="891">
        <f>'h9'!H61</f>
        <v>928951.8</v>
      </c>
    </row>
    <row r="734" spans="1:3" ht="24" customHeight="1">
      <c r="A734" s="230"/>
      <c r="B734" s="230"/>
      <c r="C734" s="892"/>
    </row>
    <row r="735" spans="1:3" ht="24" customHeight="1">
      <c r="A735" s="1155"/>
      <c r="B735" s="1293"/>
      <c r="C735" s="886" t="s">
        <v>894</v>
      </c>
    </row>
    <row r="736" spans="1:3" ht="24" customHeight="1">
      <c r="A736" s="1294" t="s">
        <v>895</v>
      </c>
      <c r="B736" s="1294"/>
      <c r="C736" s="703"/>
    </row>
    <row r="737" spans="1:4" ht="24" customHeight="1">
      <c r="A737" s="1295" t="s">
        <v>23</v>
      </c>
      <c r="B737" s="1295"/>
      <c r="C737" s="230"/>
    </row>
    <row r="738" spans="1:4" ht="24" customHeight="1">
      <c r="A738" s="230"/>
      <c r="B738" s="230"/>
      <c r="C738" s="230"/>
    </row>
    <row r="739" spans="1:4" ht="24" customHeight="1">
      <c r="A739" s="228" t="s">
        <v>7</v>
      </c>
      <c r="B739" s="271" t="s">
        <v>8</v>
      </c>
      <c r="C739" s="703"/>
    </row>
    <row r="740" spans="1:4" ht="24" customHeight="1">
      <c r="A740" s="682" t="s">
        <v>867</v>
      </c>
      <c r="B740" s="330" t="s">
        <v>868</v>
      </c>
      <c r="C740" s="341"/>
    </row>
    <row r="741" spans="1:4" ht="24" customHeight="1">
      <c r="A741" s="230"/>
      <c r="B741" s="230"/>
      <c r="C741" s="341"/>
    </row>
    <row r="742" spans="1:4" ht="24" customHeight="1">
      <c r="A742" s="1254" t="s">
        <v>9</v>
      </c>
      <c r="B742" s="1254"/>
      <c r="C742" s="703"/>
    </row>
    <row r="743" spans="1:4" ht="53.45" customHeight="1">
      <c r="A743" s="692" t="s">
        <v>10</v>
      </c>
      <c r="B743" s="692" t="s">
        <v>867</v>
      </c>
      <c r="C743" s="677" t="s">
        <v>294</v>
      </c>
    </row>
    <row r="744" spans="1:4" ht="24" customHeight="1">
      <c r="A744" s="692" t="s">
        <v>11</v>
      </c>
      <c r="B744" s="692" t="s">
        <v>869</v>
      </c>
      <c r="C744" s="678" t="s">
        <v>50</v>
      </c>
    </row>
    <row r="745" spans="1:4" ht="39.6" customHeight="1">
      <c r="A745" s="692" t="s">
        <v>12</v>
      </c>
      <c r="B745" s="679" t="s">
        <v>870</v>
      </c>
      <c r="C745" s="476"/>
    </row>
    <row r="746" spans="1:4" ht="35.450000000000003" customHeight="1">
      <c r="A746" s="692" t="s">
        <v>13</v>
      </c>
      <c r="B746" s="682" t="s">
        <v>871</v>
      </c>
      <c r="C746" s="476"/>
    </row>
    <row r="747" spans="1:4" ht="24" customHeight="1">
      <c r="A747" s="682" t="s">
        <v>14</v>
      </c>
      <c r="B747" s="682" t="s">
        <v>129</v>
      </c>
      <c r="C747" s="476"/>
    </row>
    <row r="748" spans="1:4" ht="36.6" customHeight="1">
      <c r="A748" s="682" t="s">
        <v>637</v>
      </c>
      <c r="B748" s="682" t="s">
        <v>872</v>
      </c>
      <c r="C748" s="476"/>
    </row>
    <row r="749" spans="1:4" ht="24" customHeight="1">
      <c r="A749" s="1202" t="s">
        <v>15</v>
      </c>
      <c r="B749" s="1202"/>
      <c r="C749" s="476"/>
    </row>
    <row r="750" spans="1:4" ht="24" customHeight="1">
      <c r="A750" s="858" t="s">
        <v>873</v>
      </c>
      <c r="B750" s="858"/>
      <c r="C750" s="860">
        <v>1</v>
      </c>
    </row>
    <row r="751" spans="1:4" ht="24" customHeight="1">
      <c r="A751" s="858" t="s">
        <v>874</v>
      </c>
      <c r="B751" s="858"/>
      <c r="C751" s="860">
        <f>SUM(C752:C755)</f>
        <v>5</v>
      </c>
    </row>
    <row r="752" spans="1:4" ht="24" customHeight="1">
      <c r="A752" s="1290" t="s">
        <v>875</v>
      </c>
      <c r="B752" s="780" t="s">
        <v>876</v>
      </c>
      <c r="C752" s="860">
        <v>2</v>
      </c>
      <c r="D752" s="690"/>
    </row>
    <row r="753" spans="1:3" ht="24" customHeight="1">
      <c r="A753" s="1291"/>
      <c r="B753" s="780" t="s">
        <v>900</v>
      </c>
      <c r="C753" s="860">
        <v>1</v>
      </c>
    </row>
    <row r="754" spans="1:3" ht="24" customHeight="1">
      <c r="A754" s="1291"/>
      <c r="B754" s="863" t="s">
        <v>882</v>
      </c>
      <c r="C754" s="860">
        <v>1</v>
      </c>
    </row>
    <row r="755" spans="1:3" ht="24" customHeight="1">
      <c r="A755" s="1292"/>
      <c r="B755" s="780" t="s">
        <v>891</v>
      </c>
      <c r="C755" s="860">
        <v>1</v>
      </c>
    </row>
    <row r="756" spans="1:3" ht="24" customHeight="1">
      <c r="A756" s="1238" t="s">
        <v>16</v>
      </c>
      <c r="B756" s="1238"/>
      <c r="C756" s="891">
        <f>'h9'!H68</f>
        <v>196891.9</v>
      </c>
    </row>
    <row r="757" spans="1:3" ht="24" customHeight="1">
      <c r="A757" s="230"/>
      <c r="B757" s="230"/>
      <c r="C757" s="892"/>
    </row>
    <row r="758" spans="1:3" ht="24" customHeight="1">
      <c r="A758" s="673"/>
      <c r="B758" s="893"/>
      <c r="C758" s="894" t="s">
        <v>897</v>
      </c>
    </row>
    <row r="759" spans="1:3" ht="24" customHeight="1">
      <c r="A759" s="1294" t="s">
        <v>861</v>
      </c>
      <c r="B759" s="1294"/>
      <c r="C759" s="703"/>
    </row>
    <row r="760" spans="1:3" ht="24" customHeight="1">
      <c r="A760" s="1295" t="s">
        <v>23</v>
      </c>
      <c r="B760" s="1295"/>
      <c r="C760" s="230"/>
    </row>
    <row r="761" spans="1:3" ht="24" customHeight="1">
      <c r="A761" s="230"/>
      <c r="B761" s="230"/>
      <c r="C761" s="230"/>
    </row>
    <row r="762" spans="1:3" ht="24" customHeight="1">
      <c r="A762" s="228" t="s">
        <v>7</v>
      </c>
      <c r="B762" s="271" t="s">
        <v>8</v>
      </c>
      <c r="C762" s="703"/>
    </row>
    <row r="763" spans="1:3" ht="24" customHeight="1">
      <c r="A763" s="682" t="s">
        <v>867</v>
      </c>
      <c r="B763" s="330" t="s">
        <v>868</v>
      </c>
      <c r="C763" s="341"/>
    </row>
    <row r="764" spans="1:3" ht="24" customHeight="1">
      <c r="A764" s="895"/>
      <c r="B764" s="896"/>
      <c r="C764" s="341"/>
    </row>
    <row r="765" spans="1:3" ht="24" customHeight="1">
      <c r="A765" s="1315" t="s">
        <v>9</v>
      </c>
      <c r="B765" s="1315"/>
      <c r="C765" s="703"/>
    </row>
    <row r="766" spans="1:3" ht="54.75" customHeight="1">
      <c r="A766" s="692" t="s">
        <v>10</v>
      </c>
      <c r="B766" s="692" t="s">
        <v>867</v>
      </c>
      <c r="C766" s="677" t="s">
        <v>294</v>
      </c>
    </row>
    <row r="767" spans="1:3" ht="24" customHeight="1">
      <c r="A767" s="692" t="s">
        <v>11</v>
      </c>
      <c r="B767" s="692" t="s">
        <v>869</v>
      </c>
      <c r="C767" s="678" t="s">
        <v>50</v>
      </c>
    </row>
    <row r="768" spans="1:3" ht="36" customHeight="1">
      <c r="A768" s="692" t="s">
        <v>12</v>
      </c>
      <c r="B768" s="679" t="s">
        <v>870</v>
      </c>
      <c r="C768" s="476"/>
    </row>
    <row r="769" spans="1:3" ht="24" customHeight="1">
      <c r="A769" s="692" t="s">
        <v>13</v>
      </c>
      <c r="B769" s="682" t="s">
        <v>871</v>
      </c>
      <c r="C769" s="476"/>
    </row>
    <row r="770" spans="1:3" ht="24" customHeight="1">
      <c r="A770" s="682" t="s">
        <v>14</v>
      </c>
      <c r="B770" s="682" t="s">
        <v>129</v>
      </c>
      <c r="C770" s="476"/>
    </row>
    <row r="771" spans="1:3" ht="38.25" customHeight="1">
      <c r="A771" s="682" t="s">
        <v>637</v>
      </c>
      <c r="B771" s="682" t="s">
        <v>872</v>
      </c>
      <c r="C771" s="476"/>
    </row>
    <row r="772" spans="1:3" ht="24" customHeight="1">
      <c r="A772" s="1202" t="s">
        <v>15</v>
      </c>
      <c r="B772" s="1202"/>
      <c r="C772" s="476"/>
    </row>
    <row r="773" spans="1:3" ht="33.6" customHeight="1">
      <c r="A773" s="858" t="s">
        <v>873</v>
      </c>
      <c r="B773" s="858"/>
      <c r="C773" s="860">
        <v>0</v>
      </c>
    </row>
    <row r="774" spans="1:3" ht="24.6" customHeight="1">
      <c r="A774" s="858" t="s">
        <v>874</v>
      </c>
      <c r="B774" s="858"/>
      <c r="C774" s="860">
        <f>SUM(C775:C778)</f>
        <v>8</v>
      </c>
    </row>
    <row r="775" spans="1:3" ht="43.15" customHeight="1">
      <c r="A775" s="897"/>
      <c r="B775" s="780" t="s">
        <v>887</v>
      </c>
      <c r="C775" s="860">
        <v>2</v>
      </c>
    </row>
    <row r="776" spans="1:3" ht="33" customHeight="1">
      <c r="A776" s="897"/>
      <c r="B776" s="859" t="s">
        <v>902</v>
      </c>
      <c r="C776" s="860">
        <v>4</v>
      </c>
    </row>
    <row r="777" spans="1:3" ht="42" customHeight="1">
      <c r="A777" s="897"/>
      <c r="B777" s="859" t="s">
        <v>979</v>
      </c>
      <c r="C777" s="860">
        <v>1</v>
      </c>
    </row>
    <row r="778" spans="1:3" ht="45.6" customHeight="1">
      <c r="A778" s="897"/>
      <c r="B778" s="889" t="s">
        <v>886</v>
      </c>
      <c r="C778" s="860">
        <v>1</v>
      </c>
    </row>
    <row r="779" spans="1:3" ht="24" customHeight="1">
      <c r="A779" s="1238" t="s">
        <v>16</v>
      </c>
      <c r="B779" s="1238"/>
      <c r="C779" s="891">
        <f>'h9'!H75</f>
        <v>585909.9</v>
      </c>
    </row>
    <row r="780" spans="1:3" ht="24" customHeight="1">
      <c r="A780" s="230"/>
      <c r="B780" s="230"/>
      <c r="C780" s="892"/>
    </row>
    <row r="781" spans="1:3" ht="24" customHeight="1">
      <c r="A781" s="673"/>
      <c r="B781" s="893"/>
      <c r="C781" s="894" t="s">
        <v>898</v>
      </c>
    </row>
    <row r="782" spans="1:3" ht="24" customHeight="1">
      <c r="A782" s="1294" t="s">
        <v>862</v>
      </c>
      <c r="B782" s="1294"/>
      <c r="C782" s="703"/>
    </row>
    <row r="783" spans="1:3" ht="24" customHeight="1">
      <c r="A783" s="1295" t="s">
        <v>23</v>
      </c>
      <c r="B783" s="1295"/>
      <c r="C783" s="230"/>
    </row>
    <row r="784" spans="1:3" ht="24" customHeight="1">
      <c r="A784" s="230"/>
      <c r="B784" s="230"/>
      <c r="C784" s="230"/>
    </row>
    <row r="785" spans="1:3" ht="24" customHeight="1">
      <c r="A785" s="228" t="s">
        <v>7</v>
      </c>
      <c r="B785" s="271" t="s">
        <v>8</v>
      </c>
      <c r="C785" s="703"/>
    </row>
    <row r="786" spans="1:3" ht="24" customHeight="1">
      <c r="A786" s="682" t="s">
        <v>867</v>
      </c>
      <c r="B786" s="330" t="s">
        <v>868</v>
      </c>
      <c r="C786" s="341"/>
    </row>
    <row r="787" spans="1:3" ht="24" customHeight="1">
      <c r="A787" s="895"/>
      <c r="B787" s="896"/>
      <c r="C787" s="341"/>
    </row>
    <row r="788" spans="1:3" ht="24" customHeight="1">
      <c r="A788" s="1315" t="s">
        <v>9</v>
      </c>
      <c r="B788" s="1315"/>
      <c r="C788" s="703"/>
    </row>
    <row r="789" spans="1:3" ht="24" customHeight="1">
      <c r="A789" s="692" t="s">
        <v>10</v>
      </c>
      <c r="B789" s="692" t="s">
        <v>867</v>
      </c>
      <c r="C789" s="677" t="s">
        <v>294</v>
      </c>
    </row>
    <row r="790" spans="1:3" ht="24" customHeight="1">
      <c r="A790" s="692" t="s">
        <v>11</v>
      </c>
      <c r="B790" s="692" t="s">
        <v>869</v>
      </c>
      <c r="C790" s="678" t="s">
        <v>50</v>
      </c>
    </row>
    <row r="791" spans="1:3" ht="24" customHeight="1">
      <c r="A791" s="692" t="s">
        <v>12</v>
      </c>
      <c r="B791" s="679" t="s">
        <v>870</v>
      </c>
      <c r="C791" s="476"/>
    </row>
    <row r="792" spans="1:3" ht="24" customHeight="1">
      <c r="A792" s="692" t="s">
        <v>13</v>
      </c>
      <c r="B792" s="682" t="s">
        <v>871</v>
      </c>
      <c r="C792" s="476"/>
    </row>
    <row r="793" spans="1:3" ht="24" customHeight="1">
      <c r="A793" s="682" t="s">
        <v>14</v>
      </c>
      <c r="B793" s="682" t="s">
        <v>129</v>
      </c>
      <c r="C793" s="476"/>
    </row>
    <row r="794" spans="1:3" ht="24" customHeight="1">
      <c r="A794" s="682" t="s">
        <v>637</v>
      </c>
      <c r="B794" s="682" t="s">
        <v>872</v>
      </c>
      <c r="C794" s="476"/>
    </row>
    <row r="795" spans="1:3" ht="24" customHeight="1">
      <c r="A795" s="1202" t="s">
        <v>15</v>
      </c>
      <c r="B795" s="1202"/>
      <c r="C795" s="476"/>
    </row>
    <row r="796" spans="1:3" ht="24.75" customHeight="1">
      <c r="A796" s="858" t="s">
        <v>873</v>
      </c>
      <c r="B796" s="858"/>
      <c r="C796" s="860">
        <v>0</v>
      </c>
    </row>
    <row r="797" spans="1:3" ht="24" customHeight="1">
      <c r="A797" s="858" t="s">
        <v>874</v>
      </c>
      <c r="B797" s="858"/>
      <c r="C797" s="860">
        <f>SUM(C798:C801)</f>
        <v>6</v>
      </c>
    </row>
    <row r="798" spans="1:3" ht="24" customHeight="1">
      <c r="A798" s="1290" t="s">
        <v>875</v>
      </c>
      <c r="B798" s="780" t="s">
        <v>878</v>
      </c>
      <c r="C798" s="860">
        <v>1</v>
      </c>
    </row>
    <row r="799" spans="1:3" ht="38.25" customHeight="1">
      <c r="A799" s="1291"/>
      <c r="B799" s="780" t="s">
        <v>886</v>
      </c>
      <c r="C799" s="860">
        <v>2</v>
      </c>
    </row>
    <row r="800" spans="1:3" ht="24" customHeight="1">
      <c r="A800" s="1291"/>
      <c r="B800" s="780" t="s">
        <v>896</v>
      </c>
      <c r="C800" s="860">
        <v>2</v>
      </c>
    </row>
    <row r="801" spans="1:3" ht="24" customHeight="1">
      <c r="A801" s="1292"/>
      <c r="B801" s="862" t="s">
        <v>885</v>
      </c>
      <c r="C801" s="860">
        <v>1</v>
      </c>
    </row>
    <row r="802" spans="1:3" ht="24" customHeight="1">
      <c r="A802" s="1238" t="s">
        <v>16</v>
      </c>
      <c r="B802" s="1238"/>
      <c r="C802" s="891">
        <f>'h9'!H82</f>
        <v>186348.50000000003</v>
      </c>
    </row>
    <row r="803" spans="1:3" ht="24" customHeight="1">
      <c r="A803" s="530"/>
      <c r="B803" s="530"/>
      <c r="C803" s="898"/>
    </row>
    <row r="804" spans="1:3" ht="24" customHeight="1">
      <c r="A804" s="673"/>
      <c r="B804" s="893"/>
      <c r="C804" s="894" t="s">
        <v>899</v>
      </c>
    </row>
    <row r="805" spans="1:3" ht="24" customHeight="1">
      <c r="A805" s="1294" t="s">
        <v>863</v>
      </c>
      <c r="B805" s="1294"/>
      <c r="C805" s="703"/>
    </row>
    <row r="806" spans="1:3" ht="24" customHeight="1">
      <c r="A806" s="899"/>
      <c r="B806" s="899"/>
      <c r="C806" s="341"/>
    </row>
    <row r="807" spans="1:3" ht="24" customHeight="1">
      <c r="A807" s="1295" t="s">
        <v>23</v>
      </c>
      <c r="B807" s="1295"/>
      <c r="C807" s="230"/>
    </row>
    <row r="808" spans="1:3" ht="24" customHeight="1">
      <c r="A808" s="230"/>
      <c r="B808" s="230"/>
      <c r="C808" s="230"/>
    </row>
    <row r="809" spans="1:3" ht="24" customHeight="1">
      <c r="A809" s="228" t="s">
        <v>7</v>
      </c>
      <c r="B809" s="271" t="s">
        <v>8</v>
      </c>
      <c r="C809" s="703"/>
    </row>
    <row r="810" spans="1:3" ht="24" customHeight="1">
      <c r="A810" s="682" t="s">
        <v>867</v>
      </c>
      <c r="B810" s="330" t="s">
        <v>868</v>
      </c>
      <c r="C810" s="341"/>
    </row>
    <row r="811" spans="1:3" ht="24" customHeight="1">
      <c r="A811" s="895"/>
      <c r="B811" s="896"/>
      <c r="C811" s="341"/>
    </row>
    <row r="812" spans="1:3" ht="24" customHeight="1">
      <c r="A812" s="1315" t="s">
        <v>9</v>
      </c>
      <c r="B812" s="1315"/>
      <c r="C812" s="703"/>
    </row>
    <row r="813" spans="1:3" ht="24" customHeight="1">
      <c r="A813" s="692" t="s">
        <v>10</v>
      </c>
      <c r="B813" s="692" t="s">
        <v>867</v>
      </c>
      <c r="C813" s="677" t="s">
        <v>294</v>
      </c>
    </row>
    <row r="814" spans="1:3" ht="24" customHeight="1">
      <c r="A814" s="692" t="s">
        <v>11</v>
      </c>
      <c r="B814" s="692" t="s">
        <v>869</v>
      </c>
      <c r="C814" s="678" t="s">
        <v>50</v>
      </c>
    </row>
    <row r="815" spans="1:3" ht="24" customHeight="1">
      <c r="A815" s="692" t="s">
        <v>12</v>
      </c>
      <c r="B815" s="679" t="s">
        <v>870</v>
      </c>
      <c r="C815" s="476"/>
    </row>
    <row r="816" spans="1:3" ht="24" customHeight="1">
      <c r="A816" s="692" t="s">
        <v>13</v>
      </c>
      <c r="B816" s="682" t="s">
        <v>871</v>
      </c>
      <c r="C816" s="476"/>
    </row>
    <row r="817" spans="1:4" ht="24" customHeight="1">
      <c r="A817" s="682" t="s">
        <v>14</v>
      </c>
      <c r="B817" s="682" t="s">
        <v>129</v>
      </c>
      <c r="C817" s="476"/>
    </row>
    <row r="818" spans="1:4" ht="39" customHeight="1">
      <c r="A818" s="682" t="s">
        <v>637</v>
      </c>
      <c r="B818" s="682" t="s">
        <v>872</v>
      </c>
      <c r="C818" s="476"/>
    </row>
    <row r="819" spans="1:4" ht="24" customHeight="1">
      <c r="A819" s="1202" t="s">
        <v>15</v>
      </c>
      <c r="B819" s="1202"/>
      <c r="C819" s="476"/>
    </row>
    <row r="820" spans="1:4" ht="24" customHeight="1">
      <c r="A820" s="858" t="s">
        <v>873</v>
      </c>
      <c r="B820" s="858"/>
      <c r="C820" s="860">
        <v>0</v>
      </c>
    </row>
    <row r="821" spans="1:4" ht="24" customHeight="1">
      <c r="A821" s="858" t="s">
        <v>874</v>
      </c>
      <c r="B821" s="858"/>
      <c r="C821" s="860">
        <f>SUM(C822:C825)</f>
        <v>5</v>
      </c>
    </row>
    <row r="822" spans="1:4" ht="24" customHeight="1">
      <c r="A822" s="1290" t="s">
        <v>875</v>
      </c>
      <c r="B822" s="859" t="s">
        <v>902</v>
      </c>
      <c r="C822" s="860">
        <v>2</v>
      </c>
    </row>
    <row r="823" spans="1:4" ht="43.9" customHeight="1">
      <c r="A823" s="1291"/>
      <c r="B823" s="780" t="s">
        <v>900</v>
      </c>
      <c r="C823" s="860">
        <v>1</v>
      </c>
    </row>
    <row r="824" spans="1:4" ht="24" customHeight="1">
      <c r="A824" s="1291"/>
      <c r="B824" s="780" t="s">
        <v>891</v>
      </c>
      <c r="C824" s="860">
        <v>1</v>
      </c>
    </row>
    <row r="825" spans="1:4" ht="24" customHeight="1">
      <c r="A825" s="1292"/>
      <c r="B825" s="861" t="s">
        <v>885</v>
      </c>
      <c r="C825" s="860">
        <v>1</v>
      </c>
    </row>
    <row r="826" spans="1:4" ht="24" customHeight="1">
      <c r="A826" s="1238" t="s">
        <v>16</v>
      </c>
      <c r="B826" s="1238"/>
      <c r="C826" s="891">
        <f>'h9'!H89</f>
        <v>233504.3</v>
      </c>
    </row>
    <row r="827" spans="1:4" ht="24" customHeight="1">
      <c r="A827" s="230"/>
      <c r="B827" s="230"/>
      <c r="C827" s="892"/>
      <c r="D827" s="622"/>
    </row>
    <row r="828" spans="1:4" ht="24" customHeight="1">
      <c r="A828" s="230"/>
      <c r="B828" s="230"/>
      <c r="C828" s="900" t="s">
        <v>901</v>
      </c>
    </row>
    <row r="829" spans="1:4" ht="24" customHeight="1">
      <c r="A829" s="1294" t="s">
        <v>680</v>
      </c>
      <c r="B829" s="1294"/>
      <c r="C829" s="894"/>
    </row>
    <row r="830" spans="1:4" ht="24" customHeight="1">
      <c r="A830" s="1314" t="s">
        <v>23</v>
      </c>
      <c r="B830" s="1314"/>
      <c r="C830" s="341"/>
    </row>
    <row r="831" spans="1:4" ht="24" customHeight="1">
      <c r="A831" s="230"/>
      <c r="B831" s="230"/>
      <c r="C831" s="230"/>
    </row>
    <row r="832" spans="1:4" ht="24" customHeight="1">
      <c r="A832" s="228" t="s">
        <v>7</v>
      </c>
      <c r="B832" s="271" t="s">
        <v>8</v>
      </c>
      <c r="C832" s="901"/>
      <c r="D832" s="527"/>
    </row>
    <row r="833" spans="1:4" ht="24" customHeight="1">
      <c r="A833" s="681" t="s">
        <v>158</v>
      </c>
      <c r="B833" s="902" t="s">
        <v>931</v>
      </c>
      <c r="C833" s="903"/>
      <c r="D833" s="527"/>
    </row>
    <row r="834" spans="1:4" ht="24" customHeight="1">
      <c r="A834" s="1316" t="s">
        <v>9</v>
      </c>
      <c r="B834" s="1316"/>
      <c r="C834" s="1316"/>
      <c r="D834" s="527"/>
    </row>
    <row r="835" spans="1:4" ht="24" customHeight="1">
      <c r="A835" s="1263" t="s">
        <v>10</v>
      </c>
      <c r="B835" s="1257" t="s">
        <v>158</v>
      </c>
      <c r="C835" s="1202" t="s">
        <v>37</v>
      </c>
    </row>
    <row r="836" spans="1:4" ht="39.75" customHeight="1">
      <c r="A836" s="1264"/>
      <c r="B836" s="1258"/>
      <c r="C836" s="1202"/>
    </row>
    <row r="837" spans="1:4" ht="24" customHeight="1">
      <c r="A837" s="682" t="s">
        <v>11</v>
      </c>
      <c r="B837" s="762">
        <v>31009</v>
      </c>
      <c r="C837" s="1243" t="s">
        <v>36</v>
      </c>
    </row>
    <row r="838" spans="1:4" ht="39" customHeight="1">
      <c r="A838" s="682" t="s">
        <v>12</v>
      </c>
      <c r="B838" s="681" t="s">
        <v>910</v>
      </c>
      <c r="C838" s="1243"/>
    </row>
    <row r="839" spans="1:4" ht="47.25" customHeight="1">
      <c r="A839" s="682" t="s">
        <v>13</v>
      </c>
      <c r="B839" s="681" t="s">
        <v>911</v>
      </c>
      <c r="C839" s="1243"/>
    </row>
    <row r="840" spans="1:4" ht="45.75" customHeight="1">
      <c r="A840" s="682" t="s">
        <v>14</v>
      </c>
      <c r="B840" s="681" t="s">
        <v>163</v>
      </c>
      <c r="C840" s="1243"/>
    </row>
    <row r="841" spans="1:4" ht="52.15" customHeight="1">
      <c r="A841" s="682" t="s">
        <v>159</v>
      </c>
      <c r="B841" s="681" t="s">
        <v>909</v>
      </c>
      <c r="C841" s="1201"/>
    </row>
    <row r="842" spans="1:4" ht="24" customHeight="1">
      <c r="A842" s="1244" t="s">
        <v>15</v>
      </c>
      <c r="B842" s="1245"/>
      <c r="C842" s="841"/>
      <c r="D842" s="325"/>
    </row>
    <row r="843" spans="1:4" ht="24" customHeight="1">
      <c r="A843" s="1261" t="s">
        <v>16</v>
      </c>
      <c r="B843" s="1262"/>
      <c r="C843" s="842">
        <f>'h9'!H223</f>
        <v>-266809.59999999998</v>
      </c>
    </row>
    <row r="845" spans="1:4" ht="24" customHeight="1">
      <c r="A845" s="228" t="s">
        <v>7</v>
      </c>
      <c r="B845" s="271" t="s">
        <v>8</v>
      </c>
    </row>
    <row r="846" spans="1:4" ht="24" customHeight="1">
      <c r="A846" s="681">
        <v>1139</v>
      </c>
      <c r="B846" s="902" t="s">
        <v>547</v>
      </c>
    </row>
    <row r="848" spans="1:4" ht="24" customHeight="1">
      <c r="A848" s="1317" t="s">
        <v>9</v>
      </c>
      <c r="B848" s="1317"/>
    </row>
    <row r="849" spans="1:3" ht="59.45" customHeight="1">
      <c r="A849" s="224" t="s">
        <v>10</v>
      </c>
      <c r="B849" s="240" t="s">
        <v>1000</v>
      </c>
      <c r="C849" s="675" t="s">
        <v>294</v>
      </c>
    </row>
    <row r="850" spans="1:3" ht="24" customHeight="1">
      <c r="A850" s="692" t="s">
        <v>11</v>
      </c>
      <c r="B850" s="681" t="s">
        <v>1001</v>
      </c>
      <c r="C850" s="685" t="s">
        <v>50</v>
      </c>
    </row>
    <row r="851" spans="1:3" ht="24" customHeight="1">
      <c r="A851" s="692" t="s">
        <v>12</v>
      </c>
      <c r="B851" s="681" t="s">
        <v>554</v>
      </c>
      <c r="C851" s="321"/>
    </row>
    <row r="852" spans="1:3" ht="69.599999999999994" customHeight="1">
      <c r="A852" s="692" t="s">
        <v>13</v>
      </c>
      <c r="B852" s="681" t="s">
        <v>555</v>
      </c>
      <c r="C852" s="321"/>
    </row>
    <row r="853" spans="1:3" ht="24" customHeight="1">
      <c r="A853" s="692" t="s">
        <v>14</v>
      </c>
      <c r="B853" s="681" t="s">
        <v>75</v>
      </c>
      <c r="C853" s="321"/>
    </row>
    <row r="854" spans="1:3" ht="53.45" customHeight="1">
      <c r="A854" s="692" t="s">
        <v>637</v>
      </c>
      <c r="B854" s="240" t="s">
        <v>557</v>
      </c>
      <c r="C854" s="321"/>
    </row>
    <row r="855" spans="1:3" ht="24" customHeight="1">
      <c r="A855" s="1305" t="s">
        <v>15</v>
      </c>
      <c r="B855" s="1305"/>
      <c r="C855" s="321"/>
    </row>
    <row r="856" spans="1:3" ht="24" customHeight="1">
      <c r="A856" s="1306" t="s">
        <v>16</v>
      </c>
      <c r="B856" s="1306"/>
      <c r="C856" s="138">
        <f>'h15'!C658</f>
        <v>1010191.2239999995</v>
      </c>
    </row>
  </sheetData>
  <mergeCells count="279">
    <mergeCell ref="A660:B660"/>
    <mergeCell ref="A661:B661"/>
    <mergeCell ref="A486:B486"/>
    <mergeCell ref="A487:B487"/>
    <mergeCell ref="A848:B848"/>
    <mergeCell ref="A855:B855"/>
    <mergeCell ref="A856:B856"/>
    <mergeCell ref="C457:C458"/>
    <mergeCell ref="A464:B464"/>
    <mergeCell ref="A466:B466"/>
    <mergeCell ref="A742:B742"/>
    <mergeCell ref="A802:B802"/>
    <mergeCell ref="A650:A656"/>
    <mergeCell ref="A805:B805"/>
    <mergeCell ref="A807:B807"/>
    <mergeCell ref="A759:B759"/>
    <mergeCell ref="A760:B760"/>
    <mergeCell ref="A765:B765"/>
    <mergeCell ref="A772:B772"/>
    <mergeCell ref="A779:B779"/>
    <mergeCell ref="A782:B782"/>
    <mergeCell ref="A783:B783"/>
    <mergeCell ref="A788:B788"/>
    <mergeCell ref="A795:B795"/>
    <mergeCell ref="C426:C427"/>
    <mergeCell ref="C428:C432"/>
    <mergeCell ref="A433:B433"/>
    <mergeCell ref="A434:B434"/>
    <mergeCell ref="A842:B842"/>
    <mergeCell ref="A843:B843"/>
    <mergeCell ref="C837:C841"/>
    <mergeCell ref="A586:B586"/>
    <mergeCell ref="A587:B587"/>
    <mergeCell ref="A547:B547"/>
    <mergeCell ref="A548:B548"/>
    <mergeCell ref="A549:B549"/>
    <mergeCell ref="A550:B550"/>
    <mergeCell ref="A551:B551"/>
    <mergeCell ref="A716:B716"/>
    <mergeCell ref="A723:B723"/>
    <mergeCell ref="A834:C834"/>
    <mergeCell ref="A835:A836"/>
    <mergeCell ref="B835:B836"/>
    <mergeCell ref="C835:C836"/>
    <mergeCell ref="C459:C464"/>
    <mergeCell ref="A494:A495"/>
    <mergeCell ref="B494:B495"/>
    <mergeCell ref="C494:C495"/>
    <mergeCell ref="A373:B373"/>
    <mergeCell ref="A401:B401"/>
    <mergeCell ref="A402:B402"/>
    <mergeCell ref="A426:A427"/>
    <mergeCell ref="B426:B427"/>
    <mergeCell ref="A467:B467"/>
    <mergeCell ref="A436:A437"/>
    <mergeCell ref="B436:B437"/>
    <mergeCell ref="A457:A458"/>
    <mergeCell ref="A465:B465"/>
    <mergeCell ref="A503:B503"/>
    <mergeCell ref="A830:B830"/>
    <mergeCell ref="A812:B812"/>
    <mergeCell ref="A819:B819"/>
    <mergeCell ref="A826:B826"/>
    <mergeCell ref="A829:B829"/>
    <mergeCell ref="A756:B756"/>
    <mergeCell ref="A692:B692"/>
    <mergeCell ref="A699:B699"/>
    <mergeCell ref="A707:B707"/>
    <mergeCell ref="A709:B709"/>
    <mergeCell ref="A710:B710"/>
    <mergeCell ref="A711:B711"/>
    <mergeCell ref="A733:B733"/>
    <mergeCell ref="A735:B735"/>
    <mergeCell ref="A736:B736"/>
    <mergeCell ref="A737:B737"/>
    <mergeCell ref="A749:B749"/>
    <mergeCell ref="A752:A755"/>
    <mergeCell ref="A798:A801"/>
    <mergeCell ref="A822:A825"/>
    <mergeCell ref="A683:B683"/>
    <mergeCell ref="A673:B673"/>
    <mergeCell ref="A640:B640"/>
    <mergeCell ref="C385:C386"/>
    <mergeCell ref="C387:C391"/>
    <mergeCell ref="A392:B392"/>
    <mergeCell ref="A393:B393"/>
    <mergeCell ref="A536:B536"/>
    <mergeCell ref="A537:B537"/>
    <mergeCell ref="A584:B584"/>
    <mergeCell ref="A585:B585"/>
    <mergeCell ref="A666:B666"/>
    <mergeCell ref="A443:B443"/>
    <mergeCell ref="A444:B444"/>
    <mergeCell ref="A445:B445"/>
    <mergeCell ref="A447:A448"/>
    <mergeCell ref="A611:B611"/>
    <mergeCell ref="A616:B616"/>
    <mergeCell ref="A605:A606"/>
    <mergeCell ref="C479:C480"/>
    <mergeCell ref="C481:C485"/>
    <mergeCell ref="A385:A386"/>
    <mergeCell ref="B385:B386"/>
    <mergeCell ref="A562:B562"/>
    <mergeCell ref="A563:B563"/>
    <mergeCell ref="A634:B634"/>
    <mergeCell ref="A635:B635"/>
    <mergeCell ref="A647:B647"/>
    <mergeCell ref="A657:B657"/>
    <mergeCell ref="A590:B590"/>
    <mergeCell ref="A591:B591"/>
    <mergeCell ref="A595:B595"/>
    <mergeCell ref="A602:B602"/>
    <mergeCell ref="A607:B607"/>
    <mergeCell ref="A610:B610"/>
    <mergeCell ref="A631:B631"/>
    <mergeCell ref="A626:A630"/>
    <mergeCell ref="A575:B575"/>
    <mergeCell ref="A576:B576"/>
    <mergeCell ref="C309:C312"/>
    <mergeCell ref="A313:B313"/>
    <mergeCell ref="A314:B314"/>
    <mergeCell ref="A317:C317"/>
    <mergeCell ref="A332:B332"/>
    <mergeCell ref="C436:C437"/>
    <mergeCell ref="C447:C448"/>
    <mergeCell ref="C438:C442"/>
    <mergeCell ref="A403:B403"/>
    <mergeCell ref="C496:C500"/>
    <mergeCell ref="C449:C453"/>
    <mergeCell ref="A454:B454"/>
    <mergeCell ref="A455:B455"/>
    <mergeCell ref="A352:B352"/>
    <mergeCell ref="A573:B573"/>
    <mergeCell ref="A574:B574"/>
    <mergeCell ref="A383:B383"/>
    <mergeCell ref="A504:B504"/>
    <mergeCell ref="A361:B361"/>
    <mergeCell ref="A362:B362"/>
    <mergeCell ref="A371:B371"/>
    <mergeCell ref="A372:B372"/>
    <mergeCell ref="C272:C276"/>
    <mergeCell ref="A276:B276"/>
    <mergeCell ref="A277:B277"/>
    <mergeCell ref="A58:B58"/>
    <mergeCell ref="A296:B296"/>
    <mergeCell ref="A289:B289"/>
    <mergeCell ref="A92:B92"/>
    <mergeCell ref="A100:B100"/>
    <mergeCell ref="A101:B101"/>
    <mergeCell ref="A109:B109"/>
    <mergeCell ref="A110:B110"/>
    <mergeCell ref="A291:B291"/>
    <mergeCell ref="A66:B66"/>
    <mergeCell ref="A67:B67"/>
    <mergeCell ref="A221:B221"/>
    <mergeCell ref="A128:B128"/>
    <mergeCell ref="A129:B129"/>
    <mergeCell ref="A138:B138"/>
    <mergeCell ref="A139:B139"/>
    <mergeCell ref="A140:B140"/>
    <mergeCell ref="A141:B141"/>
    <mergeCell ref="A130:B130"/>
    <mergeCell ref="C285:C288"/>
    <mergeCell ref="A187:B187"/>
    <mergeCell ref="A303:B303"/>
    <mergeCell ref="A304:B304"/>
    <mergeCell ref="A305:B305"/>
    <mergeCell ref="C62:C64"/>
    <mergeCell ref="C299:C302"/>
    <mergeCell ref="A118:B118"/>
    <mergeCell ref="A282:B282"/>
    <mergeCell ref="A259:B259"/>
    <mergeCell ref="A2:D2"/>
    <mergeCell ref="A3:D3"/>
    <mergeCell ref="A5:D5"/>
    <mergeCell ref="A7:D7"/>
    <mergeCell ref="A290:B290"/>
    <mergeCell ref="A159:B159"/>
    <mergeCell ref="A160:B160"/>
    <mergeCell ref="A168:B168"/>
    <mergeCell ref="A169:B169"/>
    <mergeCell ref="A177:B177"/>
    <mergeCell ref="A178:B178"/>
    <mergeCell ref="A186:B186"/>
    <mergeCell ref="A57:B57"/>
    <mergeCell ref="C44:C47"/>
    <mergeCell ref="C53:C56"/>
    <mergeCell ref="A72:B72"/>
    <mergeCell ref="A12:B12"/>
    <mergeCell ref="A19:B19"/>
    <mergeCell ref="A24:B24"/>
    <mergeCell ref="A32:B32"/>
    <mergeCell ref="A35:B35"/>
    <mergeCell ref="A36:B36"/>
    <mergeCell ref="A33:B33"/>
    <mergeCell ref="A34:B34"/>
    <mergeCell ref="A220:B220"/>
    <mergeCell ref="A216:B216"/>
    <mergeCell ref="A217:B217"/>
    <mergeCell ref="A218:B218"/>
    <mergeCell ref="A219:B219"/>
    <mergeCell ref="A41:B41"/>
    <mergeCell ref="A48:B48"/>
    <mergeCell ref="A79:B79"/>
    <mergeCell ref="A80:B80"/>
    <mergeCell ref="A81:B81"/>
    <mergeCell ref="A82:B82"/>
    <mergeCell ref="A49:B49"/>
    <mergeCell ref="A91:B91"/>
    <mergeCell ref="A198:B198"/>
    <mergeCell ref="A206:B206"/>
    <mergeCell ref="A207:B207"/>
    <mergeCell ref="A188:B188"/>
    <mergeCell ref="A189:B189"/>
    <mergeCell ref="A197:B197"/>
    <mergeCell ref="A268:B268"/>
    <mergeCell ref="A267:B267"/>
    <mergeCell ref="A150:B150"/>
    <mergeCell ref="A151:B151"/>
    <mergeCell ref="A244:B244"/>
    <mergeCell ref="A250:B250"/>
    <mergeCell ref="A245:B245"/>
    <mergeCell ref="A246:B246"/>
    <mergeCell ref="A247:B247"/>
    <mergeCell ref="A248:B248"/>
    <mergeCell ref="A249:B249"/>
    <mergeCell ref="A229:B229"/>
    <mergeCell ref="A230:B230"/>
    <mergeCell ref="A231:B231"/>
    <mergeCell ref="A208:B208"/>
    <mergeCell ref="A258:B258"/>
    <mergeCell ref="A119:B119"/>
    <mergeCell ref="A331:B331"/>
    <mergeCell ref="A526:B526"/>
    <mergeCell ref="A527:B527"/>
    <mergeCell ref="A404:B404"/>
    <mergeCell ref="A475:B475"/>
    <mergeCell ref="A476:B476"/>
    <mergeCell ref="A477:B477"/>
    <mergeCell ref="A513:B513"/>
    <mergeCell ref="A514:B514"/>
    <mergeCell ref="A515:B515"/>
    <mergeCell ref="A523:B523"/>
    <mergeCell ref="A333:B333"/>
    <mergeCell ref="A341:B341"/>
    <mergeCell ref="A342:B342"/>
    <mergeCell ref="A412:B412"/>
    <mergeCell ref="A414:B414"/>
    <mergeCell ref="A422:B422"/>
    <mergeCell ref="A424:B424"/>
    <mergeCell ref="A351:B351"/>
    <mergeCell ref="A353:B353"/>
    <mergeCell ref="A381:B381"/>
    <mergeCell ref="A382:B382"/>
    <mergeCell ref="B447:B448"/>
    <mergeCell ref="A676:A682"/>
    <mergeCell ref="A702:A706"/>
    <mergeCell ref="A726:A732"/>
    <mergeCell ref="B457:B458"/>
    <mergeCell ref="A539:B539"/>
    <mergeCell ref="A559:B559"/>
    <mergeCell ref="A535:B535"/>
    <mergeCell ref="A564:B564"/>
    <mergeCell ref="A413:B413"/>
    <mergeCell ref="A423:B423"/>
    <mergeCell ref="A524:B524"/>
    <mergeCell ref="A525:B525"/>
    <mergeCell ref="A479:A480"/>
    <mergeCell ref="B479:B480"/>
    <mergeCell ref="A685:B685"/>
    <mergeCell ref="A686:B686"/>
    <mergeCell ref="A687:B687"/>
    <mergeCell ref="A623:B623"/>
    <mergeCell ref="A538:B538"/>
    <mergeCell ref="A560:B560"/>
    <mergeCell ref="A561:B561"/>
    <mergeCell ref="A501:B501"/>
    <mergeCell ref="A502:B502"/>
    <mergeCell ref="A572:B572"/>
  </mergeCells>
  <pageMargins left="0.54" right="0.41" top="0.33" bottom="0.33" header="0.31496062992126" footer="0.31496062992126"/>
  <pageSetup paperSize="9" scale="66" orientation="portrait" r:id="rId1"/>
  <colBreaks count="1" manualBreakCount="1">
    <brk id="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workbookViewId="0">
      <selection activeCell="G61" sqref="G61"/>
    </sheetView>
  </sheetViews>
  <sheetFormatPr defaultColWidth="9.140625" defaultRowHeight="17.25"/>
  <cols>
    <col min="1" max="1" width="17.85546875" style="904" customWidth="1"/>
    <col min="2" max="2" width="45.28515625" style="904" customWidth="1"/>
    <col min="3" max="3" width="12.7109375" style="904" customWidth="1"/>
    <col min="4" max="4" width="12.140625" style="904" customWidth="1"/>
    <col min="5" max="5" width="22.140625" style="904" customWidth="1"/>
    <col min="6" max="6" width="10.85546875" style="904" customWidth="1"/>
    <col min="7" max="7" width="32.85546875" style="900" customWidth="1"/>
    <col min="8" max="8" width="15.5703125" style="904" customWidth="1"/>
    <col min="9" max="9" width="22.5703125" style="904" bestFit="1" customWidth="1"/>
    <col min="10" max="10" width="15" style="904" customWidth="1"/>
    <col min="11" max="16384" width="9.140625" style="904"/>
  </cols>
  <sheetData>
    <row r="1" spans="1:9">
      <c r="B1" s="993"/>
      <c r="D1" s="993"/>
      <c r="E1" s="993"/>
      <c r="F1" s="1343" t="s">
        <v>982</v>
      </c>
      <c r="G1" s="1343"/>
    </row>
    <row r="2" spans="1:9">
      <c r="B2" s="993"/>
      <c r="G2" s="900" t="s">
        <v>599</v>
      </c>
    </row>
    <row r="3" spans="1:9">
      <c r="B3" s="993"/>
      <c r="D3" s="993"/>
      <c r="E3" s="993"/>
      <c r="F3" s="1343" t="s">
        <v>613</v>
      </c>
      <c r="G3" s="1343"/>
    </row>
    <row r="4" spans="1:9" ht="12.75" customHeight="1">
      <c r="G4" s="920"/>
    </row>
    <row r="5" spans="1:9" ht="12.75" customHeight="1">
      <c r="G5" s="920"/>
    </row>
    <row r="6" spans="1:9" ht="38.450000000000003" customHeight="1">
      <c r="A6" s="1344" t="s">
        <v>1017</v>
      </c>
      <c r="B6" s="1344"/>
      <c r="C6" s="1344"/>
      <c r="D6" s="1344"/>
      <c r="E6" s="1344"/>
      <c r="F6" s="1344"/>
      <c r="G6" s="1344"/>
    </row>
    <row r="7" spans="1:9" ht="13.15" customHeight="1">
      <c r="A7" s="1345"/>
      <c r="B7" s="1345"/>
      <c r="C7" s="1345"/>
      <c r="D7" s="1345"/>
      <c r="E7" s="1345"/>
      <c r="F7" s="1345"/>
      <c r="G7" s="1345"/>
    </row>
    <row r="8" spans="1:9" ht="83.45" customHeight="1">
      <c r="A8" s="1211" t="s">
        <v>614</v>
      </c>
      <c r="B8" s="1211" t="s">
        <v>615</v>
      </c>
      <c r="C8" s="1211" t="s">
        <v>616</v>
      </c>
      <c r="D8" s="1211" t="s">
        <v>617</v>
      </c>
      <c r="E8" s="1211" t="s">
        <v>618</v>
      </c>
      <c r="F8" s="1211" t="s">
        <v>619</v>
      </c>
      <c r="G8" s="921" t="s">
        <v>620</v>
      </c>
    </row>
    <row r="9" spans="1:9" ht="18.75" customHeight="1">
      <c r="A9" s="1211"/>
      <c r="B9" s="1211"/>
      <c r="C9" s="1211"/>
      <c r="D9" s="1211"/>
      <c r="E9" s="1211"/>
      <c r="F9" s="1211"/>
      <c r="G9" s="922" t="s">
        <v>621</v>
      </c>
    </row>
    <row r="10" spans="1:9">
      <c r="A10" s="882">
        <v>1</v>
      </c>
      <c r="B10" s="987">
        <v>2</v>
      </c>
      <c r="C10" s="987">
        <v>3</v>
      </c>
      <c r="D10" s="987">
        <v>4</v>
      </c>
      <c r="E10" s="987">
        <v>5</v>
      </c>
      <c r="F10" s="987">
        <v>6</v>
      </c>
      <c r="G10" s="919">
        <v>7</v>
      </c>
      <c r="H10" s="918"/>
    </row>
    <row r="11" spans="1:9" s="906" customFormat="1" ht="20.25" customHeight="1">
      <c r="A11" s="254"/>
      <c r="B11" s="239" t="s">
        <v>622</v>
      </c>
      <c r="C11" s="239"/>
      <c r="D11" s="239"/>
      <c r="E11" s="239"/>
      <c r="F11" s="239"/>
      <c r="G11" s="923">
        <f>G12+G54</f>
        <v>-2676705.0329999998</v>
      </c>
      <c r="H11" s="905"/>
      <c r="I11" s="936"/>
    </row>
    <row r="12" spans="1:9" s="906" customFormat="1" ht="21.75" customHeight="1">
      <c r="A12" s="1330" t="s">
        <v>333</v>
      </c>
      <c r="B12" s="1331"/>
      <c r="C12" s="1331"/>
      <c r="D12" s="1331"/>
      <c r="E12" s="1331"/>
      <c r="F12" s="1332"/>
      <c r="G12" s="923">
        <f>G13</f>
        <v>-858311.80900000001</v>
      </c>
      <c r="H12" s="905"/>
      <c r="I12" s="936"/>
    </row>
    <row r="13" spans="1:9" s="906" customFormat="1" ht="23.25" customHeight="1">
      <c r="A13" s="992" t="s">
        <v>623</v>
      </c>
      <c r="B13" s="992" t="s">
        <v>702</v>
      </c>
      <c r="C13" s="992" t="s">
        <v>703</v>
      </c>
      <c r="D13" s="992" t="s">
        <v>704</v>
      </c>
      <c r="E13" s="992"/>
      <c r="F13" s="992"/>
      <c r="G13" s="924">
        <f>G14+G26+G34+G40+G45+G51</f>
        <v>-858311.80900000001</v>
      </c>
      <c r="H13" s="905"/>
      <c r="I13" s="907"/>
    </row>
    <row r="14" spans="1:9" s="906" customFormat="1" ht="23.25" customHeight="1">
      <c r="A14" s="454" t="s">
        <v>989</v>
      </c>
      <c r="B14" s="1350" t="s">
        <v>727</v>
      </c>
      <c r="C14" s="1350"/>
      <c r="D14" s="1350"/>
      <c r="E14" s="1350"/>
      <c r="F14" s="1350"/>
      <c r="G14" s="925">
        <f>G15</f>
        <v>-28870</v>
      </c>
      <c r="H14" s="905"/>
      <c r="I14" s="936"/>
    </row>
    <row r="15" spans="1:9" s="906" customFormat="1" ht="23.25" customHeight="1">
      <c r="A15" s="297"/>
      <c r="B15" s="1330" t="s">
        <v>710</v>
      </c>
      <c r="C15" s="1331"/>
      <c r="D15" s="1331"/>
      <c r="E15" s="1331"/>
      <c r="F15" s="1332"/>
      <c r="G15" s="925">
        <f>SUM(G16:G25)</f>
        <v>-28870</v>
      </c>
      <c r="H15" s="905"/>
      <c r="I15" s="907"/>
    </row>
    <row r="16" spans="1:9" s="906" customFormat="1" ht="23.25" customHeight="1">
      <c r="A16" s="224" t="s">
        <v>728</v>
      </c>
      <c r="B16" s="224" t="s">
        <v>729</v>
      </c>
      <c r="C16" s="559" t="s">
        <v>713</v>
      </c>
      <c r="D16" s="219" t="s">
        <v>708</v>
      </c>
      <c r="E16" s="989"/>
      <c r="F16" s="989"/>
      <c r="G16" s="926">
        <v>-120</v>
      </c>
      <c r="H16" s="905"/>
    </row>
    <row r="17" spans="1:8" s="906" customFormat="1" ht="23.25" customHeight="1">
      <c r="A17" s="224" t="s">
        <v>730</v>
      </c>
      <c r="B17" s="224" t="s">
        <v>729</v>
      </c>
      <c r="C17" s="571" t="s">
        <v>713</v>
      </c>
      <c r="D17" s="572" t="s">
        <v>708</v>
      </c>
      <c r="E17" s="1002">
        <v>-7800000</v>
      </c>
      <c r="F17" s="1002">
        <v>-1</v>
      </c>
      <c r="G17" s="927">
        <v>-7800</v>
      </c>
      <c r="H17" s="905"/>
    </row>
    <row r="18" spans="1:8" s="906" customFormat="1" ht="23.25" customHeight="1">
      <c r="A18" s="224" t="s">
        <v>731</v>
      </c>
      <c r="B18" s="224" t="s">
        <v>729</v>
      </c>
      <c r="C18" s="571" t="s">
        <v>713</v>
      </c>
      <c r="D18" s="572" t="s">
        <v>708</v>
      </c>
      <c r="E18" s="1003">
        <v>-7200000</v>
      </c>
      <c r="F18" s="1003">
        <v>-1</v>
      </c>
      <c r="G18" s="927">
        <v>-7200</v>
      </c>
      <c r="H18" s="905"/>
    </row>
    <row r="19" spans="1:8" s="906" customFormat="1" ht="23.25" customHeight="1">
      <c r="A19" s="224" t="s">
        <v>732</v>
      </c>
      <c r="B19" s="224" t="s">
        <v>729</v>
      </c>
      <c r="C19" s="571" t="s">
        <v>713</v>
      </c>
      <c r="D19" s="572" t="s">
        <v>708</v>
      </c>
      <c r="E19" s="572"/>
      <c r="F19" s="573"/>
      <c r="G19" s="927">
        <v>-6600</v>
      </c>
      <c r="H19" s="905"/>
    </row>
    <row r="20" spans="1:8" s="906" customFormat="1" ht="23.25" customHeight="1">
      <c r="A20" s="224" t="s">
        <v>733</v>
      </c>
      <c r="B20" s="224" t="s">
        <v>729</v>
      </c>
      <c r="C20" s="571" t="s">
        <v>713</v>
      </c>
      <c r="D20" s="572" t="s">
        <v>708</v>
      </c>
      <c r="E20" s="989"/>
      <c r="F20" s="989"/>
      <c r="G20" s="927">
        <v>-240</v>
      </c>
      <c r="H20" s="905"/>
    </row>
    <row r="21" spans="1:8" s="906" customFormat="1" ht="23.25" customHeight="1">
      <c r="A21" s="224" t="s">
        <v>734</v>
      </c>
      <c r="B21" s="224" t="s">
        <v>729</v>
      </c>
      <c r="C21" s="571" t="s">
        <v>713</v>
      </c>
      <c r="D21" s="572" t="s">
        <v>708</v>
      </c>
      <c r="E21" s="989"/>
      <c r="F21" s="989"/>
      <c r="G21" s="927">
        <v>-60</v>
      </c>
      <c r="H21" s="905"/>
    </row>
    <row r="22" spans="1:8" s="906" customFormat="1" ht="23.25" customHeight="1">
      <c r="A22" s="224" t="s">
        <v>735</v>
      </c>
      <c r="B22" s="224" t="s">
        <v>729</v>
      </c>
      <c r="C22" s="571" t="s">
        <v>713</v>
      </c>
      <c r="D22" s="572" t="s">
        <v>708</v>
      </c>
      <c r="E22" s="989"/>
      <c r="F22" s="989"/>
      <c r="G22" s="927">
        <v>-120</v>
      </c>
      <c r="H22" s="905"/>
    </row>
    <row r="23" spans="1:8" s="906" customFormat="1" ht="23.25" customHeight="1">
      <c r="A23" s="224" t="s">
        <v>736</v>
      </c>
      <c r="B23" s="224" t="s">
        <v>729</v>
      </c>
      <c r="C23" s="571" t="s">
        <v>713</v>
      </c>
      <c r="D23" s="572" t="s">
        <v>708</v>
      </c>
      <c r="E23" s="989"/>
      <c r="F23" s="989"/>
      <c r="G23" s="927">
        <v>-120</v>
      </c>
      <c r="H23" s="905"/>
    </row>
    <row r="24" spans="1:8" s="906" customFormat="1" ht="23.25" customHeight="1">
      <c r="A24" s="224" t="s">
        <v>737</v>
      </c>
      <c r="B24" s="224" t="s">
        <v>729</v>
      </c>
      <c r="C24" s="571" t="s">
        <v>713</v>
      </c>
      <c r="D24" s="572" t="s">
        <v>708</v>
      </c>
      <c r="E24" s="989"/>
      <c r="F24" s="989"/>
      <c r="G24" s="927">
        <v>-120</v>
      </c>
      <c r="H24" s="905"/>
    </row>
    <row r="25" spans="1:8" s="906" customFormat="1" ht="23.25" customHeight="1">
      <c r="A25" s="224" t="s">
        <v>738</v>
      </c>
      <c r="B25" s="224" t="s">
        <v>729</v>
      </c>
      <c r="C25" s="571" t="s">
        <v>713</v>
      </c>
      <c r="D25" s="572" t="s">
        <v>708</v>
      </c>
      <c r="E25" s="1002">
        <v>-6490000</v>
      </c>
      <c r="F25" s="1004">
        <f>F18</f>
        <v>-1</v>
      </c>
      <c r="G25" s="927">
        <v>-6490</v>
      </c>
      <c r="H25" s="905"/>
    </row>
    <row r="26" spans="1:8" s="906" customFormat="1" ht="23.25" customHeight="1">
      <c r="A26" s="574" t="s">
        <v>988</v>
      </c>
      <c r="B26" s="1351" t="s">
        <v>739</v>
      </c>
      <c r="C26" s="1351"/>
      <c r="D26" s="1351"/>
      <c r="E26" s="1351"/>
      <c r="F26" s="1351"/>
      <c r="G26" s="928">
        <f>SUM(G27:G33)</f>
        <v>-206427.9</v>
      </c>
      <c r="H26" s="905"/>
    </row>
    <row r="27" spans="1:8" s="906" customFormat="1" ht="23.25" customHeight="1">
      <c r="A27" s="218" t="s">
        <v>740</v>
      </c>
      <c r="B27" s="224" t="s">
        <v>741</v>
      </c>
      <c r="C27" s="571" t="s">
        <v>726</v>
      </c>
      <c r="D27" s="571" t="s">
        <v>742</v>
      </c>
      <c r="E27" s="989"/>
      <c r="F27" s="989"/>
      <c r="G27" s="927">
        <v>-176703</v>
      </c>
      <c r="H27" s="905"/>
    </row>
    <row r="28" spans="1:8" s="906" customFormat="1" ht="23.25" customHeight="1">
      <c r="A28" s="218" t="s">
        <v>743</v>
      </c>
      <c r="B28" s="224" t="s">
        <v>741</v>
      </c>
      <c r="C28" s="571" t="s">
        <v>726</v>
      </c>
      <c r="D28" s="571" t="s">
        <v>742</v>
      </c>
      <c r="E28" s="989"/>
      <c r="F28" s="989"/>
      <c r="G28" s="927">
        <v>-12390</v>
      </c>
      <c r="H28" s="905"/>
    </row>
    <row r="29" spans="1:8" s="906" customFormat="1" ht="23.25" customHeight="1">
      <c r="A29" s="218" t="s">
        <v>744</v>
      </c>
      <c r="B29" s="224" t="s">
        <v>741</v>
      </c>
      <c r="C29" s="571" t="s">
        <v>726</v>
      </c>
      <c r="D29" s="571" t="s">
        <v>742</v>
      </c>
      <c r="E29" s="989"/>
      <c r="F29" s="989"/>
      <c r="G29" s="927">
        <v>-15314</v>
      </c>
      <c r="H29" s="905"/>
    </row>
    <row r="30" spans="1:8" s="906" customFormat="1" ht="23.25" customHeight="1">
      <c r="A30" s="218" t="s">
        <v>745</v>
      </c>
      <c r="B30" s="224" t="s">
        <v>741</v>
      </c>
      <c r="C30" s="571" t="s">
        <v>726</v>
      </c>
      <c r="D30" s="571" t="s">
        <v>742</v>
      </c>
      <c r="E30" s="989"/>
      <c r="F30" s="989"/>
      <c r="G30" s="927">
        <v>-508.8</v>
      </c>
      <c r="H30" s="905"/>
    </row>
    <row r="31" spans="1:8" s="906" customFormat="1" ht="23.25" customHeight="1">
      <c r="A31" s="218" t="s">
        <v>746</v>
      </c>
      <c r="B31" s="224" t="s">
        <v>741</v>
      </c>
      <c r="C31" s="571" t="s">
        <v>726</v>
      </c>
      <c r="D31" s="571" t="s">
        <v>742</v>
      </c>
      <c r="E31" s="989"/>
      <c r="F31" s="989"/>
      <c r="G31" s="927">
        <v>-284.89999999999998</v>
      </c>
      <c r="H31" s="905"/>
    </row>
    <row r="32" spans="1:8" s="906" customFormat="1" ht="23.25" customHeight="1">
      <c r="A32" s="218" t="s">
        <v>747</v>
      </c>
      <c r="B32" s="224" t="s">
        <v>741</v>
      </c>
      <c r="C32" s="571" t="s">
        <v>726</v>
      </c>
      <c r="D32" s="571" t="s">
        <v>742</v>
      </c>
      <c r="E32" s="989"/>
      <c r="F32" s="989"/>
      <c r="G32" s="927">
        <v>-882</v>
      </c>
      <c r="H32" s="905"/>
    </row>
    <row r="33" spans="1:9" s="906" customFormat="1" ht="23.25" customHeight="1">
      <c r="A33" s="218" t="s">
        <v>748</v>
      </c>
      <c r="B33" s="224" t="s">
        <v>741</v>
      </c>
      <c r="C33" s="571" t="s">
        <v>726</v>
      </c>
      <c r="D33" s="571" t="s">
        <v>742</v>
      </c>
      <c r="E33" s="989"/>
      <c r="F33" s="989"/>
      <c r="G33" s="927">
        <v>-345.2</v>
      </c>
      <c r="H33" s="905"/>
    </row>
    <row r="34" spans="1:9" s="906" customFormat="1" ht="27.75" customHeight="1">
      <c r="A34" s="992" t="s">
        <v>987</v>
      </c>
      <c r="B34" s="1346" t="s">
        <v>690</v>
      </c>
      <c r="C34" s="1346"/>
      <c r="D34" s="1346"/>
      <c r="E34" s="1346"/>
      <c r="F34" s="1346"/>
      <c r="G34" s="924">
        <f>G35+G38</f>
        <v>-180651.872</v>
      </c>
      <c r="H34" s="905"/>
      <c r="I34" s="907"/>
    </row>
    <row r="35" spans="1:9" s="906" customFormat="1" ht="18" customHeight="1">
      <c r="A35" s="558"/>
      <c r="B35" s="1352" t="s">
        <v>705</v>
      </c>
      <c r="C35" s="1353"/>
      <c r="D35" s="1353"/>
      <c r="E35" s="1353"/>
      <c r="F35" s="1354"/>
      <c r="G35" s="924">
        <f>G36+G37</f>
        <v>-180413.872</v>
      </c>
      <c r="H35" s="905"/>
    </row>
    <row r="36" spans="1:9" s="906" customFormat="1" ht="37.5" customHeight="1">
      <c r="A36" s="224" t="s">
        <v>706</v>
      </c>
      <c r="B36" s="223" t="s">
        <v>749</v>
      </c>
      <c r="C36" s="561" t="s">
        <v>707</v>
      </c>
      <c r="D36" s="219" t="s">
        <v>708</v>
      </c>
      <c r="E36" s="562"/>
      <c r="F36" s="561"/>
      <c r="G36" s="929">
        <v>-30413.871999999999</v>
      </c>
      <c r="H36" s="905"/>
    </row>
    <row r="37" spans="1:9" s="906" customFormat="1" ht="36" customHeight="1">
      <c r="A37" s="224" t="s">
        <v>709</v>
      </c>
      <c r="B37" s="223" t="s">
        <v>749</v>
      </c>
      <c r="C37" s="561" t="s">
        <v>707</v>
      </c>
      <c r="D37" s="219" t="s">
        <v>708</v>
      </c>
      <c r="E37" s="1005">
        <v>-150000000</v>
      </c>
      <c r="F37" s="1006">
        <f>F25</f>
        <v>-1</v>
      </c>
      <c r="G37" s="926">
        <f>h10k!D21</f>
        <v>-150000</v>
      </c>
      <c r="H37" s="905"/>
    </row>
    <row r="38" spans="1:9" s="906" customFormat="1" ht="17.25" customHeight="1">
      <c r="A38" s="563"/>
      <c r="B38" s="1330" t="s">
        <v>710</v>
      </c>
      <c r="C38" s="1331"/>
      <c r="D38" s="1331"/>
      <c r="E38" s="1331"/>
      <c r="F38" s="1332"/>
      <c r="G38" s="924">
        <f>G39</f>
        <v>-238</v>
      </c>
      <c r="H38" s="905"/>
    </row>
    <row r="39" spans="1:9" s="906" customFormat="1" ht="35.25" customHeight="1">
      <c r="A39" s="403" t="s">
        <v>711</v>
      </c>
      <c r="B39" s="403" t="s">
        <v>712</v>
      </c>
      <c r="C39" s="559" t="s">
        <v>713</v>
      </c>
      <c r="D39" s="219" t="s">
        <v>708</v>
      </c>
      <c r="E39" s="562"/>
      <c r="F39" s="561"/>
      <c r="G39" s="926">
        <v>-238</v>
      </c>
      <c r="H39" s="905"/>
    </row>
    <row r="40" spans="1:9" s="906" customFormat="1" ht="27.75" customHeight="1">
      <c r="A40" s="566" t="s">
        <v>984</v>
      </c>
      <c r="B40" s="1358" t="s">
        <v>693</v>
      </c>
      <c r="C40" s="1358"/>
      <c r="D40" s="1358"/>
      <c r="E40" s="1358"/>
      <c r="F40" s="1358"/>
      <c r="G40" s="924">
        <f>G41</f>
        <v>-374025</v>
      </c>
      <c r="H40" s="905"/>
    </row>
    <row r="41" spans="1:9" s="906" customFormat="1" ht="27.75" customHeight="1">
      <c r="A41" s="567"/>
      <c r="B41" s="564" t="s">
        <v>710</v>
      </c>
      <c r="C41" s="988"/>
      <c r="D41" s="988"/>
      <c r="E41" s="988"/>
      <c r="F41" s="988"/>
      <c r="G41" s="925">
        <f>G42+G43+G44</f>
        <v>-374025</v>
      </c>
      <c r="H41" s="905"/>
    </row>
    <row r="42" spans="1:9" s="906" customFormat="1" ht="38.25" customHeight="1">
      <c r="A42" s="224" t="s">
        <v>714</v>
      </c>
      <c r="B42" s="575" t="s">
        <v>715</v>
      </c>
      <c r="C42" s="561" t="s">
        <v>707</v>
      </c>
      <c r="D42" s="219" t="s">
        <v>708</v>
      </c>
      <c r="E42" s="988"/>
      <c r="F42" s="988"/>
      <c r="G42" s="930">
        <v>-209025</v>
      </c>
      <c r="H42" s="905"/>
    </row>
    <row r="43" spans="1:9" s="906" customFormat="1" ht="33" customHeight="1">
      <c r="A43" s="224" t="s">
        <v>716</v>
      </c>
      <c r="B43" s="575" t="s">
        <v>715</v>
      </c>
      <c r="C43" s="561" t="s">
        <v>707</v>
      </c>
      <c r="D43" s="219" t="s">
        <v>708</v>
      </c>
      <c r="E43" s="988"/>
      <c r="F43" s="988"/>
      <c r="G43" s="930">
        <v>-87000</v>
      </c>
      <c r="H43" s="905"/>
    </row>
    <row r="44" spans="1:9" s="906" customFormat="1" ht="47.25" customHeight="1">
      <c r="A44" s="224" t="s">
        <v>717</v>
      </c>
      <c r="B44" s="575" t="s">
        <v>715</v>
      </c>
      <c r="C44" s="561" t="s">
        <v>707</v>
      </c>
      <c r="D44" s="219" t="s">
        <v>708</v>
      </c>
      <c r="E44" s="988"/>
      <c r="F44" s="988"/>
      <c r="G44" s="930">
        <v>-78000</v>
      </c>
      <c r="H44" s="905"/>
    </row>
    <row r="45" spans="1:9" s="906" customFormat="1" ht="27.75" customHeight="1">
      <c r="A45" s="566" t="s">
        <v>986</v>
      </c>
      <c r="B45" s="1359" t="s">
        <v>694</v>
      </c>
      <c r="C45" s="1360"/>
      <c r="D45" s="1360"/>
      <c r="E45" s="1360"/>
      <c r="F45" s="1361"/>
      <c r="G45" s="925">
        <f>G46+G48</f>
        <v>-64813.137000000002</v>
      </c>
      <c r="H45" s="905"/>
    </row>
    <row r="46" spans="1:9" s="906" customFormat="1" ht="27.75" customHeight="1">
      <c r="A46" s="568"/>
      <c r="B46" s="1355" t="s">
        <v>705</v>
      </c>
      <c r="C46" s="1356"/>
      <c r="D46" s="1356"/>
      <c r="E46" s="1356"/>
      <c r="F46" s="1357"/>
      <c r="G46" s="925">
        <f>G47</f>
        <v>-59313.137000000002</v>
      </c>
      <c r="H46" s="905"/>
    </row>
    <row r="47" spans="1:9" s="906" customFormat="1" ht="35.450000000000003" customHeight="1">
      <c r="A47" s="560" t="s">
        <v>718</v>
      </c>
      <c r="B47" s="1007" t="s">
        <v>719</v>
      </c>
      <c r="C47" s="565" t="s">
        <v>713</v>
      </c>
      <c r="D47" s="219" t="s">
        <v>708</v>
      </c>
      <c r="E47" s="1005">
        <v>-59313137</v>
      </c>
      <c r="F47" s="1006">
        <v>-1</v>
      </c>
      <c r="G47" s="930">
        <v>-59313.137000000002</v>
      </c>
      <c r="H47" s="905"/>
    </row>
    <row r="48" spans="1:9" s="906" customFormat="1" ht="27.75" customHeight="1">
      <c r="A48" s="557"/>
      <c r="B48" s="1334" t="s">
        <v>710</v>
      </c>
      <c r="C48" s="1335"/>
      <c r="D48" s="1335"/>
      <c r="E48" s="1335"/>
      <c r="F48" s="1336"/>
      <c r="G48" s="925">
        <f>G49+G50</f>
        <v>-5500</v>
      </c>
      <c r="H48" s="905"/>
    </row>
    <row r="49" spans="1:8" s="906" customFormat="1" ht="27.75" customHeight="1">
      <c r="A49" s="560" t="s">
        <v>720</v>
      </c>
      <c r="B49" s="908" t="s">
        <v>721</v>
      </c>
      <c r="C49" s="565" t="s">
        <v>713</v>
      </c>
      <c r="D49" s="569" t="s">
        <v>708</v>
      </c>
      <c r="E49" s="1005">
        <v>-500000</v>
      </c>
      <c r="F49" s="1008">
        <f>F47</f>
        <v>-1</v>
      </c>
      <c r="G49" s="926">
        <v>-500</v>
      </c>
      <c r="H49" s="905"/>
    </row>
    <row r="50" spans="1:8" s="906" customFormat="1" ht="36" customHeight="1">
      <c r="A50" s="560" t="s">
        <v>722</v>
      </c>
      <c r="B50" s="908" t="s">
        <v>723</v>
      </c>
      <c r="C50" s="565" t="s">
        <v>713</v>
      </c>
      <c r="D50" s="569" t="s">
        <v>708</v>
      </c>
      <c r="E50" s="1005">
        <v>-5000000</v>
      </c>
      <c r="F50" s="1009">
        <f>F49</f>
        <v>-1</v>
      </c>
      <c r="G50" s="926">
        <v>-5000</v>
      </c>
      <c r="H50" s="905"/>
    </row>
    <row r="51" spans="1:8" s="906" customFormat="1" ht="27.75" customHeight="1">
      <c r="A51" s="570" t="s">
        <v>983</v>
      </c>
      <c r="B51" s="1359" t="s">
        <v>697</v>
      </c>
      <c r="C51" s="1360"/>
      <c r="D51" s="1360"/>
      <c r="E51" s="1360"/>
      <c r="F51" s="1361"/>
      <c r="G51" s="925">
        <f>G52</f>
        <v>-3523.9</v>
      </c>
      <c r="H51" s="905"/>
    </row>
    <row r="52" spans="1:8" s="906" customFormat="1" ht="20.45" customHeight="1">
      <c r="A52" s="297"/>
      <c r="B52" s="1355" t="s">
        <v>705</v>
      </c>
      <c r="C52" s="1356"/>
      <c r="D52" s="1356"/>
      <c r="E52" s="1356"/>
      <c r="F52" s="1357"/>
      <c r="G52" s="925">
        <f>G53</f>
        <v>-3523.9</v>
      </c>
      <c r="H52" s="905"/>
    </row>
    <row r="53" spans="1:8" s="261" customFormat="1" ht="34.9" customHeight="1">
      <c r="A53" s="224" t="s">
        <v>724</v>
      </c>
      <c r="B53" s="989" t="s">
        <v>725</v>
      </c>
      <c r="C53" s="218" t="s">
        <v>726</v>
      </c>
      <c r="D53" s="218"/>
      <c r="E53" s="989"/>
      <c r="F53" s="989"/>
      <c r="G53" s="927">
        <v>-3523.9</v>
      </c>
      <c r="H53" s="909"/>
    </row>
    <row r="54" spans="1:8" s="261" customFormat="1" ht="21" customHeight="1">
      <c r="A54" s="1340" t="s">
        <v>612</v>
      </c>
      <c r="B54" s="1341"/>
      <c r="C54" s="1341"/>
      <c r="D54" s="1341"/>
      <c r="E54" s="1341"/>
      <c r="F54" s="1010"/>
      <c r="G54" s="1011">
        <f>G55</f>
        <v>-1818393.2239999999</v>
      </c>
      <c r="H54" s="909"/>
    </row>
    <row r="55" spans="1:8" s="906" customFormat="1" ht="21.75" customHeight="1">
      <c r="A55" s="475" t="s">
        <v>623</v>
      </c>
      <c r="B55" s="475" t="s">
        <v>624</v>
      </c>
      <c r="C55" s="1347" t="s">
        <v>750</v>
      </c>
      <c r="D55" s="1348"/>
      <c r="E55" s="1348"/>
      <c r="F55" s="1349"/>
      <c r="G55" s="928">
        <f>G56+G59+G75+G79</f>
        <v>-1818393.2239999999</v>
      </c>
      <c r="H55" s="905"/>
    </row>
    <row r="56" spans="1:8" s="906" customFormat="1" ht="36.75" customHeight="1">
      <c r="A56" s="254" t="s">
        <v>658</v>
      </c>
      <c r="B56" s="1327" t="s">
        <v>592</v>
      </c>
      <c r="C56" s="1328"/>
      <c r="D56" s="1328"/>
      <c r="E56" s="1328"/>
      <c r="F56" s="1329"/>
      <c r="G56" s="931">
        <f>G58</f>
        <v>-11777</v>
      </c>
      <c r="H56" s="905"/>
    </row>
    <row r="57" spans="1:8" s="906" customFormat="1" ht="21" customHeight="1">
      <c r="A57" s="1330" t="s">
        <v>659</v>
      </c>
      <c r="B57" s="1331"/>
      <c r="C57" s="1331"/>
      <c r="D57" s="1331"/>
      <c r="E57" s="1331"/>
      <c r="F57" s="1332"/>
      <c r="G57" s="923">
        <f>G58</f>
        <v>-11777</v>
      </c>
      <c r="H57" s="905"/>
    </row>
    <row r="58" spans="1:8" ht="36.75" customHeight="1">
      <c r="A58" s="882" t="s">
        <v>661</v>
      </c>
      <c r="B58" s="988" t="s">
        <v>660</v>
      </c>
      <c r="C58" s="987" t="s">
        <v>662</v>
      </c>
      <c r="D58" s="987"/>
      <c r="E58" s="987"/>
      <c r="F58" s="987"/>
      <c r="G58" s="932">
        <f>'h9'!H320</f>
        <v>-11777</v>
      </c>
      <c r="H58" s="910"/>
    </row>
    <row r="59" spans="1:8" ht="26.45" customHeight="1">
      <c r="A59" s="943" t="s">
        <v>1032</v>
      </c>
      <c r="B59" s="1333" t="str">
        <f>h10k!C30</f>
        <v>Պետական նշանակության ավտոճանապարհների հիմնանորոգում</v>
      </c>
      <c r="C59" s="1333"/>
      <c r="D59" s="1333"/>
      <c r="E59" s="1333"/>
      <c r="F59" s="1333"/>
      <c r="G59" s="944">
        <f>G60+G70</f>
        <v>-1190198.024</v>
      </c>
      <c r="H59" s="910"/>
    </row>
    <row r="60" spans="1:8" s="906" customFormat="1" ht="21" customHeight="1">
      <c r="A60" s="1334" t="s">
        <v>958</v>
      </c>
      <c r="B60" s="1335"/>
      <c r="C60" s="1335"/>
      <c r="D60" s="1335"/>
      <c r="E60" s="1335"/>
      <c r="F60" s="1336"/>
      <c r="G60" s="1012">
        <f>SUM(G61:G69)</f>
        <v>-1173037.8589999999</v>
      </c>
      <c r="H60" s="905"/>
    </row>
    <row r="61" spans="1:8" ht="38.450000000000003" customHeight="1">
      <c r="A61" s="990" t="s">
        <v>1018</v>
      </c>
      <c r="B61" s="1013" t="s">
        <v>959</v>
      </c>
      <c r="C61" s="857" t="s">
        <v>707</v>
      </c>
      <c r="D61" s="857" t="s">
        <v>708</v>
      </c>
      <c r="E61" s="1014"/>
      <c r="F61" s="1014">
        <v>0</v>
      </c>
      <c r="G61" s="1015">
        <v>-21704.451000000001</v>
      </c>
      <c r="H61" s="910"/>
    </row>
    <row r="62" spans="1:8" ht="39.6" customHeight="1">
      <c r="A62" s="990" t="s">
        <v>1019</v>
      </c>
      <c r="B62" s="1013" t="s">
        <v>959</v>
      </c>
      <c r="C62" s="857" t="s">
        <v>726</v>
      </c>
      <c r="D62" s="857" t="s">
        <v>708</v>
      </c>
      <c r="E62" s="1014"/>
      <c r="F62" s="1014">
        <v>0</v>
      </c>
      <c r="G62" s="1015">
        <v>-889981.93</v>
      </c>
      <c r="H62" s="910"/>
    </row>
    <row r="63" spans="1:8" ht="34.9" customHeight="1">
      <c r="A63" s="990" t="s">
        <v>1020</v>
      </c>
      <c r="B63" s="1013" t="s">
        <v>959</v>
      </c>
      <c r="C63" s="857" t="s">
        <v>726</v>
      </c>
      <c r="D63" s="857" t="s">
        <v>708</v>
      </c>
      <c r="E63" s="1014"/>
      <c r="F63" s="1014">
        <v>0</v>
      </c>
      <c r="G63" s="1015">
        <v>-138039.87599999999</v>
      </c>
      <c r="H63" s="910"/>
    </row>
    <row r="64" spans="1:8" ht="39" customHeight="1">
      <c r="A64" s="990" t="s">
        <v>1021</v>
      </c>
      <c r="B64" s="1013" t="s">
        <v>959</v>
      </c>
      <c r="C64" s="857" t="s">
        <v>707</v>
      </c>
      <c r="D64" s="857" t="s">
        <v>708</v>
      </c>
      <c r="E64" s="1014">
        <v>160465489</v>
      </c>
      <c r="F64" s="1014">
        <v>1</v>
      </c>
      <c r="G64" s="1015">
        <v>160465.489</v>
      </c>
      <c r="H64" s="910"/>
    </row>
    <row r="65" spans="1:8" ht="39.6" customHeight="1">
      <c r="A65" s="990" t="s">
        <v>1022</v>
      </c>
      <c r="B65" s="1013" t="s">
        <v>959</v>
      </c>
      <c r="C65" s="857" t="s">
        <v>726</v>
      </c>
      <c r="D65" s="857" t="s">
        <v>708</v>
      </c>
      <c r="E65" s="1014"/>
      <c r="F65" s="1014">
        <v>0</v>
      </c>
      <c r="G65" s="1015">
        <v>-1074.8720000000001</v>
      </c>
      <c r="H65" s="910"/>
    </row>
    <row r="66" spans="1:8" ht="36.75" customHeight="1">
      <c r="A66" s="990" t="s">
        <v>1023</v>
      </c>
      <c r="B66" s="1013" t="s">
        <v>959</v>
      </c>
      <c r="C66" s="857" t="s">
        <v>726</v>
      </c>
      <c r="D66" s="857" t="s">
        <v>708</v>
      </c>
      <c r="E66" s="1014"/>
      <c r="F66" s="1014">
        <v>0</v>
      </c>
      <c r="G66" s="1015">
        <v>-254279.899</v>
      </c>
      <c r="H66" s="910"/>
    </row>
    <row r="67" spans="1:8" ht="36.75" customHeight="1">
      <c r="A67" s="990" t="s">
        <v>1024</v>
      </c>
      <c r="B67" s="1013" t="s">
        <v>959</v>
      </c>
      <c r="C67" s="857" t="s">
        <v>726</v>
      </c>
      <c r="D67" s="857" t="s">
        <v>708</v>
      </c>
      <c r="E67" s="1014"/>
      <c r="F67" s="1014">
        <v>0</v>
      </c>
      <c r="G67" s="1015">
        <v>-189.57499999999999</v>
      </c>
      <c r="H67" s="910"/>
    </row>
    <row r="68" spans="1:8" ht="36.75" customHeight="1">
      <c r="A68" s="990" t="s">
        <v>1025</v>
      </c>
      <c r="B68" s="1013" t="s">
        <v>959</v>
      </c>
      <c r="C68" s="857" t="s">
        <v>707</v>
      </c>
      <c r="D68" s="857" t="s">
        <v>708</v>
      </c>
      <c r="E68" s="1014"/>
      <c r="F68" s="1014">
        <v>0</v>
      </c>
      <c r="G68" s="1015">
        <v>-5266.3270000000002</v>
      </c>
      <c r="H68" s="910"/>
    </row>
    <row r="69" spans="1:8" ht="36.75" customHeight="1">
      <c r="A69" s="990" t="s">
        <v>1026</v>
      </c>
      <c r="B69" s="1013" t="s">
        <v>959</v>
      </c>
      <c r="C69" s="857" t="s">
        <v>726</v>
      </c>
      <c r="D69" s="857" t="s">
        <v>708</v>
      </c>
      <c r="E69" s="1014"/>
      <c r="F69" s="1014">
        <v>0</v>
      </c>
      <c r="G69" s="1015">
        <v>-22966.418000000001</v>
      </c>
      <c r="H69" s="910"/>
    </row>
    <row r="70" spans="1:8" s="991" customFormat="1" ht="19.899999999999999" customHeight="1">
      <c r="A70" s="1337" t="s">
        <v>960</v>
      </c>
      <c r="B70" s="1338"/>
      <c r="C70" s="1338"/>
      <c r="D70" s="1338"/>
      <c r="E70" s="1338"/>
      <c r="F70" s="1339"/>
      <c r="G70" s="1012">
        <f>SUM(G71:G74)</f>
        <v>-17160.165000000001</v>
      </c>
      <c r="H70" s="917"/>
    </row>
    <row r="71" spans="1:8" ht="34.9" customHeight="1">
      <c r="A71" s="990" t="s">
        <v>1027</v>
      </c>
      <c r="B71" s="1013" t="s">
        <v>712</v>
      </c>
      <c r="C71" s="857" t="s">
        <v>713</v>
      </c>
      <c r="D71" s="857" t="s">
        <v>708</v>
      </c>
      <c r="E71" s="1014"/>
      <c r="F71" s="1014" t="s">
        <v>1028</v>
      </c>
      <c r="G71" s="1015">
        <v>-7650.6319999999996</v>
      </c>
      <c r="H71" s="910"/>
    </row>
    <row r="72" spans="1:8" ht="34.9" customHeight="1">
      <c r="A72" s="990" t="s">
        <v>1029</v>
      </c>
      <c r="B72" s="1013" t="s">
        <v>712</v>
      </c>
      <c r="C72" s="857" t="s">
        <v>713</v>
      </c>
      <c r="D72" s="857" t="s">
        <v>708</v>
      </c>
      <c r="E72" s="1014"/>
      <c r="F72" s="1014">
        <v>0</v>
      </c>
      <c r="G72" s="1015">
        <v>-2637.3359999999998</v>
      </c>
      <c r="H72" s="910"/>
    </row>
    <row r="73" spans="1:8" ht="36.75" customHeight="1">
      <c r="A73" s="990" t="s">
        <v>1030</v>
      </c>
      <c r="B73" s="1013" t="s">
        <v>961</v>
      </c>
      <c r="C73" s="857" t="s">
        <v>962</v>
      </c>
      <c r="D73" s="857" t="s">
        <v>708</v>
      </c>
      <c r="E73" s="1014"/>
      <c r="F73" s="1014">
        <v>0</v>
      </c>
      <c r="G73" s="1015">
        <v>-5277.2290000000003</v>
      </c>
      <c r="H73" s="910"/>
    </row>
    <row r="74" spans="1:8" ht="36.75" customHeight="1">
      <c r="A74" s="990" t="s">
        <v>1031</v>
      </c>
      <c r="B74" s="1013" t="s">
        <v>961</v>
      </c>
      <c r="C74" s="857" t="s">
        <v>962</v>
      </c>
      <c r="D74" s="857" t="s">
        <v>708</v>
      </c>
      <c r="E74" s="1014"/>
      <c r="F74" s="1014">
        <v>0</v>
      </c>
      <c r="G74" s="1015">
        <v>-1594.9680000000001</v>
      </c>
      <c r="H74" s="910"/>
    </row>
    <row r="75" spans="1:8" s="261" customFormat="1" ht="35.25" customHeight="1">
      <c r="A75" s="725" t="s">
        <v>625</v>
      </c>
      <c r="B75" s="1340" t="s">
        <v>603</v>
      </c>
      <c r="C75" s="1341"/>
      <c r="D75" s="1341"/>
      <c r="E75" s="1341"/>
      <c r="F75" s="1342"/>
      <c r="G75" s="931">
        <f>G76</f>
        <v>-566418.19999999995</v>
      </c>
      <c r="H75" s="909"/>
    </row>
    <row r="76" spans="1:8" s="906" customFormat="1" ht="17.25" customHeight="1">
      <c r="A76" s="1318" t="s">
        <v>626</v>
      </c>
      <c r="B76" s="1319"/>
      <c r="C76" s="1319"/>
      <c r="D76" s="1319"/>
      <c r="E76" s="1319"/>
      <c r="F76" s="1320"/>
      <c r="G76" s="923">
        <f>G77+G78</f>
        <v>-566418.19999999995</v>
      </c>
      <c r="H76" s="905"/>
    </row>
    <row r="77" spans="1:8" ht="37.5" customHeight="1">
      <c r="A77" s="882" t="s">
        <v>627</v>
      </c>
      <c r="B77" s="987" t="s">
        <v>628</v>
      </c>
      <c r="C77" s="987" t="s">
        <v>629</v>
      </c>
      <c r="D77" s="987" t="s">
        <v>708</v>
      </c>
      <c r="E77" s="987"/>
      <c r="F77" s="987"/>
      <c r="G77" s="932">
        <f>[3]h2.!H258</f>
        <v>-449050</v>
      </c>
      <c r="H77" s="910"/>
    </row>
    <row r="78" spans="1:8" ht="33.75" customHeight="1">
      <c r="A78" s="882" t="s">
        <v>630</v>
      </c>
      <c r="B78" s="218" t="s">
        <v>628</v>
      </c>
      <c r="C78" s="911" t="s">
        <v>631</v>
      </c>
      <c r="D78" s="911" t="s">
        <v>708</v>
      </c>
      <c r="E78" s="912"/>
      <c r="F78" s="911"/>
      <c r="G78" s="933">
        <v>-117368.2</v>
      </c>
    </row>
    <row r="79" spans="1:8" s="906" customFormat="1" ht="37.9" customHeight="1">
      <c r="A79" s="771" t="s">
        <v>985</v>
      </c>
      <c r="B79" s="1321" t="s">
        <v>594</v>
      </c>
      <c r="C79" s="1322"/>
      <c r="D79" s="1322"/>
      <c r="E79" s="1322"/>
      <c r="F79" s="1323"/>
      <c r="G79" s="934">
        <f>G80</f>
        <v>-50000</v>
      </c>
      <c r="H79" s="913"/>
    </row>
    <row r="80" spans="1:8" s="906" customFormat="1" ht="20.25" customHeight="1">
      <c r="A80" s="1324" t="s">
        <v>626</v>
      </c>
      <c r="B80" s="1325"/>
      <c r="C80" s="1325"/>
      <c r="D80" s="1325"/>
      <c r="E80" s="1325"/>
      <c r="F80" s="1326"/>
      <c r="G80" s="934">
        <f>G81</f>
        <v>-50000</v>
      </c>
    </row>
    <row r="81" spans="1:7" ht="33" customHeight="1">
      <c r="A81" s="882" t="s">
        <v>656</v>
      </c>
      <c r="B81" s="223" t="s">
        <v>657</v>
      </c>
      <c r="C81" s="223" t="s">
        <v>629</v>
      </c>
      <c r="D81" s="223" t="s">
        <v>708</v>
      </c>
      <c r="E81" s="223"/>
      <c r="F81" s="223"/>
      <c r="G81" s="933">
        <v>-50000</v>
      </c>
    </row>
    <row r="82" spans="1:7" ht="33" customHeight="1">
      <c r="A82" s="914"/>
      <c r="B82" s="915"/>
      <c r="C82" s="915"/>
      <c r="D82" s="915"/>
      <c r="E82" s="915"/>
      <c r="F82" s="915"/>
      <c r="G82" s="935"/>
    </row>
    <row r="83" spans="1:7" ht="33" customHeight="1">
      <c r="A83" s="914"/>
      <c r="B83" s="915"/>
      <c r="C83" s="915"/>
      <c r="D83" s="915"/>
      <c r="E83" s="915"/>
      <c r="F83" s="915"/>
      <c r="G83" s="935"/>
    </row>
    <row r="84" spans="1:7">
      <c r="B84" s="904" t="s">
        <v>604</v>
      </c>
    </row>
    <row r="85" spans="1:7">
      <c r="B85" s="904" t="s">
        <v>605</v>
      </c>
    </row>
    <row r="86" spans="1:7" ht="18.75" customHeight="1">
      <c r="A86" s="916"/>
      <c r="B86" s="341" t="s">
        <v>632</v>
      </c>
      <c r="D86" s="904" t="s">
        <v>607</v>
      </c>
    </row>
    <row r="87" spans="1:7">
      <c r="A87" s="916"/>
      <c r="B87" s="341"/>
    </row>
  </sheetData>
  <mergeCells count="33">
    <mergeCell ref="A12:F12"/>
    <mergeCell ref="B34:F34"/>
    <mergeCell ref="C55:F55"/>
    <mergeCell ref="B38:F38"/>
    <mergeCell ref="B14:F14"/>
    <mergeCell ref="B15:F15"/>
    <mergeCell ref="B26:F26"/>
    <mergeCell ref="B35:F35"/>
    <mergeCell ref="B52:F52"/>
    <mergeCell ref="B46:F46"/>
    <mergeCell ref="B48:F48"/>
    <mergeCell ref="B40:F40"/>
    <mergeCell ref="B45:F45"/>
    <mergeCell ref="B51:F51"/>
    <mergeCell ref="A54:E54"/>
    <mergeCell ref="F1:G1"/>
    <mergeCell ref="F3:G3"/>
    <mergeCell ref="A6:G7"/>
    <mergeCell ref="A8:A9"/>
    <mergeCell ref="B8:B9"/>
    <mergeCell ref="C8:C9"/>
    <mergeCell ref="D8:D9"/>
    <mergeCell ref="E8:E9"/>
    <mergeCell ref="F8:F9"/>
    <mergeCell ref="A76:F76"/>
    <mergeCell ref="B79:F79"/>
    <mergeCell ref="A80:F80"/>
    <mergeCell ref="B56:F56"/>
    <mergeCell ref="A57:F57"/>
    <mergeCell ref="B59:F59"/>
    <mergeCell ref="A60:F60"/>
    <mergeCell ref="A70:F70"/>
    <mergeCell ref="B75:F7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vt:i4>
      </vt:variant>
    </vt:vector>
  </HeadingPairs>
  <TitlesOfParts>
    <vt:vector size="29" baseType="lpstr">
      <vt:lpstr>h1</vt:lpstr>
      <vt:lpstr>h2</vt:lpstr>
      <vt:lpstr>h3</vt:lpstr>
      <vt:lpstr>h4</vt:lpstr>
      <vt:lpstr>h5.</vt:lpstr>
      <vt:lpstr>h6</vt:lpstr>
      <vt:lpstr>h7</vt:lpstr>
      <vt:lpstr>h8</vt:lpstr>
      <vt:lpstr>3-1</vt:lpstr>
      <vt:lpstr>h9</vt:lpstr>
      <vt:lpstr>h10k</vt:lpstr>
      <vt:lpstr>h11v</vt:lpstr>
      <vt:lpstr>h12.d</vt:lpstr>
      <vt:lpstr>h13ka</vt:lpstr>
      <vt:lpstr>h14</vt:lpstr>
      <vt:lpstr>h15</vt:lpstr>
      <vt:lpstr>h16</vt:lpstr>
      <vt:lpstr>h17</vt:lpstr>
      <vt:lpstr>h11v!Print_Area</vt:lpstr>
      <vt:lpstr>h12.d!Print_Area</vt:lpstr>
      <vt:lpstr>'h14'!Print_Area</vt:lpstr>
      <vt:lpstr>'h16'!Print_Area</vt:lpstr>
      <vt:lpstr>'h2'!Print_Area</vt:lpstr>
      <vt:lpstr>'h8'!Print_Area</vt:lpstr>
      <vt:lpstr>'h9'!Print_Area</vt:lpstr>
      <vt:lpstr>'3-1'!Print_Titles</vt:lpstr>
      <vt:lpstr>h11v!Print_Titles</vt:lpstr>
      <vt:lpstr>h12.d!Print_Titles</vt:lpstr>
      <vt:lpstr>'h9'!Print_Titles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Siranush Chteyan</dc:creator>
  <cp:keywords>https:/mul2-mta.gov.am/tasks/1162070/oneclick/Dzevachap.xlsx?token=2deec17e9293c8665b431f864da53c37</cp:keywords>
  <cp:lastModifiedBy>Siranush Chteyan</cp:lastModifiedBy>
  <cp:lastPrinted>2023-11-29T13:54:43Z</cp:lastPrinted>
  <dcterms:created xsi:type="dcterms:W3CDTF">2020-01-16T08:04:10Z</dcterms:created>
  <dcterms:modified xsi:type="dcterms:W3CDTF">2023-11-29T18:58:56Z</dcterms:modified>
</cp:coreProperties>
</file>