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2090" windowHeight="4770" tabRatio="847" activeTab="6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4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74" i="54" l="1"/>
  <c r="F16" i="55" l="1"/>
  <c r="G16" i="55"/>
  <c r="H16" i="55"/>
  <c r="I17" i="54" l="1"/>
  <c r="I16" i="54" l="1"/>
  <c r="H15" i="55" s="1"/>
  <c r="I81" i="54"/>
  <c r="I80" i="54"/>
  <c r="I79" i="54" l="1"/>
  <c r="H36" i="55" s="1"/>
  <c r="D36" i="55" s="1"/>
  <c r="E46" i="56" s="1"/>
  <c r="E44" i="56" s="1"/>
  <c r="G48" i="32" l="1"/>
  <c r="G47" i="32" s="1"/>
  <c r="G46" i="32" s="1"/>
  <c r="G45" i="32" s="1"/>
  <c r="G44" i="32" s="1"/>
  <c r="G42" i="32" s="1"/>
  <c r="I78" i="54"/>
  <c r="I77" i="54" s="1"/>
  <c r="I76" i="54" s="1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51" i="54"/>
  <c r="I52" i="54"/>
  <c r="I53" i="54"/>
  <c r="I54" i="54"/>
  <c r="I55" i="54"/>
  <c r="I56" i="54"/>
  <c r="I57" i="54"/>
  <c r="I58" i="54"/>
  <c r="I59" i="54"/>
  <c r="I60" i="54"/>
  <c r="I61" i="54"/>
  <c r="I62" i="54"/>
  <c r="I63" i="54"/>
  <c r="I64" i="54"/>
  <c r="I65" i="54"/>
  <c r="I66" i="54"/>
  <c r="I67" i="54"/>
  <c r="I68" i="54"/>
  <c r="I69" i="54"/>
  <c r="I70" i="54"/>
  <c r="I71" i="54"/>
  <c r="I72" i="54"/>
  <c r="I73" i="54"/>
  <c r="D43" i="55"/>
  <c r="E43" i="56" s="1"/>
  <c r="E42" i="56" s="1"/>
  <c r="H42" i="55"/>
  <c r="G42" i="55"/>
  <c r="F42" i="55"/>
  <c r="E42" i="55"/>
  <c r="D42" i="55"/>
  <c r="E39" i="55"/>
  <c r="D41" i="55"/>
  <c r="E41" i="56" s="1"/>
  <c r="D40" i="55"/>
  <c r="E40" i="56" s="1"/>
  <c r="H39" i="55"/>
  <c r="G39" i="55"/>
  <c r="F39" i="55"/>
  <c r="D38" i="55"/>
  <c r="E38" i="56" s="1"/>
  <c r="E37" i="56" s="1"/>
  <c r="H37" i="55"/>
  <c r="G37" i="55"/>
  <c r="F37" i="55"/>
  <c r="E37" i="55"/>
  <c r="D37" i="55"/>
  <c r="E21" i="55"/>
  <c r="D23" i="55"/>
  <c r="E24" i="56" s="1"/>
  <c r="D24" i="55"/>
  <c r="E25" i="56" s="1"/>
  <c r="D25" i="55"/>
  <c r="E26" i="56" s="1"/>
  <c r="D26" i="55"/>
  <c r="E27" i="56" s="1"/>
  <c r="D27" i="55"/>
  <c r="E28" i="56" s="1"/>
  <c r="F21" i="55"/>
  <c r="G21" i="55"/>
  <c r="H21" i="55"/>
  <c r="E33" i="55"/>
  <c r="D35" i="55"/>
  <c r="E36" i="56" s="1"/>
  <c r="D34" i="55"/>
  <c r="E35" i="56" s="1"/>
  <c r="E34" i="56" s="1"/>
  <c r="H33" i="55"/>
  <c r="G33" i="55"/>
  <c r="F33" i="55"/>
  <c r="D22" i="55"/>
  <c r="E23" i="56" s="1"/>
  <c r="F28" i="55"/>
  <c r="G28" i="55"/>
  <c r="H28" i="55"/>
  <c r="E28" i="55"/>
  <c r="I20" i="54" l="1"/>
  <c r="E22" i="56"/>
  <c r="E39" i="56"/>
  <c r="D39" i="55"/>
  <c r="D63" i="64"/>
  <c r="D33" i="55"/>
  <c r="D21" i="55"/>
  <c r="D29" i="55" l="1"/>
  <c r="E30" i="56" s="1"/>
  <c r="E29" i="56" s="1"/>
  <c r="D28" i="55"/>
  <c r="F30" i="55"/>
  <c r="F19" i="55" s="1"/>
  <c r="F13" i="55" s="1"/>
  <c r="G30" i="55"/>
  <c r="G19" i="55" s="1"/>
  <c r="G13" i="55" s="1"/>
  <c r="H30" i="55"/>
  <c r="H19" i="55" s="1"/>
  <c r="H13" i="55" s="1"/>
  <c r="E30" i="55"/>
  <c r="E19" i="55" s="1"/>
  <c r="D32" i="55"/>
  <c r="E33" i="56" s="1"/>
  <c r="I19" i="54" l="1"/>
  <c r="G41" i="32" s="1"/>
  <c r="G40" i="32" s="1"/>
  <c r="G39" i="32" s="1"/>
  <c r="G38" i="32" s="1"/>
  <c r="G37" i="32" s="1"/>
  <c r="I18" i="54" l="1"/>
  <c r="I15" i="54" l="1"/>
  <c r="I14" i="54" s="1"/>
  <c r="I13" i="54" l="1"/>
  <c r="D31" i="55"/>
  <c r="E32" i="56" s="1"/>
  <c r="E31" i="56" s="1"/>
  <c r="E20" i="56" s="1"/>
  <c r="G35" i="32" l="1"/>
  <c r="E18" i="56"/>
  <c r="D30" i="55"/>
  <c r="D40" i="64" l="1"/>
  <c r="G33" i="32"/>
  <c r="D41" i="27" s="1"/>
  <c r="D50" i="29" s="1"/>
  <c r="G11" i="55"/>
  <c r="F11" i="55"/>
  <c r="D19" i="55" l="1"/>
  <c r="D15" i="55" l="1"/>
  <c r="E18" i="55" s="1"/>
  <c r="H11" i="55"/>
  <c r="E14" i="56" l="1"/>
  <c r="G65" i="32" s="1"/>
  <c r="G64" i="32" s="1"/>
  <c r="G63" i="32" s="1"/>
  <c r="G62" i="32" s="1"/>
  <c r="G61" i="32" s="1"/>
  <c r="G59" i="32" s="1"/>
  <c r="E12" i="56" l="1"/>
  <c r="D25" i="64"/>
  <c r="G57" i="32"/>
  <c r="G55" i="32" s="1"/>
  <c r="D18" i="55"/>
  <c r="E17" i="56" s="1"/>
  <c r="E16" i="55"/>
  <c r="E13" i="55" l="1"/>
  <c r="D16" i="55"/>
  <c r="D22" i="27"/>
  <c r="G53" i="32"/>
  <c r="G51" i="32" s="1"/>
  <c r="G49" i="32" s="1"/>
  <c r="G32" i="32"/>
  <c r="G31" i="32" s="1"/>
  <c r="G30" i="32" s="1"/>
  <c r="G29" i="32" s="1"/>
  <c r="G28" i="32" s="1"/>
  <c r="G26" i="32" s="1"/>
  <c r="E15" i="56"/>
  <c r="E10" i="56" s="1"/>
  <c r="D85" i="64" l="1"/>
  <c r="G24" i="32"/>
  <c r="E11" i="55"/>
  <c r="D11" i="55" s="1"/>
  <c r="D13" i="55"/>
  <c r="D25" i="29"/>
  <c r="D15" i="27"/>
  <c r="G22" i="32" l="1"/>
  <c r="G20" i="32" s="1"/>
  <c r="G18" i="32" s="1"/>
  <c r="G16" i="32" s="1"/>
  <c r="G14" i="32" s="1"/>
  <c r="G13" i="32" s="1"/>
  <c r="G11" i="32" s="1"/>
  <c r="D35" i="27"/>
  <c r="D28" i="27" l="1"/>
  <c r="D13" i="27" s="1"/>
  <c r="D11" i="27" s="1"/>
  <c r="D38" i="29"/>
</calcChain>
</file>

<file path=xl/sharedStrings.xml><?xml version="1.0" encoding="utf-8"?>
<sst xmlns="http://schemas.openxmlformats.org/spreadsheetml/2006/main" count="591" uniqueCount="246">
  <si>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</si>
  <si>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</si>
  <si>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</si>
  <si>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</si>
  <si>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</si>
  <si>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</si>
  <si>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</si>
  <si>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</si>
  <si>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</si>
  <si>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</si>
  <si>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</si>
  <si>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</si>
  <si>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</si>
  <si>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</si>
  <si>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</si>
  <si>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</si>
  <si>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</si>
  <si>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</si>
  <si>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</si>
  <si>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</si>
  <si>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</si>
  <si>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</si>
  <si>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</si>
  <si>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</si>
  <si>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</si>
  <si>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</si>
  <si>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</si>
  <si>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</si>
  <si>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</si>
  <si>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</si>
  <si>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</si>
  <si>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</si>
  <si>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</si>
  <si>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</si>
  <si>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</si>
  <si>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</si>
  <si>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</si>
  <si>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</si>
  <si>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</si>
  <si>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</si>
  <si>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</si>
  <si>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>08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</si>
  <si>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</si>
  <si>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</si>
  <si>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</si>
  <si>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</si>
  <si>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</si>
  <si>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</si>
  <si>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</si>
  <si>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</si>
  <si>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</si>
  <si>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 xml:space="preserve"> ՈՉ ՖԻՆԱՆՍԱԿԱՆ ԱԿՏԻՎՆԵՐԻ ԳԾՈՎ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</si>
  <si>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</si>
  <si>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</si>
  <si>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</si>
  <si>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</si>
  <si>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</si>
  <si>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</si>
  <si>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</si>
  <si>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</si>
  <si>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</si>
  <si>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</si>
  <si>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</si>
  <si>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</si>
  <si>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</si>
  <si>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</si>
  <si>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</si>
  <si>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</si>
  <si>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</si>
  <si>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</si>
  <si>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</si>
  <si>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</si>
  <si>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</si>
  <si>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Աղյուսակ 9․1.58</t>
  </si>
  <si>
    <t>ՀՀ կառավարության  2023 թվականի</t>
  </si>
  <si>
    <t xml:space="preserve">ՀՀ կառավարության  2023 թվականի </t>
  </si>
  <si>
    <t>Դաս N 01</t>
  </si>
  <si>
    <t xml:space="preserve"> ՄԱՍ I. ԱՊՐԱՆՔՆԵՐ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</si>
  <si>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</si>
  <si>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</si>
  <si>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</si>
  <si>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ՀՀ Արմավիրի մարզ</t>
  </si>
  <si>
    <t>Բաժին N 09</t>
  </si>
  <si>
    <t>Խումբ N 06</t>
  </si>
  <si>
    <t>Կրթությանը տրամադրվող օժանդակ ծառայություններ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</si>
  <si>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</si>
  <si>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</si>
  <si>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 xml:space="preserve"> ՄԵՔԵՆԱՆԵՐ  ԵՎ  ՍԱՐՔԱՎՈՐՈՒՄՆԵՐ</t>
  </si>
  <si>
    <t xml:space="preserve"> - Վարչական սարքավորումներ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</si>
  <si>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</si>
  <si>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</si>
  <si>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</si>
  <si>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</si>
  <si>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</si>
  <si>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</si>
  <si>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</si>
  <si>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9․1.13</t>
  </si>
  <si>
    <t xml:space="preserve">Ցուցանիշների փոփոխությունը (ավելացումները նշված են դրական նշանով, իսկ նվազեցումները փակագծերում)  </t>
  </si>
  <si>
    <t>1183-32012</t>
  </si>
  <si>
    <t>ԷԱՃ</t>
  </si>
  <si>
    <t>39111140-510</t>
  </si>
  <si>
    <t xml:space="preserve">  աթոռներ</t>
  </si>
  <si>
    <t>39121100-505</t>
  </si>
  <si>
    <t xml:space="preserve">  գրասեղաններ</t>
  </si>
  <si>
    <t>39111140-511</t>
  </si>
  <si>
    <t>39132220-503</t>
  </si>
  <si>
    <t>39121520-508</t>
  </si>
  <si>
    <t>39292600-503</t>
  </si>
  <si>
    <t xml:space="preserve">  կախիչներ</t>
  </si>
  <si>
    <t xml:space="preserve">  գրապահարաններ</t>
  </si>
  <si>
    <t xml:space="preserve">  ամբիոն</t>
  </si>
  <si>
    <t>39111220-503</t>
  </si>
  <si>
    <t>39121360-502</t>
  </si>
  <si>
    <t xml:space="preserve">  բազկաթոռ` ղեկավարի</t>
  </si>
  <si>
    <t xml:space="preserve">  սեղան` ղեկավարի</t>
  </si>
  <si>
    <t>39141260-505</t>
  </si>
  <si>
    <t>39132210-502</t>
  </si>
  <si>
    <t>39292110-508</t>
  </si>
  <si>
    <t xml:space="preserve">  զգեստապահարաններ </t>
  </si>
  <si>
    <t xml:space="preserve">  տեսակավորման դարակաշարեր</t>
  </si>
  <si>
    <t xml:space="preserve">  գրատախտակներ</t>
  </si>
  <si>
    <t>39141260-508</t>
  </si>
  <si>
    <t>39141260-507</t>
  </si>
  <si>
    <t>39111320-502</t>
  </si>
  <si>
    <t>39121200-503</t>
  </si>
  <si>
    <t>39111140-512</t>
  </si>
  <si>
    <t xml:space="preserve">  նստարաններ</t>
  </si>
  <si>
    <t xml:space="preserve">  սեղաններ</t>
  </si>
  <si>
    <t>հատ</t>
  </si>
  <si>
    <t>լրակազմ</t>
  </si>
  <si>
    <t xml:space="preserve"> գրատախտակներ</t>
  </si>
  <si>
    <r>
      <t>մ</t>
    </r>
    <r>
      <rPr>
        <vertAlign val="superscript"/>
        <sz val="12"/>
        <rFont val="GHEA Grapalat"/>
        <family val="3"/>
      </rPr>
      <t>2</t>
    </r>
  </si>
  <si>
    <t xml:space="preserve"> ներքին շերտավարգույրներ</t>
  </si>
  <si>
    <t xml:space="preserve"> չհրկիզվող պահարաններ</t>
  </si>
  <si>
    <t xml:space="preserve"> բարձրացատկի  կանգնակ և ձող</t>
  </si>
  <si>
    <t xml:space="preserve"> մարմնամարզական ներքնակներ</t>
  </si>
  <si>
    <t xml:space="preserve"> մարմնամարզական կամրջակ</t>
  </si>
  <si>
    <t xml:space="preserve"> վոլեյբոլի կանգնակ</t>
  </si>
  <si>
    <t xml:space="preserve"> բասկետբոլի ամբողջական խաղային կոմպլեքսներ</t>
  </si>
  <si>
    <t xml:space="preserve"> ֆուտբոլի դարպասներ</t>
  </si>
  <si>
    <t xml:space="preserve"> պտտաձող</t>
  </si>
  <si>
    <t xml:space="preserve"> մարմնամարզական պարան` մագլցման համար</t>
  </si>
  <si>
    <t xml:space="preserve"> մարմնամարզական օղակներ</t>
  </si>
  <si>
    <t xml:space="preserve"> բուլավա</t>
  </si>
  <si>
    <t xml:space="preserve"> բասկետբոլի գնդակներ</t>
  </si>
  <si>
    <t xml:space="preserve"> վոլեյբոլի գնդակներ</t>
  </si>
  <si>
    <t xml:space="preserve"> ֆուտբոլի գնդակներ</t>
  </si>
  <si>
    <t xml:space="preserve"> էլեկտրոնային կշեռքներ և պարագաներ</t>
  </si>
  <si>
    <t xml:space="preserve"> հայելի, շրջանակով</t>
  </si>
  <si>
    <t xml:space="preserve"> մարմնամարզական պարաններ</t>
  </si>
  <si>
    <t xml:space="preserve"> համակարգիչ ամբողջը մեկում</t>
  </si>
  <si>
    <t xml:space="preserve"> անխափան սնուցման աղբյուրներ</t>
  </si>
  <si>
    <t xml:space="preserve"> բազմաֆունկցիոնալ սարք` լազերային</t>
  </si>
  <si>
    <t xml:space="preserve"> ցանցային բաժանարար</t>
  </si>
  <si>
    <t xml:space="preserve"> դյուրակիր համակարգիչներ</t>
  </si>
  <si>
    <t xml:space="preserve"> պրոյեկտորներ</t>
  </si>
  <si>
    <t xml:space="preserve"> շախմատ</t>
  </si>
  <si>
    <t xml:space="preserve"> ժամանակաչափման համակարգ</t>
  </si>
  <si>
    <t xml:space="preserve"> գրասեղաններ</t>
  </si>
  <si>
    <t xml:space="preserve"> վիրաբուժական սեղաններ</t>
  </si>
  <si>
    <t xml:space="preserve"> բժշկական կահույք</t>
  </si>
  <si>
    <t xml:space="preserve"> բժշկական այլ գործիքներ և պարագաներ</t>
  </si>
  <si>
    <t xml:space="preserve"> բժշկական թախտեր</t>
  </si>
  <si>
    <t xml:space="preserve"> փոշեկուլ</t>
  </si>
  <si>
    <t xml:space="preserve"> դաշնամուրներ</t>
  </si>
  <si>
    <t>ԳՀ</t>
  </si>
  <si>
    <t>Դեղձուտի մրջնակարգ դպրոց ՊՈԱԿ</t>
  </si>
  <si>
    <t>ՀՀ Արարատի մարզ</t>
  </si>
  <si>
    <t>«Մասիսի թիվ 5 ավագ դպրոց» ՊՈԱԿ</t>
  </si>
  <si>
    <t>ՀՀ Արագածոտնի մարզ</t>
  </si>
  <si>
    <t>«Օհանավանի Ս. Ավետիսյանի անվան միջնակարգ դպրոց» ՊՈԱԿ</t>
  </si>
  <si>
    <t>Երևան քաղաք</t>
  </si>
  <si>
    <t>«Երևանի Հակոբ Կարապենցի անվան թիվ 6 հիմնական դպրոց» ՊՈԱԿ</t>
  </si>
  <si>
    <t xml:space="preserve">«Երևանի թիվ 116 հիմնական դպրոց» ՊՈԱԿ </t>
  </si>
  <si>
    <t>«Հերացի» ավագ դպրոց» ՊՈԱԿ</t>
  </si>
  <si>
    <t>«Երևանի Մուրացանի անվան թիվ 18 հիմնական դպրոց» ՊՈԱԿ</t>
  </si>
  <si>
    <t>Արգինայի միջնակարգ դպրոց ՊՈԱԿ</t>
  </si>
  <si>
    <t>«Պտղունքի Տիգրան Մեծի անվան միջնակարգ դպրոց» ՊՈԱԿ</t>
  </si>
  <si>
    <t>«Երևանի Ալեքսանդր Բլոկի անվան համար 122 հիմնական դպրոց» ՊՈԱԿ</t>
  </si>
  <si>
    <t>«Երևանի Ջ. Աբրահամյանի անվան թիվ 111 հիմնական դպրոց» ՊՈԱԿ</t>
  </si>
  <si>
    <t>Հանրակրթական դպրոցների գույքով և տեխնիկայով ապահովում</t>
  </si>
  <si>
    <t>ՀՀ Լոռու մարզ</t>
  </si>
  <si>
    <t>«Հագվու հիմնական դպրոց» ՊՈԱԿ</t>
  </si>
  <si>
    <t>ՀՀ Կոտայքի մարզ</t>
  </si>
  <si>
    <t xml:space="preserve"> Ջրառատի միջնակարգ դպրոց ՊՈԱԿ</t>
  </si>
  <si>
    <t xml:space="preserve"> Կաթնաղբյուրի հիմնական դպրոց ՊՈԱԿ</t>
  </si>
  <si>
    <t>ՀՀ Վայոց Ձորի մարզ</t>
  </si>
  <si>
    <t>Եղեգիսի միջնակարգ դպրոց ՊՈԱԿ</t>
  </si>
  <si>
    <t>ՀՀ Գեղարքունիքի մարզ</t>
  </si>
  <si>
    <t>ՀՀ Գեղարքունիքի մարզպետի աշխատակազմ</t>
  </si>
  <si>
    <t xml:space="preserve"> սեղան` աշակերտական, միաձույլ մետաղյա կարկասով</t>
  </si>
  <si>
    <t xml:space="preserve"> աթոռ մետաղյա</t>
  </si>
  <si>
    <t xml:space="preserve"> ՀՀ կրթության, գիտության, մշակույթի և սպորտի նախարարության կարողությունների զարգացում և տեխնիկական հագեցվածության ապահովում</t>
  </si>
  <si>
    <t>Խումբ N 08</t>
  </si>
  <si>
    <t>1130-31001</t>
  </si>
  <si>
    <t xml:space="preserve"> Կրթություն (այլ դասերին չպատկանող)</t>
  </si>
  <si>
    <t>ՄԱ</t>
  </si>
  <si>
    <t xml:space="preserve"> հաշվապահական համակարգչային ծրագրային փաթեթներ</t>
  </si>
  <si>
    <t xml:space="preserve">ՀԱՅԱՍՏԱՆԻ ՀԱՆՐԱՊԵՏՈՒԹՅԱՆ ԿԱՌԱՎԱՐՈՒԹՅԱՆ 2022 ԹՎԱԿԱՆԻ ԴԵԿՏԵՄԲԵՐԻ 29-Ի N 2111-Ն N 10 ՀԱՎԵԼՎԱԾՈՒՄ ԿԱՏԱՐՎՈՂ ՓՈՓՈԽՈՒԹՅՈՒՆԸ ԵՎ ԼՐԱՑՈՒՄՆԵՐԸ
</t>
  </si>
  <si>
    <t>Ցուցանիշների փոփոխությունը (ավելացումները նշված են դրական նշանով, իսկ նվազեցումները՝ փակագծերում)</t>
  </si>
  <si>
    <t xml:space="preserve"> Փոքրաքանակ երեխաներով համալրված հանրակրթական դպրոցների և կրթահամալիրների մոդուլային շենքերի կառուցում</t>
  </si>
  <si>
    <t>Փոքրաքանակ երեխաներով համալրված հանրակրթական դպրոցների և կրթահամալիրների մոդուլային շենքերի կառուցում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</si>
  <si>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</si>
  <si>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ՓՈՓՈԽՈՒԹՅՈՒՆԸ ԵՎ ԼՐԱՑՈՒՄՆԵՐԸ</t>
  </si>
  <si>
    <t>ՀՀ կրթության, գիտության, մշակույթի և սպորտի նախարարության կարողությունների զարգացում և տեխնիկական հագեցվածության ապահովում</t>
  </si>
  <si>
    <t>Ապահով դպրոց</t>
  </si>
  <si>
    <t xml:space="preserve"> 32012</t>
  </si>
  <si>
    <t xml:space="preserve"> Հանրակրթական դպրոցների գույքով և տեխնիկայով ապահովում</t>
  </si>
  <si>
    <t xml:space="preserve"> ՀՀ  կրթության , գիտության, մշակույթի և սպորտի նախարարություն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</si>
  <si>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</si>
  <si>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</si>
  <si>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</si>
  <si>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</si>
  <si>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</si>
  <si>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</si>
  <si>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</si>
  <si>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</si>
  <si>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</si>
  <si>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</si>
  <si>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 xml:space="preserve"> Կրթական ժամանակակից նորմերին համապատասխանող գույքի ձեռքբերում</t>
  </si>
  <si>
    <t>Հավելված N 5</t>
  </si>
  <si>
    <t xml:space="preserve">  Կրթության, գիտության, մշակույթի և սպորտի  բնագավառի   պետական քաղաքականության մշակում, ծրագրերի համակարգում և մոնիտորինգ</t>
  </si>
  <si>
    <t xml:space="preserve"> Միջոցառման անվանումը` </t>
  </si>
  <si>
    <t xml:space="preserve"> ՀՀ կրթության, գիտության, մշակույթի և սպորտի նախարարության կարողությունների զարգացում և տեխնիկական հագեցվածության ապահովում </t>
  </si>
  <si>
    <t xml:space="preserve"> Նկարագրությունը` 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</si>
  <si>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</si>
  <si>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</si>
  <si>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</si>
  <si>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</si>
  <si>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ՀՀ կրթության, գիտության, մշակույթի և սպորտի նախարարություն </t>
  </si>
  <si>
    <t xml:space="preserve"> Համակարգչային ծրագրերի քանակ, հատ </t>
  </si>
  <si>
    <t xml:space="preserve"> Փոքրաքանակ երեխաներով համալրված հանրակրթական դպրոցների  և կրթահամալիրներ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</si>
  <si>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</si>
  <si>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</si>
  <si>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</si>
  <si>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</si>
  <si>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</si>
  <si>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 Հանրակրթական դպրոցներ </t>
  </si>
  <si>
    <t xml:space="preserve"> Ոչ մոդուլային դպրոցների թիվը, որոնք ապահովվում են գույքով, հատ </t>
  </si>
  <si>
    <t xml:space="preserve"> Մոդուլային դպրոցների թիվը, որոնք ապահովվում են գույքով, հատ </t>
  </si>
  <si>
    <t xml:space="preserve"> Սեյսմիկ անվտանգության բարելավման ծրագրի շրջանակներում կառուցված/վերակառուցված դպրոցների թիվը, որոնք ապահովվում են գույքով, հատ 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</si>
  <si>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</si>
  <si>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 xml:space="preserve">ՀԱՅԱՍՏԱՆԻ ՀԱՆՐԱՊԵՏՈՒԹՅԱՆ ԿԱՌԱՎԱՐՈՒԹՅԱՆ 2022 ԹՎԱԿԱՆԻ ԴԵԿՏԵՄԲԵՐԻ 29-Ի N 2111-Ն ՈՐՈՇՄԱՆ N 9.1 ՀԱՎԵԼՎԱԾԻ N 9.1.13 ԵՎ 9.1.51 ԵՎ 9.1.58 ԱՂՅՈՒՍԱԿՆԵՐՈՒՄ ԿԱՏԱՐՎՈՂ ՓՈՓՈԽՈՒԹՅՈՒՆՆԵՐԸ ԵՎ ԼՐԱՑՈՒՄՆԵՐԸ </t>
  </si>
  <si>
    <t>Աղյուսակ 9․1.51</t>
  </si>
  <si>
    <t xml:space="preserve">Հավելված N 7 </t>
  </si>
  <si>
    <t xml:space="preserve"> վարագույրներ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</si>
</sst>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0.00_);\(0.00\)"/>
    <numFmt numFmtId="179" formatCode="##,##0.00;\(##,##0.00\);\-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vertAlign val="superscript"/>
      <sz val="12"/>
      <name val="GHEA Grapalat"/>
      <family val="3"/>
    </font>
    <font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2">
      <protection locked="0"/>
    </xf>
    <xf numFmtId="173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300">
    <xf numFmtId="0" fontId="0" fillId="0" borderId="0" xfId="0"/>
    <xf numFmtId="0" fontId="73" fillId="2" borderId="0" xfId="0" applyFont="1" applyFill="1"/>
    <xf numFmtId="169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9" fontId="72" fillId="2" borderId="27" xfId="7" applyNumberFormat="1" applyFont="1" applyFill="1" applyBorder="1" applyAlignment="1">
      <alignment horizontal="center" vertical="center" wrapText="1"/>
    </xf>
    <xf numFmtId="166" fontId="85" fillId="2" borderId="27" xfId="7" applyNumberFormat="1" applyFont="1" applyFill="1" applyBorder="1" applyAlignment="1">
      <alignment horizontal="center" vertical="center" wrapText="1"/>
    </xf>
    <xf numFmtId="166" fontId="72" fillId="2" borderId="27" xfId="7" applyNumberFormat="1" applyFont="1" applyFill="1" applyBorder="1" applyAlignment="1">
      <alignment vertical="center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7" xfId="7" applyNumberFormat="1" applyFont="1" applyFill="1" applyBorder="1" applyAlignment="1">
      <alignment horizontal="right" vertical="center" wrapText="1"/>
    </xf>
    <xf numFmtId="169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7" xfId="7" applyNumberFormat="1" applyFont="1" applyFill="1" applyBorder="1" applyAlignment="1">
      <alignment horizontal="center" vertical="center" wrapText="1"/>
    </xf>
    <xf numFmtId="169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center" wrapText="1"/>
    </xf>
    <xf numFmtId="165" fontId="72" fillId="2" borderId="37" xfId="6" applyNumberFormat="1" applyFont="1" applyFill="1" applyBorder="1" applyAlignment="1">
      <alignment horizontal="center" vertical="center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73" fillId="2" borderId="37" xfId="0" applyFont="1" applyFill="1" applyBorder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37" xfId="165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3" fillId="2" borderId="0" xfId="1734" applyFont="1" applyFill="1" applyBorder="1" applyAlignment="1">
      <alignment horizontal="center" vertical="center" wrapText="1"/>
    </xf>
    <xf numFmtId="0" fontId="73" fillId="2" borderId="37" xfId="1735" applyFont="1" applyFill="1" applyBorder="1" applyAlignment="1">
      <alignment horizontal="center" vertical="center" wrapText="1"/>
    </xf>
    <xf numFmtId="0" fontId="73" fillId="2" borderId="37" xfId="1736" applyFont="1" applyFill="1" applyBorder="1" applyAlignment="1">
      <alignment horizontal="center" vertical="center"/>
    </xf>
    <xf numFmtId="0" fontId="73" fillId="2" borderId="37" xfId="1735" applyFont="1" applyFill="1" applyBorder="1" applyAlignment="1">
      <alignment horizontal="center"/>
    </xf>
    <xf numFmtId="174" fontId="73" fillId="2" borderId="0" xfId="299" applyNumberFormat="1" applyFont="1" applyFill="1"/>
    <xf numFmtId="0" fontId="73" fillId="2" borderId="37" xfId="299" applyFont="1" applyFill="1" applyBorder="1" applyAlignment="1">
      <alignment vertical="top"/>
    </xf>
    <xf numFmtId="0" fontId="72" fillId="2" borderId="38" xfId="1737" applyFont="1" applyFill="1" applyBorder="1" applyAlignment="1">
      <alignment vertical="center"/>
    </xf>
    <xf numFmtId="0" fontId="72" fillId="2" borderId="39" xfId="1737" applyFont="1" applyFill="1" applyBorder="1" applyAlignment="1">
      <alignment vertical="center"/>
    </xf>
    <xf numFmtId="0" fontId="72" fillId="2" borderId="39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7" xfId="299" applyFont="1" applyFill="1" applyBorder="1" applyAlignment="1">
      <alignment horizontal="center" vertical="center" wrapText="1"/>
    </xf>
    <xf numFmtId="171" fontId="72" fillId="2" borderId="3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5" fontId="73" fillId="2" borderId="0" xfId="2027" applyFont="1" applyFill="1"/>
    <xf numFmtId="49" fontId="16" fillId="2" borderId="37" xfId="96" applyNumberFormat="1" applyFont="1" applyFill="1" applyBorder="1" applyAlignment="1">
      <alignment horizontal="center" vertical="center" textRotation="90" wrapText="1"/>
    </xf>
    <xf numFmtId="168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5" fontId="16" fillId="2" borderId="37" xfId="6" applyNumberFormat="1" applyFont="1" applyFill="1" applyBorder="1" applyAlignment="1">
      <alignment horizontal="center" vertical="center"/>
    </xf>
    <xf numFmtId="169" fontId="16" fillId="2" borderId="37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7" xfId="96" applyFont="1" applyFill="1" applyBorder="1" applyAlignment="1">
      <alignment horizontal="center" vertical="center" wrapText="1"/>
    </xf>
    <xf numFmtId="0" fontId="91" fillId="2" borderId="37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76" fontId="73" fillId="2" borderId="37" xfId="2029" applyNumberFormat="1" applyFont="1" applyFill="1" applyBorder="1"/>
    <xf numFmtId="166" fontId="92" fillId="2" borderId="37" xfId="223" applyNumberFormat="1" applyFont="1" applyFill="1" applyBorder="1"/>
    <xf numFmtId="166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91" fillId="2" borderId="37" xfId="253" applyFont="1" applyFill="1" applyBorder="1" applyAlignment="1">
      <alignment horizontal="center" vertical="center" wrapText="1"/>
    </xf>
    <xf numFmtId="168" fontId="95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0" fontId="92" fillId="2" borderId="40" xfId="96" applyFont="1" applyFill="1" applyBorder="1" applyAlignment="1">
      <alignment horizontal="center" vertical="center" wrapText="1"/>
    </xf>
    <xf numFmtId="165" fontId="92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6" fontId="73" fillId="2" borderId="37" xfId="0" applyNumberFormat="1" applyFont="1" applyFill="1" applyBorder="1"/>
    <xf numFmtId="166" fontId="93" fillId="2" borderId="0" xfId="0" applyNumberFormat="1" applyFont="1" applyFill="1"/>
    <xf numFmtId="0" fontId="93" fillId="2" borderId="0" xfId="0" applyFont="1" applyFill="1"/>
    <xf numFmtId="0" fontId="94" fillId="2" borderId="0" xfId="0" applyFont="1" applyFill="1"/>
    <xf numFmtId="0" fontId="73" fillId="2" borderId="37" xfId="253" applyFont="1" applyFill="1" applyBorder="1"/>
    <xf numFmtId="0" fontId="92" fillId="2" borderId="37" xfId="96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13" fillId="2" borderId="37" xfId="165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69" fontId="72" fillId="57" borderId="40" xfId="0" applyNumberFormat="1" applyFont="1" applyFill="1" applyBorder="1" applyAlignment="1">
      <alignment horizontal="right" vertical="center" wrapText="1"/>
    </xf>
    <xf numFmtId="166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166" fontId="72" fillId="2" borderId="0" xfId="0" applyNumberFormat="1" applyFont="1" applyFill="1"/>
    <xf numFmtId="0" fontId="16" fillId="0" borderId="37" xfId="96" applyFont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169" fontId="72" fillId="2" borderId="37" xfId="299" applyNumberFormat="1" applyFont="1" applyFill="1" applyBorder="1" applyAlignment="1">
      <alignment horizontal="right" vertical="center" wrapText="1"/>
    </xf>
    <xf numFmtId="169" fontId="73" fillId="2" borderId="37" xfId="7" applyNumberFormat="1" applyFont="1" applyFill="1" applyBorder="1" applyAlignment="1">
      <alignment horizontal="right" vertical="top" wrapText="1"/>
    </xf>
    <xf numFmtId="169" fontId="72" fillId="2" borderId="40" xfId="1737" applyNumberFormat="1" applyFont="1" applyFill="1" applyBorder="1" applyAlignment="1">
      <alignment vertical="center"/>
    </xf>
    <xf numFmtId="166" fontId="73" fillId="2" borderId="0" xfId="299" applyNumberFormat="1" applyFont="1" applyFill="1"/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85" fillId="2" borderId="37" xfId="165" applyFont="1" applyFill="1" applyBorder="1">
      <alignment horizontal="left" vertical="top" wrapText="1"/>
    </xf>
    <xf numFmtId="0" fontId="16" fillId="2" borderId="37" xfId="165" applyFont="1" applyFill="1" applyBorder="1" applyAlignment="1">
      <alignment horizontal="left" vertical="top" wrapText="1"/>
    </xf>
    <xf numFmtId="0" fontId="87" fillId="0" borderId="37" xfId="0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37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center"/>
    </xf>
    <xf numFmtId="0" fontId="72" fillId="2" borderId="37" xfId="299" applyFont="1" applyFill="1" applyBorder="1" applyAlignment="1">
      <alignment horizontal="left" vertical="center" wrapText="1"/>
    </xf>
    <xf numFmtId="0" fontId="72" fillId="0" borderId="37" xfId="299" applyFont="1" applyFill="1" applyBorder="1" applyAlignment="1">
      <alignment horizontal="left" vertical="center" wrapText="1"/>
    </xf>
    <xf numFmtId="0" fontId="72" fillId="0" borderId="37" xfId="299" applyFont="1" applyFill="1" applyBorder="1" applyAlignment="1">
      <alignment horizontal="center" vertical="center" wrapText="1"/>
    </xf>
    <xf numFmtId="171" fontId="72" fillId="0" borderId="37" xfId="6" applyNumberFormat="1" applyFont="1" applyFill="1" applyBorder="1" applyAlignment="1">
      <alignment horizontal="center" vertical="center"/>
    </xf>
    <xf numFmtId="175" fontId="72" fillId="0" borderId="0" xfId="2027" applyFont="1" applyFill="1" applyAlignment="1">
      <alignment horizontal="left" vertical="center" wrapText="1"/>
    </xf>
    <xf numFmtId="0" fontId="72" fillId="0" borderId="0" xfId="299" applyFont="1" applyFill="1" applyAlignment="1">
      <alignment horizontal="left" vertical="center" wrapText="1"/>
    </xf>
    <xf numFmtId="0" fontId="72" fillId="2" borderId="37" xfId="0" applyFont="1" applyFill="1" applyBorder="1" applyAlignment="1">
      <alignment horizontal="center" vertical="center"/>
    </xf>
    <xf numFmtId="177" fontId="72" fillId="2" borderId="37" xfId="6" applyNumberFormat="1" applyFont="1" applyFill="1" applyBorder="1" applyAlignment="1">
      <alignment horizontal="center" vertical="center"/>
    </xf>
    <xf numFmtId="178" fontId="72" fillId="2" borderId="37" xfId="6" applyNumberFormat="1" applyFont="1" applyFill="1" applyBorder="1" applyAlignment="1">
      <alignment horizontal="center" vertical="center"/>
    </xf>
    <xf numFmtId="179" fontId="72" fillId="2" borderId="37" xfId="6" applyNumberFormat="1" applyFont="1" applyFill="1" applyBorder="1" applyAlignment="1">
      <alignment horizontal="center" vertical="center"/>
    </xf>
    <xf numFmtId="0" fontId="92" fillId="2" borderId="37" xfId="0" applyFont="1" applyFill="1" applyBorder="1" applyAlignment="1">
      <alignment vertical="center" wrapText="1"/>
    </xf>
    <xf numFmtId="166" fontId="92" fillId="0" borderId="37" xfId="300" applyNumberFormat="1" applyFont="1" applyBorder="1" applyAlignment="1">
      <alignment vertical="center"/>
    </xf>
    <xf numFmtId="166" fontId="92" fillId="2" borderId="37" xfId="300" applyNumberFormat="1" applyFont="1" applyFill="1" applyBorder="1"/>
    <xf numFmtId="166" fontId="72" fillId="0" borderId="0" xfId="0" applyNumberFormat="1" applyFont="1"/>
    <xf numFmtId="0" fontId="72" fillId="0" borderId="0" xfId="0" applyFont="1"/>
    <xf numFmtId="0" fontId="72" fillId="2" borderId="37" xfId="0" applyFont="1" applyFill="1" applyBorder="1" applyAlignment="1">
      <alignment horizontal="center" vertical="center" wrapText="1"/>
    </xf>
    <xf numFmtId="169" fontId="72" fillId="2" borderId="37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176" fontId="72" fillId="2" borderId="37" xfId="2029" applyNumberFormat="1" applyFont="1" applyFill="1" applyBorder="1"/>
    <xf numFmtId="166" fontId="72" fillId="2" borderId="37" xfId="0" applyNumberFormat="1" applyFont="1" applyFill="1" applyBorder="1"/>
    <xf numFmtId="0" fontId="16" fillId="2" borderId="3" xfId="0" applyFont="1" applyFill="1" applyBorder="1" applyAlignment="1">
      <alignment horizontal="center"/>
    </xf>
    <xf numFmtId="0" fontId="16" fillId="2" borderId="29" xfId="0" applyFont="1" applyFill="1" applyBorder="1" applyAlignment="1">
      <alignment vertical="center" wrapText="1"/>
    </xf>
    <xf numFmtId="166" fontId="16" fillId="2" borderId="37" xfId="223" applyNumberFormat="1" applyFont="1" applyFill="1" applyBorder="1" applyAlignment="1">
      <alignment vertical="center"/>
    </xf>
    <xf numFmtId="0" fontId="84" fillId="2" borderId="0" xfId="0" applyFont="1" applyFill="1"/>
    <xf numFmtId="166" fontId="16" fillId="2" borderId="37" xfId="0" applyNumberFormat="1" applyFont="1" applyFill="1" applyBorder="1" applyAlignment="1">
      <alignment vertical="center"/>
    </xf>
    <xf numFmtId="166" fontId="72" fillId="2" borderId="37" xfId="7" applyNumberFormat="1" applyFont="1" applyFill="1" applyBorder="1" applyAlignment="1">
      <alignment vertical="center"/>
    </xf>
    <xf numFmtId="0" fontId="16" fillId="2" borderId="29" xfId="0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horizontal="left" vertical="center" wrapText="1"/>
    </xf>
    <xf numFmtId="0" fontId="85" fillId="2" borderId="3" xfId="0" applyFont="1" applyFill="1" applyBorder="1" applyAlignment="1">
      <alignment horizontal="right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left" vertical="center" wrapText="1"/>
    </xf>
    <xf numFmtId="168" fontId="97" fillId="2" borderId="37" xfId="96" applyNumberFormat="1" applyFont="1" applyFill="1" applyBorder="1" applyAlignment="1">
      <alignment horizontal="center" vertical="center" wrapText="1"/>
    </xf>
    <xf numFmtId="0" fontId="73" fillId="2" borderId="0" xfId="253" applyFont="1" applyFill="1" applyAlignment="1">
      <alignment horizontal="right"/>
    </xf>
    <xf numFmtId="3" fontId="73" fillId="0" borderId="37" xfId="0" applyNumberFormat="1" applyFont="1" applyBorder="1" applyAlignment="1">
      <alignment horizont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wrapText="1"/>
    </xf>
    <xf numFmtId="49" fontId="16" fillId="2" borderId="28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72" fillId="2" borderId="37" xfId="0" applyNumberFormat="1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41" xfId="2028" applyFont="1" applyFill="1" applyBorder="1" applyAlignment="1">
      <alignment horizontal="right"/>
    </xf>
    <xf numFmtId="0" fontId="16" fillId="2" borderId="28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73" fillId="2" borderId="0" xfId="253" applyFont="1" applyFill="1" applyAlignment="1">
      <alignment horizontal="righ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0" xfId="299" applyFont="1" applyFill="1" applyAlignment="1">
      <alignment horizontal="center" vertical="center" wrapText="1"/>
    </xf>
    <xf numFmtId="0" fontId="73" fillId="2" borderId="0" xfId="253" applyFont="1" applyFill="1" applyAlignment="1">
      <alignment horizontal="right" wrapText="1"/>
    </xf>
    <xf numFmtId="0" fontId="87" fillId="0" borderId="37" xfId="0" applyFont="1" applyBorder="1" applyAlignment="1">
      <alignment horizontal="left" vertical="top" wrapText="1"/>
    </xf>
    <xf numFmtId="0" fontId="85" fillId="2" borderId="38" xfId="0" applyFont="1" applyFill="1" applyBorder="1" applyAlignment="1">
      <alignment horizontal="left" vertical="top" wrapText="1"/>
    </xf>
    <xf numFmtId="0" fontId="85" fillId="2" borderId="29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86" fillId="2" borderId="40" xfId="0" applyFont="1" applyFill="1" applyBorder="1" applyAlignment="1">
      <alignment horizontal="left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37" xfId="299" applyFont="1" applyFill="1" applyBorder="1" applyAlignment="1">
      <alignment horizontal="left" vertical="center" wrapText="1"/>
    </xf>
    <xf numFmtId="0" fontId="72" fillId="0" borderId="38" xfId="0" applyFont="1" applyFill="1" applyBorder="1" applyAlignment="1">
      <alignment horizontal="left" vertical="center" wrapText="1"/>
    </xf>
    <xf numFmtId="0" fontId="72" fillId="0" borderId="42" xfId="0" applyFont="1" applyFill="1" applyBorder="1" applyAlignment="1">
      <alignment horizontal="left" vertical="center" wrapText="1"/>
    </xf>
    <xf numFmtId="0" fontId="72" fillId="0" borderId="29" xfId="0" applyFont="1" applyFill="1" applyBorder="1" applyAlignment="1">
      <alignment horizontal="left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16" fillId="58" borderId="37" xfId="0" applyFont="1" applyFill="1" applyBorder="1" applyAlignment="1">
      <alignment vertical="top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3" fillId="2" borderId="38" xfId="299" applyFont="1" applyFill="1" applyBorder="1" applyAlignment="1">
      <alignment horizontal="left" vertical="top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center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42" xfId="299" applyFont="1" applyFill="1" applyBorder="1" applyAlignment="1">
      <alignment horizontal="left" vertical="center" wrapText="1"/>
    </xf>
    <xf numFmtId="0" fontId="72" fillId="2" borderId="29" xfId="299" applyFont="1" applyFill="1" applyBorder="1" applyAlignment="1">
      <alignment horizontal="left" vertical="center" wrapText="1"/>
    </xf>
    <xf numFmtId="0" fontId="73" fillId="2" borderId="38" xfId="1735" applyFont="1" applyFill="1" applyBorder="1" applyAlignment="1">
      <alignment horizontal="center" wrapText="1"/>
    </xf>
    <xf numFmtId="0" fontId="73" fillId="2" borderId="39" xfId="1735" applyFont="1" applyFill="1" applyBorder="1" applyAlignment="1">
      <alignment horizontal="center" wrapText="1"/>
    </xf>
    <xf numFmtId="0" fontId="73" fillId="2" borderId="40" xfId="1735" applyFont="1" applyFill="1" applyBorder="1" applyAlignment="1">
      <alignment horizont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3" fillId="2" borderId="37" xfId="1734" applyFont="1" applyFill="1" applyBorder="1" applyAlignment="1">
      <alignment horizontal="center" vertical="center" wrapText="1"/>
    </xf>
    <xf numFmtId="0" fontId="73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72" fillId="0" borderId="37" xfId="299" applyFont="1" applyFill="1" applyBorder="1" applyAlignment="1">
      <alignment horizontal="left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5"/>
  <sheetViews>
    <sheetView topLeftCell="A22" zoomScale="76" zoomScaleNormal="76" zoomScaleSheetLayoutView="100" workbookViewId="0">
      <selection activeCell="C42" sqref="C42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4" width="27.7109375" style="3" customWidth="1"/>
    <col min="5" max="5" width="15.85546875" style="3" customWidth="1"/>
    <col min="6" max="6" width="15.7109375" style="3" customWidth="1"/>
    <col min="7" max="7" width="13.85546875" style="3" customWidth="1"/>
    <col min="8" max="9" width="12.28515625" style="3" customWidth="1"/>
    <col min="10" max="16384" width="9.140625" style="3"/>
  </cols>
  <sheetData>
    <row r="1" spans="1:5" ht="37.5" customHeight="1">
      <c r="C1" s="203" t="s">
        <v>35</v>
      </c>
      <c r="D1" s="203"/>
    </row>
    <row r="2" spans="1:5" ht="17.45" customHeight="1">
      <c r="C2" s="204" t="s">
        <v>75</v>
      </c>
      <c r="D2" s="204"/>
    </row>
    <row r="3" spans="1:5" ht="17.45" customHeight="1">
      <c r="C3" s="204" t="s">
        <v>6</v>
      </c>
      <c r="D3" s="204"/>
    </row>
    <row r="6" spans="1:5" ht="75.95" customHeight="1">
      <c r="A6" s="209" t="s">
        <v>93</v>
      </c>
      <c r="B6" s="209"/>
      <c r="C6" s="209"/>
      <c r="D6" s="209"/>
    </row>
    <row r="8" spans="1:5">
      <c r="D8" s="55" t="s">
        <v>17</v>
      </c>
    </row>
    <row r="9" spans="1:5" s="20" customFormat="1" ht="107.45" customHeight="1">
      <c r="A9" s="210" t="s">
        <v>8</v>
      </c>
      <c r="B9" s="211"/>
      <c r="C9" s="212" t="s">
        <v>9</v>
      </c>
      <c r="D9" s="184" t="s">
        <v>45</v>
      </c>
    </row>
    <row r="10" spans="1:5" s="20" customFormat="1" ht="44.45" customHeight="1">
      <c r="A10" s="79" t="s">
        <v>31</v>
      </c>
      <c r="B10" s="80" t="s">
        <v>12</v>
      </c>
      <c r="C10" s="213"/>
      <c r="D10" s="132" t="s">
        <v>10</v>
      </c>
    </row>
    <row r="11" spans="1:5" s="20" customFormat="1" ht="34.9" customHeight="1">
      <c r="A11" s="81" t="s">
        <v>30</v>
      </c>
      <c r="B11" s="82"/>
      <c r="C11" s="83" t="s">
        <v>16</v>
      </c>
      <c r="D11" s="18">
        <f>+D13</f>
        <v>1.1823431123048067E-11</v>
      </c>
    </row>
    <row r="12" spans="1:5" s="20" customFormat="1" ht="18" customHeight="1">
      <c r="A12" s="81"/>
      <c r="B12" s="82"/>
      <c r="C12" s="49" t="s">
        <v>26</v>
      </c>
      <c r="D12" s="84"/>
    </row>
    <row r="13" spans="1:5" s="20" customFormat="1" ht="34.5">
      <c r="A13" s="85"/>
      <c r="B13" s="86"/>
      <c r="C13" s="5" t="s">
        <v>34</v>
      </c>
      <c r="D13" s="2">
        <f>+D15+D28</f>
        <v>1.1823431123048067E-11</v>
      </c>
    </row>
    <row r="14" spans="1:5" s="20" customFormat="1">
      <c r="A14" s="208">
        <v>1130</v>
      </c>
      <c r="B14" s="205"/>
      <c r="C14" s="36" t="s">
        <v>20</v>
      </c>
      <c r="D14" s="4"/>
    </row>
    <row r="15" spans="1:5" s="20" customFormat="1" ht="51.75">
      <c r="A15" s="208"/>
      <c r="B15" s="206"/>
      <c r="C15" s="34" t="s">
        <v>209</v>
      </c>
      <c r="D15" s="2">
        <f>+D22</f>
        <v>2523.8000000000002</v>
      </c>
      <c r="E15" s="87"/>
    </row>
    <row r="16" spans="1:5" s="20" customFormat="1">
      <c r="A16" s="208"/>
      <c r="B16" s="206"/>
      <c r="C16" s="149" t="s">
        <v>21</v>
      </c>
      <c r="D16" s="23"/>
    </row>
    <row r="17" spans="1:5" s="20" customFormat="1" ht="69">
      <c r="A17" s="208"/>
      <c r="B17" s="206"/>
      <c r="C17" s="54" t="s">
        <v>210</v>
      </c>
      <c r="D17" s="23"/>
    </row>
    <row r="18" spans="1:5" s="20" customFormat="1">
      <c r="A18" s="208"/>
      <c r="B18" s="206"/>
      <c r="C18" s="149" t="s">
        <v>22</v>
      </c>
      <c r="D18" s="23"/>
    </row>
    <row r="19" spans="1:5" s="20" customFormat="1" ht="51.75">
      <c r="A19" s="208"/>
      <c r="B19" s="206"/>
      <c r="C19" s="54" t="s">
        <v>211</v>
      </c>
      <c r="D19" s="23"/>
    </row>
    <row r="20" spans="1:5" s="20" customFormat="1" ht="24" customHeight="1">
      <c r="A20" s="208"/>
      <c r="B20" s="28"/>
      <c r="C20" s="88" t="s">
        <v>29</v>
      </c>
      <c r="D20" s="23"/>
    </row>
    <row r="21" spans="1:5" s="20" customFormat="1">
      <c r="A21" s="208"/>
      <c r="B21" s="207">
        <v>31001</v>
      </c>
      <c r="C21" s="149" t="s">
        <v>23</v>
      </c>
      <c r="D21" s="23"/>
    </row>
    <row r="22" spans="1:5" s="20" customFormat="1" ht="51.75">
      <c r="A22" s="208"/>
      <c r="B22" s="207"/>
      <c r="C22" s="150" t="s">
        <v>192</v>
      </c>
      <c r="D22" s="23">
        <f>+'Հավելված N 2'!G57</f>
        <v>2523.8000000000002</v>
      </c>
      <c r="E22" s="89"/>
    </row>
    <row r="23" spans="1:5" s="20" customFormat="1">
      <c r="A23" s="208"/>
      <c r="B23" s="207"/>
      <c r="C23" s="149" t="s">
        <v>24</v>
      </c>
      <c r="D23" s="28"/>
    </row>
    <row r="24" spans="1:5" s="20" customFormat="1" ht="69">
      <c r="A24" s="208"/>
      <c r="B24" s="207"/>
      <c r="C24" s="54" t="s">
        <v>212</v>
      </c>
      <c r="D24" s="28"/>
    </row>
    <row r="25" spans="1:5" s="20" customFormat="1">
      <c r="A25" s="208"/>
      <c r="B25" s="207"/>
      <c r="C25" s="149" t="s">
        <v>25</v>
      </c>
      <c r="D25" s="28"/>
    </row>
    <row r="26" spans="1:5" s="20" customFormat="1" ht="34.5">
      <c r="A26" s="208"/>
      <c r="B26" s="207"/>
      <c r="C26" s="54" t="s">
        <v>213</v>
      </c>
      <c r="D26" s="28"/>
    </row>
    <row r="27" spans="1:5" s="20" customFormat="1">
      <c r="A27" s="208">
        <v>1183</v>
      </c>
      <c r="B27" s="205"/>
      <c r="C27" s="36" t="s">
        <v>20</v>
      </c>
      <c r="D27" s="4"/>
    </row>
    <row r="28" spans="1:5" s="20" customFormat="1">
      <c r="A28" s="208"/>
      <c r="B28" s="206"/>
      <c r="C28" s="34" t="s">
        <v>214</v>
      </c>
      <c r="D28" s="2">
        <f>+D35+D41</f>
        <v>-2523.7999999999884</v>
      </c>
      <c r="E28" s="87"/>
    </row>
    <row r="29" spans="1:5" s="20" customFormat="1">
      <c r="A29" s="208"/>
      <c r="B29" s="206"/>
      <c r="C29" s="149" t="s">
        <v>21</v>
      </c>
      <c r="D29" s="23"/>
    </row>
    <row r="30" spans="1:5" s="20" customFormat="1" ht="86.25">
      <c r="A30" s="208"/>
      <c r="B30" s="206"/>
      <c r="C30" s="54" t="s">
        <v>215</v>
      </c>
      <c r="D30" s="23"/>
    </row>
    <row r="31" spans="1:5" s="20" customFormat="1">
      <c r="A31" s="208"/>
      <c r="B31" s="206"/>
      <c r="C31" s="149" t="s">
        <v>22</v>
      </c>
      <c r="D31" s="23"/>
    </row>
    <row r="32" spans="1:5" s="20" customFormat="1">
      <c r="A32" s="208"/>
      <c r="B32" s="206"/>
      <c r="C32" s="54" t="s">
        <v>216</v>
      </c>
      <c r="D32" s="23"/>
    </row>
    <row r="33" spans="1:5" s="20" customFormat="1" ht="24" customHeight="1">
      <c r="A33" s="208"/>
      <c r="B33" s="28"/>
      <c r="C33" s="88" t="s">
        <v>29</v>
      </c>
      <c r="D33" s="23"/>
    </row>
    <row r="34" spans="1:5" s="20" customFormat="1">
      <c r="A34" s="208"/>
      <c r="B34" s="207">
        <v>32003</v>
      </c>
      <c r="C34" s="149" t="s">
        <v>23</v>
      </c>
      <c r="D34" s="23"/>
    </row>
    <row r="35" spans="1:5" s="20" customFormat="1" ht="51.75">
      <c r="A35" s="208"/>
      <c r="B35" s="207"/>
      <c r="C35" s="150" t="s">
        <v>217</v>
      </c>
      <c r="D35" s="23">
        <f>+'Հավելված N 2'!G24</f>
        <v>-279945.39999999997</v>
      </c>
      <c r="E35" s="89"/>
    </row>
    <row r="36" spans="1:5" s="20" customFormat="1">
      <c r="A36" s="208"/>
      <c r="B36" s="207"/>
      <c r="C36" s="149" t="s">
        <v>24</v>
      </c>
      <c r="D36" s="28"/>
    </row>
    <row r="37" spans="1:5" s="20" customFormat="1" ht="34.5">
      <c r="A37" s="208"/>
      <c r="B37" s="207"/>
      <c r="C37" s="54" t="s">
        <v>218</v>
      </c>
      <c r="D37" s="28"/>
    </row>
    <row r="38" spans="1:5" s="20" customFormat="1">
      <c r="A38" s="208"/>
      <c r="B38" s="207"/>
      <c r="C38" s="149" t="s">
        <v>25</v>
      </c>
      <c r="D38" s="28"/>
    </row>
    <row r="39" spans="1:5" s="20" customFormat="1" ht="51.75">
      <c r="A39" s="208"/>
      <c r="B39" s="207"/>
      <c r="C39" s="54" t="s">
        <v>94</v>
      </c>
      <c r="D39" s="28"/>
    </row>
    <row r="40" spans="1:5" s="20" customFormat="1">
      <c r="A40" s="208"/>
      <c r="B40" s="207">
        <v>32012</v>
      </c>
      <c r="C40" s="149" t="s">
        <v>23</v>
      </c>
      <c r="D40" s="23"/>
    </row>
    <row r="41" spans="1:5" s="20" customFormat="1" ht="34.5">
      <c r="A41" s="208"/>
      <c r="B41" s="207"/>
      <c r="C41" s="150" t="s">
        <v>207</v>
      </c>
      <c r="D41" s="23">
        <f>+'Հավելված N 2'!G33</f>
        <v>277421.59999999998</v>
      </c>
      <c r="E41" s="89"/>
    </row>
    <row r="42" spans="1:5" s="20" customFormat="1">
      <c r="A42" s="208"/>
      <c r="B42" s="207"/>
      <c r="C42" s="149" t="s">
        <v>24</v>
      </c>
      <c r="D42" s="28"/>
    </row>
    <row r="43" spans="1:5" s="20" customFormat="1" ht="34.5">
      <c r="A43" s="208"/>
      <c r="B43" s="207"/>
      <c r="C43" s="54" t="s">
        <v>219</v>
      </c>
      <c r="D43" s="28"/>
    </row>
    <row r="44" spans="1:5" s="20" customFormat="1">
      <c r="A44" s="208"/>
      <c r="B44" s="207"/>
      <c r="C44" s="149" t="s">
        <v>25</v>
      </c>
      <c r="D44" s="28"/>
    </row>
    <row r="45" spans="1:5" s="20" customFormat="1" ht="51.75">
      <c r="A45" s="208"/>
      <c r="B45" s="207"/>
      <c r="C45" s="54" t="s">
        <v>94</v>
      </c>
      <c r="D45" s="28"/>
    </row>
  </sheetData>
  <mergeCells count="13">
    <mergeCell ref="A27:A45"/>
    <mergeCell ref="A6:D6"/>
    <mergeCell ref="A9:B9"/>
    <mergeCell ref="C9:C10"/>
    <mergeCell ref="A14:A26"/>
    <mergeCell ref="B14:B19"/>
    <mergeCell ref="B21:B26"/>
    <mergeCell ref="B40:B45"/>
    <mergeCell ref="C1:D1"/>
    <mergeCell ref="C2:D2"/>
    <mergeCell ref="C3:D3"/>
    <mergeCell ref="B27:B32"/>
    <mergeCell ref="B34:B3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topLeftCell="A43" zoomScale="74" zoomScaleNormal="74" zoomScaleSheetLayoutView="100" workbookViewId="0">
      <selection activeCell="D76" sqref="D76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27.140625" style="3" customWidth="1"/>
    <col min="8" max="10" width="15" style="3" customWidth="1"/>
    <col min="11" max="16384" width="9.140625" style="3"/>
  </cols>
  <sheetData>
    <row r="1" spans="1:7" s="154" customFormat="1" ht="37.5" customHeight="1">
      <c r="F1" s="203" t="s">
        <v>36</v>
      </c>
      <c r="G1" s="203"/>
    </row>
    <row r="2" spans="1:7" s="155" customFormat="1" ht="17.45" customHeight="1">
      <c r="F2" s="204" t="s">
        <v>75</v>
      </c>
      <c r="G2" s="204"/>
    </row>
    <row r="3" spans="1:7" s="155" customFormat="1" ht="17.45" customHeight="1">
      <c r="F3" s="204" t="s">
        <v>6</v>
      </c>
      <c r="G3" s="204"/>
    </row>
    <row r="4" spans="1:7" ht="13.5" customHeight="1"/>
    <row r="5" spans="1:7" ht="13.5" customHeight="1"/>
    <row r="6" spans="1:7" ht="52.5" customHeight="1">
      <c r="A6" s="209" t="s">
        <v>86</v>
      </c>
      <c r="B6" s="209"/>
      <c r="C6" s="209"/>
      <c r="D6" s="209"/>
      <c r="E6" s="209"/>
      <c r="F6" s="209"/>
      <c r="G6" s="209"/>
    </row>
    <row r="8" spans="1:7">
      <c r="G8" s="155" t="s">
        <v>17</v>
      </c>
    </row>
    <row r="9" spans="1:7" s="20" customFormat="1" ht="110.85" customHeight="1">
      <c r="A9" s="235" t="s">
        <v>18</v>
      </c>
      <c r="B9" s="235"/>
      <c r="C9" s="235"/>
      <c r="D9" s="235" t="s">
        <v>8</v>
      </c>
      <c r="E9" s="235"/>
      <c r="F9" s="235" t="s">
        <v>13</v>
      </c>
      <c r="G9" s="184" t="s">
        <v>45</v>
      </c>
    </row>
    <row r="10" spans="1:7" s="20" customFormat="1" ht="34.5">
      <c r="A10" s="157" t="s">
        <v>43</v>
      </c>
      <c r="B10" s="157" t="s">
        <v>44</v>
      </c>
      <c r="C10" s="157" t="s">
        <v>19</v>
      </c>
      <c r="D10" s="157" t="s">
        <v>11</v>
      </c>
      <c r="E10" s="157" t="s">
        <v>32</v>
      </c>
      <c r="F10" s="235"/>
      <c r="G10" s="157" t="s">
        <v>10</v>
      </c>
    </row>
    <row r="11" spans="1:7" s="20" customFormat="1" ht="34.9" customHeight="1">
      <c r="A11" s="19"/>
      <c r="B11" s="19"/>
      <c r="C11" s="19"/>
      <c r="D11" s="157"/>
      <c r="E11" s="157"/>
      <c r="F11" s="27" t="s">
        <v>16</v>
      </c>
      <c r="G11" s="18">
        <f>+G13</f>
        <v>1.1823431123048067E-11</v>
      </c>
    </row>
    <row r="12" spans="1:7" s="20" customFormat="1">
      <c r="A12" s="19"/>
      <c r="B12" s="19"/>
      <c r="C12" s="19"/>
      <c r="D12" s="157"/>
      <c r="E12" s="157"/>
      <c r="F12" s="19" t="s">
        <v>26</v>
      </c>
      <c r="G12" s="2"/>
    </row>
    <row r="13" spans="1:7" s="20" customFormat="1" ht="34.5">
      <c r="A13" s="19"/>
      <c r="B13" s="19"/>
      <c r="C13" s="19"/>
      <c r="D13" s="157"/>
      <c r="E13" s="157"/>
      <c r="F13" s="152" t="s">
        <v>34</v>
      </c>
      <c r="G13" s="2">
        <f>+G14</f>
        <v>1.1823431123048067E-11</v>
      </c>
    </row>
    <row r="14" spans="1:7" s="20" customFormat="1" ht="17.45" customHeight="1">
      <c r="A14" s="214" t="s">
        <v>89</v>
      </c>
      <c r="B14" s="224"/>
      <c r="C14" s="158"/>
      <c r="D14" s="161"/>
      <c r="E14" s="158"/>
      <c r="F14" s="156" t="s">
        <v>91</v>
      </c>
      <c r="G14" s="2">
        <f>+G16+G49</f>
        <v>1.1823431123048067E-11</v>
      </c>
    </row>
    <row r="15" spans="1:7" s="20" customFormat="1" ht="16.899999999999999" customHeight="1">
      <c r="A15" s="214"/>
      <c r="B15" s="224"/>
      <c r="C15" s="159"/>
      <c r="D15" s="162"/>
      <c r="E15" s="159"/>
      <c r="F15" s="31" t="s">
        <v>14</v>
      </c>
      <c r="G15" s="6"/>
    </row>
    <row r="16" spans="1:7" s="20" customFormat="1" ht="16.899999999999999" customHeight="1">
      <c r="A16" s="214"/>
      <c r="B16" s="214" t="s">
        <v>90</v>
      </c>
      <c r="C16" s="159"/>
      <c r="D16" s="162"/>
      <c r="E16" s="159"/>
      <c r="F16" s="156" t="s">
        <v>92</v>
      </c>
      <c r="G16" s="7">
        <f>+G18</f>
        <v>-2523.7999999999884</v>
      </c>
    </row>
    <row r="17" spans="1:15" s="20" customFormat="1" ht="16.899999999999999" customHeight="1">
      <c r="A17" s="214"/>
      <c r="B17" s="214"/>
      <c r="C17" s="160"/>
      <c r="D17" s="162"/>
      <c r="E17" s="159"/>
      <c r="F17" s="31" t="s">
        <v>14</v>
      </c>
      <c r="G17" s="6"/>
    </row>
    <row r="18" spans="1:15" s="20" customFormat="1" ht="16.899999999999999" customHeight="1">
      <c r="A18" s="214"/>
      <c r="B18" s="214"/>
      <c r="C18" s="214" t="s">
        <v>72</v>
      </c>
      <c r="D18" s="162"/>
      <c r="E18" s="159"/>
      <c r="F18" s="156" t="s">
        <v>84</v>
      </c>
      <c r="G18" s="7">
        <f t="shared" ref="G18" si="0">+G20</f>
        <v>-2523.7999999999884</v>
      </c>
      <c r="H18" s="21"/>
      <c r="I18" s="21"/>
      <c r="J18" s="21"/>
      <c r="K18" s="21"/>
      <c r="L18" s="21"/>
      <c r="M18" s="21"/>
      <c r="N18" s="21"/>
      <c r="O18" s="21"/>
    </row>
    <row r="19" spans="1:15" s="20" customFormat="1" ht="16.899999999999999" customHeight="1">
      <c r="A19" s="214"/>
      <c r="B19" s="214"/>
      <c r="C19" s="214"/>
      <c r="D19" s="162"/>
      <c r="E19" s="159"/>
      <c r="F19" s="31" t="s">
        <v>14</v>
      </c>
      <c r="G19" s="22"/>
      <c r="H19" s="21"/>
      <c r="I19" s="21"/>
      <c r="J19" s="21"/>
      <c r="K19" s="21"/>
      <c r="L19" s="21"/>
      <c r="M19" s="21"/>
      <c r="N19" s="21"/>
      <c r="O19" s="21"/>
    </row>
    <row r="20" spans="1:15" s="20" customFormat="1" ht="34.5">
      <c r="A20" s="214"/>
      <c r="B20" s="214"/>
      <c r="C20" s="214"/>
      <c r="D20" s="162"/>
      <c r="E20" s="159"/>
      <c r="F20" s="32" t="s">
        <v>27</v>
      </c>
      <c r="G20" s="22">
        <f t="shared" ref="G20" si="1">+G22</f>
        <v>-2523.7999999999884</v>
      </c>
      <c r="H20" s="21"/>
      <c r="I20" s="21"/>
      <c r="J20" s="21"/>
      <c r="K20" s="21"/>
      <c r="L20" s="21"/>
      <c r="M20" s="21"/>
      <c r="N20" s="21"/>
      <c r="O20" s="21"/>
    </row>
    <row r="21" spans="1:15" s="20" customFormat="1" ht="16.899999999999999" customHeight="1">
      <c r="A21" s="214"/>
      <c r="B21" s="214"/>
      <c r="C21" s="214"/>
      <c r="D21" s="163"/>
      <c r="E21" s="160"/>
      <c r="F21" s="31" t="s">
        <v>14</v>
      </c>
      <c r="G21" s="22"/>
      <c r="H21" s="21"/>
      <c r="I21" s="21"/>
      <c r="J21" s="21"/>
      <c r="K21" s="21"/>
      <c r="L21" s="21"/>
      <c r="M21" s="21"/>
      <c r="N21" s="21"/>
      <c r="O21" s="21"/>
    </row>
    <row r="22" spans="1:15" s="20" customFormat="1" ht="18" customHeight="1">
      <c r="A22" s="214"/>
      <c r="B22" s="214"/>
      <c r="C22" s="214"/>
      <c r="D22" s="228">
        <v>1183</v>
      </c>
      <c r="E22" s="233" t="s">
        <v>205</v>
      </c>
      <c r="F22" s="234"/>
      <c r="G22" s="2">
        <f>+G24+G33</f>
        <v>-2523.7999999999884</v>
      </c>
      <c r="H22" s="21"/>
      <c r="I22" s="21"/>
      <c r="J22" s="21"/>
      <c r="K22" s="21"/>
      <c r="L22" s="21"/>
      <c r="M22" s="21"/>
      <c r="N22" s="21"/>
      <c r="O22" s="21"/>
    </row>
    <row r="23" spans="1:15" s="20" customFormat="1" ht="16.899999999999999" customHeight="1">
      <c r="A23" s="214"/>
      <c r="B23" s="214"/>
      <c r="C23" s="214"/>
      <c r="D23" s="229"/>
      <c r="E23" s="148"/>
      <c r="F23" s="31" t="s">
        <v>14</v>
      </c>
      <c r="G23" s="2"/>
      <c r="H23" s="21"/>
      <c r="I23" s="21"/>
      <c r="J23" s="21"/>
      <c r="K23" s="21"/>
      <c r="L23" s="21"/>
      <c r="M23" s="21"/>
      <c r="N23" s="21"/>
      <c r="O23" s="21"/>
    </row>
    <row r="24" spans="1:15" s="20" customFormat="1" ht="51.75">
      <c r="A24" s="214"/>
      <c r="B24" s="214"/>
      <c r="C24" s="214"/>
      <c r="D24" s="229"/>
      <c r="E24" s="195">
        <v>32003</v>
      </c>
      <c r="F24" s="141" t="s">
        <v>200</v>
      </c>
      <c r="G24" s="23">
        <f t="shared" ref="G24" si="2">+G26</f>
        <v>-279945.39999999997</v>
      </c>
      <c r="H24" s="21"/>
      <c r="I24" s="21"/>
      <c r="J24" s="21"/>
      <c r="K24" s="21"/>
      <c r="L24" s="21"/>
      <c r="M24" s="21"/>
      <c r="N24" s="21"/>
      <c r="O24" s="21"/>
    </row>
    <row r="25" spans="1:15" s="20" customFormat="1">
      <c r="A25" s="214"/>
      <c r="B25" s="214"/>
      <c r="C25" s="214"/>
      <c r="D25" s="229"/>
      <c r="E25" s="215"/>
      <c r="F25" s="31" t="s">
        <v>33</v>
      </c>
      <c r="G25" s="6"/>
    </row>
    <row r="26" spans="1:15" s="24" customFormat="1" ht="36.6" customHeight="1">
      <c r="A26" s="214"/>
      <c r="B26" s="214"/>
      <c r="C26" s="214"/>
      <c r="D26" s="229"/>
      <c r="E26" s="215"/>
      <c r="F26" s="33" t="s">
        <v>49</v>
      </c>
      <c r="G26" s="8">
        <f t="shared" ref="G26" si="3">+G28</f>
        <v>-279945.39999999997</v>
      </c>
    </row>
    <row r="27" spans="1:15" s="20" customFormat="1" ht="51.75">
      <c r="A27" s="214"/>
      <c r="B27" s="214"/>
      <c r="C27" s="214"/>
      <c r="D27" s="229"/>
      <c r="E27" s="215"/>
      <c r="F27" s="31" t="s">
        <v>28</v>
      </c>
      <c r="G27" s="6"/>
    </row>
    <row r="28" spans="1:15" s="20" customFormat="1" ht="16.899999999999999" customHeight="1">
      <c r="A28" s="214"/>
      <c r="B28" s="214"/>
      <c r="C28" s="214"/>
      <c r="D28" s="229"/>
      <c r="E28" s="215"/>
      <c r="F28" s="153" t="s">
        <v>15</v>
      </c>
      <c r="G28" s="9">
        <f t="shared" ref="G28:G31" si="4">+G29</f>
        <v>-279945.39999999997</v>
      </c>
    </row>
    <row r="29" spans="1:15" s="20" customFormat="1" ht="16.899999999999999" customHeight="1">
      <c r="A29" s="214"/>
      <c r="B29" s="214"/>
      <c r="C29" s="214"/>
      <c r="D29" s="229"/>
      <c r="E29" s="215"/>
      <c r="F29" s="31" t="s">
        <v>51</v>
      </c>
      <c r="G29" s="10">
        <f t="shared" si="4"/>
        <v>-279945.39999999997</v>
      </c>
    </row>
    <row r="30" spans="1:15" s="20" customFormat="1">
      <c r="A30" s="214"/>
      <c r="B30" s="214"/>
      <c r="C30" s="214"/>
      <c r="D30" s="229"/>
      <c r="E30" s="215"/>
      <c r="F30" s="31" t="s">
        <v>78</v>
      </c>
      <c r="G30" s="10">
        <f>+G31</f>
        <v>-279945.39999999997</v>
      </c>
    </row>
    <row r="31" spans="1:15" s="20" customFormat="1">
      <c r="A31" s="214"/>
      <c r="B31" s="214"/>
      <c r="C31" s="214"/>
      <c r="D31" s="229"/>
      <c r="E31" s="215"/>
      <c r="F31" s="31" t="s">
        <v>79</v>
      </c>
      <c r="G31" s="10">
        <f t="shared" si="4"/>
        <v>-279945.39999999997</v>
      </c>
      <c r="H31" s="25"/>
    </row>
    <row r="32" spans="1:15" s="20" customFormat="1">
      <c r="A32" s="214"/>
      <c r="B32" s="214"/>
      <c r="C32" s="214"/>
      <c r="D32" s="229"/>
      <c r="E32" s="215"/>
      <c r="F32" s="147" t="s">
        <v>80</v>
      </c>
      <c r="G32" s="10">
        <f>+'Հավելված N 4'!E17</f>
        <v>-279945.39999999997</v>
      </c>
      <c r="H32" s="26"/>
    </row>
    <row r="33" spans="1:15" s="20" customFormat="1" ht="34.5">
      <c r="A33" s="214"/>
      <c r="B33" s="214"/>
      <c r="C33" s="214"/>
      <c r="D33" s="229"/>
      <c r="E33" s="195" t="s">
        <v>206</v>
      </c>
      <c r="F33" s="141" t="s">
        <v>207</v>
      </c>
      <c r="G33" s="23">
        <f>+G35+G42</f>
        <v>277421.59999999998</v>
      </c>
      <c r="H33" s="21"/>
      <c r="I33" s="21"/>
      <c r="J33" s="21"/>
      <c r="K33" s="21"/>
      <c r="L33" s="21"/>
      <c r="M33" s="21"/>
      <c r="N33" s="21"/>
      <c r="O33" s="21"/>
    </row>
    <row r="34" spans="1:15" s="20" customFormat="1">
      <c r="A34" s="214"/>
      <c r="B34" s="214"/>
      <c r="C34" s="214"/>
      <c r="D34" s="229"/>
      <c r="E34" s="225"/>
      <c r="F34" s="31" t="s">
        <v>33</v>
      </c>
      <c r="G34" s="6"/>
    </row>
    <row r="35" spans="1:15" s="24" customFormat="1" ht="36.6" customHeight="1">
      <c r="A35" s="214"/>
      <c r="B35" s="214"/>
      <c r="C35" s="214"/>
      <c r="D35" s="229"/>
      <c r="E35" s="226"/>
      <c r="F35" s="33" t="s">
        <v>208</v>
      </c>
      <c r="G35" s="17">
        <f>+'Հավելված N 4'!E20</f>
        <v>235421.6</v>
      </c>
    </row>
    <row r="36" spans="1:15" s="20" customFormat="1" ht="51.75">
      <c r="A36" s="214"/>
      <c r="B36" s="214"/>
      <c r="C36" s="214"/>
      <c r="D36" s="229"/>
      <c r="E36" s="226"/>
      <c r="F36" s="31" t="s">
        <v>28</v>
      </c>
      <c r="G36" s="6"/>
    </row>
    <row r="37" spans="1:15" s="20" customFormat="1" ht="16.899999999999999" customHeight="1">
      <c r="A37" s="214"/>
      <c r="B37" s="214"/>
      <c r="C37" s="214"/>
      <c r="D37" s="229"/>
      <c r="E37" s="226"/>
      <c r="F37" s="165" t="s">
        <v>15</v>
      </c>
      <c r="G37" s="9">
        <f t="shared" ref="G37:G40" si="5">+G38</f>
        <v>70178.8</v>
      </c>
    </row>
    <row r="38" spans="1:15" s="20" customFormat="1" ht="16.899999999999999" customHeight="1">
      <c r="A38" s="214"/>
      <c r="B38" s="214"/>
      <c r="C38" s="214"/>
      <c r="D38" s="229"/>
      <c r="E38" s="226"/>
      <c r="F38" s="31" t="s">
        <v>51</v>
      </c>
      <c r="G38" s="10">
        <f t="shared" si="5"/>
        <v>70178.8</v>
      </c>
    </row>
    <row r="39" spans="1:15" s="20" customFormat="1">
      <c r="A39" s="214"/>
      <c r="B39" s="214"/>
      <c r="C39" s="214"/>
      <c r="D39" s="229"/>
      <c r="E39" s="226"/>
      <c r="F39" s="31" t="s">
        <v>78</v>
      </c>
      <c r="G39" s="10">
        <f>+G40</f>
        <v>70178.8</v>
      </c>
    </row>
    <row r="40" spans="1:15" s="20" customFormat="1">
      <c r="A40" s="214"/>
      <c r="B40" s="214"/>
      <c r="C40" s="214"/>
      <c r="D40" s="229"/>
      <c r="E40" s="226"/>
      <c r="F40" s="31" t="s">
        <v>87</v>
      </c>
      <c r="G40" s="10">
        <f t="shared" si="5"/>
        <v>70178.8</v>
      </c>
      <c r="H40" s="25"/>
    </row>
    <row r="41" spans="1:15" s="20" customFormat="1">
      <c r="A41" s="214"/>
      <c r="B41" s="214"/>
      <c r="C41" s="214"/>
      <c r="D41" s="229"/>
      <c r="E41" s="226"/>
      <c r="F41" s="147" t="s">
        <v>88</v>
      </c>
      <c r="G41" s="10">
        <f>+'Հավելված N 7'!I19</f>
        <v>70178.8</v>
      </c>
      <c r="H41" s="26"/>
    </row>
    <row r="42" spans="1:15" s="24" customFormat="1" ht="36.6" customHeight="1">
      <c r="A42" s="214"/>
      <c r="B42" s="214"/>
      <c r="C42" s="214"/>
      <c r="D42" s="229"/>
      <c r="E42" s="226"/>
      <c r="F42" s="33" t="s">
        <v>189</v>
      </c>
      <c r="G42" s="8">
        <f t="shared" ref="G42" si="6">+G44</f>
        <v>42000</v>
      </c>
    </row>
    <row r="43" spans="1:15" s="20" customFormat="1" ht="51.75">
      <c r="A43" s="214"/>
      <c r="B43" s="214"/>
      <c r="C43" s="214"/>
      <c r="D43" s="229"/>
      <c r="E43" s="226"/>
      <c r="F43" s="31" t="s">
        <v>28</v>
      </c>
      <c r="G43" s="6"/>
    </row>
    <row r="44" spans="1:15" s="20" customFormat="1" ht="16.899999999999999" customHeight="1">
      <c r="A44" s="214"/>
      <c r="B44" s="214"/>
      <c r="C44" s="214"/>
      <c r="D44" s="229"/>
      <c r="E44" s="226"/>
      <c r="F44" s="165" t="s">
        <v>15</v>
      </c>
      <c r="G44" s="9">
        <f t="shared" ref="G44:G47" si="7">+G45</f>
        <v>42000</v>
      </c>
    </row>
    <row r="45" spans="1:15" s="20" customFormat="1" ht="16.899999999999999" customHeight="1">
      <c r="A45" s="214"/>
      <c r="B45" s="214"/>
      <c r="C45" s="214"/>
      <c r="D45" s="229"/>
      <c r="E45" s="226"/>
      <c r="F45" s="31" t="s">
        <v>51</v>
      </c>
      <c r="G45" s="10">
        <f t="shared" si="7"/>
        <v>42000</v>
      </c>
    </row>
    <row r="46" spans="1:15" s="20" customFormat="1">
      <c r="A46" s="214"/>
      <c r="B46" s="214"/>
      <c r="C46" s="214"/>
      <c r="D46" s="229"/>
      <c r="E46" s="226"/>
      <c r="F46" s="31" t="s">
        <v>78</v>
      </c>
      <c r="G46" s="10">
        <f>+G47</f>
        <v>42000</v>
      </c>
    </row>
    <row r="47" spans="1:15" s="20" customFormat="1">
      <c r="A47" s="214"/>
      <c r="B47" s="214"/>
      <c r="C47" s="214"/>
      <c r="D47" s="229"/>
      <c r="E47" s="226"/>
      <c r="F47" s="31" t="s">
        <v>87</v>
      </c>
      <c r="G47" s="10">
        <f t="shared" si="7"/>
        <v>42000</v>
      </c>
      <c r="H47" s="25"/>
    </row>
    <row r="48" spans="1:15" s="20" customFormat="1">
      <c r="A48" s="214"/>
      <c r="B48" s="214"/>
      <c r="C48" s="214"/>
      <c r="D48" s="230"/>
      <c r="E48" s="227"/>
      <c r="F48" s="147" t="s">
        <v>88</v>
      </c>
      <c r="G48" s="10">
        <f>+'Հավելված N 4'!E44</f>
        <v>42000</v>
      </c>
      <c r="H48" s="26"/>
    </row>
    <row r="49" spans="1:15" s="20" customFormat="1" ht="16.899999999999999" customHeight="1">
      <c r="A49" s="214"/>
      <c r="B49" s="214" t="s">
        <v>41</v>
      </c>
      <c r="C49" s="159"/>
      <c r="D49" s="162"/>
      <c r="E49" s="159"/>
      <c r="F49" s="167" t="s">
        <v>195</v>
      </c>
      <c r="G49" s="7">
        <f>+G51</f>
        <v>2523.8000000000002</v>
      </c>
    </row>
    <row r="50" spans="1:15" s="20" customFormat="1" ht="16.899999999999999" customHeight="1">
      <c r="A50" s="214"/>
      <c r="B50" s="214"/>
      <c r="C50" s="160"/>
      <c r="D50" s="162"/>
      <c r="E50" s="159"/>
      <c r="F50" s="31" t="s">
        <v>14</v>
      </c>
      <c r="G50" s="6"/>
    </row>
    <row r="51" spans="1:15" s="20" customFormat="1" ht="16.899999999999999" customHeight="1">
      <c r="A51" s="214"/>
      <c r="B51" s="214"/>
      <c r="C51" s="216" t="s">
        <v>72</v>
      </c>
      <c r="D51" s="162"/>
      <c r="E51" s="159"/>
      <c r="F51" s="167" t="s">
        <v>195</v>
      </c>
      <c r="G51" s="7">
        <f t="shared" ref="G51" si="8">+G53</f>
        <v>2523.8000000000002</v>
      </c>
      <c r="H51" s="21"/>
      <c r="I51" s="21"/>
      <c r="J51" s="21"/>
      <c r="K51" s="21"/>
      <c r="L51" s="21"/>
      <c r="M51" s="21"/>
      <c r="N51" s="21"/>
      <c r="O51" s="21"/>
    </row>
    <row r="52" spans="1:15" s="20" customFormat="1" ht="16.899999999999999" customHeight="1">
      <c r="A52" s="214"/>
      <c r="B52" s="214"/>
      <c r="C52" s="217"/>
      <c r="D52" s="162"/>
      <c r="E52" s="159"/>
      <c r="F52" s="31" t="s">
        <v>14</v>
      </c>
      <c r="G52" s="22"/>
      <c r="H52" s="21"/>
      <c r="I52" s="21"/>
      <c r="J52" s="21"/>
      <c r="K52" s="21"/>
      <c r="L52" s="21"/>
      <c r="M52" s="21"/>
      <c r="N52" s="21"/>
      <c r="O52" s="21"/>
    </row>
    <row r="53" spans="1:15" s="20" customFormat="1" ht="34.5">
      <c r="A53" s="214"/>
      <c r="B53" s="214"/>
      <c r="C53" s="217"/>
      <c r="D53" s="162"/>
      <c r="E53" s="159"/>
      <c r="F53" s="32" t="s">
        <v>27</v>
      </c>
      <c r="G53" s="7">
        <f>+G55</f>
        <v>2523.8000000000002</v>
      </c>
      <c r="H53" s="21"/>
      <c r="I53" s="21"/>
      <c r="J53" s="21"/>
      <c r="K53" s="21"/>
      <c r="L53" s="21"/>
      <c r="M53" s="21"/>
      <c r="N53" s="21"/>
      <c r="O53" s="21"/>
    </row>
    <row r="54" spans="1:15" s="20" customFormat="1" ht="16.899999999999999" customHeight="1">
      <c r="A54" s="214"/>
      <c r="B54" s="214"/>
      <c r="C54" s="217"/>
      <c r="D54" s="163"/>
      <c r="E54" s="160"/>
      <c r="F54" s="31" t="s">
        <v>14</v>
      </c>
      <c r="G54" s="22"/>
      <c r="H54" s="21"/>
      <c r="I54" s="21"/>
      <c r="J54" s="21"/>
      <c r="K54" s="21"/>
      <c r="L54" s="21"/>
      <c r="M54" s="21"/>
      <c r="N54" s="21"/>
      <c r="O54" s="21"/>
    </row>
    <row r="55" spans="1:15" s="186" customFormat="1" ht="57.4" customHeight="1">
      <c r="A55" s="214"/>
      <c r="B55" s="214"/>
      <c r="C55" s="217"/>
      <c r="D55" s="166">
        <v>1130</v>
      </c>
      <c r="E55" s="231" t="s">
        <v>209</v>
      </c>
      <c r="F55" s="232"/>
      <c r="G55" s="2">
        <f>+G57</f>
        <v>2523.8000000000002</v>
      </c>
      <c r="H55" s="196"/>
      <c r="I55" s="196"/>
      <c r="J55" s="196"/>
      <c r="K55" s="196"/>
      <c r="L55" s="196"/>
      <c r="M55" s="196"/>
      <c r="N55" s="196"/>
      <c r="O55" s="196"/>
    </row>
    <row r="56" spans="1:15" s="20" customFormat="1" ht="16.899999999999999" customHeight="1">
      <c r="A56" s="214"/>
      <c r="B56" s="214"/>
      <c r="C56" s="217"/>
      <c r="D56" s="163"/>
      <c r="E56" s="148"/>
      <c r="F56" s="31" t="s">
        <v>14</v>
      </c>
      <c r="G56" s="2"/>
      <c r="H56" s="21"/>
      <c r="I56" s="21"/>
      <c r="J56" s="21"/>
      <c r="K56" s="21"/>
      <c r="L56" s="21"/>
      <c r="M56" s="21"/>
      <c r="N56" s="21"/>
      <c r="O56" s="21"/>
    </row>
    <row r="57" spans="1:15" s="20" customFormat="1" ht="51.75">
      <c r="A57" s="214"/>
      <c r="B57" s="214"/>
      <c r="C57" s="217"/>
      <c r="D57" s="222"/>
      <c r="E57" s="195">
        <v>31001</v>
      </c>
      <c r="F57" s="141" t="s">
        <v>192</v>
      </c>
      <c r="G57" s="23">
        <f>+G59</f>
        <v>2523.8000000000002</v>
      </c>
      <c r="H57" s="21"/>
      <c r="I57" s="21"/>
      <c r="J57" s="21"/>
      <c r="K57" s="21"/>
      <c r="L57" s="21"/>
      <c r="M57" s="21"/>
      <c r="N57" s="21"/>
      <c r="O57" s="21"/>
    </row>
    <row r="58" spans="1:15" s="20" customFormat="1">
      <c r="A58" s="214"/>
      <c r="B58" s="214"/>
      <c r="C58" s="217"/>
      <c r="D58" s="222"/>
      <c r="E58" s="219"/>
      <c r="F58" s="31" t="s">
        <v>33</v>
      </c>
      <c r="G58" s="6"/>
    </row>
    <row r="59" spans="1:15" s="24" customFormat="1" ht="36.6" customHeight="1">
      <c r="A59" s="214"/>
      <c r="B59" s="214"/>
      <c r="C59" s="217"/>
      <c r="D59" s="222"/>
      <c r="E59" s="220"/>
      <c r="F59" s="33" t="s">
        <v>208</v>
      </c>
      <c r="G59" s="8">
        <f t="shared" ref="G59" si="9">+G61</f>
        <v>2523.8000000000002</v>
      </c>
    </row>
    <row r="60" spans="1:15" s="20" customFormat="1" ht="51.75">
      <c r="A60" s="214"/>
      <c r="B60" s="214"/>
      <c r="C60" s="217"/>
      <c r="D60" s="222"/>
      <c r="E60" s="220"/>
      <c r="F60" s="31" t="s">
        <v>28</v>
      </c>
      <c r="G60" s="6"/>
    </row>
    <row r="61" spans="1:15" s="20" customFormat="1" ht="16.899999999999999" customHeight="1">
      <c r="A61" s="214"/>
      <c r="B61" s="214"/>
      <c r="C61" s="217"/>
      <c r="D61" s="222"/>
      <c r="E61" s="220"/>
      <c r="F61" s="165" t="s">
        <v>15</v>
      </c>
      <c r="G61" s="9">
        <f t="shared" ref="G61:G64" si="10">+G62</f>
        <v>2523.8000000000002</v>
      </c>
    </row>
    <row r="62" spans="1:15" s="20" customFormat="1" ht="16.899999999999999" customHeight="1">
      <c r="A62" s="214"/>
      <c r="B62" s="214"/>
      <c r="C62" s="217"/>
      <c r="D62" s="222"/>
      <c r="E62" s="220"/>
      <c r="F62" s="31" t="s">
        <v>51</v>
      </c>
      <c r="G62" s="10">
        <f t="shared" si="10"/>
        <v>2523.8000000000002</v>
      </c>
    </row>
    <row r="63" spans="1:15" s="20" customFormat="1">
      <c r="A63" s="214"/>
      <c r="B63" s="214"/>
      <c r="C63" s="217"/>
      <c r="D63" s="222"/>
      <c r="E63" s="220"/>
      <c r="F63" s="31" t="s">
        <v>78</v>
      </c>
      <c r="G63" s="10">
        <f>+G64</f>
        <v>2523.8000000000002</v>
      </c>
    </row>
    <row r="64" spans="1:15" s="20" customFormat="1">
      <c r="A64" s="214"/>
      <c r="B64" s="214"/>
      <c r="C64" s="217"/>
      <c r="D64" s="222"/>
      <c r="E64" s="220"/>
      <c r="F64" s="31" t="s">
        <v>87</v>
      </c>
      <c r="G64" s="10">
        <f t="shared" si="10"/>
        <v>2523.8000000000002</v>
      </c>
      <c r="H64" s="25"/>
    </row>
    <row r="65" spans="1:8" s="20" customFormat="1">
      <c r="A65" s="214"/>
      <c r="B65" s="214"/>
      <c r="C65" s="218"/>
      <c r="D65" s="223"/>
      <c r="E65" s="221"/>
      <c r="F65" s="147" t="s">
        <v>88</v>
      </c>
      <c r="G65" s="10">
        <f>+'Հավելված N 4'!E14</f>
        <v>2523.8000000000002</v>
      </c>
      <c r="H65" s="26"/>
    </row>
  </sheetData>
  <mergeCells count="20">
    <mergeCell ref="F1:G1"/>
    <mergeCell ref="F3:G3"/>
    <mergeCell ref="A6:G6"/>
    <mergeCell ref="A9:C9"/>
    <mergeCell ref="D9:E9"/>
    <mergeCell ref="F2:G2"/>
    <mergeCell ref="F9:F10"/>
    <mergeCell ref="A14:A65"/>
    <mergeCell ref="E25:E32"/>
    <mergeCell ref="C51:C65"/>
    <mergeCell ref="B49:B65"/>
    <mergeCell ref="C18:C48"/>
    <mergeCell ref="B16:B48"/>
    <mergeCell ref="E58:E65"/>
    <mergeCell ref="D57:D65"/>
    <mergeCell ref="B14:B15"/>
    <mergeCell ref="E34:E48"/>
    <mergeCell ref="D22:D48"/>
    <mergeCell ref="E55:F55"/>
    <mergeCell ref="E22:F2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10" zoomScale="85" zoomScaleNormal="85" workbookViewId="0">
      <selection activeCell="G51" sqref="G51"/>
    </sheetView>
  </sheetViews>
  <sheetFormatPr defaultColWidth="9.140625" defaultRowHeight="17.25"/>
  <cols>
    <col min="1" max="1" width="9.140625" style="60"/>
    <col min="2" max="2" width="9.140625" style="60" customWidth="1"/>
    <col min="3" max="3" width="54.28515625" style="60" customWidth="1"/>
    <col min="4" max="4" width="16.42578125" style="60" customWidth="1"/>
    <col min="5" max="8" width="20.42578125" style="60" customWidth="1"/>
    <col min="9" max="9" width="15.42578125" style="60" bestFit="1" customWidth="1"/>
    <col min="10" max="10" width="13.85546875" style="60" bestFit="1" customWidth="1"/>
    <col min="11" max="16384" width="9.140625" style="60"/>
  </cols>
  <sheetData>
    <row r="1" spans="1:10" s="92" customFormat="1" ht="26.45" customHeight="1">
      <c r="A1" s="90"/>
      <c r="B1" s="91"/>
      <c r="C1" s="91"/>
      <c r="D1" s="91"/>
      <c r="E1" s="90"/>
      <c r="F1" s="248" t="s">
        <v>38</v>
      </c>
      <c r="G1" s="248"/>
      <c r="H1" s="248"/>
    </row>
    <row r="2" spans="1:10">
      <c r="A2" s="93"/>
      <c r="B2" s="93"/>
      <c r="C2" s="93"/>
      <c r="D2" s="93"/>
      <c r="E2" s="94"/>
      <c r="F2" s="249" t="s">
        <v>74</v>
      </c>
      <c r="G2" s="249"/>
      <c r="H2" s="249"/>
    </row>
    <row r="3" spans="1:10">
      <c r="A3" s="93"/>
      <c r="B3" s="93"/>
      <c r="C3" s="93"/>
      <c r="D3" s="93"/>
      <c r="E3" s="94"/>
      <c r="F3" s="249" t="s">
        <v>37</v>
      </c>
      <c r="G3" s="249"/>
      <c r="H3" s="249"/>
    </row>
    <row r="4" spans="1:10">
      <c r="A4" s="95"/>
      <c r="B4" s="95"/>
      <c r="C4" s="96"/>
      <c r="D4" s="94"/>
      <c r="E4" s="94"/>
      <c r="F4" s="94"/>
      <c r="G4" s="94"/>
      <c r="H4" s="94"/>
    </row>
    <row r="5" spans="1:10" ht="37.5" customHeight="1">
      <c r="A5" s="250" t="s">
        <v>202</v>
      </c>
      <c r="B5" s="251"/>
      <c r="C5" s="251"/>
      <c r="D5" s="251"/>
      <c r="E5" s="251"/>
      <c r="F5" s="251"/>
      <c r="G5" s="251"/>
      <c r="H5" s="251"/>
    </row>
    <row r="6" spans="1:10" ht="37.5" customHeight="1">
      <c r="A6" s="251"/>
      <c r="B6" s="251"/>
      <c r="C6" s="251"/>
      <c r="D6" s="251"/>
      <c r="E6" s="251"/>
      <c r="F6" s="251"/>
      <c r="G6" s="251"/>
      <c r="H6" s="251"/>
    </row>
    <row r="7" spans="1:10">
      <c r="E7" s="94"/>
      <c r="F7" s="94"/>
      <c r="G7" s="94"/>
    </row>
    <row r="8" spans="1:10">
      <c r="A8" s="97"/>
      <c r="B8" s="97"/>
      <c r="C8" s="97"/>
      <c r="D8" s="98"/>
      <c r="E8" s="94"/>
      <c r="F8" s="94"/>
      <c r="G8" s="252" t="s">
        <v>17</v>
      </c>
      <c r="H8" s="252"/>
    </row>
    <row r="9" spans="1:10" ht="45" customHeight="1">
      <c r="A9" s="239" t="s">
        <v>60</v>
      </c>
      <c r="B9" s="240"/>
      <c r="C9" s="241" t="s">
        <v>61</v>
      </c>
      <c r="D9" s="243" t="s">
        <v>62</v>
      </c>
      <c r="E9" s="245" t="s">
        <v>85</v>
      </c>
      <c r="F9" s="246"/>
      <c r="G9" s="246"/>
      <c r="H9" s="247"/>
    </row>
    <row r="10" spans="1:10" ht="103.5">
      <c r="A10" s="99" t="s">
        <v>31</v>
      </c>
      <c r="B10" s="99" t="s">
        <v>32</v>
      </c>
      <c r="C10" s="242"/>
      <c r="D10" s="244"/>
      <c r="E10" s="100" t="s">
        <v>63</v>
      </c>
      <c r="F10" s="100" t="s">
        <v>64</v>
      </c>
      <c r="G10" s="100" t="s">
        <v>65</v>
      </c>
      <c r="H10" s="100" t="s">
        <v>66</v>
      </c>
    </row>
    <row r="11" spans="1:10">
      <c r="A11" s="99"/>
      <c r="B11" s="99"/>
      <c r="C11" s="101" t="s">
        <v>67</v>
      </c>
      <c r="D11" s="102">
        <f>SUM(E11:H11)</f>
        <v>0</v>
      </c>
      <c r="E11" s="103">
        <f>+E13</f>
        <v>-279945.39999999997</v>
      </c>
      <c r="F11" s="103">
        <f>+F13</f>
        <v>0</v>
      </c>
      <c r="G11" s="103">
        <f>+G13</f>
        <v>0</v>
      </c>
      <c r="H11" s="103">
        <f>+H13</f>
        <v>279945.39999999997</v>
      </c>
      <c r="I11" s="66"/>
      <c r="J11" s="66"/>
    </row>
    <row r="12" spans="1:10">
      <c r="A12" s="99"/>
      <c r="B12" s="99"/>
      <c r="C12" s="101" t="s">
        <v>68</v>
      </c>
      <c r="D12" s="104"/>
      <c r="E12" s="103"/>
      <c r="F12" s="103"/>
      <c r="G12" s="103"/>
      <c r="H12" s="103"/>
      <c r="I12" s="66"/>
      <c r="J12" s="105"/>
    </row>
    <row r="13" spans="1:10" ht="51.75">
      <c r="A13" s="106"/>
      <c r="B13" s="107"/>
      <c r="C13" s="107" t="s">
        <v>34</v>
      </c>
      <c r="D13" s="102">
        <f>SUM(E13:H13)</f>
        <v>0</v>
      </c>
      <c r="E13" s="103">
        <f>+E15+E16+E19</f>
        <v>-279945.39999999997</v>
      </c>
      <c r="F13" s="103">
        <f t="shared" ref="F13:H13" si="0">+F15+F16+F19</f>
        <v>0</v>
      </c>
      <c r="G13" s="103">
        <f t="shared" si="0"/>
        <v>0</v>
      </c>
      <c r="H13" s="103">
        <f t="shared" si="0"/>
        <v>279945.39999999997</v>
      </c>
      <c r="I13" s="66"/>
    </row>
    <row r="14" spans="1:10">
      <c r="A14" s="106"/>
      <c r="B14" s="106"/>
      <c r="C14" s="106" t="s">
        <v>69</v>
      </c>
      <c r="D14" s="108"/>
      <c r="E14" s="108"/>
      <c r="F14" s="108"/>
      <c r="G14" s="108"/>
      <c r="H14" s="108"/>
    </row>
    <row r="15" spans="1:10" s="3" customFormat="1" ht="80.45" customHeight="1">
      <c r="A15" s="109">
        <v>1130</v>
      </c>
      <c r="B15" s="109">
        <v>31001</v>
      </c>
      <c r="C15" s="139" t="s">
        <v>192</v>
      </c>
      <c r="D15" s="103">
        <f>+E15+F15+G15+H15</f>
        <v>2523.8000000000002</v>
      </c>
      <c r="E15" s="103">
        <v>0</v>
      </c>
      <c r="F15" s="103">
        <v>0</v>
      </c>
      <c r="G15" s="103">
        <v>0</v>
      </c>
      <c r="H15" s="103">
        <f>+'Հավելված N 7'!I16</f>
        <v>2523.8000000000002</v>
      </c>
      <c r="I15" s="140"/>
    </row>
    <row r="16" spans="1:10" s="71" customFormat="1" ht="69">
      <c r="A16" s="109">
        <v>1183</v>
      </c>
      <c r="B16" s="56">
        <v>32003</v>
      </c>
      <c r="C16" s="141" t="s">
        <v>200</v>
      </c>
      <c r="D16" s="102">
        <f>SUM(E16:H16)</f>
        <v>-279945.39999999997</v>
      </c>
      <c r="E16" s="102">
        <f>+E18</f>
        <v>-279945.39999999997</v>
      </c>
      <c r="F16" s="102">
        <f t="shared" ref="F16:H16" si="1">+F18</f>
        <v>0</v>
      </c>
      <c r="G16" s="102">
        <f t="shared" si="1"/>
        <v>0</v>
      </c>
      <c r="H16" s="102">
        <f t="shared" si="1"/>
        <v>0</v>
      </c>
    </row>
    <row r="17" spans="1:9" s="3" customFormat="1">
      <c r="A17" s="110"/>
      <c r="B17" s="110"/>
      <c r="C17" s="168" t="s">
        <v>14</v>
      </c>
      <c r="D17" s="37"/>
      <c r="E17" s="187"/>
      <c r="F17" s="188"/>
      <c r="G17" s="37"/>
      <c r="H17" s="37"/>
    </row>
    <row r="18" spans="1:9" s="192" customFormat="1" ht="69">
      <c r="A18" s="189"/>
      <c r="B18" s="189"/>
      <c r="C18" s="190" t="s">
        <v>201</v>
      </c>
      <c r="D18" s="191">
        <f t="shared" ref="D18" si="2">+E18+F18+G18+H18</f>
        <v>-279945.39999999997</v>
      </c>
      <c r="E18" s="191">
        <f>-D19-D15</f>
        <v>-279945.39999999997</v>
      </c>
      <c r="F18" s="191"/>
      <c r="G18" s="191"/>
      <c r="H18" s="191"/>
    </row>
    <row r="19" spans="1:9" ht="34.5">
      <c r="A19" s="109">
        <v>1183</v>
      </c>
      <c r="B19" s="56">
        <v>32012</v>
      </c>
      <c r="C19" s="139" t="s">
        <v>180</v>
      </c>
      <c r="D19" s="102">
        <f>SUM(E19:H19)</f>
        <v>277421.59999999998</v>
      </c>
      <c r="E19" s="102">
        <f>+E21+E28+E30+E33+E36+E37+E39+E42</f>
        <v>0</v>
      </c>
      <c r="F19" s="102">
        <f t="shared" ref="F19:H19" si="3">+F21+F28+F30+F33+F36+F37+F39+F42</f>
        <v>0</v>
      </c>
      <c r="G19" s="102">
        <f t="shared" si="3"/>
        <v>0</v>
      </c>
      <c r="H19" s="102">
        <f t="shared" si="3"/>
        <v>277421.59999999998</v>
      </c>
    </row>
    <row r="20" spans="1:9" s="1" customFormat="1">
      <c r="A20" s="110"/>
      <c r="B20" s="110"/>
      <c r="C20" s="125" t="s">
        <v>14</v>
      </c>
      <c r="D20" s="41"/>
      <c r="E20" s="112"/>
      <c r="F20" s="126"/>
      <c r="G20" s="41"/>
      <c r="H20" s="41"/>
    </row>
    <row r="21" spans="1:9" s="128" customFormat="1" ht="16.899999999999999" customHeight="1">
      <c r="A21" s="134"/>
      <c r="B21" s="134"/>
      <c r="C21" s="131" t="s">
        <v>171</v>
      </c>
      <c r="D21" s="113">
        <f>SUM(E21:H21)</f>
        <v>106026.30000000002</v>
      </c>
      <c r="E21" s="113">
        <f>SUM(E22:E27)</f>
        <v>0</v>
      </c>
      <c r="F21" s="113">
        <f t="shared" ref="F21:H21" si="4">SUM(F22:F27)</f>
        <v>0</v>
      </c>
      <c r="G21" s="113">
        <f t="shared" si="4"/>
        <v>0</v>
      </c>
      <c r="H21" s="113">
        <f t="shared" si="4"/>
        <v>106026.30000000002</v>
      </c>
      <c r="I21" s="127"/>
    </row>
    <row r="22" spans="1:9" s="129" customFormat="1" ht="34.5">
      <c r="A22" s="236"/>
      <c r="B22" s="236"/>
      <c r="C22" s="142" t="s">
        <v>172</v>
      </c>
      <c r="D22" s="114">
        <f t="shared" ref="D22:D27" si="5">+E22+F22+G22+H22</f>
        <v>17164.099999999999</v>
      </c>
      <c r="E22" s="114"/>
      <c r="F22" s="114"/>
      <c r="G22" s="114"/>
      <c r="H22" s="114">
        <v>17164.099999999999</v>
      </c>
    </row>
    <row r="23" spans="1:9" s="129" customFormat="1">
      <c r="A23" s="238"/>
      <c r="B23" s="238"/>
      <c r="C23" s="142" t="s">
        <v>173</v>
      </c>
      <c r="D23" s="114">
        <f t="shared" si="5"/>
        <v>21195.599999999999</v>
      </c>
      <c r="E23" s="114"/>
      <c r="F23" s="114"/>
      <c r="G23" s="114"/>
      <c r="H23" s="114">
        <v>21195.599999999999</v>
      </c>
    </row>
    <row r="24" spans="1:9" s="129" customFormat="1">
      <c r="A24" s="238"/>
      <c r="B24" s="238"/>
      <c r="C24" s="142" t="s">
        <v>174</v>
      </c>
      <c r="D24" s="114">
        <f t="shared" si="5"/>
        <v>15377</v>
      </c>
      <c r="E24" s="114"/>
      <c r="F24" s="114"/>
      <c r="G24" s="114"/>
      <c r="H24" s="114">
        <v>15377</v>
      </c>
    </row>
    <row r="25" spans="1:9" s="129" customFormat="1" ht="34.5">
      <c r="A25" s="238"/>
      <c r="B25" s="238"/>
      <c r="C25" s="142" t="s">
        <v>175</v>
      </c>
      <c r="D25" s="114">
        <f t="shared" si="5"/>
        <v>17091.900000000001</v>
      </c>
      <c r="E25" s="114"/>
      <c r="F25" s="114"/>
      <c r="G25" s="114"/>
      <c r="H25" s="114">
        <v>17091.900000000001</v>
      </c>
    </row>
    <row r="26" spans="1:9" s="129" customFormat="1" ht="34.5">
      <c r="A26" s="238"/>
      <c r="B26" s="238"/>
      <c r="C26" s="142" t="s">
        <v>178</v>
      </c>
      <c r="D26" s="114">
        <f t="shared" si="5"/>
        <v>17682.3</v>
      </c>
      <c r="E26" s="114"/>
      <c r="F26" s="114"/>
      <c r="G26" s="114"/>
      <c r="H26" s="114">
        <v>17682.3</v>
      </c>
    </row>
    <row r="27" spans="1:9" s="129" customFormat="1" ht="34.5">
      <c r="A27" s="237"/>
      <c r="B27" s="237"/>
      <c r="C27" s="142" t="s">
        <v>179</v>
      </c>
      <c r="D27" s="114">
        <f t="shared" si="5"/>
        <v>17515.400000000001</v>
      </c>
      <c r="E27" s="114"/>
      <c r="F27" s="114"/>
      <c r="G27" s="114"/>
      <c r="H27" s="114">
        <v>17515.400000000001</v>
      </c>
    </row>
    <row r="28" spans="1:9" s="128" customFormat="1" ht="16.899999999999999" customHeight="1">
      <c r="A28" s="134"/>
      <c r="B28" s="134"/>
      <c r="C28" s="131" t="s">
        <v>169</v>
      </c>
      <c r="D28" s="113">
        <f>SUM(E28:H28)</f>
        <v>18176.8</v>
      </c>
      <c r="E28" s="113">
        <f>+E29</f>
        <v>0</v>
      </c>
      <c r="F28" s="113">
        <f t="shared" ref="F28:H28" si="6">+F29</f>
        <v>0</v>
      </c>
      <c r="G28" s="113">
        <f t="shared" si="6"/>
        <v>0</v>
      </c>
      <c r="H28" s="113">
        <f t="shared" si="6"/>
        <v>18176.8</v>
      </c>
      <c r="I28" s="127"/>
    </row>
    <row r="29" spans="1:9" s="129" customFormat="1" ht="34.5">
      <c r="A29" s="168"/>
      <c r="B29" s="168"/>
      <c r="C29" s="142" t="s">
        <v>170</v>
      </c>
      <c r="D29" s="114">
        <f t="shared" ref="D29" si="7">+E29+F29+G29+H29</f>
        <v>18176.8</v>
      </c>
      <c r="E29" s="114"/>
      <c r="F29" s="114"/>
      <c r="G29" s="114"/>
      <c r="H29" s="114">
        <v>18176.8</v>
      </c>
    </row>
    <row r="30" spans="1:9" s="128" customFormat="1" ht="16.899999999999999" customHeight="1">
      <c r="A30" s="134"/>
      <c r="B30" s="134"/>
      <c r="C30" s="131" t="s">
        <v>167</v>
      </c>
      <c r="D30" s="113">
        <f>SUM(E30:H30)</f>
        <v>39438.199999999997</v>
      </c>
      <c r="E30" s="113">
        <f>SUM(E31:E32)</f>
        <v>0</v>
      </c>
      <c r="F30" s="113">
        <f t="shared" ref="F30:H30" si="8">SUM(F31:F32)</f>
        <v>0</v>
      </c>
      <c r="G30" s="113">
        <f t="shared" si="8"/>
        <v>0</v>
      </c>
      <c r="H30" s="113">
        <f t="shared" si="8"/>
        <v>39438.199999999997</v>
      </c>
      <c r="I30" s="127"/>
    </row>
    <row r="31" spans="1:9" s="129" customFormat="1">
      <c r="A31" s="236"/>
      <c r="B31" s="236"/>
      <c r="C31" s="142" t="s">
        <v>166</v>
      </c>
      <c r="D31" s="114">
        <f t="shared" ref="D31" si="9">+E31+F31+G31+H31</f>
        <v>11268.8</v>
      </c>
      <c r="E31" s="114"/>
      <c r="F31" s="114"/>
      <c r="G31" s="114"/>
      <c r="H31" s="114">
        <v>11268.8</v>
      </c>
    </row>
    <row r="32" spans="1:9" s="129" customFormat="1">
      <c r="A32" s="237"/>
      <c r="B32" s="237"/>
      <c r="C32" s="142" t="s">
        <v>168</v>
      </c>
      <c r="D32" s="114">
        <f t="shared" ref="D32" si="10">+E32+F32+G32+H32</f>
        <v>28169.4</v>
      </c>
      <c r="E32" s="114"/>
      <c r="F32" s="114"/>
      <c r="G32" s="114"/>
      <c r="H32" s="114">
        <v>28169.4</v>
      </c>
    </row>
    <row r="33" spans="1:9" s="128" customFormat="1" ht="16.899999999999999" customHeight="1">
      <c r="A33" s="134"/>
      <c r="B33" s="134"/>
      <c r="C33" s="131" t="s">
        <v>81</v>
      </c>
      <c r="D33" s="113">
        <f>SUM(E33:H33)</f>
        <v>30061.9</v>
      </c>
      <c r="E33" s="113">
        <f>SUM(E34:E35)</f>
        <v>0</v>
      </c>
      <c r="F33" s="113">
        <f t="shared" ref="F33" si="11">SUM(F34:F35)</f>
        <v>0</v>
      </c>
      <c r="G33" s="113">
        <f t="shared" ref="G33" si="12">SUM(G34:G35)</f>
        <v>0</v>
      </c>
      <c r="H33" s="113">
        <f t="shared" ref="H33" si="13">SUM(H34:H35)</f>
        <v>30061.9</v>
      </c>
      <c r="I33" s="127"/>
    </row>
    <row r="34" spans="1:9" s="129" customFormat="1">
      <c r="A34" s="236"/>
      <c r="B34" s="236"/>
      <c r="C34" s="142" t="s">
        <v>176</v>
      </c>
      <c r="D34" s="114">
        <f t="shared" ref="D34:D35" si="14">+E34+F34+G34+H34</f>
        <v>13116.1</v>
      </c>
      <c r="E34" s="114"/>
      <c r="F34" s="114"/>
      <c r="G34" s="114"/>
      <c r="H34" s="114">
        <v>13116.1</v>
      </c>
    </row>
    <row r="35" spans="1:9" s="129" customFormat="1" ht="34.5">
      <c r="A35" s="237"/>
      <c r="B35" s="237"/>
      <c r="C35" s="142" t="s">
        <v>177</v>
      </c>
      <c r="D35" s="114">
        <f t="shared" si="14"/>
        <v>16945.8</v>
      </c>
      <c r="E35" s="114"/>
      <c r="F35" s="114"/>
      <c r="G35" s="114"/>
      <c r="H35" s="114">
        <v>16945.8</v>
      </c>
    </row>
    <row r="36" spans="1:9" s="183" customFormat="1">
      <c r="A36" s="37"/>
      <c r="B36" s="37"/>
      <c r="C36" s="179" t="s">
        <v>188</v>
      </c>
      <c r="D36" s="180">
        <f t="shared" ref="D36" si="15">SUM(E36:H36)</f>
        <v>42000</v>
      </c>
      <c r="E36" s="181">
        <v>0</v>
      </c>
      <c r="F36" s="181">
        <v>0</v>
      </c>
      <c r="G36" s="181">
        <v>0</v>
      </c>
      <c r="H36" s="181">
        <f>+'Հավելված N 7'!I79</f>
        <v>42000</v>
      </c>
      <c r="I36" s="182"/>
    </row>
    <row r="37" spans="1:9" s="128" customFormat="1" ht="16.899999999999999" customHeight="1">
      <c r="A37" s="134"/>
      <c r="B37" s="134"/>
      <c r="C37" s="131" t="s">
        <v>181</v>
      </c>
      <c r="D37" s="113">
        <f>SUM(E37:H37)</f>
        <v>10121.9</v>
      </c>
      <c r="E37" s="113">
        <f>+E38</f>
        <v>0</v>
      </c>
      <c r="F37" s="113">
        <f t="shared" ref="F37" si="16">+F38</f>
        <v>0</v>
      </c>
      <c r="G37" s="113">
        <f t="shared" ref="G37" si="17">+G38</f>
        <v>0</v>
      </c>
      <c r="H37" s="113">
        <f t="shared" ref="H37" si="18">+H38</f>
        <v>10121.9</v>
      </c>
      <c r="I37" s="127"/>
    </row>
    <row r="38" spans="1:9" s="129" customFormat="1">
      <c r="A38" s="168"/>
      <c r="B38" s="168"/>
      <c r="C38" s="142" t="s">
        <v>182</v>
      </c>
      <c r="D38" s="114">
        <f t="shared" ref="D38" si="19">+E38+F38+G38+H38</f>
        <v>10121.9</v>
      </c>
      <c r="E38" s="114"/>
      <c r="F38" s="114"/>
      <c r="G38" s="114"/>
      <c r="H38" s="114">
        <v>10121.9</v>
      </c>
    </row>
    <row r="39" spans="1:9" s="128" customFormat="1" ht="16.899999999999999" customHeight="1">
      <c r="A39" s="134"/>
      <c r="B39" s="134"/>
      <c r="C39" s="131" t="s">
        <v>183</v>
      </c>
      <c r="D39" s="113">
        <f>SUM(E39:H39)</f>
        <v>21980.2</v>
      </c>
      <c r="E39" s="113">
        <f>SUM(E40:E41)</f>
        <v>0</v>
      </c>
      <c r="F39" s="113">
        <f t="shared" ref="F39" si="20">SUM(F40:F41)</f>
        <v>0</v>
      </c>
      <c r="G39" s="113">
        <f t="shared" ref="G39" si="21">SUM(G40:G41)</f>
        <v>0</v>
      </c>
      <c r="H39" s="113">
        <f t="shared" ref="H39" si="22">SUM(H40:H41)</f>
        <v>21980.2</v>
      </c>
      <c r="I39" s="127"/>
    </row>
    <row r="40" spans="1:9" s="129" customFormat="1">
      <c r="A40" s="236"/>
      <c r="B40" s="236"/>
      <c r="C40" s="142" t="s">
        <v>184</v>
      </c>
      <c r="D40" s="114">
        <f t="shared" ref="D40:D41" si="23">+E40+F40+G40+H40</f>
        <v>10907.7</v>
      </c>
      <c r="E40" s="114"/>
      <c r="F40" s="114"/>
      <c r="G40" s="114"/>
      <c r="H40" s="114">
        <v>10907.7</v>
      </c>
    </row>
    <row r="41" spans="1:9" s="129" customFormat="1">
      <c r="A41" s="237"/>
      <c r="B41" s="237"/>
      <c r="C41" s="142" t="s">
        <v>185</v>
      </c>
      <c r="D41" s="114">
        <f t="shared" si="23"/>
        <v>11072.5</v>
      </c>
      <c r="E41" s="114"/>
      <c r="F41" s="114"/>
      <c r="G41" s="114"/>
      <c r="H41" s="114">
        <v>11072.5</v>
      </c>
    </row>
    <row r="42" spans="1:9" s="128" customFormat="1" ht="16.899999999999999" customHeight="1">
      <c r="A42" s="134"/>
      <c r="B42" s="134"/>
      <c r="C42" s="131" t="s">
        <v>186</v>
      </c>
      <c r="D42" s="113">
        <f>SUM(E42:H42)</f>
        <v>9616.2999999999993</v>
      </c>
      <c r="E42" s="113">
        <f>+E43</f>
        <v>0</v>
      </c>
      <c r="F42" s="113">
        <f t="shared" ref="F42" si="24">+F43</f>
        <v>0</v>
      </c>
      <c r="G42" s="113">
        <f t="shared" ref="G42" si="25">+G43</f>
        <v>0</v>
      </c>
      <c r="H42" s="113">
        <f t="shared" ref="H42" si="26">+H43</f>
        <v>9616.2999999999993</v>
      </c>
      <c r="I42" s="127"/>
    </row>
    <row r="43" spans="1:9" s="129" customFormat="1">
      <c r="A43" s="168"/>
      <c r="B43" s="168"/>
      <c r="C43" s="142" t="s">
        <v>187</v>
      </c>
      <c r="D43" s="114">
        <f t="shared" ref="D43" si="27">+E43+F43+G43+H43</f>
        <v>9616.2999999999993</v>
      </c>
      <c r="E43" s="114"/>
      <c r="F43" s="114"/>
      <c r="G43" s="114"/>
      <c r="H43" s="114">
        <v>9616.2999999999993</v>
      </c>
    </row>
  </sheetData>
  <mergeCells count="17">
    <mergeCell ref="A9:B9"/>
    <mergeCell ref="C9:C10"/>
    <mergeCell ref="D9:D10"/>
    <mergeCell ref="E9:H9"/>
    <mergeCell ref="F1:H1"/>
    <mergeCell ref="F2:H2"/>
    <mergeCell ref="F3:H3"/>
    <mergeCell ref="A5:H6"/>
    <mergeCell ref="G8:H8"/>
    <mergeCell ref="A40:A41"/>
    <mergeCell ref="B40:B41"/>
    <mergeCell ref="B22:B27"/>
    <mergeCell ref="A22:A27"/>
    <mergeCell ref="B34:B35"/>
    <mergeCell ref="A34:A35"/>
    <mergeCell ref="B31:B32"/>
    <mergeCell ref="A31:A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opLeftCell="A7" zoomScale="82" zoomScaleNormal="82" workbookViewId="0">
      <selection activeCell="D14" sqref="D14"/>
    </sheetView>
  </sheetViews>
  <sheetFormatPr defaultColWidth="9.140625" defaultRowHeight="17.25"/>
  <cols>
    <col min="1" max="3" width="9.140625" style="116"/>
    <col min="4" max="4" width="54.28515625" style="116" customWidth="1"/>
    <col min="5" max="5" width="27.42578125" style="116" customWidth="1"/>
    <col min="6" max="6" width="33.7109375" style="116" customWidth="1"/>
    <col min="7" max="8" width="9.140625" style="116"/>
    <col min="9" max="9" width="12.28515625" style="116" customWidth="1"/>
    <col min="10" max="16384" width="9.140625" style="116"/>
  </cols>
  <sheetData>
    <row r="1" spans="2:6" s="115" customFormat="1" ht="25.7" customHeight="1">
      <c r="D1" s="255" t="s">
        <v>39</v>
      </c>
      <c r="E1" s="255"/>
    </row>
    <row r="2" spans="2:6" ht="18" customHeight="1">
      <c r="D2" s="258" t="s">
        <v>74</v>
      </c>
      <c r="E2" s="258"/>
    </row>
    <row r="3" spans="2:6" ht="18" customHeight="1">
      <c r="D3" s="249" t="s">
        <v>37</v>
      </c>
      <c r="E3" s="249"/>
    </row>
    <row r="4" spans="2:6" ht="13.5" customHeight="1">
      <c r="D4" s="117"/>
      <c r="E4" s="117"/>
    </row>
    <row r="5" spans="2:6" ht="85.5" customHeight="1">
      <c r="B5" s="257" t="s">
        <v>203</v>
      </c>
      <c r="C5" s="257"/>
      <c r="D5" s="257"/>
      <c r="E5" s="257"/>
      <c r="F5" s="118"/>
    </row>
    <row r="7" spans="2:6">
      <c r="E7" s="201" t="s">
        <v>17</v>
      </c>
    </row>
    <row r="8" spans="2:6" ht="111.95" customHeight="1">
      <c r="B8" s="239" t="s">
        <v>60</v>
      </c>
      <c r="C8" s="240"/>
      <c r="D8" s="241" t="s">
        <v>61</v>
      </c>
      <c r="E8" s="200" t="s">
        <v>97</v>
      </c>
    </row>
    <row r="9" spans="2:6" ht="88.5" customHeight="1">
      <c r="B9" s="99" t="s">
        <v>31</v>
      </c>
      <c r="C9" s="99" t="s">
        <v>32</v>
      </c>
      <c r="D9" s="242"/>
      <c r="E9" s="133" t="s">
        <v>10</v>
      </c>
    </row>
    <row r="10" spans="2:6" ht="51.75">
      <c r="B10" s="99"/>
      <c r="C10" s="99"/>
      <c r="D10" s="119" t="s">
        <v>34</v>
      </c>
      <c r="E10" s="120">
        <f>+E12+E15+E18</f>
        <v>0</v>
      </c>
    </row>
    <row r="11" spans="2:6">
      <c r="B11" s="99"/>
      <c r="C11" s="99"/>
      <c r="D11" s="121" t="s">
        <v>70</v>
      </c>
      <c r="E11" s="120"/>
    </row>
    <row r="12" spans="2:6" ht="69">
      <c r="B12" s="109">
        <v>1130</v>
      </c>
      <c r="C12" s="56">
        <v>31001</v>
      </c>
      <c r="D12" s="139" t="s">
        <v>204</v>
      </c>
      <c r="E12" s="102">
        <f t="shared" ref="E12" si="0">+E14</f>
        <v>2523.8000000000002</v>
      </c>
    </row>
    <row r="13" spans="2:6">
      <c r="B13" s="122"/>
      <c r="C13" s="122"/>
      <c r="D13" s="111" t="s">
        <v>33</v>
      </c>
      <c r="E13" s="108"/>
    </row>
    <row r="14" spans="2:6" ht="34.5">
      <c r="B14" s="135"/>
      <c r="C14" s="135"/>
      <c r="D14" s="123" t="s">
        <v>27</v>
      </c>
      <c r="E14" s="124">
        <f>+'Հավելված N 3'!D15</f>
        <v>2523.8000000000002</v>
      </c>
    </row>
    <row r="15" spans="2:6" ht="69">
      <c r="B15" s="109">
        <v>1183</v>
      </c>
      <c r="C15" s="56">
        <v>32003</v>
      </c>
      <c r="D15" s="141" t="s">
        <v>201</v>
      </c>
      <c r="E15" s="102">
        <f t="shared" ref="E15" si="1">+E17</f>
        <v>-279945.39999999997</v>
      </c>
    </row>
    <row r="16" spans="2:6">
      <c r="B16" s="122"/>
      <c r="C16" s="122"/>
      <c r="D16" s="111" t="s">
        <v>33</v>
      </c>
      <c r="E16" s="108"/>
    </row>
    <row r="17" spans="1:5">
      <c r="B17" s="135"/>
      <c r="C17" s="135"/>
      <c r="D17" s="123" t="s">
        <v>49</v>
      </c>
      <c r="E17" s="124">
        <f>+'Հավելված N 3'!D18</f>
        <v>-279945.39999999997</v>
      </c>
    </row>
    <row r="18" spans="1:5" ht="34.5">
      <c r="B18" s="109">
        <v>1183</v>
      </c>
      <c r="C18" s="56">
        <v>32012</v>
      </c>
      <c r="D18" s="139" t="s">
        <v>180</v>
      </c>
      <c r="E18" s="102">
        <f>+E20+E44</f>
        <v>277421.59999999998</v>
      </c>
    </row>
    <row r="19" spans="1:5">
      <c r="B19" s="122"/>
      <c r="C19" s="122"/>
      <c r="D19" s="111" t="s">
        <v>33</v>
      </c>
      <c r="E19" s="108"/>
    </row>
    <row r="20" spans="1:5" ht="34.5">
      <c r="B20" s="135"/>
      <c r="C20" s="135"/>
      <c r="D20" s="123" t="s">
        <v>27</v>
      </c>
      <c r="E20" s="124">
        <f>+E22+E29+E31+E34+E37+E39+E42</f>
        <v>235421.6</v>
      </c>
    </row>
    <row r="21" spans="1:5">
      <c r="B21" s="135"/>
      <c r="C21" s="135"/>
      <c r="D21" s="125" t="s">
        <v>71</v>
      </c>
      <c r="E21" s="130"/>
    </row>
    <row r="22" spans="1:5" s="3" customFormat="1">
      <c r="A22" s="46"/>
      <c r="B22" s="37"/>
      <c r="C22" s="37"/>
      <c r="D22" s="179" t="s">
        <v>171</v>
      </c>
      <c r="E22" s="193">
        <f>SUM(E23:E28)</f>
        <v>106026.30000000002</v>
      </c>
    </row>
    <row r="23" spans="1:5" s="3" customFormat="1" ht="34.5">
      <c r="A23" s="46"/>
      <c r="B23" s="253"/>
      <c r="C23" s="253"/>
      <c r="D23" s="142" t="s">
        <v>172</v>
      </c>
      <c r="E23" s="194">
        <f>+'Հավելված N 3'!D22</f>
        <v>17164.099999999999</v>
      </c>
    </row>
    <row r="24" spans="1:5" s="3" customFormat="1">
      <c r="A24" s="46"/>
      <c r="B24" s="256"/>
      <c r="C24" s="256"/>
      <c r="D24" s="142" t="s">
        <v>173</v>
      </c>
      <c r="E24" s="194">
        <f>+'Հավելված N 3'!D23</f>
        <v>21195.599999999999</v>
      </c>
    </row>
    <row r="25" spans="1:5" s="3" customFormat="1">
      <c r="A25" s="46"/>
      <c r="B25" s="256"/>
      <c r="C25" s="256"/>
      <c r="D25" s="142" t="s">
        <v>174</v>
      </c>
      <c r="E25" s="194">
        <f>+'Հավելված N 3'!D24</f>
        <v>15377</v>
      </c>
    </row>
    <row r="26" spans="1:5" s="3" customFormat="1" ht="34.5">
      <c r="A26" s="46"/>
      <c r="B26" s="256"/>
      <c r="C26" s="256"/>
      <c r="D26" s="142" t="s">
        <v>175</v>
      </c>
      <c r="E26" s="194">
        <f>+'Հավելված N 3'!D25</f>
        <v>17091.900000000001</v>
      </c>
    </row>
    <row r="27" spans="1:5" s="3" customFormat="1" ht="34.5">
      <c r="A27" s="46"/>
      <c r="B27" s="256"/>
      <c r="C27" s="256"/>
      <c r="D27" s="142" t="s">
        <v>178</v>
      </c>
      <c r="E27" s="194">
        <f>+'Հավելված N 3'!D26</f>
        <v>17682.3</v>
      </c>
    </row>
    <row r="28" spans="1:5" s="3" customFormat="1" ht="34.5">
      <c r="A28" s="46"/>
      <c r="B28" s="254"/>
      <c r="C28" s="254"/>
      <c r="D28" s="142" t="s">
        <v>179</v>
      </c>
      <c r="E28" s="194">
        <f>+'Հավելված N 3'!D27</f>
        <v>17515.400000000001</v>
      </c>
    </row>
    <row r="29" spans="1:5" s="3" customFormat="1">
      <c r="A29" s="46"/>
      <c r="B29" s="37"/>
      <c r="C29" s="37"/>
      <c r="D29" s="179" t="s">
        <v>169</v>
      </c>
      <c r="E29" s="193">
        <f>+E30</f>
        <v>18176.8</v>
      </c>
    </row>
    <row r="30" spans="1:5" s="3" customFormat="1" ht="34.5">
      <c r="A30" s="46"/>
      <c r="B30" s="110"/>
      <c r="C30" s="110"/>
      <c r="D30" s="142" t="s">
        <v>170</v>
      </c>
      <c r="E30" s="194">
        <f>+'Հավելված N 3'!D29</f>
        <v>18176.8</v>
      </c>
    </row>
    <row r="31" spans="1:5" s="3" customFormat="1">
      <c r="A31" s="46"/>
      <c r="B31" s="37"/>
      <c r="C31" s="37"/>
      <c r="D31" s="179" t="s">
        <v>167</v>
      </c>
      <c r="E31" s="193">
        <f>SUM(E32:E33)</f>
        <v>39438.199999999997</v>
      </c>
    </row>
    <row r="32" spans="1:5" s="3" customFormat="1">
      <c r="A32" s="46"/>
      <c r="B32" s="253"/>
      <c r="C32" s="253"/>
      <c r="D32" s="142" t="s">
        <v>166</v>
      </c>
      <c r="E32" s="194">
        <f>+'Հավելված N 3'!D31</f>
        <v>11268.8</v>
      </c>
    </row>
    <row r="33" spans="1:5" s="3" customFormat="1">
      <c r="A33" s="46"/>
      <c r="B33" s="254"/>
      <c r="C33" s="254"/>
      <c r="D33" s="142" t="s">
        <v>168</v>
      </c>
      <c r="E33" s="194">
        <f>+'Հավելված N 3'!D32</f>
        <v>28169.4</v>
      </c>
    </row>
    <row r="34" spans="1:5" s="3" customFormat="1">
      <c r="A34" s="46"/>
      <c r="B34" s="37"/>
      <c r="C34" s="37"/>
      <c r="D34" s="179" t="s">
        <v>81</v>
      </c>
      <c r="E34" s="193">
        <f>SUM(E35:E36)</f>
        <v>30061.9</v>
      </c>
    </row>
    <row r="35" spans="1:5" s="3" customFormat="1">
      <c r="A35" s="46"/>
      <c r="B35" s="253"/>
      <c r="C35" s="253"/>
      <c r="D35" s="142" t="s">
        <v>176</v>
      </c>
      <c r="E35" s="194">
        <f>+'Հավելված N 3'!D34</f>
        <v>13116.1</v>
      </c>
    </row>
    <row r="36" spans="1:5" s="3" customFormat="1" ht="34.5">
      <c r="A36" s="46"/>
      <c r="B36" s="254"/>
      <c r="C36" s="254"/>
      <c r="D36" s="142" t="s">
        <v>177</v>
      </c>
      <c r="E36" s="194">
        <f>+'Հավելված N 3'!D35</f>
        <v>16945.8</v>
      </c>
    </row>
    <row r="37" spans="1:5" s="3" customFormat="1">
      <c r="A37" s="46"/>
      <c r="B37" s="37"/>
      <c r="C37" s="37"/>
      <c r="D37" s="179" t="s">
        <v>181</v>
      </c>
      <c r="E37" s="193">
        <f>+E38</f>
        <v>10121.9</v>
      </c>
    </row>
    <row r="38" spans="1:5" s="3" customFormat="1">
      <c r="A38" s="46"/>
      <c r="B38" s="110"/>
      <c r="C38" s="110"/>
      <c r="D38" s="142" t="s">
        <v>182</v>
      </c>
      <c r="E38" s="194">
        <f>+'Հավելված N 3'!D38</f>
        <v>10121.9</v>
      </c>
    </row>
    <row r="39" spans="1:5" s="3" customFormat="1">
      <c r="A39" s="46"/>
      <c r="B39" s="37"/>
      <c r="C39" s="37"/>
      <c r="D39" s="179" t="s">
        <v>183</v>
      </c>
      <c r="E39" s="193">
        <f>SUM(E40:E41)</f>
        <v>21980.2</v>
      </c>
    </row>
    <row r="40" spans="1:5" s="3" customFormat="1">
      <c r="A40" s="46"/>
      <c r="B40" s="253"/>
      <c r="C40" s="253"/>
      <c r="D40" s="142" t="s">
        <v>184</v>
      </c>
      <c r="E40" s="194">
        <f>+'Հավելված N 3'!D40</f>
        <v>10907.7</v>
      </c>
    </row>
    <row r="41" spans="1:5" s="3" customFormat="1">
      <c r="A41" s="46"/>
      <c r="B41" s="254"/>
      <c r="C41" s="254"/>
      <c r="D41" s="142" t="s">
        <v>185</v>
      </c>
      <c r="E41" s="194">
        <f>+'Հավելված N 3'!D41</f>
        <v>11072.5</v>
      </c>
    </row>
    <row r="42" spans="1:5" s="3" customFormat="1">
      <c r="A42" s="46"/>
      <c r="B42" s="37"/>
      <c r="C42" s="37"/>
      <c r="D42" s="179" t="s">
        <v>186</v>
      </c>
      <c r="E42" s="193">
        <f>+E43</f>
        <v>9616.2999999999993</v>
      </c>
    </row>
    <row r="43" spans="1:5" s="3" customFormat="1">
      <c r="A43" s="46"/>
      <c r="B43" s="110"/>
      <c r="C43" s="110"/>
      <c r="D43" s="142" t="s">
        <v>187</v>
      </c>
      <c r="E43" s="194">
        <f>+'Հավելված N 3'!D43</f>
        <v>9616.2999999999993</v>
      </c>
    </row>
    <row r="44" spans="1:5" ht="34.5">
      <c r="B44" s="135"/>
      <c r="C44" s="135"/>
      <c r="D44" s="123" t="s">
        <v>189</v>
      </c>
      <c r="E44" s="124">
        <f>+E46+E53+E55+E58+E61+E63+E66</f>
        <v>42000</v>
      </c>
    </row>
    <row r="45" spans="1:5">
      <c r="B45" s="135"/>
      <c r="C45" s="135"/>
      <c r="D45" s="125" t="s">
        <v>71</v>
      </c>
      <c r="E45" s="130"/>
    </row>
    <row r="46" spans="1:5" s="3" customFormat="1">
      <c r="A46" s="46"/>
      <c r="B46" s="37"/>
      <c r="C46" s="37"/>
      <c r="D46" s="179" t="s">
        <v>188</v>
      </c>
      <c r="E46" s="193">
        <f>+'Հավելված N 3'!D36</f>
        <v>42000</v>
      </c>
    </row>
  </sheetData>
  <mergeCells count="14">
    <mergeCell ref="C35:C36"/>
    <mergeCell ref="B35:B36"/>
    <mergeCell ref="C40:C41"/>
    <mergeCell ref="B40:B41"/>
    <mergeCell ref="D1:E1"/>
    <mergeCell ref="D3:E3"/>
    <mergeCell ref="C32:C33"/>
    <mergeCell ref="C23:C28"/>
    <mergeCell ref="B23:B28"/>
    <mergeCell ref="B5:E5"/>
    <mergeCell ref="B8:C8"/>
    <mergeCell ref="D8:D9"/>
    <mergeCell ref="D2:E2"/>
    <mergeCell ref="B32:B3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43" zoomScale="85" zoomScaleNormal="85" zoomScaleSheetLayoutView="100" workbookViewId="0">
      <selection activeCell="D50" sqref="D50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48" t="s">
        <v>220</v>
      </c>
      <c r="D1" s="248"/>
    </row>
    <row r="2" spans="1:4" ht="17.45" customHeight="1">
      <c r="C2" s="249" t="s">
        <v>74</v>
      </c>
      <c r="D2" s="249"/>
    </row>
    <row r="3" spans="1:4" ht="17.45" customHeight="1">
      <c r="C3" s="249" t="s">
        <v>37</v>
      </c>
      <c r="D3" s="249"/>
    </row>
    <row r="6" spans="1:4" ht="59.45" customHeight="1">
      <c r="A6" s="45"/>
      <c r="B6" s="270" t="s">
        <v>241</v>
      </c>
      <c r="C6" s="270"/>
      <c r="D6" s="270"/>
    </row>
    <row r="7" spans="1:4" ht="23.45" customHeight="1"/>
    <row r="8" spans="1:4" ht="21.95" customHeight="1">
      <c r="A8" s="269" t="s">
        <v>48</v>
      </c>
      <c r="B8" s="269"/>
      <c r="C8" s="269"/>
      <c r="D8" s="269"/>
    </row>
    <row r="9" spans="1:4" ht="38.85" customHeight="1">
      <c r="C9" s="198" t="s">
        <v>42</v>
      </c>
      <c r="D9" s="11"/>
    </row>
    <row r="10" spans="1:4">
      <c r="B10" s="266" t="s">
        <v>7</v>
      </c>
      <c r="C10" s="267"/>
      <c r="D10" s="268"/>
    </row>
    <row r="11" spans="1:4" s="29" customFormat="1">
      <c r="B11" s="46"/>
      <c r="C11" s="46"/>
      <c r="D11" s="47"/>
    </row>
    <row r="12" spans="1:4" s="29" customFormat="1">
      <c r="B12" s="46"/>
      <c r="C12" s="46"/>
    </row>
    <row r="13" spans="1:4" s="3" customFormat="1">
      <c r="B13" s="42" t="s">
        <v>50</v>
      </c>
      <c r="C13" s="42" t="s">
        <v>1</v>
      </c>
      <c r="D13" s="37"/>
    </row>
    <row r="14" spans="1:4" s="3" customFormat="1" ht="51.75">
      <c r="B14" s="43">
        <v>1130</v>
      </c>
      <c r="C14" s="30" t="s">
        <v>221</v>
      </c>
      <c r="D14" s="42"/>
    </row>
    <row r="15" spans="1:4" s="3" customFormat="1"/>
    <row r="16" spans="1:4" s="3" customFormat="1">
      <c r="B16" s="262" t="s">
        <v>2</v>
      </c>
      <c r="C16" s="263"/>
      <c r="D16" s="48"/>
    </row>
    <row r="17" spans="2:5" s="3" customFormat="1" ht="69">
      <c r="B17" s="12" t="s">
        <v>3</v>
      </c>
      <c r="C17" s="36">
        <v>1130</v>
      </c>
      <c r="D17" s="184" t="s">
        <v>40</v>
      </c>
    </row>
    <row r="18" spans="2:5" s="3" customFormat="1" ht="34.5">
      <c r="B18" s="12" t="s">
        <v>4</v>
      </c>
      <c r="C18" s="36">
        <v>31001</v>
      </c>
      <c r="D18" s="13" t="s">
        <v>10</v>
      </c>
    </row>
    <row r="19" spans="2:5" s="3" customFormat="1" ht="51.75">
      <c r="B19" s="12" t="s">
        <v>222</v>
      </c>
      <c r="C19" s="44" t="s">
        <v>223</v>
      </c>
      <c r="D19" s="219"/>
    </row>
    <row r="20" spans="2:5" s="3" customFormat="1" ht="69">
      <c r="B20" s="12" t="s">
        <v>224</v>
      </c>
      <c r="C20" s="44" t="s">
        <v>225</v>
      </c>
      <c r="D20" s="220"/>
    </row>
    <row r="21" spans="2:5" s="3" customFormat="1" ht="34.5">
      <c r="B21" s="15" t="s">
        <v>226</v>
      </c>
      <c r="C21" s="44" t="s">
        <v>227</v>
      </c>
      <c r="D21" s="220"/>
    </row>
    <row r="22" spans="2:5" s="3" customFormat="1" ht="54" customHeight="1">
      <c r="B22" s="49" t="s">
        <v>228</v>
      </c>
      <c r="C22" s="44" t="s">
        <v>229</v>
      </c>
      <c r="D22" s="220"/>
    </row>
    <row r="23" spans="2:5" s="3" customFormat="1">
      <c r="B23" s="264" t="s">
        <v>0</v>
      </c>
      <c r="C23" s="265"/>
      <c r="D23" s="221"/>
    </row>
    <row r="24" spans="2:5" s="3" customFormat="1">
      <c r="B24" s="260" t="s">
        <v>230</v>
      </c>
      <c r="C24" s="271"/>
      <c r="D24" s="50">
        <v>1</v>
      </c>
    </row>
    <row r="25" spans="2:5" s="51" customFormat="1">
      <c r="B25" s="16" t="s">
        <v>5</v>
      </c>
      <c r="C25" s="16"/>
      <c r="D25" s="52">
        <f>+'Հավելված N 1'!D22</f>
        <v>2523.8000000000002</v>
      </c>
      <c r="E25" s="53"/>
    </row>
    <row r="27" spans="2:5" s="3" customFormat="1">
      <c r="B27" s="42" t="s">
        <v>50</v>
      </c>
      <c r="C27" s="42" t="s">
        <v>1</v>
      </c>
      <c r="D27" s="37"/>
    </row>
    <row r="28" spans="2:5" s="3" customFormat="1">
      <c r="B28" s="43">
        <v>1183</v>
      </c>
      <c r="C28" s="30" t="s">
        <v>214</v>
      </c>
      <c r="D28" s="42"/>
    </row>
    <row r="29" spans="2:5" s="3" customFormat="1"/>
    <row r="30" spans="2:5" s="3" customFormat="1">
      <c r="B30" s="262" t="s">
        <v>2</v>
      </c>
      <c r="C30" s="263"/>
      <c r="D30" s="48"/>
    </row>
    <row r="31" spans="2:5" s="3" customFormat="1" ht="69">
      <c r="B31" s="12" t="s">
        <v>3</v>
      </c>
      <c r="C31" s="36">
        <v>1183</v>
      </c>
      <c r="D31" s="184" t="s">
        <v>46</v>
      </c>
    </row>
    <row r="32" spans="2:5" s="3" customFormat="1" ht="34.5">
      <c r="B32" s="12" t="s">
        <v>4</v>
      </c>
      <c r="C32" s="36">
        <v>32003</v>
      </c>
      <c r="D32" s="13" t="s">
        <v>10</v>
      </c>
    </row>
    <row r="33" spans="2:5" s="3" customFormat="1" ht="51.75">
      <c r="B33" s="12" t="s">
        <v>222</v>
      </c>
      <c r="C33" s="151" t="s">
        <v>231</v>
      </c>
      <c r="D33" s="219"/>
    </row>
    <row r="34" spans="2:5" s="3" customFormat="1" ht="34.5">
      <c r="B34" s="12" t="s">
        <v>224</v>
      </c>
      <c r="C34" s="151" t="s">
        <v>232</v>
      </c>
      <c r="D34" s="220"/>
    </row>
    <row r="35" spans="2:5" s="3" customFormat="1" ht="18" customHeight="1">
      <c r="B35" s="15" t="s">
        <v>226</v>
      </c>
      <c r="C35" s="151" t="s">
        <v>95</v>
      </c>
      <c r="D35" s="220"/>
    </row>
    <row r="36" spans="2:5" s="3" customFormat="1" ht="69">
      <c r="B36" s="49" t="s">
        <v>233</v>
      </c>
      <c r="C36" s="151" t="s">
        <v>234</v>
      </c>
      <c r="D36" s="220"/>
    </row>
    <row r="37" spans="2:5" s="3" customFormat="1">
      <c r="B37" s="264" t="s">
        <v>0</v>
      </c>
      <c r="C37" s="265"/>
      <c r="D37" s="221"/>
    </row>
    <row r="38" spans="2:5" s="51" customFormat="1">
      <c r="B38" s="16" t="s">
        <v>5</v>
      </c>
      <c r="C38" s="16"/>
      <c r="D38" s="52">
        <f>+'Հավելված N 1'!D35</f>
        <v>-279945.39999999997</v>
      </c>
      <c r="E38" s="53"/>
    </row>
    <row r="39" spans="2:5" ht="8.25" customHeight="1"/>
    <row r="40" spans="2:5" s="3" customFormat="1" ht="69">
      <c r="B40" s="12" t="s">
        <v>3</v>
      </c>
      <c r="C40" s="36">
        <v>1183</v>
      </c>
      <c r="D40" s="184" t="s">
        <v>40</v>
      </c>
    </row>
    <row r="41" spans="2:5" s="3" customFormat="1" ht="34.5">
      <c r="B41" s="12" t="s">
        <v>4</v>
      </c>
      <c r="C41" s="36">
        <v>32012</v>
      </c>
      <c r="D41" s="13" t="s">
        <v>10</v>
      </c>
    </row>
    <row r="42" spans="2:5" s="3" customFormat="1" ht="34.5">
      <c r="B42" s="12" t="s">
        <v>222</v>
      </c>
      <c r="C42" s="151" t="s">
        <v>235</v>
      </c>
      <c r="D42" s="219"/>
    </row>
    <row r="43" spans="2:5" s="3" customFormat="1" ht="34.5">
      <c r="B43" s="12" t="s">
        <v>224</v>
      </c>
      <c r="C43" s="151" t="s">
        <v>236</v>
      </c>
      <c r="D43" s="220"/>
    </row>
    <row r="44" spans="2:5" s="3" customFormat="1" ht="51.75">
      <c r="B44" s="15" t="s">
        <v>226</v>
      </c>
      <c r="C44" s="151" t="s">
        <v>95</v>
      </c>
      <c r="D44" s="220"/>
    </row>
    <row r="45" spans="2:5" s="3" customFormat="1" ht="54" customHeight="1">
      <c r="B45" s="49" t="s">
        <v>233</v>
      </c>
      <c r="C45" s="151" t="s">
        <v>237</v>
      </c>
      <c r="D45" s="220"/>
    </row>
    <row r="46" spans="2:5" s="3" customFormat="1">
      <c r="B46" s="264" t="s">
        <v>0</v>
      </c>
      <c r="C46" s="265"/>
      <c r="D46" s="221"/>
    </row>
    <row r="47" spans="2:5" s="3" customFormat="1">
      <c r="B47" s="259" t="s">
        <v>238</v>
      </c>
      <c r="C47" s="259"/>
      <c r="D47" s="197">
        <v>2</v>
      </c>
    </row>
    <row r="48" spans="2:5" s="3" customFormat="1">
      <c r="B48" s="259" t="s">
        <v>239</v>
      </c>
      <c r="C48" s="259"/>
      <c r="D48" s="197">
        <v>6</v>
      </c>
    </row>
    <row r="49" spans="2:5" s="3" customFormat="1" ht="34.9" customHeight="1">
      <c r="B49" s="260" t="s">
        <v>240</v>
      </c>
      <c r="C49" s="261"/>
      <c r="D49" s="197">
        <v>8</v>
      </c>
    </row>
    <row r="50" spans="2:5" s="51" customFormat="1">
      <c r="B50" s="16" t="s">
        <v>5</v>
      </c>
      <c r="C50" s="16"/>
      <c r="D50" s="52">
        <f>+'Հավելված N 1'!D41</f>
        <v>277421.59999999998</v>
      </c>
      <c r="E50" s="53"/>
    </row>
  </sheetData>
  <mergeCells count="18">
    <mergeCell ref="B16:C16"/>
    <mergeCell ref="D33:D37"/>
    <mergeCell ref="B37:C37"/>
    <mergeCell ref="D42:D46"/>
    <mergeCell ref="B23:C23"/>
    <mergeCell ref="B24:C24"/>
    <mergeCell ref="D19:D23"/>
    <mergeCell ref="C1:D1"/>
    <mergeCell ref="C2:D2"/>
    <mergeCell ref="C3:D3"/>
    <mergeCell ref="B10:D10"/>
    <mergeCell ref="A8:D8"/>
    <mergeCell ref="B6:D6"/>
    <mergeCell ref="B47:C47"/>
    <mergeCell ref="B48:C48"/>
    <mergeCell ref="B49:C49"/>
    <mergeCell ref="B30:C30"/>
    <mergeCell ref="B46:C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opLeftCell="A67" zoomScale="85" zoomScaleNormal="85" zoomScaleSheetLayoutView="100" workbookViewId="0">
      <selection activeCell="F17" sqref="F17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14062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48" t="s">
        <v>59</v>
      </c>
      <c r="D1" s="248"/>
    </row>
    <row r="2" spans="1:4" ht="17.45" customHeight="1">
      <c r="C2" s="249" t="s">
        <v>74</v>
      </c>
      <c r="D2" s="249"/>
    </row>
    <row r="3" spans="1:4" ht="17.45" customHeight="1">
      <c r="C3" s="249" t="s">
        <v>37</v>
      </c>
      <c r="D3" s="249"/>
    </row>
    <row r="6" spans="1:4" ht="59.45" customHeight="1">
      <c r="A6" s="45"/>
      <c r="B6" s="270" t="s">
        <v>242</v>
      </c>
      <c r="C6" s="270"/>
      <c r="D6" s="270"/>
    </row>
    <row r="7" spans="1:4" ht="23.45" customHeight="1"/>
    <row r="8" spans="1:4" ht="21.95" customHeight="1">
      <c r="A8" s="269" t="s">
        <v>96</v>
      </c>
      <c r="B8" s="269"/>
      <c r="C8" s="269"/>
      <c r="D8" s="269"/>
    </row>
    <row r="9" spans="1:4" ht="38.85" customHeight="1">
      <c r="C9" s="198" t="s">
        <v>42</v>
      </c>
      <c r="D9" s="11"/>
    </row>
    <row r="10" spans="1:4">
      <c r="B10" s="266" t="s">
        <v>47</v>
      </c>
      <c r="C10" s="267"/>
      <c r="D10" s="268"/>
    </row>
    <row r="11" spans="1:4" s="29" customFormat="1">
      <c r="B11" s="46"/>
      <c r="C11" s="46"/>
      <c r="D11" s="47"/>
    </row>
    <row r="12" spans="1:4" s="29" customFormat="1">
      <c r="B12" s="46"/>
      <c r="C12" s="46"/>
    </row>
    <row r="13" spans="1:4" s="3" customFormat="1">
      <c r="B13" s="42" t="s">
        <v>50</v>
      </c>
      <c r="C13" s="42" t="s">
        <v>1</v>
      </c>
      <c r="D13" s="37"/>
    </row>
    <row r="14" spans="1:4" s="3" customFormat="1" ht="51.75">
      <c r="B14" s="43">
        <v>1130</v>
      </c>
      <c r="C14" s="30" t="s">
        <v>221</v>
      </c>
      <c r="D14" s="42"/>
    </row>
    <row r="15" spans="1:4" s="3" customFormat="1"/>
    <row r="16" spans="1:4" s="3" customFormat="1">
      <c r="B16" s="262" t="s">
        <v>2</v>
      </c>
      <c r="C16" s="263"/>
      <c r="D16" s="48"/>
    </row>
    <row r="17" spans="2:5" s="3" customFormat="1" ht="69">
      <c r="B17" s="12" t="s">
        <v>3</v>
      </c>
      <c r="C17" s="36">
        <v>1130</v>
      </c>
      <c r="D17" s="184" t="s">
        <v>40</v>
      </c>
    </row>
    <row r="18" spans="2:5" s="3" customFormat="1" ht="34.5">
      <c r="B18" s="12" t="s">
        <v>4</v>
      </c>
      <c r="C18" s="36">
        <v>31001</v>
      </c>
      <c r="D18" s="13" t="s">
        <v>10</v>
      </c>
    </row>
    <row r="19" spans="2:5" s="3" customFormat="1" ht="51.75">
      <c r="B19" s="12" t="s">
        <v>222</v>
      </c>
      <c r="C19" s="44" t="s">
        <v>223</v>
      </c>
      <c r="D19" s="219"/>
    </row>
    <row r="20" spans="2:5" s="3" customFormat="1" ht="69">
      <c r="B20" s="12" t="s">
        <v>224</v>
      </c>
      <c r="C20" s="44" t="s">
        <v>225</v>
      </c>
      <c r="D20" s="220"/>
    </row>
    <row r="21" spans="2:5" s="3" customFormat="1" ht="34.5">
      <c r="B21" s="15" t="s">
        <v>226</v>
      </c>
      <c r="C21" s="44" t="s">
        <v>227</v>
      </c>
      <c r="D21" s="220"/>
    </row>
    <row r="22" spans="2:5" s="3" customFormat="1" ht="54" customHeight="1">
      <c r="B22" s="49" t="s">
        <v>228</v>
      </c>
      <c r="C22" s="44" t="s">
        <v>229</v>
      </c>
      <c r="D22" s="220"/>
    </row>
    <row r="23" spans="2:5" s="3" customFormat="1">
      <c r="B23" s="264" t="s">
        <v>0</v>
      </c>
      <c r="C23" s="265"/>
      <c r="D23" s="221"/>
    </row>
    <row r="24" spans="2:5" s="3" customFormat="1">
      <c r="B24" s="260" t="s">
        <v>230</v>
      </c>
      <c r="C24" s="271"/>
      <c r="D24" s="50">
        <v>1</v>
      </c>
    </row>
    <row r="25" spans="2:5" s="51" customFormat="1">
      <c r="B25" s="16" t="s">
        <v>5</v>
      </c>
      <c r="C25" s="16"/>
      <c r="D25" s="52">
        <f>+'Հավելված N 2'!G59</f>
        <v>2523.8000000000002</v>
      </c>
      <c r="E25" s="53"/>
    </row>
    <row r="27" spans="2:5" s="3" customFormat="1">
      <c r="B27" s="42" t="s">
        <v>50</v>
      </c>
      <c r="C27" s="42" t="s">
        <v>1</v>
      </c>
      <c r="D27" s="37"/>
    </row>
    <row r="28" spans="2:5" s="3" customFormat="1">
      <c r="B28" s="43">
        <v>1183</v>
      </c>
      <c r="C28" s="30" t="s">
        <v>214</v>
      </c>
      <c r="D28" s="42"/>
    </row>
    <row r="29" spans="2:5" s="3" customFormat="1"/>
    <row r="30" spans="2:5" s="3" customFormat="1" ht="69">
      <c r="B30" s="12" t="s">
        <v>3</v>
      </c>
      <c r="C30" s="36">
        <v>1183</v>
      </c>
      <c r="D30" s="184" t="s">
        <v>40</v>
      </c>
    </row>
    <row r="31" spans="2:5" s="3" customFormat="1" ht="34.5">
      <c r="B31" s="12" t="s">
        <v>4</v>
      </c>
      <c r="C31" s="36">
        <v>32012</v>
      </c>
      <c r="D31" s="13" t="s">
        <v>10</v>
      </c>
    </row>
    <row r="32" spans="2:5" s="3" customFormat="1" ht="34.5">
      <c r="B32" s="12" t="s">
        <v>222</v>
      </c>
      <c r="C32" s="151" t="s">
        <v>235</v>
      </c>
      <c r="D32" s="219"/>
    </row>
    <row r="33" spans="1:5" s="3" customFormat="1" ht="34.5">
      <c r="B33" s="12" t="s">
        <v>224</v>
      </c>
      <c r="C33" s="151" t="s">
        <v>236</v>
      </c>
      <c r="D33" s="220"/>
    </row>
    <row r="34" spans="1:5" s="3" customFormat="1" ht="51.75">
      <c r="B34" s="15" t="s">
        <v>226</v>
      </c>
      <c r="C34" s="151" t="s">
        <v>95</v>
      </c>
      <c r="D34" s="220"/>
    </row>
    <row r="35" spans="1:5" s="3" customFormat="1" ht="54" customHeight="1">
      <c r="B35" s="49" t="s">
        <v>233</v>
      </c>
      <c r="C35" s="151" t="s">
        <v>237</v>
      </c>
      <c r="D35" s="220"/>
    </row>
    <row r="36" spans="1:5" s="3" customFormat="1">
      <c r="B36" s="264" t="s">
        <v>0</v>
      </c>
      <c r="C36" s="265"/>
      <c r="D36" s="221"/>
    </row>
    <row r="37" spans="1:5" s="3" customFormat="1">
      <c r="B37" s="259" t="s">
        <v>238</v>
      </c>
      <c r="C37" s="259"/>
      <c r="D37" s="197">
        <v>1</v>
      </c>
    </row>
    <row r="38" spans="1:5" s="3" customFormat="1">
      <c r="B38" s="259" t="s">
        <v>239</v>
      </c>
      <c r="C38" s="259"/>
      <c r="D38" s="197">
        <v>6</v>
      </c>
    </row>
    <row r="39" spans="1:5" s="3" customFormat="1" ht="34.9" customHeight="1">
      <c r="B39" s="260" t="s">
        <v>240</v>
      </c>
      <c r="C39" s="261"/>
      <c r="D39" s="197">
        <v>8</v>
      </c>
    </row>
    <row r="40" spans="1:5" s="51" customFormat="1">
      <c r="B40" s="16" t="s">
        <v>5</v>
      </c>
      <c r="C40" s="16"/>
      <c r="D40" s="52">
        <f>+'Հավելված N 2'!G35</f>
        <v>235421.6</v>
      </c>
      <c r="E40" s="53"/>
    </row>
    <row r="46" spans="1:5">
      <c r="A46" s="272" t="s">
        <v>243</v>
      </c>
      <c r="B46" s="272"/>
      <c r="C46" s="272"/>
      <c r="D46" s="272"/>
    </row>
    <row r="47" spans="1:5" ht="38.85" customHeight="1">
      <c r="C47" s="198" t="s">
        <v>189</v>
      </c>
      <c r="D47" s="11"/>
    </row>
    <row r="48" spans="1:5">
      <c r="B48" s="38" t="s">
        <v>47</v>
      </c>
      <c r="C48" s="39"/>
      <c r="D48" s="40"/>
    </row>
    <row r="49" spans="2:5" s="29" customFormat="1">
      <c r="B49" s="46"/>
      <c r="C49" s="46"/>
      <c r="D49" s="47"/>
    </row>
    <row r="50" spans="2:5" s="29" customFormat="1">
      <c r="B50" s="46"/>
      <c r="C50" s="46"/>
    </row>
    <row r="51" spans="2:5" s="3" customFormat="1">
      <c r="B51" s="42" t="s">
        <v>50</v>
      </c>
      <c r="C51" s="42" t="s">
        <v>1</v>
      </c>
      <c r="D51" s="37"/>
    </row>
    <row r="52" spans="2:5" s="3" customFormat="1">
      <c r="B52" s="43">
        <v>1183</v>
      </c>
      <c r="C52" s="30" t="s">
        <v>214</v>
      </c>
      <c r="D52" s="42"/>
    </row>
    <row r="53" spans="2:5" s="3" customFormat="1"/>
    <row r="54" spans="2:5" s="3" customFormat="1">
      <c r="B54" s="262" t="s">
        <v>2</v>
      </c>
      <c r="C54" s="263"/>
      <c r="D54" s="48"/>
    </row>
    <row r="55" spans="2:5" s="3" customFormat="1" ht="69">
      <c r="B55" s="12" t="s">
        <v>3</v>
      </c>
      <c r="C55" s="36">
        <v>1183</v>
      </c>
      <c r="D55" s="184" t="s">
        <v>40</v>
      </c>
    </row>
    <row r="56" spans="2:5" s="3" customFormat="1" ht="34.5">
      <c r="B56" s="12" t="s">
        <v>4</v>
      </c>
      <c r="C56" s="36">
        <v>32012</v>
      </c>
      <c r="D56" s="13" t="s">
        <v>10</v>
      </c>
    </row>
    <row r="57" spans="2:5" s="3" customFormat="1" ht="34.5">
      <c r="B57" s="12" t="s">
        <v>222</v>
      </c>
      <c r="C57" s="151" t="s">
        <v>235</v>
      </c>
      <c r="D57" s="219"/>
    </row>
    <row r="58" spans="2:5" s="3" customFormat="1" ht="34.5">
      <c r="B58" s="12" t="s">
        <v>224</v>
      </c>
      <c r="C58" s="151" t="s">
        <v>236</v>
      </c>
      <c r="D58" s="220"/>
    </row>
    <row r="59" spans="2:5" s="3" customFormat="1" ht="18" customHeight="1">
      <c r="B59" s="15" t="s">
        <v>226</v>
      </c>
      <c r="C59" s="151" t="s">
        <v>95</v>
      </c>
      <c r="D59" s="220"/>
    </row>
    <row r="60" spans="2:5" s="3" customFormat="1" ht="69">
      <c r="B60" s="49" t="s">
        <v>233</v>
      </c>
      <c r="C60" s="151" t="s">
        <v>237</v>
      </c>
      <c r="D60" s="220"/>
    </row>
    <row r="61" spans="2:5" s="3" customFormat="1">
      <c r="B61" s="264" t="s">
        <v>0</v>
      </c>
      <c r="C61" s="265"/>
      <c r="D61" s="221"/>
    </row>
    <row r="62" spans="2:5" s="3" customFormat="1">
      <c r="B62" s="259" t="s">
        <v>238</v>
      </c>
      <c r="C62" s="259"/>
      <c r="D62" s="14">
        <v>1</v>
      </c>
    </row>
    <row r="63" spans="2:5" s="51" customFormat="1">
      <c r="B63" s="16" t="s">
        <v>5</v>
      </c>
      <c r="C63" s="16"/>
      <c r="D63" s="52">
        <f>+'Հավելված N 2'!G42</f>
        <v>42000</v>
      </c>
      <c r="E63" s="53"/>
    </row>
    <row r="69" spans="1:4">
      <c r="A69" s="272" t="s">
        <v>73</v>
      </c>
      <c r="B69" s="272"/>
      <c r="C69" s="272"/>
      <c r="D69" s="272"/>
    </row>
    <row r="70" spans="1:4" ht="38.85" customHeight="1">
      <c r="C70" s="198" t="s">
        <v>49</v>
      </c>
      <c r="D70" s="11"/>
    </row>
    <row r="71" spans="1:4">
      <c r="B71" s="38" t="s">
        <v>47</v>
      </c>
      <c r="C71" s="39"/>
      <c r="D71" s="40"/>
    </row>
    <row r="72" spans="1:4" s="29" customFormat="1">
      <c r="B72" s="46"/>
      <c r="C72" s="46"/>
      <c r="D72" s="47"/>
    </row>
    <row r="73" spans="1:4" s="29" customFormat="1">
      <c r="B73" s="46"/>
      <c r="C73" s="46"/>
    </row>
    <row r="74" spans="1:4" s="3" customFormat="1">
      <c r="B74" s="42" t="s">
        <v>50</v>
      </c>
      <c r="C74" s="42" t="s">
        <v>1</v>
      </c>
      <c r="D74" s="37"/>
    </row>
    <row r="75" spans="1:4" s="3" customFormat="1">
      <c r="B75" s="43">
        <v>1183</v>
      </c>
      <c r="C75" s="30" t="s">
        <v>214</v>
      </c>
      <c r="D75" s="42"/>
    </row>
    <row r="76" spans="1:4" s="3" customFormat="1"/>
    <row r="77" spans="1:4" s="3" customFormat="1">
      <c r="B77" s="262" t="s">
        <v>2</v>
      </c>
      <c r="C77" s="263"/>
      <c r="D77" s="48"/>
    </row>
    <row r="78" spans="1:4" s="3" customFormat="1" ht="69">
      <c r="B78" s="12" t="s">
        <v>3</v>
      </c>
      <c r="C78" s="36">
        <v>1183</v>
      </c>
      <c r="D78" s="184" t="s">
        <v>46</v>
      </c>
    </row>
    <row r="79" spans="1:4" s="3" customFormat="1" ht="34.5">
      <c r="B79" s="12" t="s">
        <v>4</v>
      </c>
      <c r="C79" s="36">
        <v>32003</v>
      </c>
      <c r="D79" s="13" t="s">
        <v>10</v>
      </c>
    </row>
    <row r="80" spans="1:4" s="3" customFormat="1" ht="51.75">
      <c r="B80" s="12" t="s">
        <v>222</v>
      </c>
      <c r="C80" s="151" t="s">
        <v>231</v>
      </c>
      <c r="D80" s="219"/>
    </row>
    <row r="81" spans="2:5" s="3" customFormat="1" ht="34.5">
      <c r="B81" s="12" t="s">
        <v>224</v>
      </c>
      <c r="C81" s="151" t="s">
        <v>232</v>
      </c>
      <c r="D81" s="220"/>
    </row>
    <row r="82" spans="2:5" s="3" customFormat="1" ht="18" customHeight="1">
      <c r="B82" s="15" t="s">
        <v>226</v>
      </c>
      <c r="C82" s="151" t="s">
        <v>95</v>
      </c>
      <c r="D82" s="220"/>
    </row>
    <row r="83" spans="2:5" s="3" customFormat="1" ht="69">
      <c r="B83" s="49" t="s">
        <v>233</v>
      </c>
      <c r="C83" s="151" t="s">
        <v>234</v>
      </c>
      <c r="D83" s="220"/>
    </row>
    <row r="84" spans="2:5" s="3" customFormat="1">
      <c r="B84" s="264" t="s">
        <v>0</v>
      </c>
      <c r="C84" s="265"/>
      <c r="D84" s="221"/>
    </row>
    <row r="85" spans="2:5" s="51" customFormat="1">
      <c r="B85" s="16" t="s">
        <v>5</v>
      </c>
      <c r="C85" s="16"/>
      <c r="D85" s="52">
        <f>+'Հավելված N 2'!G26</f>
        <v>-279945.39999999997</v>
      </c>
      <c r="E85" s="53"/>
    </row>
  </sheetData>
  <mergeCells count="24">
    <mergeCell ref="B10:D10"/>
    <mergeCell ref="B16:C16"/>
    <mergeCell ref="D19:D23"/>
    <mergeCell ref="B23:C23"/>
    <mergeCell ref="C1:D1"/>
    <mergeCell ref="C2:D2"/>
    <mergeCell ref="C3:D3"/>
    <mergeCell ref="B6:D6"/>
    <mergeCell ref="A8:D8"/>
    <mergeCell ref="B38:C38"/>
    <mergeCell ref="B24:C24"/>
    <mergeCell ref="B77:C77"/>
    <mergeCell ref="D80:D84"/>
    <mergeCell ref="B84:C84"/>
    <mergeCell ref="D57:D61"/>
    <mergeCell ref="B61:C61"/>
    <mergeCell ref="D32:D36"/>
    <mergeCell ref="B36:C36"/>
    <mergeCell ref="B37:C37"/>
    <mergeCell ref="B62:C62"/>
    <mergeCell ref="B39:C39"/>
    <mergeCell ref="A69:D69"/>
    <mergeCell ref="A46:D46"/>
    <mergeCell ref="B54:C5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tabSelected="1" zoomScale="85" zoomScaleNormal="85" workbookViewId="0">
      <selection activeCell="F23" sqref="F23"/>
    </sheetView>
  </sheetViews>
  <sheetFormatPr defaultColWidth="9.140625" defaultRowHeight="17.25"/>
  <cols>
    <col min="1" max="4" width="18.28515625" style="60" customWidth="1"/>
    <col min="5" max="6" width="14.42578125" style="77" customWidth="1"/>
    <col min="7" max="7" width="17.85546875" style="78" customWidth="1"/>
    <col min="8" max="8" width="14.42578125" style="78" customWidth="1"/>
    <col min="9" max="9" width="30.28515625" style="77" customWidth="1"/>
    <col min="10" max="10" width="18" style="60" customWidth="1"/>
    <col min="11" max="11" width="37.140625" style="60" customWidth="1"/>
    <col min="12" max="12" width="20.28515625" style="60" customWidth="1"/>
    <col min="13" max="13" width="14" style="60" bestFit="1" customWidth="1"/>
    <col min="14" max="16384" width="9.140625" style="60"/>
  </cols>
  <sheetData>
    <row r="1" spans="1:10" ht="33.4" customHeight="1">
      <c r="A1" s="57"/>
      <c r="B1" s="57"/>
      <c r="C1" s="57"/>
      <c r="D1" s="57"/>
      <c r="E1" s="58"/>
      <c r="F1" s="58"/>
      <c r="G1" s="59"/>
      <c r="H1" s="294" t="s">
        <v>244</v>
      </c>
      <c r="I1" s="294"/>
    </row>
    <row r="2" spans="1:10">
      <c r="A2" s="57"/>
      <c r="B2" s="57"/>
      <c r="C2" s="57"/>
      <c r="D2" s="57"/>
      <c r="E2" s="58"/>
      <c r="F2" s="58"/>
      <c r="G2" s="59"/>
      <c r="H2" s="295" t="s">
        <v>75</v>
      </c>
      <c r="I2" s="295"/>
    </row>
    <row r="3" spans="1:10">
      <c r="A3" s="57"/>
      <c r="B3" s="57"/>
      <c r="C3" s="57"/>
      <c r="D3" s="57"/>
      <c r="E3" s="58"/>
      <c r="F3" s="58"/>
      <c r="G3" s="59"/>
      <c r="H3" s="295" t="s">
        <v>6</v>
      </c>
      <c r="I3" s="295"/>
    </row>
    <row r="4" spans="1:10">
      <c r="A4" s="57"/>
      <c r="B4" s="57"/>
      <c r="C4" s="57"/>
      <c r="D4" s="57"/>
      <c r="E4" s="58"/>
      <c r="F4" s="58"/>
      <c r="G4" s="59"/>
      <c r="H4" s="59"/>
      <c r="I4" s="61"/>
    </row>
    <row r="5" spans="1:10">
      <c r="A5" s="57"/>
      <c r="B5" s="57"/>
      <c r="C5" s="57"/>
      <c r="D5" s="57"/>
      <c r="E5" s="58"/>
      <c r="F5" s="58"/>
      <c r="G5" s="59"/>
      <c r="H5" s="59"/>
      <c r="I5" s="61"/>
    </row>
    <row r="6" spans="1:10" ht="40.5" customHeight="1">
      <c r="A6" s="296" t="s">
        <v>198</v>
      </c>
      <c r="B6" s="296"/>
      <c r="C6" s="296"/>
      <c r="D6" s="296"/>
      <c r="E6" s="296"/>
      <c r="F6" s="296"/>
      <c r="G6" s="296"/>
      <c r="H6" s="296"/>
      <c r="I6" s="296"/>
    </row>
    <row r="7" spans="1:10" ht="24.75" customHeight="1">
      <c r="A7" s="296"/>
      <c r="B7" s="296"/>
      <c r="C7" s="296"/>
      <c r="D7" s="296"/>
      <c r="E7" s="296"/>
      <c r="F7" s="296"/>
      <c r="G7" s="296"/>
      <c r="H7" s="296"/>
      <c r="I7" s="296"/>
    </row>
    <row r="8" spans="1:10" ht="21" customHeight="1">
      <c r="A8" s="62"/>
      <c r="B8" s="62"/>
      <c r="C8" s="62"/>
      <c r="D8" s="62"/>
      <c r="E8" s="62"/>
      <c r="F8" s="62"/>
      <c r="G8" s="62"/>
      <c r="H8" s="62"/>
      <c r="I8" s="62"/>
    </row>
    <row r="9" spans="1:10" ht="21" customHeight="1">
      <c r="A9" s="62"/>
      <c r="B9" s="62"/>
      <c r="C9" s="62"/>
      <c r="D9" s="62"/>
      <c r="E9" s="62"/>
      <c r="F9" s="62"/>
      <c r="G9" s="62"/>
      <c r="H9" s="62"/>
      <c r="I9" s="62"/>
    </row>
    <row r="10" spans="1:10" ht="80.25" customHeight="1">
      <c r="A10" s="297" t="s">
        <v>52</v>
      </c>
      <c r="B10" s="297" t="s">
        <v>53</v>
      </c>
      <c r="C10" s="297"/>
      <c r="D10" s="297"/>
      <c r="E10" s="297" t="s">
        <v>54</v>
      </c>
      <c r="F10" s="297" t="s">
        <v>55</v>
      </c>
      <c r="G10" s="297" t="s">
        <v>56</v>
      </c>
      <c r="H10" s="298" t="s">
        <v>199</v>
      </c>
      <c r="I10" s="298"/>
    </row>
    <row r="11" spans="1:10" ht="21" customHeight="1">
      <c r="A11" s="297"/>
      <c r="B11" s="297"/>
      <c r="C11" s="297"/>
      <c r="D11" s="297"/>
      <c r="E11" s="297"/>
      <c r="F11" s="297"/>
      <c r="G11" s="297"/>
      <c r="H11" s="63" t="s">
        <v>57</v>
      </c>
      <c r="I11" s="64" t="s">
        <v>58</v>
      </c>
    </row>
    <row r="12" spans="1:10">
      <c r="A12" s="65">
        <v>1</v>
      </c>
      <c r="B12" s="291">
        <v>2</v>
      </c>
      <c r="C12" s="292"/>
      <c r="D12" s="293"/>
      <c r="E12" s="63">
        <v>3</v>
      </c>
      <c r="F12" s="63">
        <v>4</v>
      </c>
      <c r="G12" s="63">
        <v>5</v>
      </c>
      <c r="H12" s="63">
        <v>6</v>
      </c>
      <c r="I12" s="63">
        <v>7</v>
      </c>
      <c r="J12" s="66"/>
    </row>
    <row r="13" spans="1:10" ht="44.85" customHeight="1">
      <c r="A13" s="278" t="s">
        <v>27</v>
      </c>
      <c r="B13" s="278"/>
      <c r="C13" s="278"/>
      <c r="D13" s="278"/>
      <c r="E13" s="278"/>
      <c r="F13" s="278"/>
      <c r="G13" s="278"/>
      <c r="H13" s="278"/>
      <c r="I13" s="138">
        <f>+I14+I18</f>
        <v>72702.600000000006</v>
      </c>
      <c r="J13" s="146"/>
    </row>
    <row r="14" spans="1:10" s="77" customFormat="1">
      <c r="A14" s="136" t="s">
        <v>82</v>
      </c>
      <c r="B14" s="136" t="s">
        <v>193</v>
      </c>
      <c r="C14" s="136" t="s">
        <v>76</v>
      </c>
      <c r="D14" s="279" t="s">
        <v>195</v>
      </c>
      <c r="E14" s="280"/>
      <c r="F14" s="280"/>
      <c r="G14" s="280"/>
      <c r="H14" s="281"/>
      <c r="I14" s="137">
        <f>+I15</f>
        <v>2523.8000000000002</v>
      </c>
    </row>
    <row r="15" spans="1:10" ht="54.95" customHeight="1">
      <c r="A15" s="67" t="s">
        <v>194</v>
      </c>
      <c r="B15" s="282" t="s">
        <v>192</v>
      </c>
      <c r="C15" s="283"/>
      <c r="D15" s="283"/>
      <c r="E15" s="283"/>
      <c r="F15" s="283"/>
      <c r="G15" s="283"/>
      <c r="H15" s="284"/>
      <c r="I15" s="144">
        <f>+I16</f>
        <v>2523.8000000000002</v>
      </c>
    </row>
    <row r="16" spans="1:10" s="71" customFormat="1" ht="16.5" customHeight="1">
      <c r="A16" s="68"/>
      <c r="B16" s="285" t="s">
        <v>77</v>
      </c>
      <c r="C16" s="286"/>
      <c r="D16" s="287"/>
      <c r="E16" s="69"/>
      <c r="F16" s="69"/>
      <c r="G16" s="70"/>
      <c r="H16" s="70"/>
      <c r="I16" s="145">
        <f>SUM(I17:I17)</f>
        <v>2523.8000000000002</v>
      </c>
      <c r="J16" s="76"/>
    </row>
    <row r="17" spans="1:10" s="74" customFormat="1" ht="36" customHeight="1">
      <c r="A17" s="32">
        <v>48441300</v>
      </c>
      <c r="B17" s="277" t="s">
        <v>197</v>
      </c>
      <c r="C17" s="277"/>
      <c r="D17" s="277"/>
      <c r="E17" s="72" t="s">
        <v>196</v>
      </c>
      <c r="F17" s="72" t="s">
        <v>128</v>
      </c>
      <c r="G17" s="178">
        <v>2523750</v>
      </c>
      <c r="H17" s="73">
        <v>1</v>
      </c>
      <c r="I17" s="143">
        <f>+ROUND(H17*G17/1000,1)</f>
        <v>2523.8000000000002</v>
      </c>
      <c r="J17" s="75"/>
    </row>
    <row r="18" spans="1:10" s="77" customFormat="1">
      <c r="A18" s="136" t="s">
        <v>82</v>
      </c>
      <c r="B18" s="136" t="s">
        <v>83</v>
      </c>
      <c r="C18" s="136" t="s">
        <v>76</v>
      </c>
      <c r="D18" s="279" t="s">
        <v>84</v>
      </c>
      <c r="E18" s="280"/>
      <c r="F18" s="280"/>
      <c r="G18" s="280"/>
      <c r="H18" s="281"/>
      <c r="I18" s="137">
        <f>+I19</f>
        <v>70178.8</v>
      </c>
    </row>
    <row r="19" spans="1:10" ht="24" customHeight="1">
      <c r="A19" s="67" t="s">
        <v>98</v>
      </c>
      <c r="B19" s="282" t="s">
        <v>180</v>
      </c>
      <c r="C19" s="283"/>
      <c r="D19" s="283"/>
      <c r="E19" s="283"/>
      <c r="F19" s="283"/>
      <c r="G19" s="283"/>
      <c r="H19" s="284"/>
      <c r="I19" s="144">
        <f>+I20</f>
        <v>70178.8</v>
      </c>
    </row>
    <row r="20" spans="1:10" s="71" customFormat="1" ht="16.5" customHeight="1">
      <c r="A20" s="68"/>
      <c r="B20" s="285" t="s">
        <v>77</v>
      </c>
      <c r="C20" s="286"/>
      <c r="D20" s="287"/>
      <c r="E20" s="69"/>
      <c r="F20" s="69"/>
      <c r="G20" s="70"/>
      <c r="H20" s="70"/>
      <c r="I20" s="145">
        <f>ROUND(SUM(I21:I74),1)</f>
        <v>70178.8</v>
      </c>
      <c r="J20" s="76"/>
    </row>
    <row r="21" spans="1:10" s="74" customFormat="1">
      <c r="A21" s="169" t="s">
        <v>100</v>
      </c>
      <c r="B21" s="273" t="s">
        <v>101</v>
      </c>
      <c r="C21" s="273"/>
      <c r="D21" s="273"/>
      <c r="E21" s="72" t="s">
        <v>99</v>
      </c>
      <c r="F21" s="72" t="s">
        <v>128</v>
      </c>
      <c r="G21" s="178">
        <v>15000</v>
      </c>
      <c r="H21" s="73">
        <v>15</v>
      </c>
      <c r="I21" s="143">
        <f>+H21*G21/1000</f>
        <v>225</v>
      </c>
      <c r="J21" s="75"/>
    </row>
    <row r="22" spans="1:10" s="74" customFormat="1">
      <c r="A22" s="164" t="s">
        <v>104</v>
      </c>
      <c r="B22" s="273" t="s">
        <v>101</v>
      </c>
      <c r="C22" s="273"/>
      <c r="D22" s="273"/>
      <c r="E22" s="72" t="s">
        <v>99</v>
      </c>
      <c r="F22" s="72" t="s">
        <v>128</v>
      </c>
      <c r="G22" s="178">
        <v>23867</v>
      </c>
      <c r="H22" s="73">
        <v>18</v>
      </c>
      <c r="I22" s="143">
        <f t="shared" ref="I22:I73" si="0">+H22*G22/1000</f>
        <v>429.60599999999999</v>
      </c>
      <c r="J22" s="75"/>
    </row>
    <row r="23" spans="1:10" s="74" customFormat="1">
      <c r="A23" s="164" t="s">
        <v>125</v>
      </c>
      <c r="B23" s="273" t="s">
        <v>101</v>
      </c>
      <c r="C23" s="273"/>
      <c r="D23" s="273"/>
      <c r="E23" s="72" t="s">
        <v>99</v>
      </c>
      <c r="F23" s="72" t="s">
        <v>128</v>
      </c>
      <c r="G23" s="178">
        <v>8667</v>
      </c>
      <c r="H23" s="73">
        <v>108</v>
      </c>
      <c r="I23" s="143">
        <f t="shared" si="0"/>
        <v>936.03599999999994</v>
      </c>
      <c r="J23" s="75"/>
    </row>
    <row r="24" spans="1:10" s="74" customFormat="1">
      <c r="A24" s="169">
        <v>39121100</v>
      </c>
      <c r="B24" s="273" t="s">
        <v>158</v>
      </c>
      <c r="C24" s="273"/>
      <c r="D24" s="273"/>
      <c r="E24" s="72" t="s">
        <v>99</v>
      </c>
      <c r="F24" s="72" t="s">
        <v>128</v>
      </c>
      <c r="G24" s="178">
        <v>45000</v>
      </c>
      <c r="H24" s="73">
        <v>6</v>
      </c>
      <c r="I24" s="143">
        <f t="shared" si="0"/>
        <v>270</v>
      </c>
      <c r="J24" s="75"/>
    </row>
    <row r="25" spans="1:10" s="74" customFormat="1">
      <c r="A25" s="169" t="s">
        <v>102</v>
      </c>
      <c r="B25" s="273" t="s">
        <v>103</v>
      </c>
      <c r="C25" s="273"/>
      <c r="D25" s="273"/>
      <c r="E25" s="72" t="s">
        <v>99</v>
      </c>
      <c r="F25" s="72" t="s">
        <v>128</v>
      </c>
      <c r="G25" s="178">
        <v>26667</v>
      </c>
      <c r="H25" s="73">
        <v>9</v>
      </c>
      <c r="I25" s="143">
        <f t="shared" si="0"/>
        <v>240.00299999999999</v>
      </c>
      <c r="J25" s="75"/>
    </row>
    <row r="26" spans="1:10" s="74" customFormat="1">
      <c r="A26" s="169" t="s">
        <v>105</v>
      </c>
      <c r="B26" s="273" t="s">
        <v>108</v>
      </c>
      <c r="C26" s="273"/>
      <c r="D26" s="273"/>
      <c r="E26" s="72" t="s">
        <v>99</v>
      </c>
      <c r="F26" s="72" t="s">
        <v>128</v>
      </c>
      <c r="G26" s="178">
        <v>7600</v>
      </c>
      <c r="H26" s="73">
        <v>33</v>
      </c>
      <c r="I26" s="143">
        <f t="shared" si="0"/>
        <v>250.8</v>
      </c>
      <c r="J26" s="75"/>
    </row>
    <row r="27" spans="1:10" s="74" customFormat="1">
      <c r="A27" s="169" t="s">
        <v>106</v>
      </c>
      <c r="B27" s="273" t="s">
        <v>109</v>
      </c>
      <c r="C27" s="273"/>
      <c r="D27" s="273"/>
      <c r="E27" s="72" t="s">
        <v>99</v>
      </c>
      <c r="F27" s="72" t="s">
        <v>128</v>
      </c>
      <c r="G27" s="178">
        <v>29489.11</v>
      </c>
      <c r="H27" s="73">
        <v>34</v>
      </c>
      <c r="I27" s="143">
        <f t="shared" si="0"/>
        <v>1002.62974</v>
      </c>
      <c r="J27" s="75"/>
    </row>
    <row r="28" spans="1:10" s="74" customFormat="1">
      <c r="A28" s="169" t="s">
        <v>107</v>
      </c>
      <c r="B28" s="273" t="s">
        <v>110</v>
      </c>
      <c r="C28" s="273"/>
      <c r="D28" s="273"/>
      <c r="E28" s="72" t="s">
        <v>99</v>
      </c>
      <c r="F28" s="72" t="s">
        <v>128</v>
      </c>
      <c r="G28" s="178">
        <v>71430</v>
      </c>
      <c r="H28" s="73">
        <v>6</v>
      </c>
      <c r="I28" s="143">
        <f t="shared" si="0"/>
        <v>428.58</v>
      </c>
      <c r="J28" s="75"/>
    </row>
    <row r="29" spans="1:10" s="74" customFormat="1" ht="18" customHeight="1">
      <c r="A29" s="169" t="s">
        <v>111</v>
      </c>
      <c r="B29" s="288" t="s">
        <v>113</v>
      </c>
      <c r="C29" s="289"/>
      <c r="D29" s="290"/>
      <c r="E29" s="72" t="s">
        <v>99</v>
      </c>
      <c r="F29" s="72" t="s">
        <v>128</v>
      </c>
      <c r="G29" s="178">
        <v>127680</v>
      </c>
      <c r="H29" s="73">
        <v>1</v>
      </c>
      <c r="I29" s="143">
        <f t="shared" si="0"/>
        <v>127.68</v>
      </c>
      <c r="J29" s="75"/>
    </row>
    <row r="30" spans="1:10" s="74" customFormat="1">
      <c r="A30" s="169" t="s">
        <v>112</v>
      </c>
      <c r="B30" s="273" t="s">
        <v>114</v>
      </c>
      <c r="C30" s="273"/>
      <c r="D30" s="273"/>
      <c r="E30" s="72" t="s">
        <v>99</v>
      </c>
      <c r="F30" s="72" t="s">
        <v>128</v>
      </c>
      <c r="G30" s="178">
        <v>75105</v>
      </c>
      <c r="H30" s="73">
        <v>6</v>
      </c>
      <c r="I30" s="143">
        <f t="shared" si="0"/>
        <v>450.63</v>
      </c>
      <c r="J30" s="75"/>
    </row>
    <row r="31" spans="1:10" s="74" customFormat="1">
      <c r="A31" s="169" t="s">
        <v>115</v>
      </c>
      <c r="B31" s="273" t="s">
        <v>118</v>
      </c>
      <c r="C31" s="273"/>
      <c r="D31" s="273"/>
      <c r="E31" s="72" t="s">
        <v>99</v>
      </c>
      <c r="F31" s="72" t="s">
        <v>128</v>
      </c>
      <c r="G31" s="178">
        <v>27002</v>
      </c>
      <c r="H31" s="73">
        <v>15</v>
      </c>
      <c r="I31" s="143">
        <f t="shared" si="0"/>
        <v>405.03</v>
      </c>
      <c r="J31" s="75"/>
    </row>
    <row r="32" spans="1:10" s="74" customFormat="1">
      <c r="A32" s="164" t="s">
        <v>122</v>
      </c>
      <c r="B32" s="273" t="s">
        <v>118</v>
      </c>
      <c r="C32" s="273"/>
      <c r="D32" s="273"/>
      <c r="E32" s="72" t="s">
        <v>99</v>
      </c>
      <c r="F32" s="72" t="s">
        <v>128</v>
      </c>
      <c r="G32" s="178">
        <v>59983</v>
      </c>
      <c r="H32" s="73">
        <v>9</v>
      </c>
      <c r="I32" s="143">
        <f t="shared" si="0"/>
        <v>539.84699999999998</v>
      </c>
      <c r="J32" s="75"/>
    </row>
    <row r="33" spans="1:10" s="74" customFormat="1">
      <c r="A33" s="164" t="s">
        <v>121</v>
      </c>
      <c r="B33" s="273" t="s">
        <v>118</v>
      </c>
      <c r="C33" s="273"/>
      <c r="D33" s="273"/>
      <c r="E33" s="72" t="s">
        <v>99</v>
      </c>
      <c r="F33" s="72" t="s">
        <v>128</v>
      </c>
      <c r="G33" s="178">
        <v>56626.3</v>
      </c>
      <c r="H33" s="73">
        <v>24</v>
      </c>
      <c r="I33" s="143">
        <f t="shared" si="0"/>
        <v>1359.0312000000001</v>
      </c>
      <c r="J33" s="75"/>
    </row>
    <row r="34" spans="1:10" s="74" customFormat="1">
      <c r="A34" s="164" t="s">
        <v>116</v>
      </c>
      <c r="B34" s="273" t="s">
        <v>119</v>
      </c>
      <c r="C34" s="273"/>
      <c r="D34" s="273"/>
      <c r="E34" s="72" t="s">
        <v>99</v>
      </c>
      <c r="F34" s="72" t="s">
        <v>128</v>
      </c>
      <c r="G34" s="178">
        <v>91200</v>
      </c>
      <c r="H34" s="73">
        <v>18</v>
      </c>
      <c r="I34" s="143">
        <f t="shared" si="0"/>
        <v>1641.6</v>
      </c>
      <c r="J34" s="75"/>
    </row>
    <row r="35" spans="1:10" s="74" customFormat="1">
      <c r="A35" s="164" t="s">
        <v>117</v>
      </c>
      <c r="B35" s="273" t="s">
        <v>120</v>
      </c>
      <c r="C35" s="273"/>
      <c r="D35" s="273"/>
      <c r="E35" s="72" t="s">
        <v>99</v>
      </c>
      <c r="F35" s="72" t="s">
        <v>128</v>
      </c>
      <c r="G35" s="178">
        <v>93333.33</v>
      </c>
      <c r="H35" s="73">
        <v>9</v>
      </c>
      <c r="I35" s="143">
        <f t="shared" si="0"/>
        <v>839.99996999999996</v>
      </c>
      <c r="J35" s="75"/>
    </row>
    <row r="36" spans="1:10" s="74" customFormat="1">
      <c r="A36" s="164" t="s">
        <v>123</v>
      </c>
      <c r="B36" s="273" t="s">
        <v>126</v>
      </c>
      <c r="C36" s="273"/>
      <c r="D36" s="273"/>
      <c r="E36" s="72" t="s">
        <v>99</v>
      </c>
      <c r="F36" s="72" t="s">
        <v>128</v>
      </c>
      <c r="G36" s="178">
        <v>40000</v>
      </c>
      <c r="H36" s="73">
        <v>9</v>
      </c>
      <c r="I36" s="143">
        <f t="shared" si="0"/>
        <v>360</v>
      </c>
      <c r="J36" s="75"/>
    </row>
    <row r="37" spans="1:10" s="74" customFormat="1">
      <c r="A37" s="164" t="s">
        <v>124</v>
      </c>
      <c r="B37" s="273" t="s">
        <v>127</v>
      </c>
      <c r="C37" s="273"/>
      <c r="D37" s="273"/>
      <c r="E37" s="72" t="s">
        <v>99</v>
      </c>
      <c r="F37" s="72" t="s">
        <v>128</v>
      </c>
      <c r="G37" s="178">
        <v>20667</v>
      </c>
      <c r="H37" s="73">
        <v>27</v>
      </c>
      <c r="I37" s="143">
        <f t="shared" si="0"/>
        <v>558.00900000000001</v>
      </c>
      <c r="J37" s="75"/>
    </row>
    <row r="38" spans="1:10" s="174" customFormat="1">
      <c r="A38" s="170">
        <v>39292110</v>
      </c>
      <c r="B38" s="299" t="s">
        <v>130</v>
      </c>
      <c r="C38" s="299"/>
      <c r="D38" s="299"/>
      <c r="E38" s="171" t="s">
        <v>99</v>
      </c>
      <c r="F38" s="72" t="s">
        <v>128</v>
      </c>
      <c r="G38" s="178">
        <v>65000</v>
      </c>
      <c r="H38" s="172">
        <v>6</v>
      </c>
      <c r="I38" s="143">
        <f t="shared" si="0"/>
        <v>390</v>
      </c>
      <c r="J38" s="173"/>
    </row>
    <row r="39" spans="1:10" s="74" customFormat="1" ht="19.5">
      <c r="A39" s="169">
        <v>39515410</v>
      </c>
      <c r="B39" s="273" t="s">
        <v>132</v>
      </c>
      <c r="C39" s="273"/>
      <c r="D39" s="273"/>
      <c r="E39" s="72" t="s">
        <v>99</v>
      </c>
      <c r="F39" s="175" t="s">
        <v>131</v>
      </c>
      <c r="G39" s="178">
        <v>10250</v>
      </c>
      <c r="H39" s="177">
        <v>1362.03</v>
      </c>
      <c r="I39" s="143">
        <f t="shared" si="0"/>
        <v>13960.807500000001</v>
      </c>
      <c r="J39" s="75"/>
    </row>
    <row r="40" spans="1:10" s="74" customFormat="1">
      <c r="A40" s="169">
        <v>44421300</v>
      </c>
      <c r="B40" s="273" t="s">
        <v>133</v>
      </c>
      <c r="C40" s="273"/>
      <c r="D40" s="273"/>
      <c r="E40" s="72" t="s">
        <v>99</v>
      </c>
      <c r="F40" s="72" t="s">
        <v>128</v>
      </c>
      <c r="G40" s="178">
        <v>180000</v>
      </c>
      <c r="H40" s="73">
        <v>12</v>
      </c>
      <c r="I40" s="143">
        <f t="shared" si="0"/>
        <v>2160</v>
      </c>
      <c r="J40" s="75"/>
    </row>
    <row r="41" spans="1:10" s="74" customFormat="1">
      <c r="A41" s="169">
        <v>37421142</v>
      </c>
      <c r="B41" s="273" t="s">
        <v>134</v>
      </c>
      <c r="C41" s="273"/>
      <c r="D41" s="273"/>
      <c r="E41" s="72" t="s">
        <v>99</v>
      </c>
      <c r="F41" s="72" t="s">
        <v>129</v>
      </c>
      <c r="G41" s="178">
        <v>162000</v>
      </c>
      <c r="H41" s="73">
        <v>6</v>
      </c>
      <c r="I41" s="143">
        <f t="shared" si="0"/>
        <v>972</v>
      </c>
      <c r="J41" s="75"/>
    </row>
    <row r="42" spans="1:10" s="74" customFormat="1">
      <c r="A42" s="169">
        <v>37421300</v>
      </c>
      <c r="B42" s="273" t="s">
        <v>135</v>
      </c>
      <c r="C42" s="273"/>
      <c r="D42" s="273"/>
      <c r="E42" s="72" t="s">
        <v>99</v>
      </c>
      <c r="F42" s="72" t="s">
        <v>128</v>
      </c>
      <c r="G42" s="178">
        <v>35000</v>
      </c>
      <c r="H42" s="73">
        <v>36</v>
      </c>
      <c r="I42" s="143">
        <f t="shared" si="0"/>
        <v>1260</v>
      </c>
      <c r="J42" s="75"/>
    </row>
    <row r="43" spans="1:10" s="74" customFormat="1">
      <c r="A43" s="169">
        <v>37421152</v>
      </c>
      <c r="B43" s="273" t="s">
        <v>136</v>
      </c>
      <c r="C43" s="273"/>
      <c r="D43" s="273"/>
      <c r="E43" s="72" t="s">
        <v>99</v>
      </c>
      <c r="F43" s="72" t="s">
        <v>128</v>
      </c>
      <c r="G43" s="178">
        <v>142000</v>
      </c>
      <c r="H43" s="73">
        <v>6</v>
      </c>
      <c r="I43" s="143">
        <f t="shared" si="0"/>
        <v>852</v>
      </c>
      <c r="J43" s="75"/>
    </row>
    <row r="44" spans="1:10" s="74" customFormat="1">
      <c r="A44" s="169">
        <v>37451581</v>
      </c>
      <c r="B44" s="273" t="s">
        <v>137</v>
      </c>
      <c r="C44" s="273"/>
      <c r="D44" s="273"/>
      <c r="E44" s="72" t="s">
        <v>99</v>
      </c>
      <c r="F44" s="72" t="s">
        <v>128</v>
      </c>
      <c r="G44" s="178">
        <v>450000</v>
      </c>
      <c r="H44" s="73">
        <v>6</v>
      </c>
      <c r="I44" s="143">
        <f t="shared" si="0"/>
        <v>2700</v>
      </c>
      <c r="J44" s="75"/>
    </row>
    <row r="45" spans="1:10" s="74" customFormat="1" ht="35.450000000000003" customHeight="1">
      <c r="A45" s="169">
        <v>37451420</v>
      </c>
      <c r="B45" s="273" t="s">
        <v>138</v>
      </c>
      <c r="C45" s="273"/>
      <c r="D45" s="273"/>
      <c r="E45" s="72" t="s">
        <v>99</v>
      </c>
      <c r="F45" s="72" t="s">
        <v>128</v>
      </c>
      <c r="G45" s="178">
        <v>450000</v>
      </c>
      <c r="H45" s="73">
        <v>6</v>
      </c>
      <c r="I45" s="143">
        <f t="shared" si="0"/>
        <v>2700</v>
      </c>
      <c r="J45" s="75"/>
    </row>
    <row r="46" spans="1:10" s="74" customFormat="1">
      <c r="A46" s="169">
        <v>37451861</v>
      </c>
      <c r="B46" s="273" t="s">
        <v>139</v>
      </c>
      <c r="C46" s="273"/>
      <c r="D46" s="273"/>
      <c r="E46" s="72" t="s">
        <v>99</v>
      </c>
      <c r="F46" s="72" t="s">
        <v>128</v>
      </c>
      <c r="G46" s="178">
        <v>470000</v>
      </c>
      <c r="H46" s="73">
        <v>6</v>
      </c>
      <c r="I46" s="143">
        <f t="shared" si="0"/>
        <v>2820</v>
      </c>
      <c r="J46" s="75"/>
    </row>
    <row r="47" spans="1:10" s="74" customFormat="1">
      <c r="A47" s="169">
        <v>37421141</v>
      </c>
      <c r="B47" s="273" t="s">
        <v>140</v>
      </c>
      <c r="C47" s="273"/>
      <c r="D47" s="273"/>
      <c r="E47" s="72" t="s">
        <v>99</v>
      </c>
      <c r="F47" s="72" t="s">
        <v>128</v>
      </c>
      <c r="G47" s="178">
        <v>240000</v>
      </c>
      <c r="H47" s="73">
        <v>6</v>
      </c>
      <c r="I47" s="143">
        <f t="shared" si="0"/>
        <v>1440</v>
      </c>
      <c r="J47" s="75"/>
    </row>
    <row r="48" spans="1:10" s="74" customFormat="1">
      <c r="A48" s="169">
        <v>37421181</v>
      </c>
      <c r="B48" s="273" t="s">
        <v>141</v>
      </c>
      <c r="C48" s="273"/>
      <c r="D48" s="273"/>
      <c r="E48" s="72" t="s">
        <v>99</v>
      </c>
      <c r="F48" s="72" t="s">
        <v>128</v>
      </c>
      <c r="G48" s="178">
        <v>51000</v>
      </c>
      <c r="H48" s="73">
        <v>12</v>
      </c>
      <c r="I48" s="143">
        <f t="shared" si="0"/>
        <v>612</v>
      </c>
      <c r="J48" s="75"/>
    </row>
    <row r="49" spans="1:10" s="74" customFormat="1">
      <c r="A49" s="169">
        <v>37421170</v>
      </c>
      <c r="B49" s="273" t="s">
        <v>142</v>
      </c>
      <c r="C49" s="273"/>
      <c r="D49" s="273"/>
      <c r="E49" s="72" t="s">
        <v>99</v>
      </c>
      <c r="F49" s="72" t="s">
        <v>128</v>
      </c>
      <c r="G49" s="178">
        <v>7000</v>
      </c>
      <c r="H49" s="73">
        <v>54</v>
      </c>
      <c r="I49" s="143">
        <f t="shared" si="0"/>
        <v>378</v>
      </c>
      <c r="J49" s="75"/>
    </row>
    <row r="50" spans="1:10" s="74" customFormat="1">
      <c r="A50" s="169">
        <v>37471200</v>
      </c>
      <c r="B50" s="273" t="s">
        <v>143</v>
      </c>
      <c r="C50" s="273"/>
      <c r="D50" s="273"/>
      <c r="E50" s="72" t="s">
        <v>99</v>
      </c>
      <c r="F50" s="72" t="s">
        <v>128</v>
      </c>
      <c r="G50" s="178">
        <v>2500</v>
      </c>
      <c r="H50" s="73">
        <v>120</v>
      </c>
      <c r="I50" s="143">
        <f t="shared" si="0"/>
        <v>300</v>
      </c>
      <c r="J50" s="75"/>
    </row>
    <row r="51" spans="1:10" s="74" customFormat="1">
      <c r="A51" s="169">
        <v>37451410</v>
      </c>
      <c r="B51" s="273" t="s">
        <v>144</v>
      </c>
      <c r="C51" s="273"/>
      <c r="D51" s="273"/>
      <c r="E51" s="72" t="s">
        <v>99</v>
      </c>
      <c r="F51" s="72" t="s">
        <v>128</v>
      </c>
      <c r="G51" s="178">
        <v>18000</v>
      </c>
      <c r="H51" s="73">
        <v>30</v>
      </c>
      <c r="I51" s="143">
        <f t="shared" si="0"/>
        <v>540</v>
      </c>
      <c r="J51" s="75"/>
    </row>
    <row r="52" spans="1:10" s="74" customFormat="1">
      <c r="A52" s="169">
        <v>37451580</v>
      </c>
      <c r="B52" s="273" t="s">
        <v>145</v>
      </c>
      <c r="C52" s="273"/>
      <c r="D52" s="273"/>
      <c r="E52" s="72" t="s">
        <v>99</v>
      </c>
      <c r="F52" s="72" t="s">
        <v>128</v>
      </c>
      <c r="G52" s="178">
        <v>18000</v>
      </c>
      <c r="H52" s="73">
        <v>30</v>
      </c>
      <c r="I52" s="143">
        <f t="shared" si="0"/>
        <v>540</v>
      </c>
      <c r="J52" s="75"/>
    </row>
    <row r="53" spans="1:10" s="74" customFormat="1">
      <c r="A53" s="169">
        <v>37451290</v>
      </c>
      <c r="B53" s="273" t="s">
        <v>146</v>
      </c>
      <c r="C53" s="273"/>
      <c r="D53" s="273"/>
      <c r="E53" s="72" t="s">
        <v>99</v>
      </c>
      <c r="F53" s="72" t="s">
        <v>128</v>
      </c>
      <c r="G53" s="178">
        <v>18000</v>
      </c>
      <c r="H53" s="73">
        <v>30</v>
      </c>
      <c r="I53" s="143">
        <f t="shared" si="0"/>
        <v>540</v>
      </c>
      <c r="J53" s="75"/>
    </row>
    <row r="54" spans="1:10" s="74" customFormat="1">
      <c r="A54" s="169">
        <v>38311100</v>
      </c>
      <c r="B54" s="273" t="s">
        <v>147</v>
      </c>
      <c r="C54" s="273"/>
      <c r="D54" s="273"/>
      <c r="E54" s="72" t="s">
        <v>99</v>
      </c>
      <c r="F54" s="72" t="s">
        <v>128</v>
      </c>
      <c r="G54" s="178">
        <v>52000</v>
      </c>
      <c r="H54" s="73">
        <v>12</v>
      </c>
      <c r="I54" s="143">
        <f t="shared" si="0"/>
        <v>624</v>
      </c>
      <c r="J54" s="75"/>
    </row>
    <row r="55" spans="1:10" s="74" customFormat="1" ht="19.5">
      <c r="A55" s="169">
        <v>39299310</v>
      </c>
      <c r="B55" s="273" t="s">
        <v>148</v>
      </c>
      <c r="C55" s="273"/>
      <c r="D55" s="273"/>
      <c r="E55" s="72" t="s">
        <v>99</v>
      </c>
      <c r="F55" s="175" t="s">
        <v>131</v>
      </c>
      <c r="G55" s="178">
        <v>18000</v>
      </c>
      <c r="H55" s="73">
        <v>24</v>
      </c>
      <c r="I55" s="143">
        <f t="shared" si="0"/>
        <v>432</v>
      </c>
      <c r="J55" s="75"/>
    </row>
    <row r="56" spans="1:10" s="74" customFormat="1">
      <c r="A56" s="169">
        <v>37421160</v>
      </c>
      <c r="B56" s="273" t="s">
        <v>149</v>
      </c>
      <c r="C56" s="273"/>
      <c r="D56" s="273"/>
      <c r="E56" s="72" t="s">
        <v>99</v>
      </c>
      <c r="F56" s="72" t="s">
        <v>128</v>
      </c>
      <c r="G56" s="178">
        <v>2000</v>
      </c>
      <c r="H56" s="73">
        <v>60</v>
      </c>
      <c r="I56" s="143">
        <f t="shared" si="0"/>
        <v>120</v>
      </c>
      <c r="J56" s="75"/>
    </row>
    <row r="57" spans="1:10" s="74" customFormat="1">
      <c r="A57" s="169">
        <v>30211280</v>
      </c>
      <c r="B57" s="273" t="s">
        <v>150</v>
      </c>
      <c r="C57" s="273"/>
      <c r="D57" s="273"/>
      <c r="E57" s="72" t="s">
        <v>99</v>
      </c>
      <c r="F57" s="72" t="s">
        <v>128</v>
      </c>
      <c r="G57" s="178">
        <v>396000</v>
      </c>
      <c r="H57" s="73">
        <v>6</v>
      </c>
      <c r="I57" s="143">
        <f t="shared" si="0"/>
        <v>2376</v>
      </c>
      <c r="J57" s="75"/>
    </row>
    <row r="58" spans="1:10" s="74" customFormat="1">
      <c r="A58" s="169">
        <v>31151120</v>
      </c>
      <c r="B58" s="273" t="s">
        <v>151</v>
      </c>
      <c r="C58" s="273"/>
      <c r="D58" s="273"/>
      <c r="E58" s="72" t="s">
        <v>99</v>
      </c>
      <c r="F58" s="72" t="s">
        <v>128</v>
      </c>
      <c r="G58" s="178">
        <v>35000</v>
      </c>
      <c r="H58" s="73">
        <v>12</v>
      </c>
      <c r="I58" s="143">
        <f t="shared" si="0"/>
        <v>420</v>
      </c>
      <c r="J58" s="75"/>
    </row>
    <row r="59" spans="1:10" s="74" customFormat="1">
      <c r="A59" s="169">
        <v>30239170</v>
      </c>
      <c r="B59" s="273" t="s">
        <v>152</v>
      </c>
      <c r="C59" s="273"/>
      <c r="D59" s="273"/>
      <c r="E59" s="72" t="s">
        <v>99</v>
      </c>
      <c r="F59" s="72" t="s">
        <v>128</v>
      </c>
      <c r="G59" s="178">
        <v>320000</v>
      </c>
      <c r="H59" s="73">
        <v>6</v>
      </c>
      <c r="I59" s="143">
        <f t="shared" si="0"/>
        <v>1920</v>
      </c>
      <c r="J59" s="75"/>
    </row>
    <row r="60" spans="1:10" s="74" customFormat="1">
      <c r="A60" s="169">
        <v>32421300</v>
      </c>
      <c r="B60" s="273" t="s">
        <v>153</v>
      </c>
      <c r="C60" s="273"/>
      <c r="D60" s="273"/>
      <c r="E60" s="72" t="s">
        <v>99</v>
      </c>
      <c r="F60" s="72" t="s">
        <v>128</v>
      </c>
      <c r="G60" s="178">
        <v>30000</v>
      </c>
      <c r="H60" s="73">
        <v>12</v>
      </c>
      <c r="I60" s="143">
        <f t="shared" si="0"/>
        <v>360</v>
      </c>
      <c r="J60" s="75"/>
    </row>
    <row r="61" spans="1:10" s="74" customFormat="1">
      <c r="A61" s="169">
        <v>30211200</v>
      </c>
      <c r="B61" s="273" t="s">
        <v>154</v>
      </c>
      <c r="C61" s="273"/>
      <c r="D61" s="273"/>
      <c r="E61" s="72" t="s">
        <v>99</v>
      </c>
      <c r="F61" s="72" t="s">
        <v>128</v>
      </c>
      <c r="G61" s="178">
        <v>440000</v>
      </c>
      <c r="H61" s="73">
        <v>6</v>
      </c>
      <c r="I61" s="143">
        <f t="shared" si="0"/>
        <v>2640</v>
      </c>
      <c r="J61" s="75"/>
    </row>
    <row r="62" spans="1:10" s="74" customFormat="1">
      <c r="A62" s="169">
        <v>38651200</v>
      </c>
      <c r="B62" s="273" t="s">
        <v>155</v>
      </c>
      <c r="C62" s="273"/>
      <c r="D62" s="273"/>
      <c r="E62" s="72" t="s">
        <v>99</v>
      </c>
      <c r="F62" s="72" t="s">
        <v>128</v>
      </c>
      <c r="G62" s="178">
        <v>380000</v>
      </c>
      <c r="H62" s="73">
        <v>18</v>
      </c>
      <c r="I62" s="143">
        <f t="shared" si="0"/>
        <v>6840</v>
      </c>
      <c r="J62" s="75"/>
    </row>
    <row r="63" spans="1:10" s="74" customFormat="1">
      <c r="A63" s="169">
        <v>37461400</v>
      </c>
      <c r="B63" s="273" t="s">
        <v>156</v>
      </c>
      <c r="C63" s="273"/>
      <c r="D63" s="273"/>
      <c r="E63" s="72" t="s">
        <v>99</v>
      </c>
      <c r="F63" s="72" t="s">
        <v>129</v>
      </c>
      <c r="G63" s="178">
        <v>50000</v>
      </c>
      <c r="H63" s="73">
        <v>6</v>
      </c>
      <c r="I63" s="143">
        <f t="shared" si="0"/>
        <v>300</v>
      </c>
      <c r="J63" s="75"/>
    </row>
    <row r="64" spans="1:10" s="74" customFormat="1">
      <c r="A64" s="169">
        <v>37461400</v>
      </c>
      <c r="B64" s="273" t="s">
        <v>156</v>
      </c>
      <c r="C64" s="273"/>
      <c r="D64" s="273"/>
      <c r="E64" s="72" t="s">
        <v>99</v>
      </c>
      <c r="F64" s="72" t="s">
        <v>129</v>
      </c>
      <c r="G64" s="178">
        <v>15000</v>
      </c>
      <c r="H64" s="73">
        <v>60</v>
      </c>
      <c r="I64" s="143">
        <f t="shared" si="0"/>
        <v>900</v>
      </c>
      <c r="J64" s="75"/>
    </row>
    <row r="65" spans="1:10" s="74" customFormat="1">
      <c r="A65" s="169">
        <v>35121240</v>
      </c>
      <c r="B65" s="273" t="s">
        <v>157</v>
      </c>
      <c r="C65" s="273"/>
      <c r="D65" s="273"/>
      <c r="E65" s="72" t="s">
        <v>99</v>
      </c>
      <c r="F65" s="72" t="s">
        <v>128</v>
      </c>
      <c r="G65" s="178">
        <v>15000</v>
      </c>
      <c r="H65" s="73">
        <v>60</v>
      </c>
      <c r="I65" s="143">
        <f t="shared" si="0"/>
        <v>900</v>
      </c>
      <c r="J65" s="75"/>
    </row>
    <row r="66" spans="1:10" s="74" customFormat="1">
      <c r="A66" s="169">
        <v>33191220</v>
      </c>
      <c r="B66" s="273" t="s">
        <v>159</v>
      </c>
      <c r="C66" s="273"/>
      <c r="D66" s="273"/>
      <c r="E66" s="72" t="s">
        <v>99</v>
      </c>
      <c r="F66" s="72" t="s">
        <v>128</v>
      </c>
      <c r="G66" s="178">
        <v>92000</v>
      </c>
      <c r="H66" s="73">
        <v>6</v>
      </c>
      <c r="I66" s="143">
        <f t="shared" si="0"/>
        <v>552</v>
      </c>
      <c r="J66" s="75"/>
    </row>
    <row r="67" spans="1:10" s="74" customFormat="1">
      <c r="A67" s="169">
        <v>33191120</v>
      </c>
      <c r="B67" s="273" t="s">
        <v>160</v>
      </c>
      <c r="C67" s="273"/>
      <c r="D67" s="273"/>
      <c r="E67" s="72" t="s">
        <v>99</v>
      </c>
      <c r="F67" s="72" t="s">
        <v>128</v>
      </c>
      <c r="G67" s="178">
        <v>100000</v>
      </c>
      <c r="H67" s="73">
        <v>6</v>
      </c>
      <c r="I67" s="143">
        <f t="shared" si="0"/>
        <v>600</v>
      </c>
      <c r="J67" s="75"/>
    </row>
    <row r="68" spans="1:10" s="74" customFormat="1">
      <c r="A68" s="169">
        <v>33191120</v>
      </c>
      <c r="B68" s="273" t="s">
        <v>160</v>
      </c>
      <c r="C68" s="273"/>
      <c r="D68" s="273"/>
      <c r="E68" s="72" t="s">
        <v>99</v>
      </c>
      <c r="F68" s="72" t="s">
        <v>128</v>
      </c>
      <c r="G68" s="178">
        <v>18000</v>
      </c>
      <c r="H68" s="73">
        <v>6</v>
      </c>
      <c r="I68" s="143">
        <f t="shared" si="0"/>
        <v>108</v>
      </c>
      <c r="J68" s="75"/>
    </row>
    <row r="69" spans="1:10" s="74" customFormat="1">
      <c r="A69" s="169">
        <v>38311100</v>
      </c>
      <c r="B69" s="273" t="s">
        <v>147</v>
      </c>
      <c r="C69" s="273"/>
      <c r="D69" s="273"/>
      <c r="E69" s="72" t="s">
        <v>99</v>
      </c>
      <c r="F69" s="72" t="s">
        <v>128</v>
      </c>
      <c r="G69" s="178">
        <v>52000</v>
      </c>
      <c r="H69" s="73">
        <v>6</v>
      </c>
      <c r="I69" s="143">
        <f t="shared" si="0"/>
        <v>312</v>
      </c>
      <c r="J69" s="75"/>
    </row>
    <row r="70" spans="1:10" s="74" customFormat="1">
      <c r="A70" s="169">
        <v>33141211</v>
      </c>
      <c r="B70" s="273" t="s">
        <v>161</v>
      </c>
      <c r="C70" s="273"/>
      <c r="D70" s="273"/>
      <c r="E70" s="72" t="s">
        <v>99</v>
      </c>
      <c r="F70" s="72" t="s">
        <v>128</v>
      </c>
      <c r="G70" s="178">
        <v>45000</v>
      </c>
      <c r="H70" s="73">
        <v>6</v>
      </c>
      <c r="I70" s="143">
        <f t="shared" si="0"/>
        <v>270</v>
      </c>
      <c r="J70" s="75"/>
    </row>
    <row r="71" spans="1:10" s="74" customFormat="1">
      <c r="A71" s="169">
        <v>33191180</v>
      </c>
      <c r="B71" s="273" t="s">
        <v>162</v>
      </c>
      <c r="C71" s="273"/>
      <c r="D71" s="273"/>
      <c r="E71" s="72" t="s">
        <v>99</v>
      </c>
      <c r="F71" s="72" t="s">
        <v>128</v>
      </c>
      <c r="G71" s="178">
        <v>100000</v>
      </c>
      <c r="H71" s="73">
        <v>6</v>
      </c>
      <c r="I71" s="143">
        <f t="shared" si="0"/>
        <v>600</v>
      </c>
      <c r="J71" s="75"/>
    </row>
    <row r="72" spans="1:10" s="74" customFormat="1">
      <c r="A72" s="169">
        <v>39713432</v>
      </c>
      <c r="B72" s="273" t="s">
        <v>163</v>
      </c>
      <c r="C72" s="273"/>
      <c r="D72" s="273"/>
      <c r="E72" s="72" t="s">
        <v>99</v>
      </c>
      <c r="F72" s="72" t="s">
        <v>128</v>
      </c>
      <c r="G72" s="178">
        <v>100000</v>
      </c>
      <c r="H72" s="73">
        <v>6</v>
      </c>
      <c r="I72" s="143">
        <f t="shared" si="0"/>
        <v>600</v>
      </c>
      <c r="J72" s="75"/>
    </row>
    <row r="73" spans="1:10" s="74" customFormat="1">
      <c r="A73" s="169">
        <v>37311100</v>
      </c>
      <c r="B73" s="273" t="s">
        <v>164</v>
      </c>
      <c r="C73" s="273"/>
      <c r="D73" s="273"/>
      <c r="E73" s="72" t="s">
        <v>165</v>
      </c>
      <c r="F73" s="72" t="s">
        <v>128</v>
      </c>
      <c r="G73" s="178">
        <v>500000</v>
      </c>
      <c r="H73" s="73">
        <v>6</v>
      </c>
      <c r="I73" s="143">
        <f t="shared" si="0"/>
        <v>3000</v>
      </c>
      <c r="J73" s="75"/>
    </row>
    <row r="74" spans="1:10" s="74" customFormat="1" ht="19.5">
      <c r="A74" s="199">
        <v>39515100</v>
      </c>
      <c r="B74" s="273" t="s">
        <v>245</v>
      </c>
      <c r="C74" s="273"/>
      <c r="D74" s="273"/>
      <c r="E74" s="72" t="s">
        <v>99</v>
      </c>
      <c r="F74" s="175" t="s">
        <v>131</v>
      </c>
      <c r="G74" s="202">
        <v>28500</v>
      </c>
      <c r="H74" s="73">
        <v>143</v>
      </c>
      <c r="I74" s="143">
        <f>+H74*G74/1000</f>
        <v>4075.5</v>
      </c>
      <c r="J74" s="75"/>
    </row>
    <row r="76" spans="1:10" ht="23.25" customHeight="1">
      <c r="A76" s="278" t="s">
        <v>189</v>
      </c>
      <c r="B76" s="278"/>
      <c r="C76" s="278"/>
      <c r="D76" s="278"/>
      <c r="E76" s="278"/>
      <c r="F76" s="278"/>
      <c r="G76" s="278"/>
      <c r="H76" s="278"/>
      <c r="I76" s="138">
        <f>+I77</f>
        <v>42000</v>
      </c>
      <c r="J76" s="146"/>
    </row>
    <row r="77" spans="1:10" s="77" customFormat="1">
      <c r="A77" s="136" t="s">
        <v>82</v>
      </c>
      <c r="B77" s="136" t="s">
        <v>83</v>
      </c>
      <c r="C77" s="136" t="s">
        <v>76</v>
      </c>
      <c r="D77" s="279" t="s">
        <v>84</v>
      </c>
      <c r="E77" s="280"/>
      <c r="F77" s="280"/>
      <c r="G77" s="280"/>
      <c r="H77" s="281"/>
      <c r="I77" s="137">
        <f>+I78</f>
        <v>42000</v>
      </c>
    </row>
    <row r="78" spans="1:10" ht="25.5" customHeight="1">
      <c r="A78" s="67" t="s">
        <v>98</v>
      </c>
      <c r="B78" s="282" t="s">
        <v>180</v>
      </c>
      <c r="C78" s="283"/>
      <c r="D78" s="283"/>
      <c r="E78" s="283"/>
      <c r="F78" s="283"/>
      <c r="G78" s="283"/>
      <c r="H78" s="284"/>
      <c r="I78" s="144">
        <f>+I79</f>
        <v>42000</v>
      </c>
    </row>
    <row r="79" spans="1:10" s="71" customFormat="1" ht="16.5" customHeight="1">
      <c r="A79" s="68"/>
      <c r="B79" s="285" t="s">
        <v>77</v>
      </c>
      <c r="C79" s="286"/>
      <c r="D79" s="287"/>
      <c r="E79" s="69"/>
      <c r="F79" s="69"/>
      <c r="G79" s="70"/>
      <c r="H79" s="70"/>
      <c r="I79" s="145">
        <f>SUM(I80:I81)</f>
        <v>42000</v>
      </c>
      <c r="J79" s="76"/>
    </row>
    <row r="80" spans="1:10" s="186" customFormat="1" ht="36" customHeight="1">
      <c r="A80" s="32">
        <v>39121470</v>
      </c>
      <c r="B80" s="274" t="s">
        <v>190</v>
      </c>
      <c r="C80" s="275"/>
      <c r="D80" s="276"/>
      <c r="E80" s="184" t="s">
        <v>165</v>
      </c>
      <c r="F80" s="184" t="s">
        <v>128</v>
      </c>
      <c r="G80" s="35">
        <v>10500</v>
      </c>
      <c r="H80" s="176">
        <v>2038</v>
      </c>
      <c r="I80" s="185">
        <f t="shared" ref="I80:I81" si="1">+ROUND(H80*G80/1000,1)</f>
        <v>21399</v>
      </c>
    </row>
    <row r="81" spans="1:9" s="186" customFormat="1">
      <c r="A81" s="32">
        <v>39138110</v>
      </c>
      <c r="B81" s="274" t="s">
        <v>191</v>
      </c>
      <c r="C81" s="275"/>
      <c r="D81" s="276"/>
      <c r="E81" s="184" t="s">
        <v>165</v>
      </c>
      <c r="F81" s="184" t="s">
        <v>128</v>
      </c>
      <c r="G81" s="35">
        <v>4058.51</v>
      </c>
      <c r="H81" s="176">
        <v>5076</v>
      </c>
      <c r="I81" s="185">
        <f t="shared" si="1"/>
        <v>20601</v>
      </c>
    </row>
  </sheetData>
  <mergeCells count="79">
    <mergeCell ref="B57:D57"/>
    <mergeCell ref="B58:D58"/>
    <mergeCell ref="B59:D59"/>
    <mergeCell ref="B65:D65"/>
    <mergeCell ref="B60:D60"/>
    <mergeCell ref="B61:D61"/>
    <mergeCell ref="B62:D62"/>
    <mergeCell ref="B63:D63"/>
    <mergeCell ref="B64:D64"/>
    <mergeCell ref="B52:D52"/>
    <mergeCell ref="B53:D53"/>
    <mergeCell ref="B54:D54"/>
    <mergeCell ref="B55:D55"/>
    <mergeCell ref="B56:D56"/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19:H19"/>
    <mergeCell ref="B20:D20"/>
    <mergeCell ref="B21:D21"/>
    <mergeCell ref="B25:D25"/>
    <mergeCell ref="B22:D22"/>
    <mergeCell ref="B23:D23"/>
    <mergeCell ref="B24:D24"/>
    <mergeCell ref="D18:H18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16:D16"/>
    <mergeCell ref="B28:D28"/>
    <mergeCell ref="B29:D29"/>
    <mergeCell ref="B30:D30"/>
    <mergeCell ref="B70:D70"/>
    <mergeCell ref="B71:D71"/>
    <mergeCell ref="B40:D40"/>
    <mergeCell ref="B41:D41"/>
    <mergeCell ref="B31:D31"/>
    <mergeCell ref="B34:D34"/>
    <mergeCell ref="B35:D35"/>
    <mergeCell ref="B33:D33"/>
    <mergeCell ref="B32:D32"/>
    <mergeCell ref="B36:D36"/>
    <mergeCell ref="B37:D37"/>
    <mergeCell ref="B38:D38"/>
    <mergeCell ref="B39:D39"/>
    <mergeCell ref="B74:D74"/>
    <mergeCell ref="B80:D80"/>
    <mergeCell ref="B81:D81"/>
    <mergeCell ref="B17:D17"/>
    <mergeCell ref="B73:D73"/>
    <mergeCell ref="A76:H76"/>
    <mergeCell ref="D77:H77"/>
    <mergeCell ref="B78:H78"/>
    <mergeCell ref="B79:D79"/>
    <mergeCell ref="B26:D26"/>
    <mergeCell ref="B27:D27"/>
    <mergeCell ref="B72:D72"/>
    <mergeCell ref="B66:D66"/>
    <mergeCell ref="B67:D67"/>
    <mergeCell ref="B69:D69"/>
    <mergeCell ref="B68:D68"/>
  </mergeCells>
  <pageMargins left="0.7" right="0.7" top="0.75" bottom="0.75" header="0.3" footer="0.3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Arpine Martirosyan</cp:lastModifiedBy>
  <cp:lastPrinted>2023-09-26T05:54:04Z</cp:lastPrinted>
  <dcterms:created xsi:type="dcterms:W3CDTF">2022-01-04T07:12:58Z</dcterms:created>
  <dcterms:modified xsi:type="dcterms:W3CDTF">2023-11-01T13:46:45Z</dcterms:modified>
</cp:coreProperties>
</file>