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Fin_Varch\ANANIKYAN\ԱՐՄԻՆԵ\_VOROSHMAN NAXAGCER_2023\12. ռենգ. սարք և հսկիչ գնում\7. Հիմնական օրագարգ\"/>
    </mc:Choice>
  </mc:AlternateContent>
  <bookViews>
    <workbookView xWindow="0" yWindow="0" windowWidth="24000" windowHeight="9045"/>
  </bookViews>
  <sheets>
    <sheet name="Հավելված 1" sheetId="24" r:id="rId1"/>
    <sheet name="Հավելված 2" sheetId="25" r:id="rId2"/>
    <sheet name="Հավելված 3" sheetId="5" r:id="rId3"/>
    <sheet name="Հավելված 4" sheetId="26" r:id="rId4"/>
    <sheet name="Հավելված 5 աղյուսակներ 1,2" sheetId="7" r:id="rId5"/>
    <sheet name="Հավելված 6" sheetId="23" r:id="rId6"/>
  </sheets>
  <definedNames>
    <definedName name="_xlnm._FilterDatabase" localSheetId="2" hidden="1">'Հավելված 3'!$F$1:$F$45</definedName>
    <definedName name="_xlnm._FilterDatabase" localSheetId="4" hidden="1">'Հավելված 5 աղյուսակներ 1,2'!$A$1:$A$93</definedName>
    <definedName name="_xlnm.Print_Area" localSheetId="0">'Հավելված 1'!$A$1:$D$58</definedName>
    <definedName name="_xlnm.Print_Area" localSheetId="2">'Հավելված 3'!$A$1:$G$71</definedName>
    <definedName name="_xlnm.Print_Area" localSheetId="4">'Հավելված 5 աղյուսակներ 1,2'!$A$1:$C$162</definedName>
    <definedName name="_xlnm.Print_Area" localSheetId="5">'Հավելված 6'!$A$1:$G$24</definedName>
    <definedName name="_xlnm.Print_Titles" localSheetId="0">'Հավելված 1'!$6:$7</definedName>
    <definedName name="_xlnm.Print_Titles" localSheetId="2">'Հավելված 3'!$6:$7</definedName>
  </definedNames>
  <calcPr calcId="152511"/>
</workbook>
</file>

<file path=xl/calcChain.xml><?xml version="1.0" encoding="utf-8"?>
<calcChain xmlns="http://schemas.openxmlformats.org/spreadsheetml/2006/main">
  <c r="G43" i="5" l="1"/>
  <c r="G17" i="23" l="1"/>
  <c r="G71" i="5" l="1"/>
  <c r="G19" i="23"/>
  <c r="G23" i="23" l="1"/>
  <c r="G22" i="23" s="1"/>
  <c r="G21" i="23"/>
  <c r="G20" i="23"/>
  <c r="G16" i="23"/>
  <c r="G15" i="23"/>
  <c r="G14" i="23"/>
  <c r="G13" i="23"/>
  <c r="G27" i="5"/>
  <c r="G26" i="5" s="1"/>
  <c r="G18" i="23" l="1"/>
  <c r="G45" i="5"/>
  <c r="G11" i="23"/>
  <c r="G10" i="23" s="1"/>
  <c r="G9" i="23" s="1"/>
  <c r="G25" i="5" l="1"/>
  <c r="G70" i="5" l="1"/>
  <c r="G69" i="5" s="1"/>
  <c r="G68" i="5" s="1"/>
  <c r="G66" i="5" s="1"/>
  <c r="G64" i="5" s="1"/>
  <c r="G62" i="5" l="1"/>
  <c r="G61" i="5" s="1"/>
  <c r="G59" i="5" s="1"/>
  <c r="G57" i="5" s="1"/>
  <c r="G55" i="5" s="1"/>
  <c r="D49" i="24"/>
  <c r="D42" i="24" s="1"/>
  <c r="D41" i="24" s="1"/>
  <c r="C162" i="7"/>
  <c r="C82" i="7"/>
  <c r="C32" i="7"/>
  <c r="C40" i="7"/>
  <c r="C39" i="7"/>
  <c r="C38" i="7"/>
  <c r="C37" i="7"/>
  <c r="C120" i="7"/>
  <c r="C119" i="7"/>
  <c r="C118" i="7"/>
  <c r="C112" i="7" s="1"/>
  <c r="C117" i="7"/>
  <c r="G35" i="5" l="1"/>
  <c r="G34" i="5" s="1"/>
  <c r="G33" i="5" l="1"/>
  <c r="G32" i="5" s="1"/>
  <c r="G30" i="5" s="1"/>
  <c r="G28" i="5" s="1"/>
  <c r="D19" i="26"/>
  <c r="D17" i="26" l="1"/>
  <c r="D15" i="26" s="1"/>
  <c r="E16" i="25"/>
  <c r="C123" i="7"/>
  <c r="C43" i="7"/>
  <c r="D23" i="24"/>
  <c r="G44" i="5" l="1"/>
  <c r="F15" i="25" l="1"/>
  <c r="H15" i="25"/>
  <c r="G15" i="25" l="1"/>
  <c r="F12" i="25" l="1"/>
  <c r="G12" i="25" l="1"/>
  <c r="G10" i="25" s="1"/>
  <c r="F10" i="25"/>
  <c r="G24" i="5" l="1"/>
  <c r="G23" i="5" s="1"/>
  <c r="G21" i="5" s="1"/>
  <c r="G19" i="5" s="1"/>
  <c r="D17" i="24" s="1"/>
  <c r="G42" i="5"/>
  <c r="G41" i="5" s="1"/>
  <c r="C23" i="7" l="1"/>
  <c r="C103" i="7"/>
  <c r="G39" i="5"/>
  <c r="G37" i="5" s="1"/>
  <c r="C133" i="7" l="1"/>
  <c r="C53" i="7"/>
  <c r="H14" i="25"/>
  <c r="D29" i="24"/>
  <c r="D14" i="26"/>
  <c r="D12" i="26" s="1"/>
  <c r="D10" i="26" s="1"/>
  <c r="H12" i="25" l="1"/>
  <c r="H10" i="25" s="1"/>
  <c r="D14" i="25"/>
  <c r="E15" i="25" l="1"/>
  <c r="E12" i="25" s="1"/>
  <c r="E10" i="25" s="1"/>
  <c r="D16" i="25"/>
  <c r="D15" i="25" s="1"/>
  <c r="G53" i="5"/>
  <c r="G52" i="5" s="1"/>
  <c r="G51" i="5" s="1"/>
  <c r="G50" i="5" s="1"/>
  <c r="G48" i="5" s="1"/>
  <c r="G46" i="5" s="1"/>
  <c r="D8" i="26"/>
  <c r="C144" i="7" l="1"/>
  <c r="C64" i="7"/>
  <c r="G17" i="5"/>
  <c r="G16" i="5" s="1"/>
  <c r="G14" i="5" s="1"/>
  <c r="G12" i="5" s="1"/>
  <c r="G10" i="5" s="1"/>
  <c r="G8" i="5" s="1"/>
  <c r="D12" i="25"/>
  <c r="D10" i="25" s="1"/>
  <c r="D35" i="24"/>
  <c r="D10" i="24" l="1"/>
  <c r="D9" i="24" s="1"/>
  <c r="D8" i="24" s="1"/>
</calcChain>
</file>

<file path=xl/sharedStrings.xml><?xml version="1.0" encoding="utf-8"?>
<sst xmlns="http://schemas.openxmlformats.org/spreadsheetml/2006/main" count="465" uniqueCount="210">
  <si>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</si>
  <si>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</si>
  <si>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</si>
  <si>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</si>
  <si>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</si>
  <si>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</si>
  <si>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</si>
  <si>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</si>
  <si>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</si>
  <si>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</si>
  <si>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Միջոցառման անվանումը՝</t>
  </si>
  <si>
    <t>Արդյունքի չափորոշիչներ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</si>
  <si>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</si>
  <si>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</si>
  <si>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</si>
  <si>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</si>
  <si>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</si>
  <si>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</si>
  <si>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</si>
  <si>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</si>
  <si>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</si>
  <si>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</si>
  <si>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</si>
  <si>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</si>
  <si>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</si>
  <si>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>Հավելված N 2</t>
  </si>
  <si>
    <t xml:space="preserve"> Ծառայությունների մատուցում </t>
  </si>
  <si>
    <t>Հավելված N 3</t>
  </si>
  <si>
    <t>Բյուջետային հատկացումների գլխավոր կարգադրիչների,  ծրագրերի և միջոցառումների անվանումները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</si>
  <si>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</si>
  <si>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</si>
  <si>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</si>
  <si>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Ծրագրի միջոցառումներ</t>
  </si>
  <si>
    <t>Հավելված N 1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</si>
  <si>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</si>
  <si>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(նվազեցումները նշված են փակագծերում)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</si>
  <si>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</si>
  <si>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</si>
  <si>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</si>
  <si>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</si>
  <si>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</si>
  <si>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</si>
  <si>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նկարագրությունը`</t>
  </si>
  <si>
    <t>ծրագիր</t>
  </si>
  <si>
    <t>միջոցառում</t>
  </si>
  <si>
    <t>բաժին</t>
  </si>
  <si>
    <t>խումբ</t>
  </si>
  <si>
    <t>դաս</t>
  </si>
  <si>
    <t>Աղյուսակ N 1</t>
  </si>
  <si>
    <t>Աղյուսակ N 2</t>
  </si>
  <si>
    <t xml:space="preserve"> ՀՀ պետական եկամուտների կոմիտեի տեխնիկական հագեցվածության բարելավում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</si>
  <si>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</si>
  <si>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</si>
  <si>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31001</t>
  </si>
  <si>
    <t xml:space="preserve"> ՈՉ ՖԻՆԱՆՍԱԿԱՆ ԱԿՏԻՎՆԵՐԻ ԳԾՈՎ ԾԱԽՍԵՐ</t>
  </si>
  <si>
    <t xml:space="preserve"> ՀԻՄՆԱԿԱՆ ՄԻՋՈՑՆԵՐ</t>
  </si>
  <si>
    <t xml:space="preserve"> ՀՀ պետական եկամուտների կոմիտեի տեխնիկական հագեցվածության բարելավում </t>
  </si>
  <si>
    <t xml:space="preserve"> ՀՀ պետական եկամուտների կոմիտեի տեխնիկական հագեցվածության բարելավում_x000D_
 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</si>
  <si>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</si>
  <si>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</si>
  <si>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</si>
  <si>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</si>
  <si>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</si>
  <si>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</si>
  <si>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</si>
  <si>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 անվանումը </t>
  </si>
  <si>
    <t xml:space="preserve"> Միջոցառման անվանումը`</t>
  </si>
  <si>
    <t>ՄԱՍ 1. ՊԵՏԱԿԱՆ ՄԱՐՄՆԻ ԳԾՈՎ ԱՐԴՅՈՒՆՔԱՅԻՆ (ԿԱՏԱՐՈՂԱԿԱՆ) ՑՈՒՑԱՆԻՇՆԵՐԸ</t>
  </si>
  <si>
    <t xml:space="preserve"> 11001</t>
  </si>
  <si>
    <t xml:space="preserve"> Ծառայությունների մատուցում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</si>
  <si>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</si>
  <si>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</si>
  <si>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</si>
  <si>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</si>
  <si>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</si>
  <si>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</si>
  <si>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</si>
  <si>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</si>
  <si>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</si>
  <si>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 xml:space="preserve">ՀՀ պետական եկամուտների կոմիտեի տեխնիկական հագեցվածության բարելավում 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</si>
  <si>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</si>
  <si>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</si>
  <si>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</si>
  <si>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</si>
  <si>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>այդ թվում` ըստ կատարողների</t>
  </si>
  <si>
    <t>Հավելված N 5</t>
  </si>
  <si>
    <t>հազ. դրամներով</t>
  </si>
  <si>
    <t xml:space="preserve">«ՀԱՅԱՍՏԱՆԻ ՀԱՆՐԱՊԵՏՈՒԹՅԱՆ 2023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 </t>
  </si>
  <si>
    <t xml:space="preserve"> Հարկային և մաքսային ծառայություններ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</si>
  <si>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</si>
  <si>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 xml:space="preserve"> ԸՆԹԱՑԻԿ ԾԱԽՍԵՐ</t>
  </si>
  <si>
    <t xml:space="preserve"> ԾԱՌԱՅՈՒԹՅՈՒՆՆԵՐԻ  ԵՎ   ԱՊՐԱՆՔՆԵՐԻ  ՁԵՌՔԲԵՐՈՒՄ</t>
  </si>
  <si>
    <t>Ծրագրի դասիչը՝</t>
  </si>
  <si>
    <t>Միջոցառման դասիչը՝</t>
  </si>
  <si>
    <t xml:space="preserve"> Հարկային և մաքսային ծառայություններ </t>
  </si>
  <si>
    <t>Նկարագրությունը՝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</si>
  <si>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</si>
  <si>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>Միջոցառման տեսակը՝</t>
  </si>
  <si>
    <t xml:space="preserve"> Ծառայությունը մատուցող կազմակերպության անվանումը </t>
  </si>
  <si>
    <t xml:space="preserve"> Պայմանագրային այլ ծառայությունների ձեռքբերում</t>
  </si>
  <si>
    <t xml:space="preserve"> ՀՀ պետական եկամուտների կոմիտեի շենքային ապահովվածության բարելավում_x000D_</t>
  </si>
  <si>
    <t xml:space="preserve"> ՀՀ պետական եկամուտների կոմիտեի նոր շենքերի և շինությունների շինարարություն, նախագծային աշխատանքների ձեռքբերում</t>
  </si>
  <si>
    <t>ՀՀ պետական եկամուտների կոմիտեի շենքային ապահովվածության բարելավում</t>
  </si>
  <si>
    <t xml:space="preserve"> ՀՀ պետական եկամուտների կոմիտեի շենքային ապահովվածության բարելավում
</t>
  </si>
  <si>
    <t>այդ թվում` ըստ ուղղությունների</t>
  </si>
  <si>
    <t xml:space="preserve"> ՀՀ պետական եկամուտների կոմիտեի շենքային ապահովվածության բարելավում </t>
  </si>
  <si>
    <t xml:space="preserve"> ՀՀ պետական եկամուտների կոմիտեի նոր շենքերի և շինությունների շինարարություն, նախագծային աշխատանքների ձեռքբերում </t>
  </si>
  <si>
    <t xml:space="preserve"> Միջոցառումն իրականացնողի անվանումը </t>
  </si>
  <si>
    <t xml:space="preserve">Այլ սարքավորումների քանակ, հատ </t>
  </si>
  <si>
    <t>Հավելված N 6</t>
  </si>
  <si>
    <t xml:space="preserve"> ՄԵՔԵՆԱՆԵՐ ԵՎ ՍԱՐՔԱՎՈՐՈՒՄՆԵՐ</t>
  </si>
  <si>
    <t>ՀՀ ՊԵԿ Երևան քաղաքի արտաքին տնտեսական գործունեության կենտրոնի կառուցման աշխատանքներ</t>
  </si>
  <si>
    <t xml:space="preserve">ՀԱՅԱՍՏԱՆԻ ՀԱՆՐԱՊԵՏՈՒԹՅԱՆ ԿԱՌԱՎԱՐՈՒԹՅԱՆ 2022 ԹՎԱԿԱՆԻ ԴԵԿՏԵՄԲԵՐԻ 29-Ի N 2111-Ն ՈՐՈՇՄԱՆ N 5 ՀԱՎԵԼՎԱԾԻ N 2 ԱՂՅՈՒՍԱԿՈՒՄ ԿԱՏԱՐՎՈՂ ՓՈՓՈԽՈՒԹՅՈՒՆՆԵՐԸ </t>
  </si>
  <si>
    <t xml:space="preserve"> ՇԵՆՔԵՐ ԵՎ ՇԻՆՈՒԹՅՈՒՆՆԵՐ</t>
  </si>
  <si>
    <t xml:space="preserve"> - Շենքերի և շինությունների շինարարություն</t>
  </si>
  <si>
    <t xml:space="preserve"> - Կառավարչական ծառայություններ</t>
  </si>
  <si>
    <t xml:space="preserve"> Փորձաքննությունների ծառայություններ</t>
  </si>
  <si>
    <t xml:space="preserve"> 11005</t>
  </si>
  <si>
    <t xml:space="preserve"> Փորձաքննությունների կատարում և եզրակացությունների տրամադրում, անվճարունակ քաղաքացիներին իրավական ծառայությունների տրամադրում</t>
  </si>
  <si>
    <t xml:space="preserve"> - Այլ մեքենաներ և սարքավորումներ</t>
  </si>
  <si>
    <t xml:space="preserve"> Ծառայությունը մատուցող կազմակերպության(ների) անվանում(ներ)ը՛ </t>
  </si>
  <si>
    <t xml:space="preserve"> 1023 </t>
  </si>
  <si>
    <t xml:space="preserve"> 11005 </t>
  </si>
  <si>
    <t xml:space="preserve"> Փորձաքննությունների ծառայություններ </t>
  </si>
  <si>
    <t xml:space="preserve"> Փորձաքննությունների կատարում և եզրակացությունների տրամադրում, անվճարունակ քաղաքացիներին իրավական ծառայությունների տրամադրում </t>
  </si>
  <si>
    <t xml:space="preserve">  Մրցույթի արդյունքում ընտրված կազմակերպություն </t>
  </si>
  <si>
    <t xml:space="preserve"> Բյուջետային տարում կառուցապատման մակերես, քմ </t>
  </si>
  <si>
    <t xml:space="preserve">«ՀԱՅԱՍՏԱՆԻ ՀԱՆՐԱՊԵՏՈՒԹՅԱՆ 2023 ԹՎԱԿԱՆԻ ՊԵՏԱԿԱՆ ԲՅՈՒՋԵԻ ՄԱՍԻՆ» ՀԱՅԱՍՏԱՆԻ ՀԱՆՐԱՊԵՏՈՒԹՅԱՆ ՕՐԵՆՔԻ N 1 ՀԱՎԵԼՎԱԾԻ N 3 ԱՂՅՈՒՍԱԿՈՒՄ ԿԱՏԱՐՎՈՂ ՓՈՓՈԽՈՒԹՅՈՒՆՆԵՐԸ </t>
  </si>
  <si>
    <t xml:space="preserve">Ընդամենը փորձաքննությունների քանակ, հատ </t>
  </si>
  <si>
    <t xml:space="preserve">Նյութագիտական փորձաքննությունների քանակ, հատ  </t>
  </si>
  <si>
    <t xml:space="preserve">Հողագիտական և կենսաբանական
փորձաքննությունների քանակ, հատ   </t>
  </si>
  <si>
    <t xml:space="preserve">Հետքաբանական փորձաքննությունների քանակ, հատ   </t>
  </si>
  <si>
    <t xml:space="preserve">Ձգաբանական փորձաքննությունների քանակ, հատ  </t>
  </si>
  <si>
    <t xml:space="preserve">Ապրանքագիտական փորձաքննությունների քանակ, հատ  </t>
  </si>
  <si>
    <t xml:space="preserve">Փաստաթղթաբանական փորձաքննությունների քանակ, հատ   </t>
  </si>
  <si>
    <t xml:space="preserve">Մտավոր սեփականության օբյեկտների փորձաքննությունների քանակ, հատ   </t>
  </si>
  <si>
    <t xml:space="preserve">Սննդամթերքի և խմիչքների փորձաքննությունների քանակ, հատ  </t>
  </si>
  <si>
    <t xml:space="preserve">Մշակութային արժեքների փորձաքննությունների քանակ, հատ  </t>
  </si>
  <si>
    <t xml:space="preserve">Տնտեսագիտական փորձաքննությունների քանակ, հատ 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</si>
  <si>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</si>
  <si>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</si>
  <si>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</si>
  <si>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</si>
  <si>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</si>
  <si>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</si>
  <si>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</si>
  <si>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</si>
  <si>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</si>
  <si>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</si>
  <si>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</si>
  <si>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այդ թվում`</t>
  </si>
  <si>
    <t xml:space="preserve"> 01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</si>
  <si>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</si>
  <si>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</si>
  <si>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</si>
  <si>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</si>
  <si>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Ծրագրի դասիչը </t>
  </si>
  <si>
    <t xml:space="preserve"> Ծրագրի անվանումը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</si>
  <si>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</si>
  <si>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</si>
  <si>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</si>
  <si>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 11001 </t>
  </si>
  <si>
    <t xml:space="preserve"> Տարի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</si>
  <si>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</si>
  <si>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Միջոցառումն իրականացնողի անվանումը</t>
  </si>
  <si>
    <t>ՀՀ կառավարություն</t>
  </si>
  <si>
    <t xml:space="preserve"> Արդյունքի չափորոշիչներ </t>
  </si>
  <si>
    <t xml:space="preserve"> Միջոցառման վրա կատարվող ծախսը (հազար դրամ) </t>
  </si>
  <si>
    <t xml:space="preserve"> Շինարարական աշխատանքների ավարտվածության աստիճանը, տոկոս </t>
  </si>
  <si>
    <t xml:space="preserve"> - Համակարգչային ծառայություններ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</si>
  <si>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</si>
  <si>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</si>
  <si>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</si>
  <si>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</si>
  <si>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</si>
  <si>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</si>
  <si>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</si>
  <si>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</si>
  <si>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</si>
  <si>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Խումբ N 01</t>
  </si>
  <si>
    <t>Դաս N 02</t>
  </si>
  <si>
    <t>Ֆինանսական և հարկաբյուջետային հարաբերություններ</t>
  </si>
  <si>
    <t>1023 11001</t>
  </si>
  <si>
    <t>ՄԱՍ III. ԾԱՌԱՅՈՒԹՅՈՒՆՆԵՐ</t>
  </si>
  <si>
    <t>72261160-2</t>
  </si>
  <si>
    <t>ծրագրային ապահովման սպասարկման ծառայություններ</t>
  </si>
  <si>
    <t>ԲՄ</t>
  </si>
  <si>
    <t>դրամ</t>
  </si>
  <si>
    <t>72261160-1</t>
  </si>
  <si>
    <t>72411100-2</t>
  </si>
  <si>
    <t>համացանցային ծառայություններ մատուցողներ (isp)</t>
  </si>
  <si>
    <t>ԷԱՃ</t>
  </si>
  <si>
    <t>72261160-8</t>
  </si>
  <si>
    <t>72261160-3</t>
  </si>
  <si>
    <t>1023 31001</t>
  </si>
  <si>
    <t>ՄԱՍ I. ԱՊՐԱՆՔՆԵՐ</t>
  </si>
  <si>
    <t>հատ</t>
  </si>
  <si>
    <t>կշեռքներ</t>
  </si>
  <si>
    <t>1023 31003</t>
  </si>
  <si>
    <t>ՄԱՍ II. ԱՇԽԱՏԱՆՔՆԵՐ</t>
  </si>
  <si>
    <t>45451700-1</t>
  </si>
  <si>
    <t>վերակառուցման աշխատանքներ</t>
  </si>
  <si>
    <t xml:space="preserve">ՀԱՅԱՍՏԱՆԻ ՀԱՆՐԱՊԵՏՈՒԹՅԱՆ ԿԱՌԱՎԱՐՈՒԹՅԱՆ 2022 ԹՎԱԿԱՆԻ ԴԵԿՏԵՄԲԵՐԻ 29-Ի N 2111-Ն ՈՐՈՇՄԱՆ N 10  ՀԱՎԵԼՎԱԾՈՒՄ ԿԱՏԱՐՎՈՂ ՓՈՓՈԽՈՒԹՅՈՒՆՆԵՐԸ ԵՎ ԼՐԱՑՈՒՄՆԵՐԸ </t>
  </si>
  <si>
    <t xml:space="preserve">ՀՀ կառավարության 2023 թվականի </t>
  </si>
  <si>
    <t>___________  ___-ի N _______     որոշման</t>
  </si>
  <si>
    <t>ՀԱՅԱՍՏԱՆԻ ՀԱՆՐԱՊԵՏՈՒԹՅԱՆ ԿԱՌԱՎԱՐՈՒԹՅԱՆ 2022 ԹՎԱԿԱՆԻ ԴԵԿՏԵՄԲԵՐԻ 29-Ի N 2111-Ն ՈՐՈՇՄԱՆ NN 3 ԵՎ 4 ՀԱՎԵԼՎԱԾՆԵՐԻ ԱՂՅՈՒՍԱԿՆԵՐՈՒՄ ԿԱՏԱՐՎՈՂ ՓՈՓՈԽՈՒԹՅՈՒՆՆԵՐԸ ԵՎ ԼՐԱՑՈՒՄՆԵՐ</t>
  </si>
  <si>
    <t>ՀԱՅԱՍՏԱՆԻ ՀԱՆՐԱՊԵՏՈՒԹՅԱՆ ԿԱՌԱՎԱՐՈՒԹՅԱՆ 2022 ԹՎԱԿԱՆԻ ԴԵԿՏԵՄԲԵՐԻ 29-Ի N 2111-Ն ՈՐՈՇՄԱՆ N 9 
ՀԱՎԵԼՎԱԾԻ  N 9.25  ԵՎ N 9.47 ԱՂՅՈՒՍԱԿՆԵՐՈՒՄ ԿԱՏԱՐՎՈՂ ՓՈՓՈԽՈՒԹՅՈՒՆՆԵՐԸ ԵՎ ԼՐԱՑՈՒՄՆԵՐԸ</t>
  </si>
  <si>
    <t>ՀԱՅԱՍՏԱՆԻ ՀԱՆՐԱՊԵՏՈՒԹՅԱՆ ԿԱՌԱՎԱՐՈՒԹՅԱՆ 2022 ԹՎԱԿԱՆԻ ԴԵԿՏԵՄԲԵՐԻ 29-Ի N 2111-Ն ՈՐՈՇՄԱՆ  N 9.1 ՀԱՎԵԼՎԱԾԻ  N 9.1.27 ԵՎ N 9.1.58 ԱՂՅՈՒՍԱԿՆԵՐՈՒՄ ԿԱՏԱՐՎՈՂ ՓՈՓՈԽՈՒԹՅՈՒՆՆԵՐԸ ԵՎ ԼՐԱՑՈՒՄՆԵՐԸ</t>
  </si>
  <si>
    <t>հայտնաբերման էլեկտրական սարքավորումներ</t>
  </si>
  <si>
    <t>ԳՀ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</si>
</sst>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_(* #,##0_);_(* \(#,##0\);_(* &quot;-&quot;??_);_(@_)"/>
  </numFmts>
  <fonts count="49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u/>
      <sz val="12"/>
      <name val="GHEA Grapalat"/>
      <family val="3"/>
    </font>
    <font>
      <sz val="12"/>
      <color rgb="FFFF0000"/>
      <name val="GHEA Grapalat"/>
      <family val="3"/>
    </font>
    <font>
      <b/>
      <sz val="12"/>
      <name val="GHEA Grapalat"/>
      <family val="2"/>
    </font>
    <font>
      <sz val="12"/>
      <color rgb="FF000000"/>
      <name val="Times New Roman"/>
      <family val="1"/>
    </font>
    <font>
      <sz val="10"/>
      <name val="GHEA Grapalat"/>
      <family val="3"/>
    </font>
    <font>
      <sz val="8"/>
      <color rgb="FF000000"/>
      <name val="Arial Armenian"/>
      <family val="2"/>
    </font>
    <font>
      <sz val="8"/>
      <color theme="1"/>
      <name val="GHEA Grapalat"/>
      <family val="3"/>
    </font>
    <font>
      <sz val="10"/>
      <color rgb="FFFF0000"/>
      <name val="GHEA Grapalat"/>
      <family val="3"/>
    </font>
    <font>
      <sz val="12"/>
      <color rgb="FF333333"/>
      <name val="GHEA Grapalat"/>
      <family val="3"/>
    </font>
    <font>
      <sz val="11"/>
      <color rgb="FF333333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93">
    <xf numFmtId="0" fontId="0" fillId="0" borderId="0"/>
    <xf numFmtId="0" fontId="3" fillId="0" borderId="0"/>
    <xf numFmtId="43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67" fontId="10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0" fillId="0" borderId="0">
      <alignment horizontal="left" vertical="top" wrapText="1"/>
    </xf>
    <xf numFmtId="0" fontId="4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3" fillId="0" borderId="0"/>
    <xf numFmtId="0" fontId="4" fillId="0" borderId="0"/>
    <xf numFmtId="0" fontId="14" fillId="3" borderId="0" applyNumberFormat="0" applyBorder="0" applyAlignment="0" applyProtection="0"/>
    <xf numFmtId="0" fontId="12" fillId="0" borderId="0"/>
    <xf numFmtId="0" fontId="3" fillId="0" borderId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8" borderId="0" applyNumberFormat="0" applyBorder="0" applyAlignment="0" applyProtection="0"/>
    <xf numFmtId="0" fontId="11" fillId="7" borderId="0" applyNumberFormat="0" applyBorder="0" applyAlignment="0" applyProtection="0"/>
    <xf numFmtId="0" fontId="11" fillId="13" borderId="0" applyNumberFormat="0" applyBorder="0" applyAlignment="0" applyProtection="0"/>
    <xf numFmtId="0" fontId="11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4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7" borderId="0" applyNumberFormat="0" applyBorder="0" applyAlignment="0" applyProtection="0"/>
    <xf numFmtId="0" fontId="15" fillId="10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9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6" fillId="5" borderId="0" applyNumberFormat="0" applyBorder="0" applyAlignment="0" applyProtection="0"/>
    <xf numFmtId="0" fontId="17" fillId="22" borderId="6" applyNumberFormat="0" applyAlignment="0" applyProtection="0"/>
    <xf numFmtId="0" fontId="18" fillId="23" borderId="7" applyNumberFormat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24" fillId="12" borderId="6" applyNumberFormat="0" applyAlignment="0" applyProtection="0"/>
    <xf numFmtId="0" fontId="25" fillId="0" borderId="11" applyNumberFormat="0" applyFill="0" applyAlignment="0" applyProtection="0"/>
    <xf numFmtId="0" fontId="26" fillId="24" borderId="0" applyNumberFormat="0" applyBorder="0" applyAlignment="0" applyProtection="0"/>
    <xf numFmtId="1" fontId="32" fillId="0" borderId="0"/>
    <xf numFmtId="1" fontId="32" fillId="0" borderId="0"/>
    <xf numFmtId="1" fontId="32" fillId="0" borderId="0"/>
    <xf numFmtId="0" fontId="1" fillId="0" borderId="0"/>
    <xf numFmtId="0" fontId="3" fillId="0" borderId="0"/>
    <xf numFmtId="0" fontId="3" fillId="0" borderId="0"/>
    <xf numFmtId="0" fontId="4" fillId="25" borderId="12" applyNumberFormat="0" applyFont="0" applyAlignment="0" applyProtection="0"/>
    <xf numFmtId="0" fontId="27" fillId="22" borderId="13" applyNumberFormat="0" applyAlignment="0" applyProtection="0"/>
    <xf numFmtId="0" fontId="31" fillId="0" borderId="0"/>
    <xf numFmtId="0" fontId="31" fillId="0" borderId="0"/>
    <xf numFmtId="0" fontId="31" fillId="0" borderId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13" fillId="0" borderId="0"/>
    <xf numFmtId="1" fontId="32" fillId="0" borderId="0"/>
    <xf numFmtId="0" fontId="3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</cellStyleXfs>
  <cellXfs count="221">
    <xf numFmtId="0" fontId="0" fillId="0" borderId="0" xfId="0" applyFill="1" applyBorder="1" applyAlignment="1">
      <alignment horizontal="left" vertical="top"/>
    </xf>
    <xf numFmtId="0" fontId="7" fillId="0" borderId="0" xfId="0" applyFont="1"/>
    <xf numFmtId="0" fontId="6" fillId="0" borderId="0" xfId="0" applyFont="1" applyFill="1" applyAlignment="1">
      <alignment wrapText="1"/>
    </xf>
    <xf numFmtId="0" fontId="6" fillId="0" borderId="0" xfId="0" applyFont="1"/>
    <xf numFmtId="166" fontId="7" fillId="0" borderId="0" xfId="0" applyNumberFormat="1" applyFont="1"/>
    <xf numFmtId="168" fontId="7" fillId="0" borderId="0" xfId="0" applyNumberFormat="1" applyFont="1"/>
    <xf numFmtId="0" fontId="8" fillId="2" borderId="0" xfId="0" applyFont="1" applyFill="1" applyBorder="1" applyAlignment="1">
      <alignment horizontal="left"/>
    </xf>
    <xf numFmtId="0" fontId="7" fillId="2" borderId="17" xfId="0" applyFont="1" applyFill="1" applyBorder="1" applyAlignment="1">
      <alignment vertical="center" wrapText="1"/>
    </xf>
    <xf numFmtId="0" fontId="33" fillId="2" borderId="17" xfId="0" applyFont="1" applyFill="1" applyBorder="1" applyAlignment="1">
      <alignment horizontal="left" vertical="top" wrapText="1"/>
    </xf>
    <xf numFmtId="166" fontId="33" fillId="2" borderId="17" xfId="0" applyNumberFormat="1" applyFont="1" applyFill="1" applyBorder="1" applyAlignment="1">
      <alignment horizontal="center" vertical="center" wrapText="1"/>
    </xf>
    <xf numFmtId="166" fontId="8" fillId="2" borderId="0" xfId="3" applyNumberFormat="1" applyFont="1" applyFill="1" applyAlignment="1">
      <alignment horizontal="right" vertical="center"/>
    </xf>
    <xf numFmtId="0" fontId="33" fillId="2" borderId="2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vertical="top" wrapText="1"/>
    </xf>
    <xf numFmtId="0" fontId="33" fillId="2" borderId="0" xfId="0" applyFont="1" applyFill="1" applyBorder="1" applyAlignment="1">
      <alignment horizontal="right" vertical="center" wrapText="1"/>
    </xf>
    <xf numFmtId="0" fontId="6" fillId="0" borderId="0" xfId="0" applyFont="1" applyFill="1" applyAlignment="1">
      <alignment horizontal="center" wrapText="1"/>
    </xf>
    <xf numFmtId="169" fontId="33" fillId="0" borderId="0" xfId="0" applyNumberFormat="1" applyFont="1" applyFill="1" applyAlignment="1">
      <alignment vertical="center" wrapText="1"/>
    </xf>
    <xf numFmtId="0" fontId="33" fillId="0" borderId="17" xfId="0" applyFont="1" applyBorder="1" applyAlignment="1">
      <alignment horizontal="left" vertical="center" wrapText="1"/>
    </xf>
    <xf numFmtId="169" fontId="8" fillId="0" borderId="0" xfId="0" applyNumberFormat="1" applyFont="1" applyFill="1" applyAlignment="1">
      <alignment vertical="center" wrapText="1"/>
    </xf>
    <xf numFmtId="166" fontId="8" fillId="0" borderId="0" xfId="3" applyNumberFormat="1" applyFont="1" applyAlignment="1">
      <alignment horizontal="right" vertical="center"/>
    </xf>
    <xf numFmtId="49" fontId="8" fillId="0" borderId="0" xfId="0" applyNumberFormat="1" applyFont="1" applyFill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 wrapText="1"/>
    </xf>
    <xf numFmtId="169" fontId="8" fillId="0" borderId="0" xfId="0" applyNumberFormat="1" applyFont="1" applyFill="1" applyAlignment="1">
      <alignment horizontal="center" vertical="center" wrapText="1"/>
    </xf>
    <xf numFmtId="169" fontId="33" fillId="0" borderId="0" xfId="0" applyNumberFormat="1" applyFont="1" applyFill="1" applyBorder="1" applyAlignment="1">
      <alignment horizontal="right" vertical="center" wrapText="1"/>
    </xf>
    <xf numFmtId="165" fontId="33" fillId="0" borderId="0" xfId="92" applyNumberFormat="1" applyFont="1" applyFill="1" applyBorder="1" applyAlignment="1">
      <alignment horizontal="right" vertical="center"/>
    </xf>
    <xf numFmtId="49" fontId="34" fillId="0" borderId="17" xfId="0" applyNumberFormat="1" applyFont="1" applyFill="1" applyBorder="1" applyAlignment="1">
      <alignment horizontal="center" vertical="center" textRotation="90" wrapText="1"/>
    </xf>
    <xf numFmtId="49" fontId="35" fillId="0" borderId="17" xfId="0" applyNumberFormat="1" applyFont="1" applyFill="1" applyBorder="1" applyAlignment="1">
      <alignment horizontal="center" vertical="center" textRotation="90" wrapText="1"/>
    </xf>
    <xf numFmtId="0" fontId="35" fillId="0" borderId="4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0" fontId="34" fillId="0" borderId="4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9" fontId="7" fillId="0" borderId="17" xfId="0" applyNumberFormat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36" fillId="0" borderId="17" xfId="0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 wrapText="1"/>
    </xf>
    <xf numFmtId="166" fontId="33" fillId="0" borderId="17" xfId="0" applyNumberFormat="1" applyFont="1" applyFill="1" applyBorder="1" applyAlignment="1">
      <alignment horizontal="center" vertical="center" wrapText="1"/>
    </xf>
    <xf numFmtId="169" fontId="33" fillId="0" borderId="17" xfId="0" applyNumberFormat="1" applyFont="1" applyFill="1" applyBorder="1" applyAlignment="1">
      <alignment horizontal="center" vertical="center" wrapText="1"/>
    </xf>
    <xf numFmtId="0" fontId="33" fillId="2" borderId="17" xfId="0" applyFont="1" applyFill="1" applyBorder="1" applyAlignment="1">
      <alignment vertical="center" wrapText="1"/>
    </xf>
    <xf numFmtId="0" fontId="33" fillId="2" borderId="17" xfId="0" applyFont="1" applyFill="1" applyBorder="1" applyAlignment="1">
      <alignment horizontal="center" vertical="center" wrapText="1"/>
    </xf>
    <xf numFmtId="43" fontId="7" fillId="0" borderId="0" xfId="0" applyNumberFormat="1" applyFont="1"/>
    <xf numFmtId="0" fontId="7" fillId="0" borderId="0" xfId="0" applyFont="1" applyFill="1" applyAlignment="1"/>
    <xf numFmtId="0" fontId="7" fillId="0" borderId="0" xfId="0" applyFont="1" applyBorder="1"/>
    <xf numFmtId="166" fontId="33" fillId="0" borderId="0" xfId="92" applyNumberFormat="1" applyFont="1" applyFill="1" applyBorder="1" applyAlignment="1">
      <alignment horizontal="right" vertical="center"/>
    </xf>
    <xf numFmtId="0" fontId="7" fillId="0" borderId="17" xfId="0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 wrapText="1"/>
    </xf>
    <xf numFmtId="1" fontId="37" fillId="0" borderId="17" xfId="0" applyNumberFormat="1" applyFont="1" applyFill="1" applyBorder="1" applyAlignment="1">
      <alignment vertical="top" shrinkToFit="1"/>
    </xf>
    <xf numFmtId="0" fontId="6" fillId="0" borderId="17" xfId="0" applyFont="1" applyBorder="1" applyAlignment="1">
      <alignment vertical="center"/>
    </xf>
    <xf numFmtId="0" fontId="6" fillId="0" borderId="17" xfId="0" applyFont="1" applyBorder="1" applyAlignment="1">
      <alignment horizontal="center" vertical="center" wrapText="1"/>
    </xf>
    <xf numFmtId="166" fontId="35" fillId="0" borderId="17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vertical="top" wrapText="1"/>
    </xf>
    <xf numFmtId="166" fontId="34" fillId="2" borderId="17" xfId="0" applyNumberFormat="1" applyFont="1" applyFill="1" applyBorder="1" applyAlignment="1">
      <alignment vertical="center"/>
    </xf>
    <xf numFmtId="0" fontId="33" fillId="0" borderId="17" xfId="0" applyFont="1" applyFill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2" borderId="0" xfId="0" applyFont="1" applyFill="1" applyBorder="1" applyAlignment="1">
      <alignment vertical="center" wrapText="1"/>
    </xf>
    <xf numFmtId="1" fontId="38" fillId="0" borderId="17" xfId="0" applyNumberFormat="1" applyFont="1" applyFill="1" applyBorder="1" applyAlignment="1">
      <alignment horizontal="left" vertical="top" shrinkToFit="1"/>
    </xf>
    <xf numFmtId="0" fontId="38" fillId="0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wrapText="1"/>
    </xf>
    <xf numFmtId="0" fontId="38" fillId="0" borderId="17" xfId="0" applyFont="1" applyBorder="1" applyAlignment="1">
      <alignment horizontal="left" wrapText="1"/>
    </xf>
    <xf numFmtId="0" fontId="33" fillId="0" borderId="17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/>
    </xf>
    <xf numFmtId="0" fontId="6" fillId="0" borderId="15" xfId="0" applyFont="1" applyBorder="1" applyAlignment="1">
      <alignment horizontal="center" vertical="center" wrapText="1"/>
    </xf>
    <xf numFmtId="166" fontId="8" fillId="2" borderId="17" xfId="0" applyNumberFormat="1" applyFont="1" applyFill="1" applyBorder="1" applyAlignment="1">
      <alignment horizontal="center" vertical="center" wrapText="1"/>
    </xf>
    <xf numFmtId="168" fontId="6" fillId="0" borderId="0" xfId="0" applyNumberFormat="1" applyFont="1"/>
    <xf numFmtId="0" fontId="7" fillId="0" borderId="15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33" fillId="2" borderId="17" xfId="0" applyFont="1" applyFill="1" applyBorder="1" applyAlignment="1">
      <alignment horizontal="left" vertical="center" wrapText="1"/>
    </xf>
    <xf numFmtId="0" fontId="33" fillId="2" borderId="17" xfId="0" applyFont="1" applyFill="1" applyBorder="1" applyAlignment="1">
      <alignment horizontal="center" vertical="top" wrapText="1"/>
    </xf>
    <xf numFmtId="0" fontId="38" fillId="2" borderId="17" xfId="0" applyFont="1" applyFill="1" applyBorder="1" applyAlignment="1">
      <alignment horizontal="center" vertical="center" wrapText="1"/>
    </xf>
    <xf numFmtId="0" fontId="38" fillId="2" borderId="17" xfId="0" applyFont="1" applyFill="1" applyBorder="1" applyAlignment="1">
      <alignment horizontal="left" vertical="top" wrapText="1"/>
    </xf>
    <xf numFmtId="0" fontId="33" fillId="2" borderId="17" xfId="0" applyFont="1" applyFill="1" applyBorder="1" applyAlignment="1">
      <alignment horizontal="right" vertical="top" wrapText="1"/>
    </xf>
    <xf numFmtId="166" fontId="33" fillId="2" borderId="0" xfId="0" applyNumberFormat="1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center"/>
    </xf>
    <xf numFmtId="0" fontId="33" fillId="2" borderId="0" xfId="0" applyFont="1" applyFill="1"/>
    <xf numFmtId="0" fontId="8" fillId="2" borderId="1" xfId="0" applyFont="1" applyFill="1" applyBorder="1" applyAlignment="1">
      <alignment vertical="top" wrapText="1"/>
    </xf>
    <xf numFmtId="0" fontId="33" fillId="2" borderId="1" xfId="0" applyFont="1" applyFill="1" applyBorder="1" applyAlignment="1">
      <alignment horizontal="left" vertical="top" wrapText="1"/>
    </xf>
    <xf numFmtId="0" fontId="33" fillId="2" borderId="0" xfId="0" applyFont="1" applyFill="1" applyAlignment="1">
      <alignment horizontal="justify"/>
    </xf>
    <xf numFmtId="168" fontId="33" fillId="2" borderId="0" xfId="0" applyNumberFormat="1" applyFont="1" applyFill="1"/>
    <xf numFmtId="0" fontId="33" fillId="2" borderId="17" xfId="0" applyFont="1" applyFill="1" applyBorder="1" applyAlignment="1">
      <alignment vertical="top" wrapText="1"/>
    </xf>
    <xf numFmtId="0" fontId="33" fillId="2" borderId="17" xfId="0" applyFont="1" applyFill="1" applyBorder="1" applyAlignment="1">
      <alignment horizontal="left" vertical="center"/>
    </xf>
    <xf numFmtId="0" fontId="33" fillId="2" borderId="17" xfId="0" applyFont="1" applyFill="1" applyBorder="1" applyAlignment="1">
      <alignment horizontal="left" vertical="top"/>
    </xf>
    <xf numFmtId="43" fontId="33" fillId="2" borderId="0" xfId="0" applyNumberFormat="1" applyFont="1" applyFill="1"/>
    <xf numFmtId="0" fontId="33" fillId="2" borderId="0" xfId="0" applyFont="1" applyFill="1" applyBorder="1" applyAlignment="1">
      <alignment horizontal="left" vertical="center"/>
    </xf>
    <xf numFmtId="0" fontId="33" fillId="2" borderId="0" xfId="0" applyFont="1" applyFill="1" applyBorder="1" applyAlignment="1">
      <alignment horizontal="left" vertical="top"/>
    </xf>
    <xf numFmtId="0" fontId="33" fillId="0" borderId="17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vertical="top" wrapText="1"/>
    </xf>
    <xf numFmtId="0" fontId="8" fillId="2" borderId="22" xfId="0" applyFont="1" applyFill="1" applyBorder="1" applyAlignment="1">
      <alignment horizontal="left"/>
    </xf>
    <xf numFmtId="0" fontId="7" fillId="0" borderId="17" xfId="0" applyFont="1" applyBorder="1" applyAlignment="1">
      <alignment horizontal="center" vertical="center" wrapText="1"/>
    </xf>
    <xf numFmtId="166" fontId="34" fillId="2" borderId="17" xfId="0" applyNumberFormat="1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166" fontId="33" fillId="2" borderId="17" xfId="0" applyNumberFormat="1" applyFont="1" applyFill="1" applyBorder="1" applyAlignment="1">
      <alignment vertical="center"/>
    </xf>
    <xf numFmtId="0" fontId="33" fillId="0" borderId="17" xfId="0" applyFont="1" applyFill="1" applyBorder="1" applyAlignment="1">
      <alignment horizontal="center" vertical="center" wrapText="1"/>
    </xf>
    <xf numFmtId="1" fontId="33" fillId="0" borderId="17" xfId="0" applyNumberFormat="1" applyFont="1" applyFill="1" applyBorder="1" applyAlignment="1">
      <alignment horizontal="left" vertical="center" shrinkToFit="1"/>
    </xf>
    <xf numFmtId="49" fontId="33" fillId="0" borderId="17" xfId="0" applyNumberFormat="1" applyFont="1" applyFill="1" applyBorder="1" applyAlignment="1">
      <alignment horizontal="center" vertical="center" wrapText="1"/>
    </xf>
    <xf numFmtId="0" fontId="38" fillId="0" borderId="17" xfId="0" applyFont="1" applyFill="1" applyBorder="1" applyAlignment="1">
      <alignment horizontal="left" vertical="top" wrapText="1"/>
    </xf>
    <xf numFmtId="166" fontId="38" fillId="0" borderId="17" xfId="0" applyNumberFormat="1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horizontal="left" vertical="top"/>
    </xf>
    <xf numFmtId="0" fontId="37" fillId="0" borderId="17" xfId="0" applyFont="1" applyFill="1" applyBorder="1" applyAlignment="1">
      <alignment horizontal="left" vertical="top" wrapText="1"/>
    </xf>
    <xf numFmtId="166" fontId="34" fillId="0" borderId="17" xfId="0" applyNumberFormat="1" applyFont="1" applyFill="1" applyBorder="1" applyAlignment="1">
      <alignment horizontal="center" vertical="center"/>
    </xf>
    <xf numFmtId="168" fontId="38" fillId="0" borderId="0" xfId="0" applyNumberFormat="1" applyFont="1" applyFill="1" applyBorder="1" applyAlignment="1">
      <alignment horizontal="left" vertical="top"/>
    </xf>
    <xf numFmtId="0" fontId="38" fillId="0" borderId="17" xfId="0" applyFont="1" applyFill="1" applyBorder="1" applyAlignment="1">
      <alignment horizontal="center" vertical="center"/>
    </xf>
    <xf numFmtId="0" fontId="38" fillId="2" borderId="17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left" vertical="center" wrapText="1"/>
    </xf>
    <xf numFmtId="166" fontId="38" fillId="0" borderId="17" xfId="0" applyNumberFormat="1" applyFont="1" applyFill="1" applyBorder="1" applyAlignment="1">
      <alignment horizontal="right" vertical="center" wrapText="1"/>
    </xf>
    <xf numFmtId="0" fontId="38" fillId="0" borderId="17" xfId="0" applyFont="1" applyFill="1" applyBorder="1" applyAlignment="1">
      <alignment horizontal="right" vertical="top" wrapText="1"/>
    </xf>
    <xf numFmtId="0" fontId="33" fillId="0" borderId="17" xfId="0" applyFont="1" applyFill="1" applyBorder="1" applyAlignment="1">
      <alignment horizontal="center" vertical="center" textRotation="90" wrapText="1"/>
    </xf>
    <xf numFmtId="0" fontId="38" fillId="0" borderId="17" xfId="0" applyFont="1" applyBorder="1" applyAlignment="1">
      <alignment horizontal="left" vertical="top" wrapText="1"/>
    </xf>
    <xf numFmtId="165" fontId="40" fillId="2" borderId="17" xfId="0" applyNumberFormat="1" applyFont="1" applyFill="1" applyBorder="1" applyAlignment="1">
      <alignment horizontal="center" vertical="center" shrinkToFit="1"/>
    </xf>
    <xf numFmtId="0" fontId="40" fillId="0" borderId="17" xfId="0" applyFont="1" applyFill="1" applyBorder="1" applyAlignment="1">
      <alignment horizontal="center" vertical="center" wrapText="1"/>
    </xf>
    <xf numFmtId="49" fontId="40" fillId="0" borderId="17" xfId="0" applyNumberFormat="1" applyFont="1" applyFill="1" applyBorder="1" applyAlignment="1">
      <alignment horizontal="center" vertical="center" wrapText="1"/>
    </xf>
    <xf numFmtId="0" fontId="40" fillId="2" borderId="17" xfId="0" applyFont="1" applyFill="1" applyBorder="1" applyAlignment="1">
      <alignment horizontal="center" vertical="center" wrapText="1"/>
    </xf>
    <xf numFmtId="0" fontId="40" fillId="0" borderId="17" xfId="0" applyFont="1" applyFill="1" applyBorder="1" applyAlignment="1">
      <alignment horizontal="center" vertical="center"/>
    </xf>
    <xf numFmtId="0" fontId="40" fillId="2" borderId="17" xfId="0" applyFont="1" applyFill="1" applyBorder="1" applyAlignment="1">
      <alignment horizontal="center" vertical="center"/>
    </xf>
    <xf numFmtId="0" fontId="7" fillId="2" borderId="0" xfId="0" applyFont="1" applyFill="1"/>
    <xf numFmtId="0" fontId="7" fillId="2" borderId="0" xfId="0" applyFont="1" applyFill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6" fillId="2" borderId="17" xfId="0" applyFont="1" applyFill="1" applyBorder="1" applyAlignment="1">
      <alignment vertical="center" wrapText="1"/>
    </xf>
    <xf numFmtId="0" fontId="42" fillId="0" borderId="0" xfId="0" applyFont="1" applyAlignment="1">
      <alignment horizontal="left" vertical="top" wrapText="1"/>
    </xf>
    <xf numFmtId="0" fontId="33" fillId="2" borderId="27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justify" vertical="center"/>
    </xf>
    <xf numFmtId="0" fontId="8" fillId="2" borderId="0" xfId="0" applyFont="1" applyFill="1" applyBorder="1" applyAlignment="1">
      <alignment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33" fillId="0" borderId="17" xfId="0" applyFont="1" applyFill="1" applyBorder="1" applyAlignment="1">
      <alignment horizontal="left" vertical="top" wrapText="1"/>
    </xf>
    <xf numFmtId="166" fontId="33" fillId="0" borderId="17" xfId="0" applyNumberFormat="1" applyFont="1" applyFill="1" applyBorder="1" applyAlignment="1">
      <alignment horizontal="right" vertical="center" wrapText="1"/>
    </xf>
    <xf numFmtId="166" fontId="33" fillId="2" borderId="17" xfId="0" applyNumberFormat="1" applyFont="1" applyFill="1" applyBorder="1" applyAlignment="1">
      <alignment horizontal="right" vertical="center"/>
    </xf>
    <xf numFmtId="166" fontId="33" fillId="2" borderId="17" xfId="0" applyNumberFormat="1" applyFont="1" applyFill="1" applyBorder="1" applyAlignment="1">
      <alignment horizontal="right" vertical="center" wrapText="1"/>
    </xf>
    <xf numFmtId="0" fontId="33" fillId="0" borderId="0" xfId="0" applyFont="1" applyFill="1" applyBorder="1" applyAlignment="1">
      <alignment horizontal="right" vertical="top"/>
    </xf>
    <xf numFmtId="0" fontId="33" fillId="0" borderId="17" xfId="0" applyFont="1" applyFill="1" applyBorder="1" applyAlignment="1">
      <alignment horizontal="center" vertical="center" wrapText="1"/>
    </xf>
    <xf numFmtId="166" fontId="33" fillId="0" borderId="17" xfId="0" applyNumberFormat="1" applyFont="1" applyFill="1" applyBorder="1" applyAlignment="1">
      <alignment horizontal="right" wrapText="1"/>
    </xf>
    <xf numFmtId="0" fontId="33" fillId="2" borderId="17" xfId="0" applyFont="1" applyFill="1" applyBorder="1" applyAlignment="1">
      <alignment horizontal="center" vertical="center"/>
    </xf>
    <xf numFmtId="170" fontId="33" fillId="0" borderId="17" xfId="0" applyNumberFormat="1" applyFont="1" applyFill="1" applyBorder="1" applyAlignment="1">
      <alignment horizontal="center" vertical="center" wrapText="1"/>
    </xf>
    <xf numFmtId="43" fontId="38" fillId="0" borderId="0" xfId="0" applyNumberFormat="1" applyFont="1" applyFill="1" applyBorder="1" applyAlignment="1">
      <alignment horizontal="left" vertical="top"/>
    </xf>
    <xf numFmtId="0" fontId="33" fillId="2" borderId="0" xfId="0" applyFont="1" applyFill="1" applyAlignment="1">
      <alignment vertical="center"/>
    </xf>
    <xf numFmtId="168" fontId="33" fillId="2" borderId="0" xfId="0" applyNumberFormat="1" applyFont="1" applyFill="1" applyAlignment="1">
      <alignment vertical="center"/>
    </xf>
    <xf numFmtId="0" fontId="43" fillId="0" borderId="0" xfId="0" applyFont="1" applyFill="1" applyBorder="1" applyAlignment="1">
      <alignment horizontal="left" vertical="top"/>
    </xf>
    <xf numFmtId="166" fontId="43" fillId="0" borderId="0" xfId="0" applyNumberFormat="1" applyFont="1" applyFill="1" applyBorder="1" applyAlignment="1">
      <alignment horizontal="left" vertical="top"/>
    </xf>
    <xf numFmtId="0" fontId="33" fillId="0" borderId="17" xfId="0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left" vertical="top"/>
    </xf>
    <xf numFmtId="0" fontId="45" fillId="0" borderId="0" xfId="0" applyFont="1" applyFill="1" applyAlignment="1">
      <alignment horizontal="right"/>
    </xf>
    <xf numFmtId="0" fontId="46" fillId="0" borderId="0" xfId="0" applyFont="1" applyFill="1" applyBorder="1" applyAlignment="1">
      <alignment horizontal="left" vertical="top"/>
    </xf>
    <xf numFmtId="0" fontId="47" fillId="0" borderId="17" xfId="0" applyFont="1" applyFill="1" applyBorder="1" applyAlignment="1">
      <alignment horizontal="center" vertical="center" wrapText="1"/>
    </xf>
    <xf numFmtId="0" fontId="48" fillId="26" borderId="17" xfId="0" applyFont="1" applyFill="1" applyBorder="1" applyAlignment="1">
      <alignment horizontal="center" vertical="top" wrapText="1"/>
    </xf>
    <xf numFmtId="0" fontId="47" fillId="0" borderId="17" xfId="0" applyFont="1" applyFill="1" applyBorder="1" applyAlignment="1">
      <alignment horizontal="center" vertical="center"/>
    </xf>
    <xf numFmtId="43" fontId="42" fillId="0" borderId="0" xfId="0" applyNumberFormat="1" applyFont="1" applyAlignment="1">
      <alignment horizontal="left" vertical="top" wrapText="1"/>
    </xf>
    <xf numFmtId="43" fontId="33" fillId="0" borderId="0" xfId="0" applyNumberFormat="1" applyFont="1" applyFill="1" applyBorder="1" applyAlignment="1">
      <alignment horizontal="left" vertical="top"/>
    </xf>
    <xf numFmtId="170" fontId="33" fillId="2" borderId="17" xfId="0" applyNumberFormat="1" applyFont="1" applyFill="1" applyBorder="1" applyAlignment="1">
      <alignment horizontal="center" vertical="center" wrapText="1"/>
    </xf>
    <xf numFmtId="0" fontId="47" fillId="2" borderId="17" xfId="0" applyFont="1" applyFill="1" applyBorder="1" applyAlignment="1">
      <alignment horizontal="center" vertical="center"/>
    </xf>
    <xf numFmtId="0" fontId="47" fillId="2" borderId="17" xfId="0" applyFont="1" applyFill="1" applyBorder="1" applyAlignment="1">
      <alignment horizontal="center" vertical="center" wrapText="1"/>
    </xf>
    <xf numFmtId="166" fontId="33" fillId="2" borderId="19" xfId="0" applyNumberFormat="1" applyFont="1" applyFill="1" applyBorder="1" applyAlignment="1">
      <alignment horizontal="center" vertical="center"/>
    </xf>
    <xf numFmtId="166" fontId="33" fillId="2" borderId="3" xfId="0" applyNumberFormat="1" applyFont="1" applyFill="1" applyBorder="1" applyAlignment="1">
      <alignment horizontal="center" vertical="center"/>
    </xf>
    <xf numFmtId="166" fontId="33" fillId="2" borderId="4" xfId="0" applyNumberFormat="1" applyFont="1" applyFill="1" applyBorder="1" applyAlignment="1">
      <alignment horizontal="center" vertical="center"/>
    </xf>
    <xf numFmtId="0" fontId="33" fillId="0" borderId="17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1" fontId="33" fillId="0" borderId="17" xfId="0" applyNumberFormat="1" applyFont="1" applyFill="1" applyBorder="1" applyAlignment="1">
      <alignment horizontal="center" vertical="center" shrinkToFit="1"/>
    </xf>
    <xf numFmtId="166" fontId="33" fillId="2" borderId="17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1" fontId="38" fillId="0" borderId="17" xfId="0" applyNumberFormat="1" applyFont="1" applyFill="1" applyBorder="1" applyAlignment="1">
      <alignment horizontal="center" vertical="top" shrinkToFit="1"/>
    </xf>
    <xf numFmtId="0" fontId="6" fillId="0" borderId="17" xfId="0" applyFont="1" applyBorder="1" applyAlignment="1">
      <alignment horizontal="center"/>
    </xf>
    <xf numFmtId="166" fontId="34" fillId="2" borderId="17" xfId="0" applyNumberFormat="1" applyFont="1" applyFill="1" applyBorder="1" applyAlignment="1">
      <alignment horizontal="center" vertical="center"/>
    </xf>
    <xf numFmtId="166" fontId="34" fillId="2" borderId="19" xfId="0" applyNumberFormat="1" applyFont="1" applyFill="1" applyBorder="1" applyAlignment="1">
      <alignment horizontal="center" vertical="center"/>
    </xf>
    <xf numFmtId="166" fontId="34" fillId="2" borderId="3" xfId="0" applyNumberFormat="1" applyFont="1" applyFill="1" applyBorder="1" applyAlignment="1">
      <alignment horizontal="center" vertical="center"/>
    </xf>
    <xf numFmtId="166" fontId="34" fillId="2" borderId="4" xfId="0" applyNumberFormat="1" applyFont="1" applyFill="1" applyBorder="1" applyAlignment="1">
      <alignment horizontal="center" vertical="center"/>
    </xf>
    <xf numFmtId="0" fontId="38" fillId="0" borderId="17" xfId="0" applyFont="1" applyFill="1" applyBorder="1" applyAlignment="1">
      <alignment horizontal="center" vertical="top" wrapText="1"/>
    </xf>
    <xf numFmtId="0" fontId="33" fillId="0" borderId="17" xfId="0" applyFont="1" applyFill="1" applyBorder="1" applyAlignment="1">
      <alignment horizontal="center" vertical="top" wrapText="1"/>
    </xf>
    <xf numFmtId="0" fontId="33" fillId="2" borderId="19" xfId="0" applyFont="1" applyFill="1" applyBorder="1" applyAlignment="1">
      <alignment horizontal="center" vertical="top" wrapText="1"/>
    </xf>
    <xf numFmtId="0" fontId="33" fillId="2" borderId="3" xfId="0" applyFont="1" applyFill="1" applyBorder="1" applyAlignment="1">
      <alignment horizontal="center" vertical="top" wrapText="1"/>
    </xf>
    <xf numFmtId="0" fontId="33" fillId="2" borderId="4" xfId="0" applyFont="1" applyFill="1" applyBorder="1" applyAlignment="1">
      <alignment horizontal="center" vertical="top" wrapText="1"/>
    </xf>
    <xf numFmtId="0" fontId="38" fillId="2" borderId="17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  <xf numFmtId="49" fontId="34" fillId="0" borderId="20" xfId="0" applyNumberFormat="1" applyFont="1" applyFill="1" applyBorder="1" applyAlignment="1">
      <alignment horizontal="center" vertical="center" wrapText="1"/>
    </xf>
    <xf numFmtId="49" fontId="34" fillId="0" borderId="21" xfId="0" applyNumberFormat="1" applyFont="1" applyFill="1" applyBorder="1" applyAlignment="1">
      <alignment horizontal="center" vertical="center" wrapText="1"/>
    </xf>
    <xf numFmtId="49" fontId="34" fillId="0" borderId="22" xfId="0" applyNumberFormat="1" applyFont="1" applyFill="1" applyBorder="1" applyAlignment="1">
      <alignment horizontal="center" vertical="center" wrapText="1"/>
    </xf>
    <xf numFmtId="49" fontId="34" fillId="0" borderId="23" xfId="0" applyNumberFormat="1" applyFont="1" applyFill="1" applyBorder="1" applyAlignment="1">
      <alignment horizontal="center" vertical="center" wrapText="1"/>
    </xf>
    <xf numFmtId="49" fontId="34" fillId="0" borderId="25" xfId="0" applyNumberFormat="1" applyFont="1" applyFill="1" applyBorder="1" applyAlignment="1">
      <alignment horizontal="center" vertical="center" wrapText="1"/>
    </xf>
    <xf numFmtId="49" fontId="34" fillId="0" borderId="26" xfId="0" applyNumberFormat="1" applyFont="1" applyFill="1" applyBorder="1" applyAlignment="1">
      <alignment horizontal="center" vertical="center" wrapText="1"/>
    </xf>
    <xf numFmtId="0" fontId="34" fillId="0" borderId="19" xfId="0" applyNumberFormat="1" applyFont="1" applyFill="1" applyBorder="1" applyAlignment="1">
      <alignment horizontal="center" vertical="center" wrapText="1"/>
    </xf>
    <xf numFmtId="0" fontId="34" fillId="0" borderId="3" xfId="0" applyNumberFormat="1" applyFont="1" applyFill="1" applyBorder="1" applyAlignment="1">
      <alignment horizontal="center" vertical="center" wrapText="1"/>
    </xf>
    <xf numFmtId="0" fontId="34" fillId="0" borderId="4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169" fontId="34" fillId="0" borderId="19" xfId="0" applyNumberFormat="1" applyFont="1" applyFill="1" applyBorder="1" applyAlignment="1">
      <alignment horizontal="center" vertical="center" wrapText="1"/>
    </xf>
    <xf numFmtId="169" fontId="34" fillId="0" borderId="3" xfId="0" applyNumberFormat="1" applyFont="1" applyFill="1" applyBorder="1" applyAlignment="1">
      <alignment horizontal="center" vertical="center" wrapText="1"/>
    </xf>
    <xf numFmtId="169" fontId="34" fillId="0" borderId="4" xfId="0" applyNumberFormat="1" applyFont="1" applyFill="1" applyBorder="1" applyAlignment="1">
      <alignment horizontal="center" vertical="center" wrapText="1"/>
    </xf>
    <xf numFmtId="169" fontId="33" fillId="0" borderId="20" xfId="0" applyNumberFormat="1" applyFont="1" applyFill="1" applyBorder="1" applyAlignment="1">
      <alignment horizontal="center" vertical="center" wrapText="1"/>
    </xf>
    <xf numFmtId="169" fontId="33" fillId="0" borderId="24" xfId="0" applyNumberFormat="1" applyFont="1" applyFill="1" applyBorder="1" applyAlignment="1">
      <alignment horizontal="center" vertical="center" wrapText="1"/>
    </xf>
    <xf numFmtId="169" fontId="33" fillId="0" borderId="21" xfId="0" applyNumberFormat="1" applyFont="1" applyFill="1" applyBorder="1" applyAlignment="1">
      <alignment horizontal="center" vertical="center" wrapText="1"/>
    </xf>
    <xf numFmtId="169" fontId="34" fillId="0" borderId="17" xfId="0" applyNumberFormat="1" applyFont="1" applyFill="1" applyBorder="1" applyAlignment="1">
      <alignment horizontal="center" vertical="center" wrapText="1"/>
    </xf>
    <xf numFmtId="169" fontId="34" fillId="2" borderId="17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8" fillId="2" borderId="17" xfId="0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left" vertical="center" wrapText="1"/>
    </xf>
    <xf numFmtId="0" fontId="7" fillId="2" borderId="16" xfId="0" applyFont="1" applyFill="1" applyBorder="1" applyAlignment="1">
      <alignment horizontal="left" vertical="center" wrapText="1"/>
    </xf>
    <xf numFmtId="0" fontId="33" fillId="2" borderId="15" xfId="0" applyFont="1" applyFill="1" applyBorder="1" applyAlignment="1">
      <alignment horizontal="left" vertical="top" wrapText="1"/>
    </xf>
    <xf numFmtId="0" fontId="33" fillId="2" borderId="16" xfId="0" applyFont="1" applyFill="1" applyBorder="1" applyAlignment="1">
      <alignment horizontal="left" vertical="top" wrapText="1"/>
    </xf>
    <xf numFmtId="0" fontId="33" fillId="2" borderId="15" xfId="0" applyFont="1" applyFill="1" applyBorder="1" applyAlignment="1">
      <alignment horizontal="center" vertical="top" wrapText="1"/>
    </xf>
    <xf numFmtId="0" fontId="33" fillId="2" borderId="16" xfId="0" applyFont="1" applyFill="1" applyBorder="1" applyAlignment="1">
      <alignment horizontal="center" vertical="top" wrapText="1"/>
    </xf>
    <xf numFmtId="0" fontId="8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17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/>
    </xf>
    <xf numFmtId="0" fontId="33" fillId="0" borderId="18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 wrapText="1"/>
    </xf>
    <xf numFmtId="0" fontId="33" fillId="0" borderId="16" xfId="0" applyFont="1" applyFill="1" applyBorder="1" applyAlignment="1">
      <alignment horizontal="center" vertical="center"/>
    </xf>
    <xf numFmtId="0" fontId="33" fillId="0" borderId="17" xfId="0" applyFont="1" applyFill="1" applyBorder="1" applyAlignment="1">
      <alignment horizontal="center" vertical="center"/>
    </xf>
    <xf numFmtId="0" fontId="33" fillId="2" borderId="15" xfId="0" applyFont="1" applyFill="1" applyBorder="1" applyAlignment="1">
      <alignment horizontal="center"/>
    </xf>
    <xf numFmtId="0" fontId="33" fillId="2" borderId="16" xfId="0" applyFont="1" applyFill="1" applyBorder="1" applyAlignment="1">
      <alignment horizontal="center"/>
    </xf>
    <xf numFmtId="164" fontId="46" fillId="0" borderId="0" xfId="3" applyFont="1" applyFill="1" applyBorder="1" applyAlignment="1">
      <alignment horizontal="left" vertical="top"/>
    </xf>
    <xf numFmtId="166" fontId="38" fillId="0" borderId="0" xfId="0" applyNumberFormat="1" applyFont="1" applyFill="1" applyBorder="1" applyAlignment="1">
      <alignment horizontal="left" vertical="top"/>
    </xf>
  </cellXfs>
  <cellStyles count="93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8" xfId="18"/>
    <cellStyle name="Normal 9" xfId="86"/>
    <cellStyle name="Normal_General 17.02.04" xfId="92"/>
    <cellStyle name="Note 2" xfId="75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0</xdr:col>
      <xdr:colOff>28575</xdr:colOff>
      <xdr:row>24</xdr:row>
      <xdr:rowOff>9525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1922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24</xdr:row>
      <xdr:rowOff>0</xdr:rowOff>
    </xdr:from>
    <xdr:ext cx="28575" cy="9525"/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4113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19</xdr:row>
      <xdr:rowOff>0</xdr:rowOff>
    </xdr:from>
    <xdr:to>
      <xdr:col>0</xdr:col>
      <xdr:colOff>28575</xdr:colOff>
      <xdr:row>19</xdr:row>
      <xdr:rowOff>9525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531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20</xdr:row>
      <xdr:rowOff>0</xdr:rowOff>
    </xdr:from>
    <xdr:ext cx="28575" cy="9525"/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722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4"/>
  <sheetViews>
    <sheetView tabSelected="1" topLeftCell="A15" zoomScaleNormal="100" workbookViewId="0">
      <selection activeCell="C20" sqref="C19:C20"/>
    </sheetView>
  </sheetViews>
  <sheetFormatPr defaultRowHeight="17.25" x14ac:dyDescent="0.3"/>
  <cols>
    <col min="1" max="1" width="13" style="1" customWidth="1"/>
    <col min="2" max="2" width="16.6640625" style="1" customWidth="1"/>
    <col min="3" max="3" width="68.33203125" style="1" customWidth="1"/>
    <col min="4" max="4" width="44.1640625" style="4" customWidth="1"/>
    <col min="5" max="5" width="9.33203125" style="1"/>
    <col min="6" max="6" width="16.33203125" style="1" bestFit="1" customWidth="1"/>
    <col min="7" max="7" width="15.5" style="1" bestFit="1" customWidth="1"/>
    <col min="8" max="8" width="13.1640625" style="1" bestFit="1" customWidth="1"/>
    <col min="9" max="16384" width="9.33203125" style="1"/>
  </cols>
  <sheetData>
    <row r="1" spans="1:41" x14ac:dyDescent="0.3">
      <c r="D1" s="18" t="s">
        <v>33</v>
      </c>
      <c r="E1" s="39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</row>
    <row r="2" spans="1:41" x14ac:dyDescent="0.3">
      <c r="C2" s="140"/>
      <c r="D2" s="141" t="s">
        <v>203</v>
      </c>
      <c r="E2" s="39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</row>
    <row r="3" spans="1:41" x14ac:dyDescent="0.3">
      <c r="C3" s="140"/>
      <c r="D3" s="141" t="s">
        <v>204</v>
      </c>
      <c r="E3" s="39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</row>
    <row r="4" spans="1:41" ht="91.5" customHeight="1" x14ac:dyDescent="0.3">
      <c r="A4" s="158" t="s">
        <v>87</v>
      </c>
      <c r="B4" s="158"/>
      <c r="C4" s="158"/>
      <c r="D4" s="158"/>
      <c r="E4" s="2"/>
      <c r="F4" s="14"/>
    </row>
    <row r="5" spans="1:41" x14ac:dyDescent="0.3">
      <c r="B5" s="14"/>
      <c r="C5" s="14"/>
      <c r="D5" s="41" t="s">
        <v>86</v>
      </c>
      <c r="E5" s="14"/>
      <c r="F5" s="14"/>
    </row>
    <row r="6" spans="1:41" ht="88.5" customHeight="1" x14ac:dyDescent="0.3">
      <c r="A6" s="159" t="s">
        <v>0</v>
      </c>
      <c r="B6" s="159"/>
      <c r="C6" s="160" t="s">
        <v>28</v>
      </c>
      <c r="D6" s="34" t="s">
        <v>34</v>
      </c>
    </row>
    <row r="7" spans="1:41" ht="48.75" customHeight="1" x14ac:dyDescent="0.3">
      <c r="A7" s="42" t="s">
        <v>37</v>
      </c>
      <c r="B7" s="42" t="s">
        <v>38</v>
      </c>
      <c r="C7" s="160"/>
      <c r="D7" s="43" t="s">
        <v>36</v>
      </c>
    </row>
    <row r="8" spans="1:41" s="3" customFormat="1" ht="30" customHeight="1" x14ac:dyDescent="0.3">
      <c r="A8" s="44"/>
      <c r="B8" s="45"/>
      <c r="C8" s="46" t="s">
        <v>29</v>
      </c>
      <c r="D8" s="47">
        <f>D9+D41</f>
        <v>1.3999999966472387E-2</v>
      </c>
    </row>
    <row r="9" spans="1:41" s="3" customFormat="1" ht="20.25" customHeight="1" x14ac:dyDescent="0.3">
      <c r="A9" s="162"/>
      <c r="B9" s="162"/>
      <c r="C9" s="48" t="s">
        <v>1</v>
      </c>
      <c r="D9" s="49">
        <f t="shared" ref="D9" si="0">D10</f>
        <v>-715034.78599999996</v>
      </c>
    </row>
    <row r="10" spans="1:41" x14ac:dyDescent="0.3">
      <c r="A10" s="161">
        <v>1023</v>
      </c>
      <c r="B10" s="161"/>
      <c r="C10" s="50" t="s">
        <v>39</v>
      </c>
      <c r="D10" s="163">
        <f>SUM(D17:D40)</f>
        <v>-715034.78599999996</v>
      </c>
    </row>
    <row r="11" spans="1:41" x14ac:dyDescent="0.3">
      <c r="A11" s="161"/>
      <c r="B11" s="161"/>
      <c r="C11" s="50" t="s">
        <v>2</v>
      </c>
      <c r="D11" s="163"/>
    </row>
    <row r="12" spans="1:41" ht="21.75" customHeight="1" x14ac:dyDescent="0.3">
      <c r="A12" s="161"/>
      <c r="B12" s="161"/>
      <c r="C12" s="50" t="s">
        <v>40</v>
      </c>
      <c r="D12" s="163"/>
    </row>
    <row r="13" spans="1:41" ht="78" customHeight="1" x14ac:dyDescent="0.3">
      <c r="A13" s="161"/>
      <c r="B13" s="161"/>
      <c r="C13" s="51" t="s">
        <v>30</v>
      </c>
      <c r="D13" s="163"/>
    </row>
    <row r="14" spans="1:41" ht="22.5" customHeight="1" x14ac:dyDescent="0.3">
      <c r="A14" s="161"/>
      <c r="B14" s="161"/>
      <c r="C14" s="50" t="s">
        <v>41</v>
      </c>
      <c r="D14" s="163"/>
    </row>
    <row r="15" spans="1:41" ht="54.75" customHeight="1" x14ac:dyDescent="0.3">
      <c r="A15" s="161"/>
      <c r="B15" s="161"/>
      <c r="C15" s="51" t="s">
        <v>31</v>
      </c>
      <c r="D15" s="163"/>
      <c r="G15" s="52"/>
    </row>
    <row r="16" spans="1:41" x14ac:dyDescent="0.3">
      <c r="A16" s="168" t="s">
        <v>32</v>
      </c>
      <c r="B16" s="168"/>
      <c r="C16" s="168"/>
      <c r="D16" s="168"/>
    </row>
    <row r="17" spans="1:7" x14ac:dyDescent="0.3">
      <c r="A17" s="66"/>
      <c r="B17" s="67" t="s">
        <v>68</v>
      </c>
      <c r="C17" s="7" t="s">
        <v>66</v>
      </c>
      <c r="D17" s="164">
        <f>'Հավելված 3'!G19</f>
        <v>-80025.606000000014</v>
      </c>
    </row>
    <row r="18" spans="1:7" x14ac:dyDescent="0.3">
      <c r="A18" s="169"/>
      <c r="B18" s="172"/>
      <c r="C18" s="68" t="s">
        <v>88</v>
      </c>
      <c r="D18" s="165"/>
    </row>
    <row r="19" spans="1:7" x14ac:dyDescent="0.3">
      <c r="A19" s="170"/>
      <c r="B19" s="172"/>
      <c r="C19" s="68" t="s">
        <v>42</v>
      </c>
      <c r="D19" s="165"/>
    </row>
    <row r="20" spans="1:7" ht="69" customHeight="1" x14ac:dyDescent="0.3">
      <c r="A20" s="170"/>
      <c r="B20" s="172"/>
      <c r="C20" s="68" t="s">
        <v>89</v>
      </c>
      <c r="D20" s="165"/>
      <c r="F20" s="38"/>
    </row>
    <row r="21" spans="1:7" x14ac:dyDescent="0.3">
      <c r="A21" s="170"/>
      <c r="B21" s="172"/>
      <c r="C21" s="68" t="s">
        <v>51</v>
      </c>
      <c r="D21" s="165"/>
      <c r="G21" s="5"/>
    </row>
    <row r="22" spans="1:7" ht="19.5" customHeight="1" x14ac:dyDescent="0.3">
      <c r="A22" s="171"/>
      <c r="B22" s="172"/>
      <c r="C22" s="68" t="s">
        <v>69</v>
      </c>
      <c r="D22" s="166"/>
    </row>
    <row r="23" spans="1:7" x14ac:dyDescent="0.3">
      <c r="A23" s="66"/>
      <c r="B23" s="67" t="s">
        <v>117</v>
      </c>
      <c r="C23" s="7" t="s">
        <v>66</v>
      </c>
      <c r="D23" s="164">
        <f>'Հավելված 3'!G28</f>
        <v>46052</v>
      </c>
    </row>
    <row r="24" spans="1:7" x14ac:dyDescent="0.3">
      <c r="A24" s="169"/>
      <c r="B24" s="172"/>
      <c r="C24" s="68" t="s">
        <v>116</v>
      </c>
      <c r="D24" s="165"/>
    </row>
    <row r="25" spans="1:7" x14ac:dyDescent="0.3">
      <c r="A25" s="170"/>
      <c r="B25" s="172"/>
      <c r="C25" s="68" t="s">
        <v>42</v>
      </c>
      <c r="D25" s="165"/>
    </row>
    <row r="26" spans="1:7" ht="69" customHeight="1" x14ac:dyDescent="0.3">
      <c r="A26" s="170"/>
      <c r="B26" s="172"/>
      <c r="C26" s="68" t="s">
        <v>118</v>
      </c>
      <c r="D26" s="165"/>
    </row>
    <row r="27" spans="1:7" x14ac:dyDescent="0.3">
      <c r="A27" s="170"/>
      <c r="B27" s="172"/>
      <c r="C27" s="68" t="s">
        <v>51</v>
      </c>
      <c r="D27" s="165"/>
      <c r="G27" s="5"/>
    </row>
    <row r="28" spans="1:7" ht="19.5" customHeight="1" x14ac:dyDescent="0.3">
      <c r="A28" s="171"/>
      <c r="B28" s="172"/>
      <c r="C28" s="68" t="s">
        <v>69</v>
      </c>
      <c r="D28" s="166"/>
    </row>
    <row r="29" spans="1:7" x14ac:dyDescent="0.3">
      <c r="A29" s="53"/>
      <c r="B29" s="54">
        <v>31001</v>
      </c>
      <c r="C29" s="55" t="s">
        <v>10</v>
      </c>
      <c r="D29" s="164">
        <f>'Հավելված 3'!G37</f>
        <v>11314.92</v>
      </c>
    </row>
    <row r="30" spans="1:7" ht="34.5" x14ac:dyDescent="0.3">
      <c r="A30" s="167"/>
      <c r="B30" s="167"/>
      <c r="C30" s="56" t="s">
        <v>50</v>
      </c>
      <c r="D30" s="165"/>
    </row>
    <row r="31" spans="1:7" x14ac:dyDescent="0.3">
      <c r="A31" s="167"/>
      <c r="B31" s="167"/>
      <c r="C31" s="56" t="s">
        <v>42</v>
      </c>
      <c r="D31" s="165"/>
    </row>
    <row r="32" spans="1:7" ht="34.5" x14ac:dyDescent="0.3">
      <c r="A32" s="167"/>
      <c r="B32" s="167"/>
      <c r="C32" s="56" t="s">
        <v>50</v>
      </c>
      <c r="D32" s="165"/>
    </row>
    <row r="33" spans="1:7" x14ac:dyDescent="0.3">
      <c r="A33" s="167"/>
      <c r="B33" s="167"/>
      <c r="C33" s="56" t="s">
        <v>51</v>
      </c>
      <c r="D33" s="165"/>
      <c r="G33" s="5"/>
    </row>
    <row r="34" spans="1:7" ht="39" customHeight="1" x14ac:dyDescent="0.3">
      <c r="A34" s="167"/>
      <c r="B34" s="167"/>
      <c r="C34" s="56" t="s">
        <v>52</v>
      </c>
      <c r="D34" s="166"/>
    </row>
    <row r="35" spans="1:7" x14ac:dyDescent="0.3">
      <c r="A35" s="53"/>
      <c r="B35" s="54">
        <v>31003</v>
      </c>
      <c r="C35" s="55" t="s">
        <v>66</v>
      </c>
      <c r="D35" s="164">
        <f>'Հավելված 3'!G46</f>
        <v>-692376.1</v>
      </c>
    </row>
    <row r="36" spans="1:7" ht="34.5" x14ac:dyDescent="0.3">
      <c r="A36" s="167"/>
      <c r="B36" s="167"/>
      <c r="C36" s="56" t="s">
        <v>100</v>
      </c>
      <c r="D36" s="165"/>
    </row>
    <row r="37" spans="1:7" x14ac:dyDescent="0.3">
      <c r="A37" s="167"/>
      <c r="B37" s="167"/>
      <c r="C37" s="56" t="s">
        <v>42</v>
      </c>
      <c r="D37" s="165"/>
    </row>
    <row r="38" spans="1:7" ht="51.75" x14ac:dyDescent="0.3">
      <c r="A38" s="167"/>
      <c r="B38" s="167"/>
      <c r="C38" s="56" t="s">
        <v>101</v>
      </c>
      <c r="D38" s="165"/>
    </row>
    <row r="39" spans="1:7" x14ac:dyDescent="0.3">
      <c r="A39" s="167"/>
      <c r="B39" s="167"/>
      <c r="C39" s="56" t="s">
        <v>51</v>
      </c>
      <c r="D39" s="165"/>
    </row>
    <row r="40" spans="1:7" ht="34.5" x14ac:dyDescent="0.3">
      <c r="A40" s="167"/>
      <c r="B40" s="167"/>
      <c r="C40" s="56" t="s">
        <v>52</v>
      </c>
      <c r="D40" s="166"/>
    </row>
    <row r="41" spans="1:7" s="3" customFormat="1" ht="20.25" customHeight="1" x14ac:dyDescent="0.3">
      <c r="A41" s="155"/>
      <c r="B41" s="155"/>
      <c r="C41" s="90" t="s">
        <v>139</v>
      </c>
      <c r="D41" s="91">
        <f>D42</f>
        <v>715034.79999999993</v>
      </c>
    </row>
    <row r="42" spans="1:7" x14ac:dyDescent="0.3">
      <c r="A42" s="156" t="s">
        <v>140</v>
      </c>
      <c r="B42" s="156"/>
      <c r="C42" s="50" t="s">
        <v>141</v>
      </c>
      <c r="D42" s="157">
        <f>D49</f>
        <v>715034.79999999993</v>
      </c>
    </row>
    <row r="43" spans="1:7" x14ac:dyDescent="0.3">
      <c r="A43" s="156"/>
      <c r="B43" s="156"/>
      <c r="C43" s="50" t="s">
        <v>142</v>
      </c>
      <c r="D43" s="157"/>
    </row>
    <row r="44" spans="1:7" x14ac:dyDescent="0.3">
      <c r="A44" s="156"/>
      <c r="B44" s="156"/>
      <c r="C44" s="50" t="s">
        <v>143</v>
      </c>
      <c r="D44" s="157"/>
    </row>
    <row r="45" spans="1:7" ht="56.25" customHeight="1" x14ac:dyDescent="0.3">
      <c r="A45" s="156"/>
      <c r="B45" s="156"/>
      <c r="C45" s="16" t="s">
        <v>144</v>
      </c>
      <c r="D45" s="157"/>
    </row>
    <row r="46" spans="1:7" x14ac:dyDescent="0.3">
      <c r="A46" s="156"/>
      <c r="B46" s="156"/>
      <c r="C46" s="50" t="s">
        <v>145</v>
      </c>
      <c r="D46" s="157"/>
    </row>
    <row r="47" spans="1:7" ht="58.5" customHeight="1" x14ac:dyDescent="0.3">
      <c r="A47" s="156"/>
      <c r="B47" s="156"/>
      <c r="C47" s="16" t="s">
        <v>146</v>
      </c>
      <c r="D47" s="157"/>
      <c r="G47" s="52"/>
    </row>
    <row r="48" spans="1:7" x14ac:dyDescent="0.3">
      <c r="A48" s="154" t="s">
        <v>32</v>
      </c>
      <c r="B48" s="154"/>
      <c r="C48" s="154"/>
      <c r="D48" s="154"/>
    </row>
    <row r="49" spans="1:7" x14ac:dyDescent="0.3">
      <c r="A49" s="93"/>
      <c r="B49" s="84" t="s">
        <v>68</v>
      </c>
      <c r="C49" s="36" t="s">
        <v>66</v>
      </c>
      <c r="D49" s="151">
        <f>+'Հավելված 3'!G64</f>
        <v>715034.79999999993</v>
      </c>
    </row>
    <row r="50" spans="1:7" ht="21.75" customHeight="1" x14ac:dyDescent="0.3">
      <c r="A50" s="154"/>
      <c r="B50" s="154"/>
      <c r="C50" s="16" t="s">
        <v>142</v>
      </c>
      <c r="D50" s="152"/>
    </row>
    <row r="51" spans="1:7" x14ac:dyDescent="0.3">
      <c r="A51" s="154"/>
      <c r="B51" s="154"/>
      <c r="C51" s="16" t="s">
        <v>42</v>
      </c>
      <c r="D51" s="152"/>
    </row>
    <row r="52" spans="1:7" ht="88.5" customHeight="1" x14ac:dyDescent="0.3">
      <c r="A52" s="154"/>
      <c r="B52" s="154"/>
      <c r="C52" s="16" t="s">
        <v>147</v>
      </c>
      <c r="D52" s="152"/>
    </row>
    <row r="53" spans="1:7" x14ac:dyDescent="0.3">
      <c r="A53" s="154"/>
      <c r="B53" s="154"/>
      <c r="C53" s="16" t="s">
        <v>51</v>
      </c>
      <c r="D53" s="152"/>
      <c r="G53" s="5"/>
    </row>
    <row r="54" spans="1:7" ht="24.75" customHeight="1" x14ac:dyDescent="0.3">
      <c r="A54" s="154"/>
      <c r="B54" s="154"/>
      <c r="C54" s="16" t="s">
        <v>69</v>
      </c>
      <c r="D54" s="153"/>
    </row>
  </sheetData>
  <mergeCells count="28">
    <mergeCell ref="D35:D40"/>
    <mergeCell ref="A36:A40"/>
    <mergeCell ref="B36:B40"/>
    <mergeCell ref="A16:D16"/>
    <mergeCell ref="D23:D28"/>
    <mergeCell ref="D29:D34"/>
    <mergeCell ref="A30:A34"/>
    <mergeCell ref="B30:B34"/>
    <mergeCell ref="D17:D22"/>
    <mergeCell ref="A18:A22"/>
    <mergeCell ref="B18:B22"/>
    <mergeCell ref="A24:A28"/>
    <mergeCell ref="B24:B28"/>
    <mergeCell ref="A4:D4"/>
    <mergeCell ref="A6:B6"/>
    <mergeCell ref="C6:C7"/>
    <mergeCell ref="A10:A15"/>
    <mergeCell ref="B10:B15"/>
    <mergeCell ref="A9:B9"/>
    <mergeCell ref="D10:D15"/>
    <mergeCell ref="D49:D54"/>
    <mergeCell ref="A50:A54"/>
    <mergeCell ref="B50:B54"/>
    <mergeCell ref="A41:B41"/>
    <mergeCell ref="A42:A47"/>
    <mergeCell ref="B42:B47"/>
    <mergeCell ref="D42:D47"/>
    <mergeCell ref="A48:D48"/>
  </mergeCells>
  <pageMargins left="0.59055118110236204" right="0.27559055118110198" top="0.43307086614173201" bottom="0.43307086614173201" header="0.15748031496063" footer="0.15748031496063"/>
  <pageSetup scale="75" firstPageNumber="2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6"/>
  <sheetViews>
    <sheetView topLeftCell="A4" zoomScaleNormal="100" workbookViewId="0">
      <selection activeCell="D6" sqref="D6:H6"/>
    </sheetView>
  </sheetViews>
  <sheetFormatPr defaultColWidth="10.6640625" defaultRowHeight="17.25" x14ac:dyDescent="0.3"/>
  <cols>
    <col min="1" max="2" width="10.6640625" style="1"/>
    <col min="3" max="3" width="45" style="1" customWidth="1"/>
    <col min="4" max="5" width="21.1640625" style="1" customWidth="1"/>
    <col min="6" max="6" width="24.6640625" style="1" customWidth="1"/>
    <col min="7" max="7" width="22.1640625" style="1" customWidth="1"/>
    <col min="8" max="8" width="21.5" style="1" customWidth="1"/>
    <col min="9" max="10" width="10.6640625" style="1"/>
    <col min="11" max="11" width="15.33203125" style="1" bestFit="1" customWidth="1"/>
    <col min="12" max="16384" width="10.6640625" style="1"/>
  </cols>
  <sheetData>
    <row r="1" spans="1:41" ht="25.5" customHeight="1" x14ac:dyDescent="0.3">
      <c r="A1" s="17"/>
      <c r="B1" s="17"/>
      <c r="C1" s="17"/>
      <c r="D1" s="17"/>
      <c r="E1" s="17"/>
      <c r="F1" s="17"/>
      <c r="G1" s="15"/>
      <c r="H1" s="18" t="s">
        <v>25</v>
      </c>
    </row>
    <row r="2" spans="1:41" x14ac:dyDescent="0.3">
      <c r="C2" s="140"/>
      <c r="E2" s="39"/>
      <c r="H2" s="141" t="s">
        <v>203</v>
      </c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</row>
    <row r="3" spans="1:41" x14ac:dyDescent="0.3">
      <c r="C3" s="140"/>
      <c r="E3" s="39"/>
      <c r="H3" s="141" t="s">
        <v>204</v>
      </c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</row>
    <row r="4" spans="1:41" ht="40.5" customHeight="1" x14ac:dyDescent="0.3">
      <c r="A4" s="173" t="s">
        <v>127</v>
      </c>
      <c r="B4" s="173"/>
      <c r="C4" s="173"/>
      <c r="D4" s="173"/>
      <c r="E4" s="173"/>
      <c r="F4" s="173"/>
      <c r="G4" s="173"/>
      <c r="H4" s="173"/>
    </row>
    <row r="5" spans="1:41" x14ac:dyDescent="0.3">
      <c r="A5" s="19"/>
      <c r="B5" s="19"/>
      <c r="C5" s="20"/>
      <c r="D5" s="21"/>
      <c r="E5" s="21"/>
      <c r="F5" s="21"/>
      <c r="G5" s="22"/>
      <c r="H5" s="23" t="s">
        <v>86</v>
      </c>
    </row>
    <row r="6" spans="1:41" ht="44.25" customHeight="1" x14ac:dyDescent="0.3">
      <c r="A6" s="174" t="s">
        <v>70</v>
      </c>
      <c r="B6" s="175"/>
      <c r="C6" s="180" t="s">
        <v>71</v>
      </c>
      <c r="D6" s="183" t="s">
        <v>34</v>
      </c>
      <c r="E6" s="184"/>
      <c r="F6" s="184"/>
      <c r="G6" s="184"/>
      <c r="H6" s="185"/>
    </row>
    <row r="7" spans="1:41" x14ac:dyDescent="0.3">
      <c r="A7" s="176"/>
      <c r="B7" s="177"/>
      <c r="C7" s="181"/>
      <c r="D7" s="186" t="s">
        <v>72</v>
      </c>
      <c r="E7" s="189" t="s">
        <v>3</v>
      </c>
      <c r="F7" s="190"/>
      <c r="G7" s="190"/>
      <c r="H7" s="191"/>
    </row>
    <row r="8" spans="1:41" x14ac:dyDescent="0.3">
      <c r="A8" s="178"/>
      <c r="B8" s="179"/>
      <c r="C8" s="181"/>
      <c r="D8" s="187"/>
      <c r="E8" s="192" t="s">
        <v>73</v>
      </c>
      <c r="F8" s="192" t="s">
        <v>74</v>
      </c>
      <c r="G8" s="192" t="s">
        <v>75</v>
      </c>
      <c r="H8" s="193" t="s">
        <v>76</v>
      </c>
    </row>
    <row r="9" spans="1:41" ht="96" customHeight="1" x14ac:dyDescent="0.3">
      <c r="A9" s="24" t="s">
        <v>37</v>
      </c>
      <c r="B9" s="24" t="s">
        <v>38</v>
      </c>
      <c r="C9" s="182"/>
      <c r="D9" s="188"/>
      <c r="E9" s="192"/>
      <c r="F9" s="192"/>
      <c r="G9" s="192"/>
      <c r="H9" s="193"/>
    </row>
    <row r="10" spans="1:41" s="3" customFormat="1" x14ac:dyDescent="0.3">
      <c r="A10" s="25"/>
      <c r="B10" s="25"/>
      <c r="C10" s="26" t="s">
        <v>29</v>
      </c>
      <c r="D10" s="27">
        <f>D12</f>
        <v>-681061.17999999993</v>
      </c>
      <c r="E10" s="27">
        <f t="shared" ref="E10:H10" si="0">E12</f>
        <v>-692376.1</v>
      </c>
      <c r="F10" s="27">
        <f t="shared" si="0"/>
        <v>0</v>
      </c>
      <c r="G10" s="27">
        <f t="shared" si="0"/>
        <v>0</v>
      </c>
      <c r="H10" s="27">
        <f t="shared" si="0"/>
        <v>11314.92</v>
      </c>
    </row>
    <row r="11" spans="1:41" x14ac:dyDescent="0.3">
      <c r="A11" s="24"/>
      <c r="B11" s="24"/>
      <c r="C11" s="28" t="s">
        <v>3</v>
      </c>
      <c r="D11" s="29"/>
      <c r="E11" s="29"/>
      <c r="F11" s="30"/>
      <c r="G11" s="30"/>
      <c r="H11" s="7"/>
    </row>
    <row r="12" spans="1:41" s="3" customFormat="1" ht="34.5" x14ac:dyDescent="0.3">
      <c r="A12" s="31"/>
      <c r="B12" s="32"/>
      <c r="C12" s="32" t="s">
        <v>77</v>
      </c>
      <c r="D12" s="27">
        <f>D14+D15</f>
        <v>-681061.17999999993</v>
      </c>
      <c r="E12" s="27">
        <f t="shared" ref="E12:H12" si="1">E14+E15</f>
        <v>-692376.1</v>
      </c>
      <c r="F12" s="27">
        <f t="shared" si="1"/>
        <v>0</v>
      </c>
      <c r="G12" s="27">
        <f t="shared" si="1"/>
        <v>0</v>
      </c>
      <c r="H12" s="27">
        <f t="shared" si="1"/>
        <v>11314.92</v>
      </c>
    </row>
    <row r="13" spans="1:41" x14ac:dyDescent="0.3">
      <c r="A13" s="33"/>
      <c r="B13" s="33"/>
      <c r="C13" s="33" t="s">
        <v>78</v>
      </c>
      <c r="D13" s="34"/>
      <c r="E13" s="34"/>
      <c r="F13" s="35"/>
      <c r="G13" s="35"/>
      <c r="H13" s="36"/>
    </row>
    <row r="14" spans="1:41" ht="62.25" customHeight="1" x14ac:dyDescent="0.3">
      <c r="A14" s="37">
        <v>1023</v>
      </c>
      <c r="B14" s="37">
        <v>31001</v>
      </c>
      <c r="C14" s="16" t="s">
        <v>79</v>
      </c>
      <c r="D14" s="9">
        <f>E14+F14+G14+H14</f>
        <v>11314.92</v>
      </c>
      <c r="E14" s="9"/>
      <c r="F14" s="9"/>
      <c r="G14" s="9"/>
      <c r="H14" s="9">
        <f>'Հավելված 3'!G37</f>
        <v>11314.92</v>
      </c>
      <c r="K14" s="38"/>
    </row>
    <row r="15" spans="1:41" ht="58.5" customHeight="1" x14ac:dyDescent="0.3">
      <c r="A15" s="37">
        <v>1023</v>
      </c>
      <c r="B15" s="37">
        <v>31003</v>
      </c>
      <c r="C15" s="16" t="s">
        <v>102</v>
      </c>
      <c r="D15" s="9">
        <f>D16</f>
        <v>-692376.1</v>
      </c>
      <c r="E15" s="9">
        <f t="shared" ref="E15:H15" si="2">E16</f>
        <v>-692376.1</v>
      </c>
      <c r="F15" s="9">
        <f t="shared" si="2"/>
        <v>0</v>
      </c>
      <c r="G15" s="9">
        <f t="shared" si="2"/>
        <v>0</v>
      </c>
      <c r="H15" s="9">
        <f t="shared" si="2"/>
        <v>0</v>
      </c>
      <c r="K15" s="38"/>
    </row>
    <row r="16" spans="1:41" ht="87" customHeight="1" x14ac:dyDescent="0.3">
      <c r="A16" s="37"/>
      <c r="B16" s="37"/>
      <c r="C16" s="16" t="s">
        <v>111</v>
      </c>
      <c r="D16" s="9">
        <f>E16+F16+G16+H16</f>
        <v>-692376.1</v>
      </c>
      <c r="E16" s="9">
        <f>'Հավելված 4'!D19</f>
        <v>-692376.1</v>
      </c>
      <c r="F16" s="9"/>
      <c r="G16" s="9"/>
      <c r="H16" s="9"/>
    </row>
  </sheetData>
  <mergeCells count="10">
    <mergeCell ref="A4:H4"/>
    <mergeCell ref="A6:B8"/>
    <mergeCell ref="C6:C9"/>
    <mergeCell ref="D6:H6"/>
    <mergeCell ref="D7:D9"/>
    <mergeCell ref="E7:H7"/>
    <mergeCell ref="E8:E9"/>
    <mergeCell ref="F8:F9"/>
    <mergeCell ref="G8:G9"/>
    <mergeCell ref="H8:H9"/>
  </mergeCells>
  <pageMargins left="0.70866141732283505" right="0.70866141732283505" top="0.42" bottom="0.52" header="0.24" footer="0.31496062992126"/>
  <pageSetup scale="77" firstPageNumber="4" orientation="landscape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3"/>
  <sheetViews>
    <sheetView topLeftCell="A19" zoomScaleNormal="100" zoomScaleSheetLayoutView="100" workbookViewId="0">
      <selection activeCell="G55" sqref="G55"/>
    </sheetView>
  </sheetViews>
  <sheetFormatPr defaultRowHeight="17.25" x14ac:dyDescent="0.2"/>
  <cols>
    <col min="1" max="1" width="9" style="97" customWidth="1"/>
    <col min="2" max="2" width="9.5" style="97" customWidth="1"/>
    <col min="3" max="3" width="6.83203125" style="97" customWidth="1"/>
    <col min="4" max="4" width="11" style="97" customWidth="1"/>
    <col min="5" max="5" width="10.83203125" style="97" customWidth="1"/>
    <col min="6" max="6" width="71.5" style="97" customWidth="1"/>
    <col min="7" max="7" width="35.6640625" style="97" customWidth="1"/>
    <col min="8" max="8" width="19.83203125" style="97" customWidth="1"/>
    <col min="9" max="9" width="14.83203125" style="97" customWidth="1"/>
    <col min="10" max="10" width="17.33203125" style="97" bestFit="1" customWidth="1"/>
    <col min="11" max="11" width="18.33203125" style="97" bestFit="1" customWidth="1"/>
    <col min="12" max="16384" width="9.33203125" style="97"/>
  </cols>
  <sheetData>
    <row r="1" spans="1:41" ht="16.5" customHeight="1" x14ac:dyDescent="0.2">
      <c r="G1" s="18" t="s">
        <v>27</v>
      </c>
    </row>
    <row r="2" spans="1:41" s="1" customFormat="1" x14ac:dyDescent="0.3">
      <c r="C2" s="140"/>
      <c r="E2" s="39"/>
      <c r="G2" s="141" t="s">
        <v>203</v>
      </c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</row>
    <row r="3" spans="1:41" s="1" customFormat="1" x14ac:dyDescent="0.3">
      <c r="C3" s="140"/>
      <c r="E3" s="39"/>
      <c r="G3" s="141" t="s">
        <v>204</v>
      </c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</row>
    <row r="4" spans="1:41" ht="41.25" customHeight="1" x14ac:dyDescent="0.3">
      <c r="A4" s="194" t="s">
        <v>205</v>
      </c>
      <c r="B4" s="194"/>
      <c r="C4" s="194"/>
      <c r="D4" s="194"/>
      <c r="E4" s="194"/>
      <c r="F4" s="194"/>
      <c r="G4" s="194"/>
    </row>
    <row r="5" spans="1:41" ht="22.5" customHeight="1" x14ac:dyDescent="0.2">
      <c r="G5" s="23" t="s">
        <v>86</v>
      </c>
    </row>
    <row r="6" spans="1:41" ht="110.25" customHeight="1" x14ac:dyDescent="0.2">
      <c r="A6" s="154" t="s">
        <v>14</v>
      </c>
      <c r="B6" s="154"/>
      <c r="C6" s="154"/>
      <c r="D6" s="154" t="s">
        <v>0</v>
      </c>
      <c r="E6" s="154"/>
      <c r="F6" s="154" t="s">
        <v>12</v>
      </c>
      <c r="G6" s="84" t="s">
        <v>34</v>
      </c>
    </row>
    <row r="7" spans="1:41" ht="74.25" customHeight="1" x14ac:dyDescent="0.2">
      <c r="A7" s="106" t="s">
        <v>45</v>
      </c>
      <c r="B7" s="106" t="s">
        <v>46</v>
      </c>
      <c r="C7" s="106" t="s">
        <v>47</v>
      </c>
      <c r="D7" s="106" t="s">
        <v>43</v>
      </c>
      <c r="E7" s="106" t="s">
        <v>44</v>
      </c>
      <c r="F7" s="154"/>
      <c r="G7" s="87" t="s">
        <v>36</v>
      </c>
    </row>
    <row r="8" spans="1:41" x14ac:dyDescent="0.2">
      <c r="A8" s="84"/>
      <c r="B8" s="84"/>
      <c r="C8" s="84"/>
      <c r="D8" s="84"/>
      <c r="E8" s="84"/>
      <c r="F8" s="95" t="s">
        <v>15</v>
      </c>
      <c r="G8" s="96">
        <f>G10+G55</f>
        <v>1.3999999966472387E-2</v>
      </c>
    </row>
    <row r="9" spans="1:41" x14ac:dyDescent="0.2">
      <c r="A9" s="84"/>
      <c r="B9" s="84"/>
      <c r="C9" s="84"/>
      <c r="D9" s="84"/>
      <c r="E9" s="84"/>
      <c r="F9" s="95" t="s">
        <v>3</v>
      </c>
      <c r="G9" s="95"/>
    </row>
    <row r="10" spans="1:41" ht="34.5" x14ac:dyDescent="0.2">
      <c r="A10" s="94" t="s">
        <v>4</v>
      </c>
      <c r="B10" s="84"/>
      <c r="C10" s="84"/>
      <c r="D10" s="84"/>
      <c r="E10" s="84"/>
      <c r="F10" s="95" t="s">
        <v>16</v>
      </c>
      <c r="G10" s="96">
        <f t="shared" ref="G10" si="0">G12</f>
        <v>-715034.78599999996</v>
      </c>
    </row>
    <row r="11" spans="1:41" x14ac:dyDescent="0.2">
      <c r="A11" s="94"/>
      <c r="B11" s="84"/>
      <c r="C11" s="84"/>
      <c r="D11" s="84"/>
      <c r="E11" s="84"/>
      <c r="F11" s="95" t="s">
        <v>3</v>
      </c>
      <c r="G11" s="95"/>
    </row>
    <row r="12" spans="1:41" ht="51.75" x14ac:dyDescent="0.2">
      <c r="A12" s="84"/>
      <c r="B12" s="94" t="s">
        <v>4</v>
      </c>
      <c r="C12" s="84"/>
      <c r="D12" s="84"/>
      <c r="E12" s="84"/>
      <c r="F12" s="95" t="s">
        <v>17</v>
      </c>
      <c r="G12" s="96">
        <f t="shared" ref="G12" si="1">G14</f>
        <v>-715034.78599999996</v>
      </c>
    </row>
    <row r="13" spans="1:41" x14ac:dyDescent="0.2">
      <c r="A13" s="84"/>
      <c r="B13" s="94"/>
      <c r="C13" s="84"/>
      <c r="D13" s="84"/>
      <c r="E13" s="84"/>
      <c r="F13" s="95" t="s">
        <v>3</v>
      </c>
      <c r="G13" s="95"/>
    </row>
    <row r="14" spans="1:41" ht="34.5" x14ac:dyDescent="0.2">
      <c r="A14" s="84"/>
      <c r="B14" s="84"/>
      <c r="C14" s="94" t="s">
        <v>5</v>
      </c>
      <c r="D14" s="84"/>
      <c r="E14" s="54"/>
      <c r="F14" s="95" t="s">
        <v>18</v>
      </c>
      <c r="G14" s="96">
        <f t="shared" ref="G14" si="2">G16</f>
        <v>-715034.78599999996</v>
      </c>
    </row>
    <row r="15" spans="1:41" x14ac:dyDescent="0.2">
      <c r="A15" s="84"/>
      <c r="B15" s="84"/>
      <c r="C15" s="94"/>
      <c r="D15" s="84"/>
      <c r="E15" s="54"/>
      <c r="F15" s="95" t="s">
        <v>3</v>
      </c>
      <c r="G15" s="95"/>
    </row>
    <row r="16" spans="1:41" x14ac:dyDescent="0.2">
      <c r="A16" s="84"/>
      <c r="B16" s="84"/>
      <c r="C16" s="94"/>
      <c r="D16" s="84"/>
      <c r="E16" s="54"/>
      <c r="F16" s="98" t="s">
        <v>20</v>
      </c>
      <c r="G16" s="96">
        <f t="shared" ref="G16" si="3">G17</f>
        <v>-715034.78599999996</v>
      </c>
    </row>
    <row r="17" spans="1:8" x14ac:dyDescent="0.2">
      <c r="A17" s="84"/>
      <c r="B17" s="84"/>
      <c r="C17" s="94"/>
      <c r="D17" s="54">
        <v>1023</v>
      </c>
      <c r="E17" s="54"/>
      <c r="F17" s="95" t="s">
        <v>19</v>
      </c>
      <c r="G17" s="96">
        <f>G19+G28+G37+G46</f>
        <v>-715034.78599999996</v>
      </c>
    </row>
    <row r="18" spans="1:8" x14ac:dyDescent="0.2">
      <c r="A18" s="84"/>
      <c r="B18" s="84"/>
      <c r="C18" s="94"/>
      <c r="D18" s="54"/>
      <c r="E18" s="54"/>
      <c r="F18" s="95" t="s">
        <v>3</v>
      </c>
      <c r="G18" s="99"/>
    </row>
    <row r="19" spans="1:8" x14ac:dyDescent="0.2">
      <c r="A19" s="84"/>
      <c r="B19" s="84"/>
      <c r="C19" s="94"/>
      <c r="D19" s="54"/>
      <c r="E19" s="54" t="s">
        <v>68</v>
      </c>
      <c r="F19" s="95" t="s">
        <v>88</v>
      </c>
      <c r="G19" s="99">
        <f t="shared" ref="G19" si="4">G21</f>
        <v>-80025.606000000014</v>
      </c>
      <c r="H19" s="133"/>
    </row>
    <row r="20" spans="1:8" x14ac:dyDescent="0.2">
      <c r="A20" s="84"/>
      <c r="B20" s="84"/>
      <c r="C20" s="94"/>
      <c r="D20" s="54"/>
      <c r="E20" s="54"/>
      <c r="F20" s="95" t="s">
        <v>21</v>
      </c>
      <c r="G20" s="99"/>
      <c r="H20" s="100"/>
    </row>
    <row r="21" spans="1:8" x14ac:dyDescent="0.2">
      <c r="A21" s="84"/>
      <c r="B21" s="84"/>
      <c r="C21" s="94"/>
      <c r="D21" s="54"/>
      <c r="E21" s="54"/>
      <c r="F21" s="95" t="s">
        <v>20</v>
      </c>
      <c r="G21" s="99">
        <f t="shared" ref="G21" si="5">G23</f>
        <v>-80025.606000000014</v>
      </c>
      <c r="H21" s="220"/>
    </row>
    <row r="22" spans="1:8" ht="34.5" x14ac:dyDescent="0.2">
      <c r="A22" s="84"/>
      <c r="B22" s="84"/>
      <c r="C22" s="94"/>
      <c r="D22" s="54"/>
      <c r="E22" s="54"/>
      <c r="F22" s="95" t="s">
        <v>22</v>
      </c>
      <c r="G22" s="99"/>
      <c r="H22" s="100"/>
    </row>
    <row r="23" spans="1:8" x14ac:dyDescent="0.2">
      <c r="A23" s="84"/>
      <c r="B23" s="84"/>
      <c r="C23" s="94"/>
      <c r="D23" s="54"/>
      <c r="E23" s="54"/>
      <c r="F23" s="95" t="s">
        <v>23</v>
      </c>
      <c r="G23" s="99">
        <f t="shared" ref="G23:G24" si="6">G24</f>
        <v>-80025.606000000014</v>
      </c>
      <c r="H23" s="100"/>
    </row>
    <row r="24" spans="1:8" x14ac:dyDescent="0.2">
      <c r="A24" s="84"/>
      <c r="B24" s="84"/>
      <c r="C24" s="94"/>
      <c r="D24" s="54"/>
      <c r="E24" s="54"/>
      <c r="F24" s="95" t="s">
        <v>90</v>
      </c>
      <c r="G24" s="99">
        <f t="shared" si="6"/>
        <v>-80025.606000000014</v>
      </c>
      <c r="H24" s="100"/>
    </row>
    <row r="25" spans="1:8" ht="34.5" x14ac:dyDescent="0.2">
      <c r="A25" s="84"/>
      <c r="B25" s="84"/>
      <c r="C25" s="94"/>
      <c r="D25" s="54"/>
      <c r="E25" s="54"/>
      <c r="F25" s="95" t="s">
        <v>91</v>
      </c>
      <c r="G25" s="99">
        <f>G26</f>
        <v>-80025.606000000014</v>
      </c>
      <c r="H25" s="100"/>
    </row>
    <row r="26" spans="1:8" ht="17.25" customHeight="1" x14ac:dyDescent="0.2">
      <c r="A26" s="84"/>
      <c r="B26" s="84"/>
      <c r="C26" s="94"/>
      <c r="D26" s="54"/>
      <c r="E26" s="54"/>
      <c r="F26" s="95" t="s">
        <v>99</v>
      </c>
      <c r="G26" s="99">
        <f>G27</f>
        <v>-80025.606000000014</v>
      </c>
      <c r="H26" s="100"/>
    </row>
    <row r="27" spans="1:8" ht="17.25" customHeight="1" x14ac:dyDescent="0.2">
      <c r="A27" s="129"/>
      <c r="B27" s="129"/>
      <c r="C27" s="94"/>
      <c r="D27" s="54"/>
      <c r="E27" s="54"/>
      <c r="F27" s="95" t="s">
        <v>169</v>
      </c>
      <c r="G27" s="99">
        <f>'Հավելված 6'!G12+'Հավելված 6'!G13+'Հավելված 6'!G14+'Հավելված 6'!G15+'Հավելված 6'!G16</f>
        <v>-80025.606000000014</v>
      </c>
      <c r="H27" s="100"/>
    </row>
    <row r="28" spans="1:8" ht="24" customHeight="1" x14ac:dyDescent="0.2">
      <c r="A28" s="94"/>
      <c r="B28" s="94"/>
      <c r="C28" s="94"/>
      <c r="D28" s="94"/>
      <c r="E28" s="67">
        <v>11005</v>
      </c>
      <c r="F28" s="95" t="s">
        <v>116</v>
      </c>
      <c r="G28" s="88">
        <f>G30</f>
        <v>46052</v>
      </c>
      <c r="H28" s="133"/>
    </row>
    <row r="29" spans="1:8" ht="22.5" customHeight="1" x14ac:dyDescent="0.2">
      <c r="A29" s="101"/>
      <c r="B29" s="102"/>
      <c r="C29" s="102"/>
      <c r="D29" s="67"/>
      <c r="E29" s="67"/>
      <c r="F29" s="95" t="s">
        <v>21</v>
      </c>
      <c r="G29" s="107"/>
      <c r="H29" s="133"/>
    </row>
    <row r="30" spans="1:8" ht="19.5" customHeight="1" x14ac:dyDescent="0.2">
      <c r="A30" s="101"/>
      <c r="B30" s="102"/>
      <c r="C30" s="102"/>
      <c r="D30" s="67"/>
      <c r="E30" s="67"/>
      <c r="F30" s="95" t="s">
        <v>20</v>
      </c>
      <c r="G30" s="88">
        <f>G32</f>
        <v>46052</v>
      </c>
      <c r="H30" s="100"/>
    </row>
    <row r="31" spans="1:8" ht="40.5" customHeight="1" x14ac:dyDescent="0.2">
      <c r="A31" s="101"/>
      <c r="B31" s="102"/>
      <c r="C31" s="102"/>
      <c r="D31" s="67"/>
      <c r="E31" s="67"/>
      <c r="F31" s="95" t="s">
        <v>22</v>
      </c>
      <c r="G31" s="108"/>
      <c r="H31" s="100"/>
    </row>
    <row r="32" spans="1:8" x14ac:dyDescent="0.2">
      <c r="A32" s="101"/>
      <c r="B32" s="102"/>
      <c r="C32" s="102"/>
      <c r="D32" s="67"/>
      <c r="E32" s="67"/>
      <c r="F32" s="95" t="s">
        <v>23</v>
      </c>
      <c r="G32" s="9">
        <f>G33</f>
        <v>46052</v>
      </c>
      <c r="H32" s="100"/>
    </row>
    <row r="33" spans="1:8" x14ac:dyDescent="0.2">
      <c r="A33" s="101"/>
      <c r="B33" s="102"/>
      <c r="C33" s="102"/>
      <c r="D33" s="67"/>
      <c r="E33" s="67"/>
      <c r="F33" s="95" t="s">
        <v>90</v>
      </c>
      <c r="G33" s="9">
        <f t="shared" ref="G33:G35" si="7">G34</f>
        <v>46052</v>
      </c>
      <c r="H33" s="100"/>
    </row>
    <row r="34" spans="1:8" ht="34.5" x14ac:dyDescent="0.2">
      <c r="A34" s="101"/>
      <c r="B34" s="102"/>
      <c r="C34" s="102"/>
      <c r="D34" s="67"/>
      <c r="E34" s="67"/>
      <c r="F34" s="95" t="s">
        <v>91</v>
      </c>
      <c r="G34" s="9">
        <f>G35</f>
        <v>46052</v>
      </c>
      <c r="H34" s="100"/>
    </row>
    <row r="35" spans="1:8" ht="18" customHeight="1" x14ac:dyDescent="0.2">
      <c r="A35" s="101"/>
      <c r="B35" s="102"/>
      <c r="C35" s="102"/>
      <c r="D35" s="67"/>
      <c r="E35" s="67"/>
      <c r="F35" s="95" t="s">
        <v>99</v>
      </c>
      <c r="G35" s="9">
        <f t="shared" si="7"/>
        <v>46052</v>
      </c>
      <c r="H35" s="100"/>
    </row>
    <row r="36" spans="1:8" x14ac:dyDescent="0.2">
      <c r="A36" s="101"/>
      <c r="B36" s="102"/>
      <c r="C36" s="102"/>
      <c r="D36" s="67"/>
      <c r="E36" s="67"/>
      <c r="F36" s="95" t="s">
        <v>115</v>
      </c>
      <c r="G36" s="9">
        <v>46052</v>
      </c>
      <c r="H36" s="100"/>
    </row>
    <row r="37" spans="1:8" ht="34.5" x14ac:dyDescent="0.2">
      <c r="A37" s="94"/>
      <c r="B37" s="94"/>
      <c r="C37" s="94"/>
      <c r="D37" s="94"/>
      <c r="E37" s="67" t="s">
        <v>53</v>
      </c>
      <c r="F37" s="95" t="s">
        <v>50</v>
      </c>
      <c r="G37" s="88">
        <f>G39</f>
        <v>11314.92</v>
      </c>
      <c r="H37" s="133"/>
    </row>
    <row r="38" spans="1:8" x14ac:dyDescent="0.2">
      <c r="A38" s="101"/>
      <c r="B38" s="102"/>
      <c r="C38" s="102"/>
      <c r="D38" s="67"/>
      <c r="E38" s="67"/>
      <c r="F38" s="103" t="s">
        <v>21</v>
      </c>
      <c r="G38" s="107"/>
      <c r="H38" s="100"/>
    </row>
    <row r="39" spans="1:8" ht="17.25" customHeight="1" x14ac:dyDescent="0.2">
      <c r="A39" s="101"/>
      <c r="B39" s="102"/>
      <c r="C39" s="102"/>
      <c r="D39" s="67"/>
      <c r="E39" s="67"/>
      <c r="F39" s="8" t="s">
        <v>20</v>
      </c>
      <c r="G39" s="88">
        <f>G41</f>
        <v>11314.92</v>
      </c>
      <c r="H39" s="100"/>
    </row>
    <row r="40" spans="1:8" ht="34.5" x14ac:dyDescent="0.2">
      <c r="A40" s="101"/>
      <c r="B40" s="102"/>
      <c r="C40" s="102"/>
      <c r="D40" s="67"/>
      <c r="E40" s="67"/>
      <c r="F40" s="8" t="s">
        <v>22</v>
      </c>
      <c r="G40" s="108"/>
      <c r="H40" s="100"/>
    </row>
    <row r="41" spans="1:8" x14ac:dyDescent="0.2">
      <c r="A41" s="101"/>
      <c r="B41" s="102"/>
      <c r="C41" s="102"/>
      <c r="D41" s="67"/>
      <c r="E41" s="67"/>
      <c r="F41" s="8" t="s">
        <v>23</v>
      </c>
      <c r="G41" s="9">
        <f t="shared" ref="G41:G44" si="8">G42</f>
        <v>11314.92</v>
      </c>
      <c r="H41" s="100"/>
    </row>
    <row r="42" spans="1:8" x14ac:dyDescent="0.2">
      <c r="A42" s="101"/>
      <c r="B42" s="102"/>
      <c r="C42" s="102"/>
      <c r="D42" s="67"/>
      <c r="E42" s="67"/>
      <c r="F42" s="8" t="s">
        <v>54</v>
      </c>
      <c r="G42" s="9">
        <f t="shared" si="8"/>
        <v>11314.92</v>
      </c>
      <c r="H42" s="100"/>
    </row>
    <row r="43" spans="1:8" x14ac:dyDescent="0.2">
      <c r="A43" s="101"/>
      <c r="B43" s="102"/>
      <c r="C43" s="102"/>
      <c r="D43" s="67"/>
      <c r="E43" s="67"/>
      <c r="F43" s="8" t="s">
        <v>55</v>
      </c>
      <c r="G43" s="9">
        <f>G44</f>
        <v>11314.92</v>
      </c>
      <c r="H43" s="100"/>
    </row>
    <row r="44" spans="1:8" ht="18" customHeight="1" x14ac:dyDescent="0.2">
      <c r="A44" s="101"/>
      <c r="B44" s="102"/>
      <c r="C44" s="102"/>
      <c r="D44" s="67"/>
      <c r="E44" s="67"/>
      <c r="F44" s="65" t="s">
        <v>110</v>
      </c>
      <c r="G44" s="9">
        <f t="shared" si="8"/>
        <v>11314.92</v>
      </c>
      <c r="H44" s="100"/>
    </row>
    <row r="45" spans="1:8" x14ac:dyDescent="0.2">
      <c r="A45" s="101"/>
      <c r="B45" s="102"/>
      <c r="C45" s="102"/>
      <c r="D45" s="67"/>
      <c r="E45" s="67"/>
      <c r="F45" s="8" t="s">
        <v>119</v>
      </c>
      <c r="G45" s="9">
        <f>'Հավելված 6'!G19+'Հավելված 6'!G20+'Հավելված 6'!G21</f>
        <v>11314.92</v>
      </c>
      <c r="H45" s="133"/>
    </row>
    <row r="46" spans="1:8" ht="37.5" customHeight="1" x14ac:dyDescent="0.2">
      <c r="A46" s="94"/>
      <c r="B46" s="94"/>
      <c r="C46" s="94"/>
      <c r="D46" s="94"/>
      <c r="E46" s="67">
        <v>31003</v>
      </c>
      <c r="F46" s="95" t="s">
        <v>103</v>
      </c>
      <c r="G46" s="88">
        <f t="shared" ref="G46" si="9">G48</f>
        <v>-692376.1</v>
      </c>
      <c r="H46" s="100"/>
    </row>
    <row r="47" spans="1:8" x14ac:dyDescent="0.2">
      <c r="A47" s="101"/>
      <c r="B47" s="102"/>
      <c r="C47" s="102"/>
      <c r="D47" s="67"/>
      <c r="E47" s="67"/>
      <c r="F47" s="103" t="s">
        <v>21</v>
      </c>
      <c r="G47" s="107"/>
      <c r="H47" s="100"/>
    </row>
    <row r="48" spans="1:8" ht="21.75" customHeight="1" x14ac:dyDescent="0.2">
      <c r="A48" s="101"/>
      <c r="B48" s="102"/>
      <c r="C48" s="102"/>
      <c r="D48" s="67"/>
      <c r="E48" s="67"/>
      <c r="F48" s="8" t="s">
        <v>20</v>
      </c>
      <c r="G48" s="88">
        <f t="shared" ref="G48" si="10">G50</f>
        <v>-692376.1</v>
      </c>
      <c r="H48" s="100"/>
    </row>
    <row r="49" spans="1:8" ht="34.5" x14ac:dyDescent="0.2">
      <c r="A49" s="101"/>
      <c r="B49" s="102"/>
      <c r="C49" s="102"/>
      <c r="D49" s="67"/>
      <c r="E49" s="67"/>
      <c r="F49" s="8" t="s">
        <v>22</v>
      </c>
      <c r="G49" s="108"/>
      <c r="H49" s="100"/>
    </row>
    <row r="50" spans="1:8" x14ac:dyDescent="0.2">
      <c r="A50" s="101"/>
      <c r="B50" s="102"/>
      <c r="C50" s="102"/>
      <c r="D50" s="67"/>
      <c r="E50" s="67"/>
      <c r="F50" s="8" t="s">
        <v>23</v>
      </c>
      <c r="G50" s="9">
        <f t="shared" ref="G50:G53" si="11">G51</f>
        <v>-692376.1</v>
      </c>
      <c r="H50" s="100"/>
    </row>
    <row r="51" spans="1:8" x14ac:dyDescent="0.2">
      <c r="A51" s="101"/>
      <c r="B51" s="102"/>
      <c r="C51" s="102"/>
      <c r="D51" s="67"/>
      <c r="E51" s="67"/>
      <c r="F51" s="8" t="s">
        <v>54</v>
      </c>
      <c r="G51" s="9">
        <f t="shared" si="11"/>
        <v>-692376.1</v>
      </c>
      <c r="H51" s="100"/>
    </row>
    <row r="52" spans="1:8" ht="21" customHeight="1" x14ac:dyDescent="0.2">
      <c r="A52" s="101"/>
      <c r="B52" s="102"/>
      <c r="C52" s="102"/>
      <c r="D52" s="67"/>
      <c r="E52" s="67"/>
      <c r="F52" s="8" t="s">
        <v>55</v>
      </c>
      <c r="G52" s="9">
        <f t="shared" si="11"/>
        <v>-692376.1</v>
      </c>
      <c r="H52" s="100"/>
    </row>
    <row r="53" spans="1:8" x14ac:dyDescent="0.2">
      <c r="A53" s="101"/>
      <c r="B53" s="102"/>
      <c r="C53" s="102"/>
      <c r="D53" s="67"/>
      <c r="E53" s="67"/>
      <c r="F53" s="8" t="s">
        <v>113</v>
      </c>
      <c r="G53" s="9">
        <f t="shared" si="11"/>
        <v>-692376.1</v>
      </c>
      <c r="H53" s="100"/>
    </row>
    <row r="54" spans="1:8" ht="18.75" customHeight="1" x14ac:dyDescent="0.2">
      <c r="A54" s="101"/>
      <c r="B54" s="102"/>
      <c r="C54" s="102"/>
      <c r="D54" s="67"/>
      <c r="E54" s="67"/>
      <c r="F54" s="8" t="s">
        <v>114</v>
      </c>
      <c r="G54" s="9">
        <v>-692376.1</v>
      </c>
      <c r="H54" s="100"/>
    </row>
    <row r="55" spans="1:8" ht="34.5" customHeight="1" x14ac:dyDescent="0.2">
      <c r="A55" s="94" t="s">
        <v>148</v>
      </c>
      <c r="B55" s="84"/>
      <c r="C55" s="84"/>
      <c r="D55" s="84"/>
      <c r="E55" s="84"/>
      <c r="F55" s="95" t="s">
        <v>149</v>
      </c>
      <c r="G55" s="104">
        <f t="shared" ref="G55" si="12">G57</f>
        <v>715034.79999999993</v>
      </c>
    </row>
    <row r="56" spans="1:8" x14ac:dyDescent="0.2">
      <c r="A56" s="94"/>
      <c r="B56" s="84"/>
      <c r="C56" s="84"/>
      <c r="D56" s="84"/>
      <c r="E56" s="84"/>
      <c r="F56" s="95" t="s">
        <v>150</v>
      </c>
      <c r="G56" s="105"/>
    </row>
    <row r="57" spans="1:8" ht="34.5" x14ac:dyDescent="0.2">
      <c r="A57" s="84"/>
      <c r="B57" s="94" t="s">
        <v>151</v>
      </c>
      <c r="C57" s="84"/>
      <c r="D57" s="84"/>
      <c r="E57" s="84"/>
      <c r="F57" s="95" t="s">
        <v>152</v>
      </c>
      <c r="G57" s="104">
        <f t="shared" ref="G57" si="13">G59</f>
        <v>715034.79999999993</v>
      </c>
    </row>
    <row r="58" spans="1:8" x14ac:dyDescent="0.2">
      <c r="A58" s="84"/>
      <c r="B58" s="94"/>
      <c r="C58" s="84"/>
      <c r="D58" s="84"/>
      <c r="E58" s="84"/>
      <c r="F58" s="95" t="s">
        <v>150</v>
      </c>
      <c r="G58" s="105"/>
    </row>
    <row r="59" spans="1:8" ht="18.75" customHeight="1" x14ac:dyDescent="0.2">
      <c r="A59" s="84"/>
      <c r="B59" s="84"/>
      <c r="C59" s="94" t="s">
        <v>151</v>
      </c>
      <c r="D59" s="84"/>
      <c r="E59" s="54"/>
      <c r="F59" s="95" t="s">
        <v>142</v>
      </c>
      <c r="G59" s="104">
        <f t="shared" ref="G59" si="14">G61</f>
        <v>715034.79999999993</v>
      </c>
    </row>
    <row r="60" spans="1:8" x14ac:dyDescent="0.2">
      <c r="A60" s="84"/>
      <c r="B60" s="84"/>
      <c r="C60" s="94"/>
      <c r="D60" s="84"/>
      <c r="E60" s="54"/>
      <c r="F60" s="95" t="s">
        <v>150</v>
      </c>
      <c r="G60" s="105"/>
    </row>
    <row r="61" spans="1:8" ht="18.75" customHeight="1" x14ac:dyDescent="0.2">
      <c r="A61" s="84"/>
      <c r="B61" s="84"/>
      <c r="C61" s="94"/>
      <c r="D61" s="84"/>
      <c r="E61" s="54"/>
      <c r="F61" s="98" t="s">
        <v>139</v>
      </c>
      <c r="G61" s="104">
        <f>G62</f>
        <v>715034.79999999993</v>
      </c>
    </row>
    <row r="62" spans="1:8" x14ac:dyDescent="0.2">
      <c r="A62" s="84"/>
      <c r="B62" s="84"/>
      <c r="C62" s="94"/>
      <c r="D62" s="84" t="s">
        <v>140</v>
      </c>
      <c r="E62" s="54"/>
      <c r="F62" s="95" t="s">
        <v>142</v>
      </c>
      <c r="G62" s="104">
        <f>G64</f>
        <v>715034.79999999993</v>
      </c>
    </row>
    <row r="63" spans="1:8" x14ac:dyDescent="0.2">
      <c r="A63" s="84"/>
      <c r="B63" s="84"/>
      <c r="C63" s="94"/>
      <c r="D63" s="54"/>
      <c r="E63" s="54"/>
      <c r="F63" s="95" t="s">
        <v>150</v>
      </c>
      <c r="G63" s="104"/>
    </row>
    <row r="64" spans="1:8" x14ac:dyDescent="0.2">
      <c r="A64" s="109"/>
      <c r="B64" s="109"/>
      <c r="C64" s="110"/>
      <c r="D64" s="109"/>
      <c r="E64" s="92" t="s">
        <v>68</v>
      </c>
      <c r="F64" s="124" t="s">
        <v>142</v>
      </c>
      <c r="G64" s="125">
        <f>G66</f>
        <v>715034.79999999993</v>
      </c>
    </row>
    <row r="65" spans="1:11" ht="19.5" customHeight="1" x14ac:dyDescent="0.2">
      <c r="A65" s="110"/>
      <c r="B65" s="110"/>
      <c r="C65" s="110"/>
      <c r="D65" s="110"/>
      <c r="E65" s="37"/>
      <c r="F65" s="124" t="s">
        <v>21</v>
      </c>
      <c r="G65" s="126"/>
      <c r="H65" s="100"/>
    </row>
    <row r="66" spans="1:11" x14ac:dyDescent="0.2">
      <c r="A66" s="112"/>
      <c r="B66" s="113"/>
      <c r="C66" s="113"/>
      <c r="D66" s="111"/>
      <c r="E66" s="37"/>
      <c r="F66" s="65" t="s">
        <v>139</v>
      </c>
      <c r="G66" s="127">
        <f>G68</f>
        <v>715034.79999999993</v>
      </c>
    </row>
    <row r="67" spans="1:11" ht="34.5" customHeight="1" x14ac:dyDescent="0.2">
      <c r="A67" s="112"/>
      <c r="B67" s="113"/>
      <c r="C67" s="113"/>
      <c r="D67" s="111"/>
      <c r="E67" s="37"/>
      <c r="F67" s="8" t="s">
        <v>22</v>
      </c>
      <c r="G67" s="127"/>
    </row>
    <row r="68" spans="1:11" ht="16.5" customHeight="1" x14ac:dyDescent="0.2">
      <c r="A68" s="112"/>
      <c r="B68" s="113"/>
      <c r="C68" s="113"/>
      <c r="D68" s="111"/>
      <c r="E68" s="37"/>
      <c r="F68" s="8" t="s">
        <v>23</v>
      </c>
      <c r="G68" s="127">
        <f t="shared" ref="G68:G70" si="15">G69</f>
        <v>715034.79999999993</v>
      </c>
    </row>
    <row r="69" spans="1:11" x14ac:dyDescent="0.2">
      <c r="A69" s="112"/>
      <c r="B69" s="113"/>
      <c r="C69" s="113"/>
      <c r="D69" s="111"/>
      <c r="E69" s="37"/>
      <c r="F69" s="8" t="s">
        <v>90</v>
      </c>
      <c r="G69" s="127">
        <f t="shared" si="15"/>
        <v>715034.79999999993</v>
      </c>
    </row>
    <row r="70" spans="1:11" x14ac:dyDescent="0.2">
      <c r="A70" s="112"/>
      <c r="B70" s="113"/>
      <c r="C70" s="113"/>
      <c r="D70" s="111"/>
      <c r="E70" s="37"/>
      <c r="F70" s="8" t="s">
        <v>153</v>
      </c>
      <c r="G70" s="125">
        <f t="shared" si="15"/>
        <v>715034.79999999993</v>
      </c>
    </row>
    <row r="71" spans="1:11" x14ac:dyDescent="0.2">
      <c r="A71" s="112"/>
      <c r="B71" s="113"/>
      <c r="C71" s="113"/>
      <c r="D71" s="111"/>
      <c r="E71" s="37"/>
      <c r="F71" s="8" t="s">
        <v>154</v>
      </c>
      <c r="G71" s="127">
        <f>662574.2-2000+54460.6</f>
        <v>715034.79999999993</v>
      </c>
      <c r="H71" s="133"/>
      <c r="J71" s="133"/>
      <c r="K71" s="133"/>
    </row>
    <row r="72" spans="1:11" x14ac:dyDescent="0.2">
      <c r="E72" s="71"/>
      <c r="F72" s="71"/>
      <c r="G72" s="128"/>
    </row>
    <row r="73" spans="1:11" x14ac:dyDescent="0.2">
      <c r="E73" s="71"/>
      <c r="F73" s="71"/>
      <c r="G73" s="147"/>
    </row>
  </sheetData>
  <mergeCells count="4">
    <mergeCell ref="A4:G4"/>
    <mergeCell ref="A6:C6"/>
    <mergeCell ref="D6:E6"/>
    <mergeCell ref="F6:F7"/>
  </mergeCells>
  <pageMargins left="0.59" right="0.23622047244094499" top="0.47244094488188998" bottom="0.511811023622047" header="0.31496062992126" footer="0.31496062992126"/>
  <pageSetup paperSize="9" scale="90" firstPageNumber="5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"/>
  <sheetViews>
    <sheetView topLeftCell="A7" zoomScaleNormal="100" workbookViewId="0">
      <selection activeCell="G20" sqref="G20"/>
    </sheetView>
  </sheetViews>
  <sheetFormatPr defaultColWidth="10.6640625" defaultRowHeight="17.25" x14ac:dyDescent="0.3"/>
  <cols>
    <col min="1" max="1" width="14.1640625" style="1" customWidth="1"/>
    <col min="2" max="2" width="18" style="1" customWidth="1"/>
    <col min="3" max="3" width="57.83203125" style="1" customWidth="1"/>
    <col min="4" max="4" width="36" style="1" customWidth="1"/>
    <col min="5" max="5" width="28.83203125" style="1" customWidth="1"/>
    <col min="6" max="6" width="14" style="1" bestFit="1" customWidth="1"/>
    <col min="7" max="16384" width="10.6640625" style="1"/>
  </cols>
  <sheetData>
    <row r="1" spans="1:41" ht="27.75" customHeight="1" x14ac:dyDescent="0.3">
      <c r="D1" s="18" t="s">
        <v>80</v>
      </c>
    </row>
    <row r="2" spans="1:41" x14ac:dyDescent="0.3">
      <c r="C2" s="140"/>
      <c r="D2" s="141" t="s">
        <v>203</v>
      </c>
      <c r="E2" s="39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</row>
    <row r="3" spans="1:41" x14ac:dyDescent="0.3">
      <c r="C3" s="140"/>
      <c r="D3" s="141" t="s">
        <v>204</v>
      </c>
      <c r="E3" s="39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</row>
    <row r="4" spans="1:41" ht="66" customHeight="1" x14ac:dyDescent="0.3">
      <c r="A4" s="173" t="s">
        <v>112</v>
      </c>
      <c r="B4" s="173"/>
      <c r="C4" s="173"/>
      <c r="D4" s="173"/>
    </row>
    <row r="5" spans="1:41" x14ac:dyDescent="0.3">
      <c r="B5" s="14"/>
      <c r="C5" s="14"/>
      <c r="D5" s="23" t="s">
        <v>86</v>
      </c>
    </row>
    <row r="6" spans="1:41" ht="119.25" customHeight="1" x14ac:dyDescent="0.3">
      <c r="A6" s="195" t="s">
        <v>0</v>
      </c>
      <c r="B6" s="196"/>
      <c r="C6" s="197" t="s">
        <v>81</v>
      </c>
      <c r="D6" s="84" t="s">
        <v>34</v>
      </c>
    </row>
    <row r="7" spans="1:41" ht="57" customHeight="1" x14ac:dyDescent="0.3">
      <c r="A7" s="59" t="s">
        <v>82</v>
      </c>
      <c r="B7" s="59" t="s">
        <v>83</v>
      </c>
      <c r="C7" s="198"/>
      <c r="D7" s="64" t="s">
        <v>36</v>
      </c>
    </row>
    <row r="8" spans="1:41" s="3" customFormat="1" x14ac:dyDescent="0.3">
      <c r="A8" s="45"/>
      <c r="B8" s="45"/>
      <c r="C8" s="60" t="s">
        <v>29</v>
      </c>
      <c r="D8" s="61">
        <f t="shared" ref="D8" si="0">D10</f>
        <v>-681061.17999999993</v>
      </c>
      <c r="E8" s="62"/>
      <c r="F8" s="62"/>
      <c r="G8" s="62"/>
      <c r="H8" s="62"/>
    </row>
    <row r="9" spans="1:41" x14ac:dyDescent="0.3">
      <c r="A9" s="59"/>
      <c r="B9" s="59"/>
      <c r="C9" s="63" t="s">
        <v>3</v>
      </c>
      <c r="D9" s="64"/>
    </row>
    <row r="10" spans="1:41" ht="28.5" customHeight="1" x14ac:dyDescent="0.3">
      <c r="A10" s="57"/>
      <c r="B10" s="58"/>
      <c r="C10" s="58" t="s">
        <v>77</v>
      </c>
      <c r="D10" s="9">
        <f>D12+D15</f>
        <v>-681061.17999999993</v>
      </c>
    </row>
    <row r="11" spans="1:41" x14ac:dyDescent="0.3">
      <c r="A11" s="57"/>
      <c r="B11" s="57"/>
      <c r="C11" s="57" t="s">
        <v>78</v>
      </c>
      <c r="D11" s="57"/>
    </row>
    <row r="12" spans="1:41" ht="51.75" x14ac:dyDescent="0.3">
      <c r="A12" s="57">
        <v>1023</v>
      </c>
      <c r="B12" s="57">
        <v>31001</v>
      </c>
      <c r="C12" s="16" t="s">
        <v>79</v>
      </c>
      <c r="D12" s="9">
        <f t="shared" ref="D12" si="1">D14</f>
        <v>11314.92</v>
      </c>
    </row>
    <row r="13" spans="1:41" ht="21.75" customHeight="1" x14ac:dyDescent="0.3">
      <c r="A13" s="57"/>
      <c r="B13" s="57"/>
      <c r="C13" s="57" t="s">
        <v>84</v>
      </c>
      <c r="D13" s="57"/>
    </row>
    <row r="14" spans="1:41" ht="24.75" customHeight="1" x14ac:dyDescent="0.3">
      <c r="A14" s="57"/>
      <c r="B14" s="57"/>
      <c r="C14" s="16" t="s">
        <v>1</v>
      </c>
      <c r="D14" s="9">
        <f>'Հավելված 3'!G37</f>
        <v>11314.92</v>
      </c>
    </row>
    <row r="15" spans="1:41" ht="42" customHeight="1" x14ac:dyDescent="0.3">
      <c r="A15" s="57">
        <v>1023</v>
      </c>
      <c r="B15" s="57">
        <v>31003</v>
      </c>
      <c r="C15" s="16" t="s">
        <v>102</v>
      </c>
      <c r="D15" s="9">
        <f>D17</f>
        <v>-692376.1</v>
      </c>
    </row>
    <row r="16" spans="1:41" ht="22.5" customHeight="1" x14ac:dyDescent="0.3">
      <c r="A16" s="57"/>
      <c r="B16" s="57"/>
      <c r="C16" s="57" t="s">
        <v>84</v>
      </c>
      <c r="D16" s="57"/>
    </row>
    <row r="17" spans="1:5" ht="24.75" customHeight="1" x14ac:dyDescent="0.3">
      <c r="A17" s="57"/>
      <c r="B17" s="57"/>
      <c r="C17" s="16" t="s">
        <v>1</v>
      </c>
      <c r="D17" s="9">
        <f>D19</f>
        <v>-692376.1</v>
      </c>
    </row>
    <row r="18" spans="1:5" ht="28.5" customHeight="1" x14ac:dyDescent="0.3">
      <c r="A18" s="57"/>
      <c r="B18" s="57"/>
      <c r="C18" s="16" t="s">
        <v>104</v>
      </c>
      <c r="D18" s="9"/>
    </row>
    <row r="19" spans="1:5" ht="63" customHeight="1" x14ac:dyDescent="0.3">
      <c r="A19" s="57"/>
      <c r="B19" s="57"/>
      <c r="C19" s="65" t="s">
        <v>111</v>
      </c>
      <c r="D19" s="9">
        <f>'Հավելված 3'!G54</f>
        <v>-692376.1</v>
      </c>
      <c r="E19" s="5"/>
    </row>
  </sheetData>
  <mergeCells count="3">
    <mergeCell ref="A4:D4"/>
    <mergeCell ref="A6:B6"/>
    <mergeCell ref="C6:C7"/>
  </mergeCells>
  <pageMargins left="0.5" right="0.25" top="0.44" bottom="0.6" header="0.24" footer="0.31496062992126"/>
  <pageSetup scale="80" firstPageNumber="9" orientation="portrait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62"/>
  <sheetViews>
    <sheetView topLeftCell="A118" zoomScaleNormal="100" zoomScaleSheetLayoutView="100" workbookViewId="0">
      <selection activeCell="C132" sqref="C132"/>
    </sheetView>
  </sheetViews>
  <sheetFormatPr defaultColWidth="10.6640625" defaultRowHeight="17.25" x14ac:dyDescent="0.3"/>
  <cols>
    <col min="1" max="1" width="48.83203125" style="73" customWidth="1"/>
    <col min="2" max="2" width="72.5" style="73" customWidth="1"/>
    <col min="3" max="3" width="33.5" style="73" customWidth="1"/>
    <col min="4" max="4" width="14.83203125" style="73" bestFit="1" customWidth="1"/>
    <col min="5" max="5" width="15.33203125" style="73" bestFit="1" customWidth="1"/>
    <col min="6" max="16384" width="10.6640625" style="73"/>
  </cols>
  <sheetData>
    <row r="1" spans="1:41" x14ac:dyDescent="0.3">
      <c r="C1" s="10" t="s">
        <v>85</v>
      </c>
    </row>
    <row r="2" spans="1:41" s="1" customFormat="1" ht="24.75" customHeight="1" x14ac:dyDescent="0.3">
      <c r="C2" s="141" t="s">
        <v>203</v>
      </c>
      <c r="E2" s="39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</row>
    <row r="3" spans="1:41" s="1" customFormat="1" x14ac:dyDescent="0.3">
      <c r="C3" s="141" t="s">
        <v>204</v>
      </c>
      <c r="E3" s="39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</row>
    <row r="4" spans="1:41" x14ac:dyDescent="0.3">
      <c r="C4" s="10" t="s">
        <v>48</v>
      </c>
    </row>
    <row r="5" spans="1:41" ht="53.25" customHeight="1" x14ac:dyDescent="0.3">
      <c r="A5" s="207" t="s">
        <v>206</v>
      </c>
      <c r="B5" s="207"/>
      <c r="C5" s="207"/>
    </row>
    <row r="6" spans="1:41" ht="18.75" customHeight="1" x14ac:dyDescent="0.3"/>
    <row r="7" spans="1:41" x14ac:dyDescent="0.3">
      <c r="A7" s="208" t="s">
        <v>1</v>
      </c>
      <c r="B7" s="208"/>
      <c r="C7" s="208"/>
    </row>
    <row r="8" spans="1:41" ht="11.25" customHeight="1" x14ac:dyDescent="0.3"/>
    <row r="9" spans="1:41" x14ac:dyDescent="0.3">
      <c r="A9" s="209" t="s">
        <v>6</v>
      </c>
      <c r="B9" s="209"/>
      <c r="C9" s="209"/>
    </row>
    <row r="11" spans="1:41" x14ac:dyDescent="0.3">
      <c r="A11" s="74" t="s">
        <v>7</v>
      </c>
      <c r="B11" s="74" t="s">
        <v>8</v>
      </c>
    </row>
    <row r="12" spans="1:41" x14ac:dyDescent="0.3">
      <c r="A12" s="75">
        <v>1023</v>
      </c>
      <c r="B12" s="11" t="s">
        <v>2</v>
      </c>
    </row>
    <row r="13" spans="1:41" x14ac:dyDescent="0.3">
      <c r="A13" s="76"/>
    </row>
    <row r="14" spans="1:41" x14ac:dyDescent="0.3">
      <c r="A14" s="12" t="s">
        <v>9</v>
      </c>
      <c r="G14" s="77"/>
      <c r="H14" s="77"/>
      <c r="I14" s="77"/>
      <c r="J14" s="77"/>
      <c r="K14" s="77"/>
      <c r="L14" s="77"/>
    </row>
    <row r="15" spans="1:41" x14ac:dyDescent="0.3">
      <c r="A15" s="12"/>
    </row>
    <row r="16" spans="1:41" ht="78" customHeight="1" x14ac:dyDescent="0.3">
      <c r="A16" s="78" t="s">
        <v>92</v>
      </c>
      <c r="B16" s="8">
        <v>1023</v>
      </c>
      <c r="C16" s="66" t="s">
        <v>35</v>
      </c>
    </row>
    <row r="17" spans="1:9" ht="25.5" customHeight="1" x14ac:dyDescent="0.3">
      <c r="A17" s="36" t="s">
        <v>93</v>
      </c>
      <c r="B17" s="65">
        <v>11001</v>
      </c>
      <c r="C17" s="37" t="s">
        <v>36</v>
      </c>
    </row>
    <row r="18" spans="1:9" s="134" customFormat="1" ht="35.25" customHeight="1" x14ac:dyDescent="0.2">
      <c r="A18" s="36" t="s">
        <v>10</v>
      </c>
      <c r="B18" s="65" t="s">
        <v>94</v>
      </c>
      <c r="C18" s="36"/>
      <c r="F18" s="135"/>
      <c r="G18" s="135"/>
      <c r="H18" s="135"/>
      <c r="I18" s="135"/>
    </row>
    <row r="19" spans="1:9" ht="75" customHeight="1" x14ac:dyDescent="0.3">
      <c r="A19" s="36" t="s">
        <v>95</v>
      </c>
      <c r="B19" s="36" t="s">
        <v>96</v>
      </c>
      <c r="C19" s="78"/>
      <c r="E19" s="77"/>
      <c r="F19" s="77"/>
      <c r="G19" s="77"/>
      <c r="H19" s="77"/>
    </row>
    <row r="20" spans="1:9" ht="42" customHeight="1" x14ac:dyDescent="0.3">
      <c r="A20" s="36" t="s">
        <v>97</v>
      </c>
      <c r="B20" s="36" t="s">
        <v>26</v>
      </c>
      <c r="C20" s="78"/>
    </row>
    <row r="21" spans="1:9" ht="34.5" x14ac:dyDescent="0.3">
      <c r="A21" s="36" t="s">
        <v>98</v>
      </c>
      <c r="B21" s="36" t="s">
        <v>1</v>
      </c>
      <c r="C21" s="78"/>
    </row>
    <row r="22" spans="1:9" ht="24" customHeight="1" x14ac:dyDescent="0.3">
      <c r="A22" s="205" t="s">
        <v>11</v>
      </c>
      <c r="B22" s="206"/>
      <c r="C22" s="66"/>
    </row>
    <row r="23" spans="1:9" ht="23.25" customHeight="1" x14ac:dyDescent="0.3">
      <c r="A23" s="79" t="s">
        <v>13</v>
      </c>
      <c r="B23" s="80"/>
      <c r="C23" s="9">
        <f>'Հավելված 3'!G19</f>
        <v>-80025.606000000014</v>
      </c>
      <c r="D23" s="81"/>
      <c r="E23" s="77"/>
    </row>
    <row r="24" spans="1:9" x14ac:dyDescent="0.3">
      <c r="A24" s="76"/>
      <c r="C24" s="13"/>
    </row>
    <row r="25" spans="1:9" ht="117.75" customHeight="1" x14ac:dyDescent="0.3">
      <c r="A25" s="78" t="s">
        <v>60</v>
      </c>
      <c r="B25" s="8" t="s">
        <v>121</v>
      </c>
      <c r="C25" s="66" t="s">
        <v>34</v>
      </c>
    </row>
    <row r="26" spans="1:9" ht="41.25" customHeight="1" x14ac:dyDescent="0.3">
      <c r="A26" s="36" t="s">
        <v>61</v>
      </c>
      <c r="B26" s="65" t="s">
        <v>122</v>
      </c>
      <c r="C26" s="37" t="s">
        <v>36</v>
      </c>
    </row>
    <row r="27" spans="1:9" x14ac:dyDescent="0.3">
      <c r="A27" s="36" t="s">
        <v>62</v>
      </c>
      <c r="B27" s="8" t="s">
        <v>123</v>
      </c>
      <c r="C27" s="78"/>
      <c r="F27" s="77"/>
      <c r="G27" s="77"/>
      <c r="H27" s="77"/>
      <c r="I27" s="77"/>
    </row>
    <row r="28" spans="1:9" ht="69" x14ac:dyDescent="0.3">
      <c r="A28" s="36" t="s">
        <v>63</v>
      </c>
      <c r="B28" s="36" t="s">
        <v>124</v>
      </c>
      <c r="C28" s="78"/>
      <c r="E28" s="77"/>
      <c r="F28" s="77"/>
      <c r="G28" s="77"/>
      <c r="H28" s="77"/>
    </row>
    <row r="29" spans="1:9" x14ac:dyDescent="0.3">
      <c r="A29" s="36" t="s">
        <v>64</v>
      </c>
      <c r="B29" s="36" t="s">
        <v>26</v>
      </c>
      <c r="C29" s="78"/>
    </row>
    <row r="30" spans="1:9" ht="51.75" x14ac:dyDescent="0.3">
      <c r="A30" s="36" t="s">
        <v>120</v>
      </c>
      <c r="B30" s="36" t="s">
        <v>125</v>
      </c>
      <c r="C30" s="78"/>
    </row>
    <row r="31" spans="1:9" ht="24" customHeight="1" x14ac:dyDescent="0.3">
      <c r="A31" s="205" t="s">
        <v>11</v>
      </c>
      <c r="B31" s="206"/>
      <c r="C31" s="66"/>
    </row>
    <row r="32" spans="1:9" ht="24" customHeight="1" x14ac:dyDescent="0.3">
      <c r="A32" s="203" t="s">
        <v>128</v>
      </c>
      <c r="B32" s="204"/>
      <c r="C32" s="9">
        <f>SUM(C33:C42)</f>
        <v>962</v>
      </c>
    </row>
    <row r="33" spans="1:8" ht="24" customHeight="1" x14ac:dyDescent="0.3">
      <c r="A33" s="203" t="s">
        <v>129</v>
      </c>
      <c r="B33" s="204"/>
      <c r="C33" s="9">
        <v>294</v>
      </c>
    </row>
    <row r="34" spans="1:8" ht="42" customHeight="1" x14ac:dyDescent="0.3">
      <c r="A34" s="203" t="s">
        <v>130</v>
      </c>
      <c r="B34" s="204"/>
      <c r="C34" s="9">
        <v>18</v>
      </c>
    </row>
    <row r="35" spans="1:8" ht="24" customHeight="1" x14ac:dyDescent="0.3">
      <c r="A35" s="203" t="s">
        <v>131</v>
      </c>
      <c r="B35" s="204"/>
      <c r="C35" s="9">
        <v>71</v>
      </c>
    </row>
    <row r="36" spans="1:8" ht="24" customHeight="1" x14ac:dyDescent="0.3">
      <c r="A36" s="203" t="s">
        <v>132</v>
      </c>
      <c r="B36" s="204"/>
      <c r="C36" s="9">
        <v>2</v>
      </c>
    </row>
    <row r="37" spans="1:8" ht="24" customHeight="1" x14ac:dyDescent="0.3">
      <c r="A37" s="203" t="s">
        <v>133</v>
      </c>
      <c r="B37" s="204"/>
      <c r="C37" s="9">
        <f>258+639</f>
        <v>897</v>
      </c>
    </row>
    <row r="38" spans="1:8" ht="24" customHeight="1" x14ac:dyDescent="0.3">
      <c r="A38" s="203" t="s">
        <v>134</v>
      </c>
      <c r="B38" s="204"/>
      <c r="C38" s="9">
        <f>177+6</f>
        <v>183</v>
      </c>
    </row>
    <row r="39" spans="1:8" ht="24" customHeight="1" x14ac:dyDescent="0.3">
      <c r="A39" s="203" t="s">
        <v>135</v>
      </c>
      <c r="B39" s="204"/>
      <c r="C39" s="9">
        <f>-2-24</f>
        <v>-26</v>
      </c>
    </row>
    <row r="40" spans="1:8" ht="24" customHeight="1" x14ac:dyDescent="0.3">
      <c r="A40" s="203" t="s">
        <v>136</v>
      </c>
      <c r="B40" s="204"/>
      <c r="C40" s="9">
        <f>119+26</f>
        <v>145</v>
      </c>
    </row>
    <row r="41" spans="1:8" ht="24" customHeight="1" x14ac:dyDescent="0.3">
      <c r="A41" s="203" t="s">
        <v>137</v>
      </c>
      <c r="B41" s="204"/>
      <c r="C41" s="9">
        <v>25</v>
      </c>
    </row>
    <row r="42" spans="1:8" ht="24" customHeight="1" x14ac:dyDescent="0.3">
      <c r="A42" s="203" t="s">
        <v>138</v>
      </c>
      <c r="B42" s="204"/>
      <c r="C42" s="9">
        <v>-647</v>
      </c>
    </row>
    <row r="43" spans="1:8" ht="23.25" customHeight="1" x14ac:dyDescent="0.3">
      <c r="A43" s="79" t="s">
        <v>13</v>
      </c>
      <c r="B43" s="80"/>
      <c r="C43" s="9">
        <f>'Հավելված 3'!G28</f>
        <v>46052</v>
      </c>
    </row>
    <row r="44" spans="1:8" x14ac:dyDescent="0.3">
      <c r="A44" s="76"/>
      <c r="C44" s="13"/>
    </row>
    <row r="45" spans="1:8" ht="79.5" customHeight="1" x14ac:dyDescent="0.3">
      <c r="A45" s="78" t="s">
        <v>60</v>
      </c>
      <c r="B45" s="8">
        <v>1023</v>
      </c>
      <c r="C45" s="66" t="s">
        <v>24</v>
      </c>
    </row>
    <row r="46" spans="1:8" ht="41.25" customHeight="1" x14ac:dyDescent="0.3">
      <c r="A46" s="36" t="s">
        <v>61</v>
      </c>
      <c r="B46" s="65">
        <v>31001</v>
      </c>
      <c r="C46" s="37" t="s">
        <v>36</v>
      </c>
    </row>
    <row r="47" spans="1:8" ht="41.25" customHeight="1" x14ac:dyDescent="0.3">
      <c r="A47" s="36" t="s">
        <v>62</v>
      </c>
      <c r="B47" s="8" t="s">
        <v>56</v>
      </c>
      <c r="C47" s="78"/>
    </row>
    <row r="48" spans="1:8" ht="53.25" customHeight="1" x14ac:dyDescent="0.3">
      <c r="A48" s="36" t="s">
        <v>63</v>
      </c>
      <c r="B48" s="36" t="s">
        <v>57</v>
      </c>
      <c r="C48" s="78"/>
      <c r="E48" s="77"/>
      <c r="F48" s="77"/>
      <c r="G48" s="77"/>
      <c r="H48" s="77"/>
    </row>
    <row r="49" spans="1:8" ht="42" customHeight="1" x14ac:dyDescent="0.3">
      <c r="A49" s="36" t="s">
        <v>64</v>
      </c>
      <c r="B49" s="36" t="s">
        <v>58</v>
      </c>
      <c r="C49" s="78"/>
    </row>
    <row r="50" spans="1:8" ht="34.5" x14ac:dyDescent="0.3">
      <c r="A50" s="36" t="s">
        <v>65</v>
      </c>
      <c r="B50" s="36" t="s">
        <v>59</v>
      </c>
      <c r="C50" s="78"/>
    </row>
    <row r="51" spans="1:8" x14ac:dyDescent="0.3">
      <c r="A51" s="205" t="s">
        <v>11</v>
      </c>
      <c r="B51" s="206"/>
      <c r="C51" s="66"/>
    </row>
    <row r="52" spans="1:8" x14ac:dyDescent="0.3">
      <c r="A52" s="203" t="s">
        <v>108</v>
      </c>
      <c r="B52" s="204"/>
      <c r="C52" s="69">
        <v>12</v>
      </c>
    </row>
    <row r="53" spans="1:8" x14ac:dyDescent="0.3">
      <c r="A53" s="79" t="s">
        <v>13</v>
      </c>
      <c r="B53" s="80"/>
      <c r="C53" s="9">
        <f>'Հավելված 3'!G37</f>
        <v>11314.92</v>
      </c>
      <c r="E53" s="81"/>
      <c r="F53" s="81"/>
      <c r="G53" s="81"/>
      <c r="H53" s="81"/>
    </row>
    <row r="55" spans="1:8" ht="78.75" customHeight="1" x14ac:dyDescent="0.3">
      <c r="A55" s="78" t="s">
        <v>60</v>
      </c>
      <c r="B55" s="8">
        <v>1023</v>
      </c>
      <c r="C55" s="66" t="s">
        <v>35</v>
      </c>
    </row>
    <row r="56" spans="1:8" ht="41.25" customHeight="1" x14ac:dyDescent="0.3">
      <c r="A56" s="36" t="s">
        <v>61</v>
      </c>
      <c r="B56" s="65">
        <v>31003</v>
      </c>
      <c r="C56" s="37" t="s">
        <v>36</v>
      </c>
    </row>
    <row r="57" spans="1:8" ht="41.25" customHeight="1" x14ac:dyDescent="0.3">
      <c r="A57" s="36" t="s">
        <v>62</v>
      </c>
      <c r="B57" s="8" t="s">
        <v>105</v>
      </c>
      <c r="C57" s="78"/>
    </row>
    <row r="58" spans="1:8" ht="53.25" customHeight="1" x14ac:dyDescent="0.3">
      <c r="A58" s="36" t="s">
        <v>63</v>
      </c>
      <c r="B58" s="36" t="s">
        <v>106</v>
      </c>
      <c r="C58" s="78"/>
      <c r="E58" s="77"/>
      <c r="F58" s="77"/>
      <c r="G58" s="77"/>
      <c r="H58" s="77"/>
    </row>
    <row r="59" spans="1:8" ht="42" customHeight="1" x14ac:dyDescent="0.3">
      <c r="A59" s="36" t="s">
        <v>64</v>
      </c>
      <c r="B59" s="36" t="s">
        <v>58</v>
      </c>
      <c r="C59" s="78"/>
    </row>
    <row r="60" spans="1:8" ht="34.5" x14ac:dyDescent="0.3">
      <c r="A60" s="36" t="s">
        <v>107</v>
      </c>
      <c r="B60" s="36" t="s">
        <v>59</v>
      </c>
      <c r="C60" s="78"/>
    </row>
    <row r="61" spans="1:8" x14ac:dyDescent="0.3">
      <c r="A61" s="205" t="s">
        <v>11</v>
      </c>
      <c r="B61" s="206"/>
      <c r="C61" s="66"/>
    </row>
    <row r="62" spans="1:8" x14ac:dyDescent="0.3">
      <c r="A62" s="203" t="s">
        <v>126</v>
      </c>
      <c r="B62" s="204"/>
      <c r="C62" s="9">
        <v>-3793.2</v>
      </c>
      <c r="E62" s="77"/>
    </row>
    <row r="63" spans="1:8" x14ac:dyDescent="0.3">
      <c r="A63" s="203" t="s">
        <v>168</v>
      </c>
      <c r="B63" s="204"/>
      <c r="C63" s="9">
        <v>-36.6</v>
      </c>
      <c r="E63" s="77"/>
    </row>
    <row r="64" spans="1:8" x14ac:dyDescent="0.3">
      <c r="A64" s="79" t="s">
        <v>13</v>
      </c>
      <c r="B64" s="80"/>
      <c r="C64" s="9">
        <f>'Հավելված 3'!G46</f>
        <v>-692376.1</v>
      </c>
    </row>
    <row r="65" spans="1:3" x14ac:dyDescent="0.3">
      <c r="A65" s="82"/>
      <c r="B65" s="83"/>
      <c r="C65" s="70"/>
    </row>
    <row r="66" spans="1:3" s="114" customFormat="1" x14ac:dyDescent="0.3">
      <c r="A66" s="199" t="s">
        <v>155</v>
      </c>
      <c r="B66" s="199"/>
      <c r="C66" s="199"/>
    </row>
    <row r="67" spans="1:3" s="114" customFormat="1" ht="11.25" customHeight="1" x14ac:dyDescent="0.3">
      <c r="A67" s="115"/>
      <c r="B67" s="115"/>
      <c r="C67" s="115"/>
    </row>
    <row r="68" spans="1:3" s="114" customFormat="1" x14ac:dyDescent="0.3">
      <c r="A68" s="200" t="s">
        <v>6</v>
      </c>
      <c r="B68" s="200"/>
      <c r="C68" s="200"/>
    </row>
    <row r="69" spans="1:3" s="114" customFormat="1" x14ac:dyDescent="0.3">
      <c r="A69" s="116"/>
      <c r="B69" s="116"/>
      <c r="C69" s="116"/>
    </row>
    <row r="70" spans="1:3" s="118" customFormat="1" x14ac:dyDescent="0.2">
      <c r="A70" s="117" t="s">
        <v>156</v>
      </c>
      <c r="B70" s="117" t="s">
        <v>157</v>
      </c>
      <c r="C70" s="115"/>
    </row>
    <row r="71" spans="1:3" s="118" customFormat="1" x14ac:dyDescent="0.2">
      <c r="A71" s="103" t="s">
        <v>158</v>
      </c>
      <c r="B71" s="119" t="s">
        <v>159</v>
      </c>
      <c r="C71" s="115"/>
    </row>
    <row r="72" spans="1:3" s="118" customFormat="1" x14ac:dyDescent="0.2">
      <c r="A72" s="120"/>
      <c r="B72" s="115"/>
      <c r="C72" s="115"/>
    </row>
    <row r="73" spans="1:3" s="118" customFormat="1" x14ac:dyDescent="0.2">
      <c r="A73" s="121" t="s">
        <v>160</v>
      </c>
      <c r="B73" s="115"/>
      <c r="C73" s="115"/>
    </row>
    <row r="74" spans="1:3" s="118" customFormat="1" x14ac:dyDescent="0.2">
      <c r="A74" s="120"/>
      <c r="B74" s="115"/>
      <c r="C74" s="13"/>
    </row>
    <row r="75" spans="1:3" s="118" customFormat="1" ht="72.75" customHeight="1" x14ac:dyDescent="0.2">
      <c r="A75" s="7" t="s">
        <v>60</v>
      </c>
      <c r="B75" s="103" t="s">
        <v>158</v>
      </c>
      <c r="C75" s="89" t="s">
        <v>24</v>
      </c>
    </row>
    <row r="76" spans="1:3" s="118" customFormat="1" x14ac:dyDescent="0.2">
      <c r="A76" s="7" t="s">
        <v>61</v>
      </c>
      <c r="B76" s="103" t="s">
        <v>161</v>
      </c>
      <c r="C76" s="122" t="s">
        <v>162</v>
      </c>
    </row>
    <row r="77" spans="1:3" s="118" customFormat="1" x14ac:dyDescent="0.2">
      <c r="A77" s="7" t="s">
        <v>62</v>
      </c>
      <c r="B77" s="65" t="s">
        <v>159</v>
      </c>
      <c r="C77" s="7"/>
    </row>
    <row r="78" spans="1:3" s="118" customFormat="1" ht="86.25" x14ac:dyDescent="0.2">
      <c r="A78" s="7" t="s">
        <v>63</v>
      </c>
      <c r="B78" s="7" t="s">
        <v>163</v>
      </c>
      <c r="C78" s="7"/>
    </row>
    <row r="79" spans="1:3" s="118" customFormat="1" x14ac:dyDescent="0.2">
      <c r="A79" s="7" t="s">
        <v>64</v>
      </c>
      <c r="B79" s="7" t="s">
        <v>26</v>
      </c>
      <c r="C79" s="7"/>
    </row>
    <row r="80" spans="1:3" s="118" customFormat="1" ht="34.5" x14ac:dyDescent="0.2">
      <c r="A80" s="7" t="s">
        <v>164</v>
      </c>
      <c r="B80" s="7" t="s">
        <v>165</v>
      </c>
      <c r="C80" s="7"/>
    </row>
    <row r="81" spans="1:12" s="118" customFormat="1" ht="26.25" customHeight="1" x14ac:dyDescent="0.2">
      <c r="A81" s="183" t="s">
        <v>166</v>
      </c>
      <c r="B81" s="185"/>
      <c r="C81" s="122"/>
    </row>
    <row r="82" spans="1:12" s="118" customFormat="1" ht="24.75" customHeight="1" x14ac:dyDescent="0.2">
      <c r="A82" s="201" t="s">
        <v>167</v>
      </c>
      <c r="B82" s="202"/>
      <c r="C82" s="9">
        <f>'Հավելված 3'!G64</f>
        <v>715034.79999999993</v>
      </c>
    </row>
    <row r="83" spans="1:12" s="118" customFormat="1" ht="24.75" customHeight="1" x14ac:dyDescent="0.2">
      <c r="A83" s="123"/>
      <c r="B83" s="123"/>
      <c r="C83" s="70"/>
    </row>
    <row r="84" spans="1:12" x14ac:dyDescent="0.3">
      <c r="C84" s="10" t="s">
        <v>49</v>
      </c>
    </row>
    <row r="85" spans="1:12" ht="53.25" customHeight="1" x14ac:dyDescent="0.3">
      <c r="A85" s="207" t="s">
        <v>207</v>
      </c>
      <c r="B85" s="207"/>
      <c r="C85" s="207"/>
    </row>
    <row r="86" spans="1:12" ht="10.5" customHeight="1" x14ac:dyDescent="0.3"/>
    <row r="87" spans="1:12" x14ac:dyDescent="0.3">
      <c r="A87" s="208" t="s">
        <v>1</v>
      </c>
      <c r="B87" s="208"/>
      <c r="C87" s="208"/>
    </row>
    <row r="88" spans="1:12" ht="11.25" customHeight="1" x14ac:dyDescent="0.3"/>
    <row r="89" spans="1:12" x14ac:dyDescent="0.3">
      <c r="A89" s="210" t="s">
        <v>67</v>
      </c>
      <c r="B89" s="210"/>
      <c r="C89" s="210"/>
    </row>
    <row r="90" spans="1:12" x14ac:dyDescent="0.3">
      <c r="A90" s="86"/>
      <c r="B90" s="6"/>
      <c r="C90" s="6"/>
    </row>
    <row r="91" spans="1:12" x14ac:dyDescent="0.3">
      <c r="A91" s="85" t="s">
        <v>7</v>
      </c>
      <c r="B91" s="85" t="s">
        <v>8</v>
      </c>
    </row>
    <row r="92" spans="1:12" x14ac:dyDescent="0.3">
      <c r="A92" s="8">
        <v>1023</v>
      </c>
      <c r="B92" s="8" t="s">
        <v>2</v>
      </c>
    </row>
    <row r="93" spans="1:12" x14ac:dyDescent="0.3">
      <c r="A93" s="76"/>
    </row>
    <row r="94" spans="1:12" x14ac:dyDescent="0.3">
      <c r="A94" s="12" t="s">
        <v>9</v>
      </c>
      <c r="G94" s="77"/>
      <c r="H94" s="77"/>
      <c r="I94" s="77"/>
      <c r="J94" s="77"/>
      <c r="K94" s="77"/>
      <c r="L94" s="77"/>
    </row>
    <row r="95" spans="1:12" x14ac:dyDescent="0.3">
      <c r="A95" s="12"/>
    </row>
    <row r="96" spans="1:12" ht="78" customHeight="1" x14ac:dyDescent="0.3">
      <c r="A96" s="78" t="s">
        <v>92</v>
      </c>
      <c r="B96" s="8">
        <v>1023</v>
      </c>
      <c r="C96" s="66" t="s">
        <v>35</v>
      </c>
    </row>
    <row r="97" spans="1:9" ht="41.25" customHeight="1" x14ac:dyDescent="0.3">
      <c r="A97" s="36" t="s">
        <v>93</v>
      </c>
      <c r="B97" s="65">
        <v>11001</v>
      </c>
      <c r="C97" s="37" t="s">
        <v>36</v>
      </c>
    </row>
    <row r="98" spans="1:9" x14ac:dyDescent="0.3">
      <c r="A98" s="36" t="s">
        <v>10</v>
      </c>
      <c r="B98" s="8" t="s">
        <v>94</v>
      </c>
      <c r="C98" s="78"/>
      <c r="F98" s="77"/>
      <c r="G98" s="77"/>
      <c r="H98" s="77"/>
      <c r="I98" s="77"/>
    </row>
    <row r="99" spans="1:9" ht="80.25" customHeight="1" x14ac:dyDescent="0.3">
      <c r="A99" s="36" t="s">
        <v>95</v>
      </c>
      <c r="B99" s="36" t="s">
        <v>96</v>
      </c>
      <c r="C99" s="78"/>
      <c r="E99" s="77"/>
      <c r="F99" s="77"/>
      <c r="G99" s="77"/>
      <c r="H99" s="77"/>
    </row>
    <row r="100" spans="1:9" x14ac:dyDescent="0.3">
      <c r="A100" s="36" t="s">
        <v>97</v>
      </c>
      <c r="B100" s="36" t="s">
        <v>26</v>
      </c>
      <c r="C100" s="78"/>
    </row>
    <row r="101" spans="1:9" ht="34.5" x14ac:dyDescent="0.3">
      <c r="A101" s="36" t="s">
        <v>98</v>
      </c>
      <c r="B101" s="36" t="s">
        <v>1</v>
      </c>
      <c r="C101" s="78"/>
    </row>
    <row r="102" spans="1:9" ht="24" customHeight="1" x14ac:dyDescent="0.3">
      <c r="A102" s="205" t="s">
        <v>11</v>
      </c>
      <c r="B102" s="206"/>
      <c r="C102" s="66"/>
    </row>
    <row r="103" spans="1:9" ht="23.25" customHeight="1" x14ac:dyDescent="0.3">
      <c r="A103" s="79" t="s">
        <v>13</v>
      </c>
      <c r="B103" s="80"/>
      <c r="C103" s="9">
        <f>'Հավելված 3'!G19</f>
        <v>-80025.606000000014</v>
      </c>
    </row>
    <row r="104" spans="1:9" x14ac:dyDescent="0.3">
      <c r="A104" s="76"/>
      <c r="C104" s="13"/>
    </row>
    <row r="105" spans="1:9" ht="123.75" customHeight="1" x14ac:dyDescent="0.3">
      <c r="A105" s="78" t="s">
        <v>60</v>
      </c>
      <c r="B105" s="8" t="s">
        <v>121</v>
      </c>
      <c r="C105" s="66" t="s">
        <v>34</v>
      </c>
    </row>
    <row r="106" spans="1:9" ht="41.25" customHeight="1" x14ac:dyDescent="0.3">
      <c r="A106" s="36" t="s">
        <v>61</v>
      </c>
      <c r="B106" s="65" t="s">
        <v>122</v>
      </c>
      <c r="C106" s="37" t="s">
        <v>36</v>
      </c>
    </row>
    <row r="107" spans="1:9" x14ac:dyDescent="0.3">
      <c r="A107" s="36" t="s">
        <v>62</v>
      </c>
      <c r="B107" s="8" t="s">
        <v>123</v>
      </c>
      <c r="C107" s="78"/>
      <c r="F107" s="77"/>
      <c r="G107" s="77"/>
      <c r="H107" s="77"/>
      <c r="I107" s="77"/>
    </row>
    <row r="108" spans="1:9" ht="69" x14ac:dyDescent="0.3">
      <c r="A108" s="36" t="s">
        <v>63</v>
      </c>
      <c r="B108" s="36" t="s">
        <v>124</v>
      </c>
      <c r="C108" s="78"/>
      <c r="E108" s="77"/>
      <c r="F108" s="77"/>
      <c r="G108" s="77"/>
      <c r="H108" s="77"/>
    </row>
    <row r="109" spans="1:9" x14ac:dyDescent="0.3">
      <c r="A109" s="36" t="s">
        <v>64</v>
      </c>
      <c r="B109" s="36" t="s">
        <v>26</v>
      </c>
      <c r="C109" s="78"/>
    </row>
    <row r="110" spans="1:9" ht="51.75" x14ac:dyDescent="0.3">
      <c r="A110" s="36" t="s">
        <v>120</v>
      </c>
      <c r="B110" s="36" t="s">
        <v>125</v>
      </c>
      <c r="C110" s="78"/>
    </row>
    <row r="111" spans="1:9" ht="24" customHeight="1" x14ac:dyDescent="0.3">
      <c r="A111" s="205" t="s">
        <v>11</v>
      </c>
      <c r="B111" s="206"/>
      <c r="C111" s="66"/>
    </row>
    <row r="112" spans="1:9" ht="24" customHeight="1" x14ac:dyDescent="0.3">
      <c r="A112" s="203" t="s">
        <v>128</v>
      </c>
      <c r="B112" s="204"/>
      <c r="C112" s="9">
        <f>SUM(C113:C122)</f>
        <v>962</v>
      </c>
    </row>
    <row r="113" spans="1:8" ht="24" customHeight="1" x14ac:dyDescent="0.3">
      <c r="A113" s="203" t="s">
        <v>129</v>
      </c>
      <c r="B113" s="204"/>
      <c r="C113" s="9">
        <v>294</v>
      </c>
    </row>
    <row r="114" spans="1:8" ht="42" customHeight="1" x14ac:dyDescent="0.3">
      <c r="A114" s="203" t="s">
        <v>130</v>
      </c>
      <c r="B114" s="204"/>
      <c r="C114" s="9">
        <v>18</v>
      </c>
    </row>
    <row r="115" spans="1:8" ht="24" customHeight="1" x14ac:dyDescent="0.3">
      <c r="A115" s="203" t="s">
        <v>131</v>
      </c>
      <c r="B115" s="204"/>
      <c r="C115" s="9">
        <v>71</v>
      </c>
    </row>
    <row r="116" spans="1:8" ht="24" customHeight="1" x14ac:dyDescent="0.3">
      <c r="A116" s="203" t="s">
        <v>132</v>
      </c>
      <c r="B116" s="204"/>
      <c r="C116" s="9">
        <v>2</v>
      </c>
    </row>
    <row r="117" spans="1:8" ht="24" customHeight="1" x14ac:dyDescent="0.3">
      <c r="A117" s="203" t="s">
        <v>133</v>
      </c>
      <c r="B117" s="204"/>
      <c r="C117" s="9">
        <f>258+639</f>
        <v>897</v>
      </c>
    </row>
    <row r="118" spans="1:8" ht="24" customHeight="1" x14ac:dyDescent="0.3">
      <c r="A118" s="203" t="s">
        <v>134</v>
      </c>
      <c r="B118" s="204"/>
      <c r="C118" s="9">
        <f>177+6</f>
        <v>183</v>
      </c>
    </row>
    <row r="119" spans="1:8" ht="24" customHeight="1" x14ac:dyDescent="0.3">
      <c r="A119" s="203" t="s">
        <v>135</v>
      </c>
      <c r="B119" s="204"/>
      <c r="C119" s="9">
        <f>-2-24</f>
        <v>-26</v>
      </c>
    </row>
    <row r="120" spans="1:8" ht="24" customHeight="1" x14ac:dyDescent="0.3">
      <c r="A120" s="203" t="s">
        <v>136</v>
      </c>
      <c r="B120" s="204"/>
      <c r="C120" s="9">
        <f>119+26</f>
        <v>145</v>
      </c>
    </row>
    <row r="121" spans="1:8" ht="24" customHeight="1" x14ac:dyDescent="0.3">
      <c r="A121" s="203" t="s">
        <v>137</v>
      </c>
      <c r="B121" s="204"/>
      <c r="C121" s="9">
        <v>25</v>
      </c>
    </row>
    <row r="122" spans="1:8" ht="24" customHeight="1" x14ac:dyDescent="0.3">
      <c r="A122" s="203" t="s">
        <v>138</v>
      </c>
      <c r="B122" s="204"/>
      <c r="C122" s="9">
        <v>-647</v>
      </c>
    </row>
    <row r="123" spans="1:8" ht="23.25" customHeight="1" x14ac:dyDescent="0.3">
      <c r="A123" s="79" t="s">
        <v>13</v>
      </c>
      <c r="B123" s="80"/>
      <c r="C123" s="9">
        <f>'Հավելված 3'!G28</f>
        <v>46052</v>
      </c>
    </row>
    <row r="124" spans="1:8" x14ac:dyDescent="0.3">
      <c r="A124" s="76"/>
      <c r="C124" s="13"/>
    </row>
    <row r="125" spans="1:8" ht="79.5" customHeight="1" x14ac:dyDescent="0.3">
      <c r="A125" s="78" t="s">
        <v>60</v>
      </c>
      <c r="B125" s="8">
        <v>1023</v>
      </c>
      <c r="C125" s="66" t="s">
        <v>24</v>
      </c>
    </row>
    <row r="126" spans="1:8" ht="41.25" customHeight="1" x14ac:dyDescent="0.3">
      <c r="A126" s="36" t="s">
        <v>61</v>
      </c>
      <c r="B126" s="65">
        <v>31001</v>
      </c>
      <c r="C126" s="37" t="s">
        <v>36</v>
      </c>
    </row>
    <row r="127" spans="1:8" ht="41.25" customHeight="1" x14ac:dyDescent="0.3">
      <c r="A127" s="36" t="s">
        <v>62</v>
      </c>
      <c r="B127" s="8" t="s">
        <v>56</v>
      </c>
      <c r="C127" s="78"/>
    </row>
    <row r="128" spans="1:8" ht="53.25" customHeight="1" x14ac:dyDescent="0.3">
      <c r="A128" s="36" t="s">
        <v>63</v>
      </c>
      <c r="B128" s="36" t="s">
        <v>57</v>
      </c>
      <c r="C128" s="78"/>
      <c r="E128" s="77"/>
      <c r="F128" s="77"/>
      <c r="G128" s="77"/>
      <c r="H128" s="77"/>
    </row>
    <row r="129" spans="1:8" ht="42" customHeight="1" x14ac:dyDescent="0.3">
      <c r="A129" s="36" t="s">
        <v>64</v>
      </c>
      <c r="B129" s="36" t="s">
        <v>58</v>
      </c>
      <c r="C129" s="78"/>
    </row>
    <row r="130" spans="1:8" ht="34.5" x14ac:dyDescent="0.3">
      <c r="A130" s="36" t="s">
        <v>65</v>
      </c>
      <c r="B130" s="36" t="s">
        <v>59</v>
      </c>
      <c r="C130" s="78"/>
    </row>
    <row r="131" spans="1:8" x14ac:dyDescent="0.3">
      <c r="A131" s="205" t="s">
        <v>11</v>
      </c>
      <c r="B131" s="206"/>
      <c r="C131" s="66"/>
    </row>
    <row r="132" spans="1:8" x14ac:dyDescent="0.3">
      <c r="A132" s="203" t="s">
        <v>108</v>
      </c>
      <c r="B132" s="204"/>
      <c r="C132" s="69">
        <v>12</v>
      </c>
    </row>
    <row r="133" spans="1:8" x14ac:dyDescent="0.3">
      <c r="A133" s="79" t="s">
        <v>13</v>
      </c>
      <c r="B133" s="80"/>
      <c r="C133" s="9">
        <f>'Հավելված 3'!G37</f>
        <v>11314.92</v>
      </c>
      <c r="E133" s="81"/>
      <c r="F133" s="81"/>
      <c r="G133" s="81"/>
      <c r="H133" s="81"/>
    </row>
    <row r="135" spans="1:8" ht="78.75" customHeight="1" x14ac:dyDescent="0.3">
      <c r="A135" s="78" t="s">
        <v>60</v>
      </c>
      <c r="B135" s="8">
        <v>1023</v>
      </c>
      <c r="C135" s="66" t="s">
        <v>35</v>
      </c>
    </row>
    <row r="136" spans="1:8" ht="41.25" customHeight="1" x14ac:dyDescent="0.3">
      <c r="A136" s="36" t="s">
        <v>61</v>
      </c>
      <c r="B136" s="65">
        <v>31003</v>
      </c>
      <c r="C136" s="37" t="s">
        <v>36</v>
      </c>
    </row>
    <row r="137" spans="1:8" ht="41.25" customHeight="1" x14ac:dyDescent="0.3">
      <c r="A137" s="36" t="s">
        <v>62</v>
      </c>
      <c r="B137" s="8" t="s">
        <v>105</v>
      </c>
      <c r="C137" s="78"/>
    </row>
    <row r="138" spans="1:8" ht="53.25" customHeight="1" x14ac:dyDescent="0.3">
      <c r="A138" s="36" t="s">
        <v>63</v>
      </c>
      <c r="B138" s="36" t="s">
        <v>106</v>
      </c>
      <c r="C138" s="78"/>
      <c r="E138" s="77"/>
      <c r="F138" s="77"/>
      <c r="G138" s="77"/>
      <c r="H138" s="77"/>
    </row>
    <row r="139" spans="1:8" ht="42" customHeight="1" x14ac:dyDescent="0.3">
      <c r="A139" s="36" t="s">
        <v>64</v>
      </c>
      <c r="B139" s="36" t="s">
        <v>58</v>
      </c>
      <c r="C139" s="78"/>
    </row>
    <row r="140" spans="1:8" ht="34.5" x14ac:dyDescent="0.3">
      <c r="A140" s="36" t="s">
        <v>107</v>
      </c>
      <c r="B140" s="36" t="s">
        <v>59</v>
      </c>
      <c r="C140" s="78"/>
    </row>
    <row r="141" spans="1:8" x14ac:dyDescent="0.3">
      <c r="A141" s="205" t="s">
        <v>11</v>
      </c>
      <c r="B141" s="206"/>
      <c r="C141" s="66"/>
    </row>
    <row r="142" spans="1:8" x14ac:dyDescent="0.3">
      <c r="A142" s="203" t="s">
        <v>126</v>
      </c>
      <c r="B142" s="204"/>
      <c r="C142" s="9">
        <v>-3793.2</v>
      </c>
      <c r="E142" s="77"/>
    </row>
    <row r="143" spans="1:8" x14ac:dyDescent="0.3">
      <c r="A143" s="203" t="s">
        <v>168</v>
      </c>
      <c r="B143" s="204"/>
      <c r="C143" s="9">
        <v>-36.6</v>
      </c>
      <c r="E143" s="77"/>
    </row>
    <row r="144" spans="1:8" x14ac:dyDescent="0.3">
      <c r="A144" s="79" t="s">
        <v>13</v>
      </c>
      <c r="B144" s="80"/>
      <c r="C144" s="9">
        <f>'Հավելված 3'!G46</f>
        <v>-692376.1</v>
      </c>
    </row>
    <row r="146" spans="1:7" s="114" customFormat="1" x14ac:dyDescent="0.3">
      <c r="A146" s="199" t="s">
        <v>155</v>
      </c>
      <c r="B146" s="199"/>
      <c r="C146" s="199"/>
    </row>
    <row r="147" spans="1:7" s="114" customFormat="1" ht="11.25" customHeight="1" x14ac:dyDescent="0.3">
      <c r="A147" s="115"/>
      <c r="B147" s="115"/>
      <c r="C147" s="115"/>
    </row>
    <row r="148" spans="1:7" s="114" customFormat="1" x14ac:dyDescent="0.3">
      <c r="A148" s="200" t="s">
        <v>6</v>
      </c>
      <c r="B148" s="200"/>
      <c r="C148" s="200"/>
    </row>
    <row r="149" spans="1:7" s="114" customFormat="1" x14ac:dyDescent="0.3">
      <c r="A149" s="116"/>
      <c r="B149" s="116"/>
      <c r="C149" s="116"/>
      <c r="E149" s="118"/>
      <c r="F149" s="118"/>
      <c r="G149" s="118"/>
    </row>
    <row r="150" spans="1:7" s="118" customFormat="1" x14ac:dyDescent="0.2">
      <c r="A150" s="117" t="s">
        <v>156</v>
      </c>
      <c r="B150" s="117" t="s">
        <v>157</v>
      </c>
      <c r="C150" s="115"/>
    </row>
    <row r="151" spans="1:7" s="118" customFormat="1" x14ac:dyDescent="0.2">
      <c r="A151" s="103" t="s">
        <v>158</v>
      </c>
      <c r="B151" s="119" t="s">
        <v>159</v>
      </c>
      <c r="C151" s="115"/>
    </row>
    <row r="152" spans="1:7" s="118" customFormat="1" x14ac:dyDescent="0.2">
      <c r="A152" s="120"/>
      <c r="B152" s="115"/>
      <c r="C152" s="115"/>
    </row>
    <row r="153" spans="1:7" s="118" customFormat="1" x14ac:dyDescent="0.2">
      <c r="A153" s="121" t="s">
        <v>160</v>
      </c>
      <c r="B153" s="115"/>
      <c r="C153" s="115"/>
    </row>
    <row r="154" spans="1:7" s="118" customFormat="1" x14ac:dyDescent="0.2">
      <c r="A154" s="120"/>
      <c r="B154" s="115"/>
      <c r="C154" s="13"/>
    </row>
    <row r="155" spans="1:7" s="118" customFormat="1" ht="88.5" customHeight="1" x14ac:dyDescent="0.2">
      <c r="A155" s="7" t="s">
        <v>60</v>
      </c>
      <c r="B155" s="103" t="s">
        <v>158</v>
      </c>
      <c r="C155" s="122" t="s">
        <v>24</v>
      </c>
    </row>
    <row r="156" spans="1:7" s="118" customFormat="1" x14ac:dyDescent="0.2">
      <c r="A156" s="7" t="s">
        <v>61</v>
      </c>
      <c r="B156" s="103" t="s">
        <v>161</v>
      </c>
      <c r="C156" s="122" t="s">
        <v>162</v>
      </c>
    </row>
    <row r="157" spans="1:7" s="118" customFormat="1" ht="22.5" customHeight="1" x14ac:dyDescent="0.2">
      <c r="A157" s="7" t="s">
        <v>62</v>
      </c>
      <c r="B157" s="65" t="s">
        <v>159</v>
      </c>
      <c r="C157" s="7"/>
    </row>
    <row r="158" spans="1:7" s="118" customFormat="1" ht="86.25" x14ac:dyDescent="0.2">
      <c r="A158" s="7" t="s">
        <v>63</v>
      </c>
      <c r="B158" s="7" t="s">
        <v>163</v>
      </c>
      <c r="C158" s="7"/>
    </row>
    <row r="159" spans="1:7" s="118" customFormat="1" x14ac:dyDescent="0.2">
      <c r="A159" s="7" t="s">
        <v>64</v>
      </c>
      <c r="B159" s="7" t="s">
        <v>26</v>
      </c>
      <c r="C159" s="7"/>
    </row>
    <row r="160" spans="1:7" s="118" customFormat="1" ht="34.5" x14ac:dyDescent="0.2">
      <c r="A160" s="7" t="s">
        <v>164</v>
      </c>
      <c r="B160" s="7" t="s">
        <v>165</v>
      </c>
      <c r="C160" s="7"/>
    </row>
    <row r="161" spans="1:6" s="118" customFormat="1" x14ac:dyDescent="0.2">
      <c r="A161" s="183" t="s">
        <v>166</v>
      </c>
      <c r="B161" s="185"/>
      <c r="C161" s="122"/>
      <c r="F161" s="146"/>
    </row>
    <row r="162" spans="1:6" s="118" customFormat="1" ht="24.75" customHeight="1" x14ac:dyDescent="0.2">
      <c r="A162" s="201" t="s">
        <v>167</v>
      </c>
      <c r="B162" s="202"/>
      <c r="C162" s="9">
        <f>'Հավելված 3'!G64</f>
        <v>715034.79999999993</v>
      </c>
    </row>
  </sheetData>
  <mergeCells count="50">
    <mergeCell ref="A143:B143"/>
    <mergeCell ref="A112:B112"/>
    <mergeCell ref="A113:B113"/>
    <mergeCell ref="A114:B114"/>
    <mergeCell ref="A115:B115"/>
    <mergeCell ref="A122:B122"/>
    <mergeCell ref="A62:B62"/>
    <mergeCell ref="A89:C89"/>
    <mergeCell ref="A102:B102"/>
    <mergeCell ref="A111:B111"/>
    <mergeCell ref="A81:B81"/>
    <mergeCell ref="A82:B82"/>
    <mergeCell ref="A68:C68"/>
    <mergeCell ref="A63:B63"/>
    <mergeCell ref="A39:B39"/>
    <mergeCell ref="A40:B40"/>
    <mergeCell ref="A41:B41"/>
    <mergeCell ref="A61:B61"/>
    <mergeCell ref="A36:B36"/>
    <mergeCell ref="A38:B38"/>
    <mergeCell ref="A5:C5"/>
    <mergeCell ref="A7:C7"/>
    <mergeCell ref="A9:C9"/>
    <mergeCell ref="A85:C85"/>
    <mergeCell ref="A87:C87"/>
    <mergeCell ref="A51:B51"/>
    <mergeCell ref="A52:B52"/>
    <mergeCell ref="A22:B22"/>
    <mergeCell ref="A31:B31"/>
    <mergeCell ref="A32:B32"/>
    <mergeCell ref="A33:B33"/>
    <mergeCell ref="A37:B37"/>
    <mergeCell ref="A35:B35"/>
    <mergeCell ref="A42:B42"/>
    <mergeCell ref="A66:C66"/>
    <mergeCell ref="A34:B34"/>
    <mergeCell ref="A146:C146"/>
    <mergeCell ref="A148:C148"/>
    <mergeCell ref="A161:B161"/>
    <mergeCell ref="A162:B162"/>
    <mergeCell ref="A132:B132"/>
    <mergeCell ref="A141:B141"/>
    <mergeCell ref="A142:B142"/>
    <mergeCell ref="A131:B131"/>
    <mergeCell ref="A116:B116"/>
    <mergeCell ref="A117:B117"/>
    <mergeCell ref="A118:B118"/>
    <mergeCell ref="A119:B119"/>
    <mergeCell ref="A120:B120"/>
    <mergeCell ref="A121:B121"/>
  </mergeCells>
  <pageMargins left="0.39370078740157499" right="0.23622047244094499" top="0.47244094488188998" bottom="0.511811023622047" header="0.31496062992126" footer="0.31496062992126"/>
  <pageSetup paperSize="9" scale="90" firstPageNumber="10" orientation="landscape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5"/>
  <sheetViews>
    <sheetView zoomScaleNormal="100" workbookViewId="0">
      <selection activeCell="I9" sqref="I9"/>
    </sheetView>
  </sheetViews>
  <sheetFormatPr defaultRowHeight="13.5" x14ac:dyDescent="0.2"/>
  <cols>
    <col min="1" max="1" width="16.33203125" style="136" customWidth="1"/>
    <col min="2" max="2" width="36.6640625" style="136" customWidth="1"/>
    <col min="3" max="3" width="14" style="136" customWidth="1"/>
    <col min="4" max="4" width="15.5" style="136" customWidth="1"/>
    <col min="5" max="5" width="17.33203125" style="136" customWidth="1"/>
    <col min="6" max="6" width="17.33203125" style="136" bestFit="1" customWidth="1"/>
    <col min="7" max="7" width="17" style="136" customWidth="1"/>
    <col min="8" max="8" width="9.33203125" style="136"/>
    <col min="9" max="9" width="15.6640625" style="136" bestFit="1" customWidth="1"/>
    <col min="10" max="15" width="9.33203125" style="136"/>
    <col min="16" max="16" width="13.83203125" style="136" customWidth="1"/>
    <col min="17" max="16384" width="9.33203125" style="136"/>
  </cols>
  <sheetData>
    <row r="1" spans="1:41" ht="17.25" x14ac:dyDescent="0.2">
      <c r="A1" s="71"/>
      <c r="B1" s="71"/>
      <c r="C1" s="71"/>
      <c r="D1" s="71"/>
      <c r="E1" s="71"/>
      <c r="F1" s="71"/>
      <c r="G1" s="72" t="s">
        <v>109</v>
      </c>
    </row>
    <row r="2" spans="1:41" s="1" customFormat="1" ht="24.75" customHeight="1" x14ac:dyDescent="0.3">
      <c r="E2" s="39"/>
      <c r="G2" s="141" t="s">
        <v>203</v>
      </c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</row>
    <row r="3" spans="1:41" s="1" customFormat="1" ht="17.25" x14ac:dyDescent="0.3">
      <c r="E3" s="39"/>
      <c r="G3" s="141" t="s">
        <v>204</v>
      </c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</row>
    <row r="4" spans="1:41" ht="17.25" x14ac:dyDescent="0.2">
      <c r="A4" s="71"/>
      <c r="B4" s="71"/>
      <c r="C4" s="71"/>
      <c r="D4" s="71"/>
      <c r="E4" s="71"/>
      <c r="F4" s="71"/>
      <c r="G4" s="72"/>
    </row>
    <row r="5" spans="1:41" ht="46.5" customHeight="1" x14ac:dyDescent="0.2">
      <c r="A5" s="211" t="s">
        <v>202</v>
      </c>
      <c r="B5" s="211"/>
      <c r="C5" s="211"/>
      <c r="D5" s="211"/>
      <c r="E5" s="211"/>
      <c r="F5" s="211"/>
      <c r="G5" s="211"/>
    </row>
    <row r="6" spans="1:41" ht="75" customHeight="1" x14ac:dyDescent="0.2">
      <c r="A6" s="212" t="s">
        <v>170</v>
      </c>
      <c r="B6" s="213"/>
      <c r="C6" s="213"/>
      <c r="D6" s="213"/>
      <c r="E6" s="154" t="s">
        <v>34</v>
      </c>
      <c r="F6" s="154"/>
      <c r="G6" s="154"/>
    </row>
    <row r="7" spans="1:41" x14ac:dyDescent="0.2">
      <c r="A7" s="154" t="s">
        <v>171</v>
      </c>
      <c r="B7" s="154" t="s">
        <v>172</v>
      </c>
      <c r="C7" s="154" t="s">
        <v>173</v>
      </c>
      <c r="D7" s="154" t="s">
        <v>174</v>
      </c>
      <c r="E7" s="154" t="s">
        <v>175</v>
      </c>
      <c r="F7" s="154" t="s">
        <v>176</v>
      </c>
      <c r="G7" s="154" t="s">
        <v>177</v>
      </c>
    </row>
    <row r="8" spans="1:41" ht="60" customHeight="1" x14ac:dyDescent="0.2">
      <c r="A8" s="154"/>
      <c r="B8" s="154"/>
      <c r="C8" s="154"/>
      <c r="D8" s="154"/>
      <c r="E8" s="154"/>
      <c r="F8" s="154"/>
      <c r="G8" s="154"/>
    </row>
    <row r="9" spans="1:41" s="142" customFormat="1" ht="47.25" customHeight="1" x14ac:dyDescent="0.2">
      <c r="A9" s="139" t="s">
        <v>178</v>
      </c>
      <c r="B9" s="139" t="s">
        <v>179</v>
      </c>
      <c r="C9" s="138" t="s">
        <v>180</v>
      </c>
      <c r="D9" s="154" t="s">
        <v>181</v>
      </c>
      <c r="E9" s="154"/>
      <c r="F9" s="154"/>
      <c r="G9" s="34">
        <f>G10+G17+G22</f>
        <v>-761086.78599999996</v>
      </c>
      <c r="I9" s="219"/>
    </row>
    <row r="10" spans="1:41" s="142" customFormat="1" ht="39" customHeight="1" x14ac:dyDescent="0.2">
      <c r="A10" s="139" t="s">
        <v>182</v>
      </c>
      <c r="B10" s="214" t="s">
        <v>2</v>
      </c>
      <c r="C10" s="213"/>
      <c r="D10" s="213"/>
      <c r="E10" s="213"/>
      <c r="F10" s="215"/>
      <c r="G10" s="34">
        <f>G11</f>
        <v>-80025.606000000014</v>
      </c>
    </row>
    <row r="11" spans="1:41" s="142" customFormat="1" ht="21.75" customHeight="1" x14ac:dyDescent="0.3">
      <c r="A11" s="139"/>
      <c r="B11" s="217" t="s">
        <v>183</v>
      </c>
      <c r="C11" s="218"/>
      <c r="D11" s="139"/>
      <c r="E11" s="139"/>
      <c r="F11" s="139"/>
      <c r="G11" s="130">
        <f>G12+G13+G14+G15+G16</f>
        <v>-80025.606000000014</v>
      </c>
    </row>
    <row r="12" spans="1:41" s="142" customFormat="1" ht="56.25" customHeight="1" x14ac:dyDescent="0.2">
      <c r="A12" s="143" t="s">
        <v>184</v>
      </c>
      <c r="B12" s="143" t="s">
        <v>185</v>
      </c>
      <c r="C12" s="143" t="s">
        <v>186</v>
      </c>
      <c r="D12" s="131" t="s">
        <v>187</v>
      </c>
      <c r="E12" s="132"/>
      <c r="F12" s="132"/>
      <c r="G12" s="34">
        <v>-37319.800000000003</v>
      </c>
    </row>
    <row r="13" spans="1:41" s="142" customFormat="1" ht="56.25" customHeight="1" x14ac:dyDescent="0.2">
      <c r="A13" s="143" t="s">
        <v>188</v>
      </c>
      <c r="B13" s="143" t="s">
        <v>185</v>
      </c>
      <c r="C13" s="143" t="s">
        <v>186</v>
      </c>
      <c r="D13" s="131" t="s">
        <v>187</v>
      </c>
      <c r="E13" s="132">
        <v>36739726</v>
      </c>
      <c r="F13" s="132">
        <v>-1</v>
      </c>
      <c r="G13" s="34">
        <f t="shared" ref="G12:G16" si="0">E13*F13/1000</f>
        <v>-36739.726000000002</v>
      </c>
    </row>
    <row r="14" spans="1:41" s="142" customFormat="1" ht="49.5" customHeight="1" x14ac:dyDescent="0.2">
      <c r="A14" s="144" t="s">
        <v>189</v>
      </c>
      <c r="B14" s="144" t="s">
        <v>190</v>
      </c>
      <c r="C14" s="145" t="s">
        <v>191</v>
      </c>
      <c r="D14" s="131" t="s">
        <v>187</v>
      </c>
      <c r="E14" s="132">
        <v>3246610</v>
      </c>
      <c r="F14" s="132">
        <v>-1</v>
      </c>
      <c r="G14" s="34">
        <f t="shared" si="0"/>
        <v>-3246.61</v>
      </c>
    </row>
    <row r="15" spans="1:41" s="142" customFormat="1" ht="55.5" customHeight="1" x14ac:dyDescent="0.2">
      <c r="A15" s="143" t="s">
        <v>192</v>
      </c>
      <c r="B15" s="143" t="s">
        <v>185</v>
      </c>
      <c r="C15" s="143" t="s">
        <v>186</v>
      </c>
      <c r="D15" s="131" t="s">
        <v>187</v>
      </c>
      <c r="E15" s="132">
        <v>1400000</v>
      </c>
      <c r="F15" s="132">
        <v>-1</v>
      </c>
      <c r="G15" s="34">
        <f t="shared" si="0"/>
        <v>-1400</v>
      </c>
    </row>
    <row r="16" spans="1:41" s="142" customFormat="1" ht="57" customHeight="1" x14ac:dyDescent="0.2">
      <c r="A16" s="143" t="s">
        <v>193</v>
      </c>
      <c r="B16" s="143" t="s">
        <v>185</v>
      </c>
      <c r="C16" s="143" t="s">
        <v>186</v>
      </c>
      <c r="D16" s="131" t="s">
        <v>187</v>
      </c>
      <c r="E16" s="132">
        <v>1319470</v>
      </c>
      <c r="F16" s="132">
        <v>-1</v>
      </c>
      <c r="G16" s="34">
        <f t="shared" si="0"/>
        <v>-1319.47</v>
      </c>
    </row>
    <row r="17" spans="1:7" s="142" customFormat="1" ht="40.5" customHeight="1" x14ac:dyDescent="0.2">
      <c r="A17" s="139" t="s">
        <v>194</v>
      </c>
      <c r="B17" s="214" t="s">
        <v>50</v>
      </c>
      <c r="C17" s="213"/>
      <c r="D17" s="213"/>
      <c r="E17" s="213"/>
      <c r="F17" s="215"/>
      <c r="G17" s="34">
        <f>G18</f>
        <v>11314.92</v>
      </c>
    </row>
    <row r="18" spans="1:7" s="142" customFormat="1" ht="17.25" x14ac:dyDescent="0.2">
      <c r="A18" s="139"/>
      <c r="B18" s="216" t="s">
        <v>195</v>
      </c>
      <c r="C18" s="216"/>
      <c r="D18" s="139"/>
      <c r="E18" s="139"/>
      <c r="F18" s="139"/>
      <c r="G18" s="34">
        <f>SUM(G19:G21)</f>
        <v>11314.92</v>
      </c>
    </row>
    <row r="19" spans="1:7" ht="60.75" customHeight="1" x14ac:dyDescent="0.2">
      <c r="A19" s="131">
        <v>31641100</v>
      </c>
      <c r="B19" s="37" t="s">
        <v>208</v>
      </c>
      <c r="C19" s="131" t="s">
        <v>209</v>
      </c>
      <c r="D19" s="131" t="s">
        <v>196</v>
      </c>
      <c r="E19" s="148">
        <v>2179800</v>
      </c>
      <c r="F19" s="148">
        <v>3</v>
      </c>
      <c r="G19" s="9">
        <f>E19*F19/1000</f>
        <v>6539.4</v>
      </c>
    </row>
    <row r="20" spans="1:7" s="142" customFormat="1" ht="27.75" customHeight="1" x14ac:dyDescent="0.2">
      <c r="A20" s="149">
        <v>42921180</v>
      </c>
      <c r="B20" s="150" t="s">
        <v>197</v>
      </c>
      <c r="C20" s="149" t="s">
        <v>191</v>
      </c>
      <c r="D20" s="131" t="s">
        <v>196</v>
      </c>
      <c r="E20" s="148">
        <v>395960</v>
      </c>
      <c r="F20" s="148">
        <v>6</v>
      </c>
      <c r="G20" s="9">
        <f t="shared" ref="G20:G21" si="1">E20*F20/1000</f>
        <v>2375.7600000000002</v>
      </c>
    </row>
    <row r="21" spans="1:7" s="142" customFormat="1" ht="24.75" customHeight="1" x14ac:dyDescent="0.2">
      <c r="A21" s="149">
        <v>42921180</v>
      </c>
      <c r="B21" s="150" t="s">
        <v>197</v>
      </c>
      <c r="C21" s="149" t="s">
        <v>191</v>
      </c>
      <c r="D21" s="131" t="s">
        <v>196</v>
      </c>
      <c r="E21" s="148">
        <v>799920</v>
      </c>
      <c r="F21" s="148">
        <v>3</v>
      </c>
      <c r="G21" s="9">
        <f t="shared" si="1"/>
        <v>2399.7600000000002</v>
      </c>
    </row>
    <row r="22" spans="1:7" s="142" customFormat="1" ht="50.25" customHeight="1" x14ac:dyDescent="0.2">
      <c r="A22" s="139" t="s">
        <v>198</v>
      </c>
      <c r="B22" s="214" t="s">
        <v>102</v>
      </c>
      <c r="C22" s="213"/>
      <c r="D22" s="213"/>
      <c r="E22" s="213"/>
      <c r="F22" s="215"/>
      <c r="G22" s="34">
        <f>G23+G30</f>
        <v>-692376.1</v>
      </c>
    </row>
    <row r="23" spans="1:7" s="142" customFormat="1" ht="27.75" customHeight="1" x14ac:dyDescent="0.2">
      <c r="A23" s="139"/>
      <c r="B23" s="216" t="s">
        <v>199</v>
      </c>
      <c r="C23" s="216"/>
      <c r="D23" s="139"/>
      <c r="E23" s="139"/>
      <c r="F23" s="139"/>
      <c r="G23" s="34">
        <f>G24+G25+G26+G27+G28+G29</f>
        <v>-692376.1</v>
      </c>
    </row>
    <row r="24" spans="1:7" s="142" customFormat="1" ht="34.5" x14ac:dyDescent="0.2">
      <c r="A24" s="145" t="s">
        <v>200</v>
      </c>
      <c r="B24" s="143" t="s">
        <v>201</v>
      </c>
      <c r="C24" s="145" t="s">
        <v>186</v>
      </c>
      <c r="D24" s="139" t="s">
        <v>187</v>
      </c>
      <c r="E24" s="132"/>
      <c r="F24" s="132"/>
      <c r="G24" s="34">
        <v>-692376.1</v>
      </c>
    </row>
    <row r="45" spans="7:7" x14ac:dyDescent="0.2">
      <c r="G45" s="137"/>
    </row>
  </sheetData>
  <mergeCells count="17">
    <mergeCell ref="B22:F22"/>
    <mergeCell ref="B23:C23"/>
    <mergeCell ref="D9:F9"/>
    <mergeCell ref="B10:F10"/>
    <mergeCell ref="B11:C11"/>
    <mergeCell ref="B17:F17"/>
    <mergeCell ref="B18:C18"/>
    <mergeCell ref="A5:G5"/>
    <mergeCell ref="A6:D6"/>
    <mergeCell ref="E6:G6"/>
    <mergeCell ref="A7:A8"/>
    <mergeCell ref="B7:B8"/>
    <mergeCell ref="C7:C8"/>
    <mergeCell ref="D7:D8"/>
    <mergeCell ref="E7:E8"/>
    <mergeCell ref="F7:F8"/>
    <mergeCell ref="G7:G8"/>
  </mergeCells>
  <pageMargins left="0.2" right="0.17" top="0.41" bottom="0.44" header="0.17" footer="0.17"/>
  <pageSetup scale="85" firstPageNumber="19" orientation="portrait" useFirstPageNumber="1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Հավելված 1</vt:lpstr>
      <vt:lpstr>Հավելված 2</vt:lpstr>
      <vt:lpstr>Հավելված 3</vt:lpstr>
      <vt:lpstr>Հավելված 4</vt:lpstr>
      <vt:lpstr>Հավելված 5 աղյուսակներ 1,2</vt:lpstr>
      <vt:lpstr>Հավելված 6</vt:lpstr>
      <vt:lpstr>'Հավելված 1'!Print_Area</vt:lpstr>
      <vt:lpstr>'Հավելված 3'!Print_Area</vt:lpstr>
      <vt:lpstr>'Հավելված 5 աղյուսակներ 1,2'!Print_Area</vt:lpstr>
      <vt:lpstr>'Հավելված 6'!Print_Area</vt:lpstr>
      <vt:lpstr>'Հավելված 1'!Print_Titles</vt:lpstr>
      <vt:lpstr>'Հավելված 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https://mul2.gov.am/tasks/867467/oneclick/3. Havelvac.xlsx?token=ed4567b5f23717f4ceee67497babf332</cp:keywords>
  <cp:lastModifiedBy>Armine S. Vardanyan</cp:lastModifiedBy>
  <cp:lastPrinted>2023-10-13T10:43:12Z</cp:lastPrinted>
  <dcterms:created xsi:type="dcterms:W3CDTF">2018-09-30T11:43:43Z</dcterms:created>
  <dcterms:modified xsi:type="dcterms:W3CDTF">2023-10-16T10:28:25Z</dcterms:modified>
</cp:coreProperties>
</file>