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6cf896e361cea33305d2704b486d9eb713f8312b0105fb34d7a7e5e0aa857d08\chanap 8.9 varchap\"/>
    </mc:Choice>
  </mc:AlternateContent>
  <bookViews>
    <workbookView xWindow="0" yWindow="0" windowWidth="23040" windowHeight="9072" tabRatio="488" activeTab="10"/>
  </bookViews>
  <sheets>
    <sheet name="Հ1" sheetId="64" r:id="rId1"/>
    <sheet name="Հ2" sheetId="63" r:id="rId2"/>
    <sheet name="Հ3" sheetId="67" r:id="rId3"/>
    <sheet name="Հ4" sheetId="53" r:id="rId4"/>
    <sheet name="3-1" sheetId="60" state="hidden" r:id="rId5"/>
    <sheet name="Հ5" sheetId="59" r:id="rId6"/>
    <sheet name="Հ6" sheetId="68" r:id="rId7"/>
    <sheet name="Հ7" sheetId="62" r:id="rId8"/>
    <sheet name="Հ8" sheetId="66" r:id="rId9"/>
    <sheet name="Հ9" sheetId="69" r:id="rId10"/>
    <sheet name="Պահուստ" sheetId="70" r:id="rId11"/>
  </sheets>
  <externalReferences>
    <externalReference r:id="rId12"/>
    <externalReference r:id="rId13"/>
    <externalReference r:id="rId14"/>
  </externalReferences>
  <definedNames>
    <definedName name="AgencyCode" localSheetId="4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6">#REF!</definedName>
    <definedName name="AgencyName" localSheetId="7">#REF!</definedName>
    <definedName name="AgencyName">#REF!</definedName>
    <definedName name="åû" localSheetId="7">#REF!</definedName>
    <definedName name="åû">#REF!</definedName>
    <definedName name="davit" localSheetId="7">#REF!</definedName>
    <definedName name="davit">#REF!</definedName>
    <definedName name="Functional1" localSheetId="6">#REF!</definedName>
    <definedName name="Functional1" localSheetId="7">#REF!</definedName>
    <definedName name="Functional1">#REF!</definedName>
    <definedName name="ggg" localSheetId="7">#REF!</definedName>
    <definedName name="ggg">#REF!</definedName>
    <definedName name="mas" localSheetId="7">#REF!</definedName>
    <definedName name="mas">#REF!</definedName>
    <definedName name="mass" localSheetId="7">#REF!</definedName>
    <definedName name="mass">#REF!</definedName>
    <definedName name="PANature" localSheetId="6">#REF!</definedName>
    <definedName name="PANature" localSheetId="7">#REF!</definedName>
    <definedName name="PANature">#REF!</definedName>
    <definedName name="PAType" localSheetId="6">#REF!</definedName>
    <definedName name="PAType" localSheetId="7">#REF!</definedName>
    <definedName name="PAType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6">#REF!</definedName>
    <definedName name="PerformanceType" localSheetId="7">#REF!</definedName>
    <definedName name="PerformanceType">#REF!</definedName>
    <definedName name="_xlnm.Print_Area" localSheetId="0">Հ1!$A$1:$C$23</definedName>
    <definedName name="_xlnm.Print_Area" localSheetId="1">Հ2!$A$1:$D$30</definedName>
    <definedName name="_xlnm.Print_Area" localSheetId="7">Հ7!$B$1:$J$118</definedName>
    <definedName name="_xlnm.Print_Titles" localSheetId="4">'3-1'!$8:$9</definedName>
    <definedName name="_xlnm.Print_Titles" localSheetId="2">Հ3!$6:$8</definedName>
    <definedName name="_xlnm.Print_Titles" localSheetId="5">Հ5!$8:$9</definedName>
    <definedName name="_xlnm.Print_Titles" localSheetId="7">Հ7!$7:$7</definedName>
    <definedName name="x" localSheetId="2">#REF!</definedName>
    <definedName name="x" localSheetId="5">#REF!</definedName>
    <definedName name="x" localSheetId="6">#REF!</definedName>
    <definedName name="x" localSheetId="7">#REF!</definedName>
    <definedName name="x" localSheetId="9">#REF!</definedName>
    <definedName name="x">#REF!</definedName>
    <definedName name="Հավելված" localSheetId="2">#REF!</definedName>
    <definedName name="Հավելված" localSheetId="7">#REF!</definedName>
    <definedName name="Հավելված">#REF!</definedName>
    <definedName name="Մաս" localSheetId="2">#REF!</definedName>
    <definedName name="Մաս" localSheetId="7">#REF!</definedName>
    <definedName name="Մաս">#REF!</definedName>
    <definedName name="շախմատիստ" localSheetId="2">#REF!</definedName>
    <definedName name="շախմատիստ" localSheetId="7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19" i="63" l="1"/>
  <c r="D19" i="63"/>
  <c r="J69" i="62" l="1"/>
  <c r="I69" i="62"/>
  <c r="J60" i="62"/>
  <c r="I60" i="62"/>
  <c r="D98" i="66" l="1"/>
  <c r="E147" i="66" l="1"/>
  <c r="D147" i="66"/>
  <c r="H127" i="59"/>
  <c r="H126" i="59" s="1"/>
  <c r="H125" i="59" s="1"/>
  <c r="H124" i="59" s="1"/>
  <c r="H123" i="59" s="1"/>
  <c r="H121" i="59" s="1"/>
  <c r="H119" i="59" s="1"/>
  <c r="H117" i="62"/>
  <c r="J117" i="62"/>
  <c r="J116" i="62" s="1"/>
  <c r="H116" i="62" s="1"/>
  <c r="H118" i="62"/>
  <c r="G80" i="62"/>
  <c r="H89" i="59" s="1"/>
  <c r="E118" i="62"/>
  <c r="G117" i="62"/>
  <c r="F117" i="62"/>
  <c r="F116" i="62" s="1"/>
  <c r="E117" i="62"/>
  <c r="G116" i="62"/>
  <c r="G115" i="62" s="1"/>
  <c r="E93" i="53"/>
  <c r="H117" i="59"/>
  <c r="F11" i="70"/>
  <c r="F12" i="70"/>
  <c r="F21" i="70"/>
  <c r="F18" i="70"/>
  <c r="F16" i="70"/>
  <c r="F14" i="70"/>
  <c r="F40" i="70"/>
  <c r="E116" i="62" l="1"/>
  <c r="F115" i="62"/>
  <c r="G12" i="62"/>
  <c r="G114" i="62"/>
  <c r="G112" i="62" s="1"/>
  <c r="G110" i="62" s="1"/>
  <c r="E99" i="53" s="1"/>
  <c r="J115" i="62"/>
  <c r="J98" i="62"/>
  <c r="E115" i="62" l="1"/>
  <c r="F12" i="62"/>
  <c r="F114" i="62"/>
  <c r="J114" i="62"/>
  <c r="H115" i="62"/>
  <c r="I49" i="59"/>
  <c r="I50" i="59"/>
  <c r="J112" i="62" l="1"/>
  <c r="H114" i="62"/>
  <c r="E114" i="62"/>
  <c r="E112" i="62" s="1"/>
  <c r="F112" i="62"/>
  <c r="F110" i="62" s="1"/>
  <c r="E110" i="62" s="1"/>
  <c r="I48" i="59"/>
  <c r="I47" i="59" s="1"/>
  <c r="E64" i="66" s="1"/>
  <c r="G97" i="62"/>
  <c r="F74" i="67"/>
  <c r="G74" i="67"/>
  <c r="I74" i="67"/>
  <c r="I11" i="67" s="1"/>
  <c r="H74" i="67"/>
  <c r="E77" i="67"/>
  <c r="G32" i="67"/>
  <c r="E17" i="67"/>
  <c r="E18" i="67"/>
  <c r="H49" i="59"/>
  <c r="F18" i="68"/>
  <c r="E18" i="68"/>
  <c r="H116" i="69"/>
  <c r="H115" i="69"/>
  <c r="H114" i="69"/>
  <c r="H111" i="69"/>
  <c r="H110" i="69"/>
  <c r="H109" i="69"/>
  <c r="H108" i="69"/>
  <c r="H107" i="69"/>
  <c r="H106" i="69"/>
  <c r="H105" i="69"/>
  <c r="H104" i="69"/>
  <c r="H103" i="69"/>
  <c r="H102" i="69"/>
  <c r="H101" i="69"/>
  <c r="H100" i="69"/>
  <c r="H99" i="69"/>
  <c r="H98" i="69"/>
  <c r="H97" i="69"/>
  <c r="H96" i="69"/>
  <c r="H95" i="69"/>
  <c r="H94" i="69"/>
  <c r="H93" i="69"/>
  <c r="H92" i="69"/>
  <c r="H91" i="69"/>
  <c r="H90" i="69"/>
  <c r="H89" i="69"/>
  <c r="H88" i="69"/>
  <c r="H87" i="69"/>
  <c r="H86" i="69"/>
  <c r="H85" i="69"/>
  <c r="H84" i="69"/>
  <c r="H83" i="69"/>
  <c r="H82" i="69"/>
  <c r="H81" i="69"/>
  <c r="H80" i="69"/>
  <c r="H79" i="69"/>
  <c r="H78" i="69"/>
  <c r="H77" i="69"/>
  <c r="H76" i="69"/>
  <c r="H75" i="69"/>
  <c r="H74" i="69"/>
  <c r="H73" i="69"/>
  <c r="H72" i="69"/>
  <c r="H71" i="69"/>
  <c r="H70" i="69"/>
  <c r="H69" i="69"/>
  <c r="H68" i="69"/>
  <c r="H67" i="69"/>
  <c r="H66" i="69"/>
  <c r="H65" i="69"/>
  <c r="H64" i="69"/>
  <c r="H63" i="69"/>
  <c r="H62" i="69"/>
  <c r="H61" i="69"/>
  <c r="H60" i="69"/>
  <c r="H59" i="69"/>
  <c r="H58" i="69"/>
  <c r="H57" i="69"/>
  <c r="H56" i="69"/>
  <c r="H55" i="69"/>
  <c r="H54" i="69"/>
  <c r="H53" i="69"/>
  <c r="H52" i="69"/>
  <c r="H51" i="69"/>
  <c r="H50" i="69"/>
  <c r="H49" i="69"/>
  <c r="H48" i="69"/>
  <c r="H47" i="69"/>
  <c r="H46" i="69"/>
  <c r="H45" i="69"/>
  <c r="H44" i="69"/>
  <c r="H43" i="69"/>
  <c r="H42" i="69"/>
  <c r="H41" i="69"/>
  <c r="H40" i="69"/>
  <c r="H39" i="69"/>
  <c r="H37" i="69"/>
  <c r="H36" i="69"/>
  <c r="H35" i="69"/>
  <c r="H34" i="69"/>
  <c r="H33" i="69"/>
  <c r="H32" i="69"/>
  <c r="H31" i="69"/>
  <c r="H30" i="69"/>
  <c r="H29" i="69"/>
  <c r="H28" i="69"/>
  <c r="H27" i="69"/>
  <c r="H26" i="69"/>
  <c r="H25" i="69"/>
  <c r="H24" i="69"/>
  <c r="H23" i="69"/>
  <c r="H22" i="69"/>
  <c r="H21" i="69"/>
  <c r="H20" i="69"/>
  <c r="H19" i="69"/>
  <c r="H18" i="69"/>
  <c r="H17" i="69"/>
  <c r="H16" i="69"/>
  <c r="H15" i="69"/>
  <c r="H14" i="69"/>
  <c r="H13" i="69"/>
  <c r="H12" i="69"/>
  <c r="H11" i="69" s="1"/>
  <c r="H113" i="69" l="1"/>
  <c r="H112" i="69" s="1"/>
  <c r="H38" i="69"/>
  <c r="H10" i="69" s="1"/>
  <c r="H9" i="69" s="1"/>
  <c r="H8" i="69" s="1"/>
  <c r="H112" i="62"/>
  <c r="J111" i="62"/>
  <c r="H111" i="62" s="1"/>
  <c r="J110" i="62"/>
  <c r="H110" i="62" s="1"/>
  <c r="B156" i="66" l="1"/>
  <c r="J35" i="62" l="1"/>
  <c r="I35" i="62"/>
  <c r="G35" i="62"/>
  <c r="F35" i="62"/>
  <c r="J37" i="62"/>
  <c r="I37" i="62"/>
  <c r="G37" i="62"/>
  <c r="F37" i="62"/>
  <c r="G39" i="62"/>
  <c r="F39" i="62"/>
  <c r="I39" i="62"/>
  <c r="J39" i="62"/>
  <c r="H40" i="62"/>
  <c r="I148" i="59" s="1"/>
  <c r="H38" i="62"/>
  <c r="I146" i="59" s="1"/>
  <c r="H36" i="62"/>
  <c r="I144" i="59" s="1"/>
  <c r="E36" i="62"/>
  <c r="H144" i="59" s="1"/>
  <c r="H143" i="59" s="1"/>
  <c r="E38" i="62"/>
  <c r="H146" i="59" s="1"/>
  <c r="E39" i="62"/>
  <c r="E40" i="62"/>
  <c r="H148" i="59" s="1"/>
  <c r="H49" i="62"/>
  <c r="I157" i="59" s="1"/>
  <c r="I156" i="59" s="1"/>
  <c r="I155" i="59" s="1"/>
  <c r="I154" i="59" s="1"/>
  <c r="I153" i="59" s="1"/>
  <c r="I151" i="59" s="1"/>
  <c r="I149" i="59" s="1"/>
  <c r="E33" i="66" s="1"/>
  <c r="E49" i="62"/>
  <c r="H157" i="59" s="1"/>
  <c r="I48" i="62"/>
  <c r="I47" i="62" s="1"/>
  <c r="F48" i="62"/>
  <c r="E48" i="62" s="1"/>
  <c r="J47" i="62"/>
  <c r="J46" i="62" s="1"/>
  <c r="J45" i="62" s="1"/>
  <c r="J43" i="62" s="1"/>
  <c r="J41" i="62" s="1"/>
  <c r="G47" i="62"/>
  <c r="G46" i="62" s="1"/>
  <c r="E25" i="62"/>
  <c r="F24" i="62"/>
  <c r="E24" i="62" s="1"/>
  <c r="G23" i="62"/>
  <c r="G22" i="62" s="1"/>
  <c r="G21" i="62" s="1"/>
  <c r="G19" i="62" s="1"/>
  <c r="G17" i="62" s="1"/>
  <c r="G15" i="62" s="1"/>
  <c r="H25" i="62"/>
  <c r="J23" i="62"/>
  <c r="J22" i="62" s="1"/>
  <c r="J21" i="62" s="1"/>
  <c r="J19" i="62" s="1"/>
  <c r="J17" i="62" s="1"/>
  <c r="J15" i="62" s="1"/>
  <c r="I24" i="62"/>
  <c r="H24" i="62" s="1"/>
  <c r="I143" i="59"/>
  <c r="I145" i="59"/>
  <c r="I147" i="59"/>
  <c r="H145" i="59"/>
  <c r="H147" i="59"/>
  <c r="H156" i="59"/>
  <c r="H155" i="59" s="1"/>
  <c r="H154" i="59" s="1"/>
  <c r="H153" i="59" s="1"/>
  <c r="H151" i="59" s="1"/>
  <c r="H149" i="59" s="1"/>
  <c r="D33" i="66" s="1"/>
  <c r="I23" i="62" l="1"/>
  <c r="H23" i="62" s="1"/>
  <c r="H48" i="62"/>
  <c r="H47" i="62"/>
  <c r="H35" i="62"/>
  <c r="I32" i="59"/>
  <c r="I31" i="59" s="1"/>
  <c r="I30" i="59" s="1"/>
  <c r="I29" i="59" s="1"/>
  <c r="I28" i="59" s="1"/>
  <c r="I26" i="59" s="1"/>
  <c r="F47" i="62"/>
  <c r="H39" i="62"/>
  <c r="I34" i="62"/>
  <c r="I33" i="62" s="1"/>
  <c r="I32" i="62" s="1"/>
  <c r="I30" i="62" s="1"/>
  <c r="J34" i="62"/>
  <c r="J33" i="62" s="1"/>
  <c r="J32" i="62" s="1"/>
  <c r="J30" i="62" s="1"/>
  <c r="J28" i="62" s="1"/>
  <c r="J26" i="62" s="1"/>
  <c r="G34" i="62"/>
  <c r="G33" i="62" s="1"/>
  <c r="G32" i="62" s="1"/>
  <c r="G30" i="62" s="1"/>
  <c r="G28" i="62" s="1"/>
  <c r="E35" i="62"/>
  <c r="H37" i="62"/>
  <c r="E37" i="62"/>
  <c r="F34" i="62"/>
  <c r="F33" i="62" s="1"/>
  <c r="F32" i="62" s="1"/>
  <c r="F30" i="62" s="1"/>
  <c r="F28" i="62" s="1"/>
  <c r="G45" i="62"/>
  <c r="I46" i="62"/>
  <c r="F23" i="62"/>
  <c r="E23" i="62" s="1"/>
  <c r="I22" i="62"/>
  <c r="H142" i="59"/>
  <c r="H141" i="59" s="1"/>
  <c r="H140" i="59" s="1"/>
  <c r="H138" i="59" s="1"/>
  <c r="H136" i="59" s="1"/>
  <c r="H134" i="59" s="1"/>
  <c r="H132" i="59" s="1"/>
  <c r="H130" i="59" s="1"/>
  <c r="H128" i="59" s="1"/>
  <c r="I142" i="59"/>
  <c r="I141" i="59" s="1"/>
  <c r="I140" i="59" s="1"/>
  <c r="I138" i="59" s="1"/>
  <c r="I136" i="59" s="1"/>
  <c r="F22" i="62" l="1"/>
  <c r="D24" i="66"/>
  <c r="I134" i="59"/>
  <c r="I132" i="59" s="1"/>
  <c r="I130" i="59" s="1"/>
  <c r="I128" i="59" s="1"/>
  <c r="E24" i="66"/>
  <c r="I24" i="59"/>
  <c r="E156" i="66"/>
  <c r="E47" i="62"/>
  <c r="F46" i="62"/>
  <c r="E34" i="62"/>
  <c r="H33" i="62"/>
  <c r="H34" i="62"/>
  <c r="E30" i="62"/>
  <c r="E33" i="62"/>
  <c r="E28" i="62"/>
  <c r="E32" i="62"/>
  <c r="I28" i="62"/>
  <c r="H30" i="62"/>
  <c r="H32" i="62"/>
  <c r="I45" i="62"/>
  <c r="H46" i="62"/>
  <c r="G43" i="62"/>
  <c r="G41" i="62" s="1"/>
  <c r="H22" i="62"/>
  <c r="I21" i="62"/>
  <c r="F21" i="62"/>
  <c r="E22" i="62"/>
  <c r="I22" i="59" l="1"/>
  <c r="E47" i="66"/>
  <c r="E33" i="53"/>
  <c r="F45" i="62"/>
  <c r="E46" i="62"/>
  <c r="G26" i="62"/>
  <c r="H28" i="62"/>
  <c r="H45" i="62"/>
  <c r="I43" i="62"/>
  <c r="E21" i="62"/>
  <c r="E19" i="62" s="1"/>
  <c r="F19" i="62"/>
  <c r="F17" i="62" s="1"/>
  <c r="I19" i="62"/>
  <c r="H21" i="62"/>
  <c r="F82" i="68"/>
  <c r="F80" i="68" s="1"/>
  <c r="E82" i="68"/>
  <c r="E80" i="68" s="1"/>
  <c r="F58" i="68"/>
  <c r="E58" i="68"/>
  <c r="F37" i="68"/>
  <c r="E37" i="68"/>
  <c r="I59" i="59"/>
  <c r="I58" i="59" s="1"/>
  <c r="I57" i="59" s="1"/>
  <c r="I56" i="59" s="1"/>
  <c r="I54" i="59" s="1"/>
  <c r="E73" i="66" s="1"/>
  <c r="H59" i="59"/>
  <c r="H58" i="59" s="1"/>
  <c r="H57" i="59" s="1"/>
  <c r="H56" i="59" s="1"/>
  <c r="H54" i="59" s="1"/>
  <c r="D73" i="66" s="1"/>
  <c r="H50" i="59"/>
  <c r="H48" i="59"/>
  <c r="H68" i="59"/>
  <c r="H67" i="59" s="1"/>
  <c r="H66" i="59" s="1"/>
  <c r="H65" i="59" s="1"/>
  <c r="H63" i="59" s="1"/>
  <c r="H61" i="59" s="1"/>
  <c r="H88" i="59"/>
  <c r="H87" i="59" s="1"/>
  <c r="H86" i="59" s="1"/>
  <c r="H85" i="59" s="1"/>
  <c r="H83" i="59" s="1"/>
  <c r="H81" i="59" s="1"/>
  <c r="H97" i="59"/>
  <c r="H96" i="59" s="1"/>
  <c r="H95" i="59" s="1"/>
  <c r="H94" i="59" s="1"/>
  <c r="H92" i="59" s="1"/>
  <c r="H90" i="59" s="1"/>
  <c r="E81" i="53" s="1"/>
  <c r="E76" i="67"/>
  <c r="E75" i="67"/>
  <c r="E73" i="67"/>
  <c r="E72" i="67"/>
  <c r="E71" i="67"/>
  <c r="E70" i="67"/>
  <c r="E69" i="67"/>
  <c r="E68" i="67"/>
  <c r="E67" i="67"/>
  <c r="E66" i="67"/>
  <c r="E65" i="67"/>
  <c r="E64" i="67"/>
  <c r="E63" i="67"/>
  <c r="E62" i="67"/>
  <c r="E61" i="67"/>
  <c r="E60" i="67"/>
  <c r="E59" i="67"/>
  <c r="E58" i="67"/>
  <c r="E57" i="67"/>
  <c r="E56" i="67"/>
  <c r="E55" i="67"/>
  <c r="E54" i="67"/>
  <c r="E53" i="67"/>
  <c r="I52" i="67"/>
  <c r="F52" i="67"/>
  <c r="D52" i="67"/>
  <c r="C52" i="67"/>
  <c r="E51" i="67"/>
  <c r="E50" i="67"/>
  <c r="E49" i="67"/>
  <c r="E48" i="67"/>
  <c r="E47" i="67"/>
  <c r="E46" i="67"/>
  <c r="E45" i="67"/>
  <c r="E44" i="67"/>
  <c r="E43" i="67"/>
  <c r="E42" i="67"/>
  <c r="E41" i="67"/>
  <c r="E40" i="67"/>
  <c r="E39" i="67"/>
  <c r="E38" i="67"/>
  <c r="E37" i="67"/>
  <c r="E36" i="67"/>
  <c r="E35" i="67"/>
  <c r="E34" i="67"/>
  <c r="E33" i="67"/>
  <c r="I32" i="67"/>
  <c r="F32" i="67"/>
  <c r="D32" i="67"/>
  <c r="C32" i="67"/>
  <c r="E31" i="67"/>
  <c r="E30" i="67"/>
  <c r="E29" i="67"/>
  <c r="E28" i="67"/>
  <c r="E27" i="67"/>
  <c r="E26" i="67"/>
  <c r="E25" i="67"/>
  <c r="E24" i="67"/>
  <c r="E23" i="67"/>
  <c r="E22" i="67"/>
  <c r="E21" i="67"/>
  <c r="E20" i="67"/>
  <c r="E19" i="67"/>
  <c r="G15" i="67"/>
  <c r="E16" i="67"/>
  <c r="I15" i="67"/>
  <c r="F15" i="67"/>
  <c r="D15" i="67"/>
  <c r="C15" i="67"/>
  <c r="I9" i="67"/>
  <c r="F16" i="68" l="1"/>
  <c r="F14" i="68" s="1"/>
  <c r="F12" i="68" s="1"/>
  <c r="F10" i="68" s="1"/>
  <c r="I20" i="59"/>
  <c r="I18" i="59"/>
  <c r="I16" i="59" s="1"/>
  <c r="F33" i="53"/>
  <c r="F43" i="62"/>
  <c r="F41" i="62" s="1"/>
  <c r="E45" i="62"/>
  <c r="E43" i="62" s="1"/>
  <c r="I41" i="62"/>
  <c r="H43" i="62"/>
  <c r="I17" i="62"/>
  <c r="H19" i="62"/>
  <c r="E17" i="62"/>
  <c r="F15" i="62"/>
  <c r="H52" i="59"/>
  <c r="E57" i="53" s="1"/>
  <c r="I52" i="59"/>
  <c r="F57" i="53" s="1"/>
  <c r="E16" i="68"/>
  <c r="E14" i="68" s="1"/>
  <c r="E12" i="68" s="1"/>
  <c r="H47" i="59"/>
  <c r="H32" i="67"/>
  <c r="E74" i="67"/>
  <c r="F13" i="67"/>
  <c r="F11" i="67" s="1"/>
  <c r="H15" i="67"/>
  <c r="G52" i="67"/>
  <c r="G13" i="67" s="1"/>
  <c r="H52" i="67"/>
  <c r="F26" i="62" l="1"/>
  <c r="E41" i="62"/>
  <c r="E15" i="62"/>
  <c r="H32" i="59"/>
  <c r="H31" i="59" s="1"/>
  <c r="H30" i="59" s="1"/>
  <c r="H29" i="59" s="1"/>
  <c r="H28" i="59" s="1"/>
  <c r="H26" i="59" s="1"/>
  <c r="E20" i="53"/>
  <c r="E12" i="53" s="1"/>
  <c r="H41" i="62"/>
  <c r="I26" i="62"/>
  <c r="H17" i="62"/>
  <c r="F20" i="53" s="1"/>
  <c r="F12" i="53" s="1"/>
  <c r="I15" i="62"/>
  <c r="I46" i="59"/>
  <c r="I45" i="59" s="1"/>
  <c r="I43" i="59" s="1"/>
  <c r="I41" i="59" s="1"/>
  <c r="H46" i="59"/>
  <c r="H45" i="59" s="1"/>
  <c r="H43" i="59" s="1"/>
  <c r="H41" i="59" s="1"/>
  <c r="D64" i="66"/>
  <c r="H13" i="67"/>
  <c r="E32" i="67"/>
  <c r="E10" i="68"/>
  <c r="E52" i="67"/>
  <c r="E15" i="67"/>
  <c r="F9" i="67"/>
  <c r="H24" i="59" l="1"/>
  <c r="D156" i="66"/>
  <c r="E39" i="53"/>
  <c r="E25" i="53" s="1"/>
  <c r="E26" i="62"/>
  <c r="H11" i="67"/>
  <c r="H9" i="67" s="1"/>
  <c r="G11" i="67"/>
  <c r="E11" i="67" s="1"/>
  <c r="F39" i="53"/>
  <c r="F25" i="53" s="1"/>
  <c r="H26" i="62"/>
  <c r="F51" i="53"/>
  <c r="E51" i="53"/>
  <c r="H15" i="62"/>
  <c r="E13" i="67"/>
  <c r="I7" i="59"/>
  <c r="H22" i="59" l="1"/>
  <c r="D47" i="66"/>
  <c r="G9" i="67"/>
  <c r="E9" i="67" s="1"/>
  <c r="H20" i="59" l="1"/>
  <c r="H18" i="59"/>
  <c r="H16" i="59" s="1"/>
  <c r="H115" i="59"/>
  <c r="H116" i="59"/>
  <c r="H114" i="59" s="1"/>
  <c r="H112" i="59" s="1"/>
  <c r="H110" i="59" s="1"/>
  <c r="H109" i="62"/>
  <c r="E109" i="62"/>
  <c r="J108" i="62"/>
  <c r="I108" i="62"/>
  <c r="H108" i="62" s="1"/>
  <c r="G108" i="62"/>
  <c r="F108" i="62"/>
  <c r="F107" i="62" s="1"/>
  <c r="F106" i="62" s="1"/>
  <c r="F105" i="62" s="1"/>
  <c r="F103" i="62" s="1"/>
  <c r="F101" i="62" s="1"/>
  <c r="J107" i="62"/>
  <c r="J106" i="62" s="1"/>
  <c r="J105" i="62" s="1"/>
  <c r="J103" i="62" s="1"/>
  <c r="J101" i="62" s="1"/>
  <c r="J88" i="62"/>
  <c r="G88" i="62"/>
  <c r="F88" i="62"/>
  <c r="I88" i="62"/>
  <c r="E71" i="62"/>
  <c r="H80" i="59" s="1"/>
  <c r="H79" i="59" s="1"/>
  <c r="H76" i="59" s="1"/>
  <c r="H75" i="59" s="1"/>
  <c r="H74" i="59" s="1"/>
  <c r="H72" i="59" s="1"/>
  <c r="H70" i="59" s="1"/>
  <c r="J71" i="62"/>
  <c r="J70" i="62" s="1"/>
  <c r="I71" i="62"/>
  <c r="I70" i="62" s="1"/>
  <c r="G70" i="62"/>
  <c r="F70" i="62"/>
  <c r="E70" i="62" s="1"/>
  <c r="F68" i="62"/>
  <c r="G68" i="62"/>
  <c r="E69" i="62"/>
  <c r="E68" i="62" s="1"/>
  <c r="E108" i="62" l="1"/>
  <c r="G107" i="62"/>
  <c r="G106" i="62" s="1"/>
  <c r="G105" i="62" s="1"/>
  <c r="G103" i="62" s="1"/>
  <c r="G101" i="62" s="1"/>
  <c r="H88" i="62"/>
  <c r="F67" i="62"/>
  <c r="F66" i="62" s="1"/>
  <c r="F65" i="62" s="1"/>
  <c r="F63" i="62" s="1"/>
  <c r="F61" i="62" s="1"/>
  <c r="E88" i="62"/>
  <c r="I107" i="62"/>
  <c r="G67" i="62"/>
  <c r="G66" i="62" s="1"/>
  <c r="G65" i="62" s="1"/>
  <c r="G63" i="62" s="1"/>
  <c r="G61" i="62" s="1"/>
  <c r="H70" i="62"/>
  <c r="H71" i="62"/>
  <c r="I80" i="59" s="1"/>
  <c r="I79" i="59" s="1"/>
  <c r="E107" i="62" l="1"/>
  <c r="E106" i="62" s="1"/>
  <c r="E105" i="62" s="1"/>
  <c r="E103" i="62" s="1"/>
  <c r="E101" i="62" s="1"/>
  <c r="D137" i="66" s="1"/>
  <c r="E67" i="62"/>
  <c r="E66" i="62" s="1"/>
  <c r="E65" i="62" s="1"/>
  <c r="E63" i="62" s="1"/>
  <c r="E61" i="62" s="1"/>
  <c r="H107" i="62"/>
  <c r="I106" i="62"/>
  <c r="D96" i="66" l="1"/>
  <c r="E69" i="53"/>
  <c r="I105" i="62"/>
  <c r="H106" i="62"/>
  <c r="I103" i="62" l="1"/>
  <c r="I101" i="62" s="1"/>
  <c r="H105" i="62"/>
  <c r="H103" i="62" s="1"/>
  <c r="H101" i="62" s="1"/>
  <c r="E137" i="66" l="1"/>
  <c r="F93" i="53"/>
  <c r="I118" i="59"/>
  <c r="E100" i="62"/>
  <c r="G99" i="62"/>
  <c r="F99" i="62"/>
  <c r="E98" i="62"/>
  <c r="F97" i="62"/>
  <c r="E89" i="62"/>
  <c r="G87" i="62"/>
  <c r="G86" i="62" s="1"/>
  <c r="G85" i="62" s="1"/>
  <c r="G83" i="62" s="1"/>
  <c r="G81" i="62" s="1"/>
  <c r="F87" i="62"/>
  <c r="E80" i="62"/>
  <c r="E79" i="62" s="1"/>
  <c r="G79" i="62"/>
  <c r="G78" i="62" s="1"/>
  <c r="G77" i="62" s="1"/>
  <c r="G76" i="62" s="1"/>
  <c r="G74" i="62" s="1"/>
  <c r="G72" i="62" s="1"/>
  <c r="F79" i="62"/>
  <c r="F78" i="62" s="1"/>
  <c r="F77" i="62" s="1"/>
  <c r="F76" i="62" s="1"/>
  <c r="F74" i="62" s="1"/>
  <c r="F72" i="62" s="1"/>
  <c r="E60" i="62"/>
  <c r="E59" i="62" s="1"/>
  <c r="G59" i="62"/>
  <c r="G58" i="62" s="1"/>
  <c r="G57" i="62" s="1"/>
  <c r="G56" i="62" s="1"/>
  <c r="G54" i="62" s="1"/>
  <c r="G52" i="62" s="1"/>
  <c r="F59" i="62"/>
  <c r="F58" i="62" s="1"/>
  <c r="D107" i="66" l="1"/>
  <c r="E75" i="53"/>
  <c r="E58" i="62"/>
  <c r="E57" i="62" s="1"/>
  <c r="E56" i="62" s="1"/>
  <c r="E54" i="62" s="1"/>
  <c r="E52" i="62" s="1"/>
  <c r="D85" i="66" s="1"/>
  <c r="E99" i="62"/>
  <c r="H109" i="59"/>
  <c r="H108" i="59" s="1"/>
  <c r="E97" i="62"/>
  <c r="H107" i="59"/>
  <c r="H106" i="59" s="1"/>
  <c r="E63" i="53"/>
  <c r="F96" i="62"/>
  <c r="G96" i="62"/>
  <c r="G95" i="62" s="1"/>
  <c r="G94" i="62" s="1"/>
  <c r="G92" i="62" s="1"/>
  <c r="G90" i="62" s="1"/>
  <c r="G50" i="62" s="1"/>
  <c r="E78" i="62"/>
  <c r="E77" i="62" s="1"/>
  <c r="E76" i="62" s="1"/>
  <c r="E74" i="62" s="1"/>
  <c r="E72" i="62" s="1"/>
  <c r="E87" i="62"/>
  <c r="E86" i="62" s="1"/>
  <c r="E85" i="62" s="1"/>
  <c r="E83" i="62" s="1"/>
  <c r="E81" i="62" s="1"/>
  <c r="D117" i="66" s="1"/>
  <c r="F86" i="62"/>
  <c r="F85" i="62" s="1"/>
  <c r="F83" i="62" s="1"/>
  <c r="F81" i="62" s="1"/>
  <c r="F57" i="62"/>
  <c r="F56" i="62" s="1"/>
  <c r="F54" i="62" s="1"/>
  <c r="F52" i="62" s="1"/>
  <c r="G14" i="62" l="1"/>
  <c r="H176" i="59" s="1"/>
  <c r="D183" i="66" s="1"/>
  <c r="H105" i="59"/>
  <c r="H104" i="59" s="1"/>
  <c r="H103" i="59" s="1"/>
  <c r="H101" i="59" s="1"/>
  <c r="H99" i="59" s="1"/>
  <c r="G13" i="62"/>
  <c r="E96" i="62"/>
  <c r="E95" i="62" s="1"/>
  <c r="E94" i="62" s="1"/>
  <c r="E92" i="62" s="1"/>
  <c r="E90" i="62" s="1"/>
  <c r="F95" i="62"/>
  <c r="F94" i="62" s="1"/>
  <c r="F92" i="62" s="1"/>
  <c r="F90" i="62" s="1"/>
  <c r="F13" i="62" s="1"/>
  <c r="E12" i="62"/>
  <c r="H89" i="62"/>
  <c r="I98" i="59" s="1"/>
  <c r="I97" i="59" s="1"/>
  <c r="I96" i="59" s="1"/>
  <c r="I95" i="59" s="1"/>
  <c r="I94" i="59" s="1"/>
  <c r="I92" i="59" s="1"/>
  <c r="I90" i="59" s="1"/>
  <c r="H39" i="59" l="1"/>
  <c r="H37" i="59" s="1"/>
  <c r="H35" i="59" s="1"/>
  <c r="H33" i="59" s="1"/>
  <c r="H14" i="59" s="1"/>
  <c r="H12" i="59" s="1"/>
  <c r="H175" i="59"/>
  <c r="H174" i="59" s="1"/>
  <c r="H48" i="70"/>
  <c r="F50" i="62"/>
  <c r="D127" i="66"/>
  <c r="E87" i="53"/>
  <c r="E44" i="53" s="1"/>
  <c r="F11" i="62"/>
  <c r="C26" i="63" s="1"/>
  <c r="G11" i="62"/>
  <c r="H47" i="70" l="1"/>
  <c r="H46" i="70" s="1"/>
  <c r="H173" i="59"/>
  <c r="H171" i="59" s="1"/>
  <c r="H169" i="59" s="1"/>
  <c r="H45" i="70"/>
  <c r="H43" i="70" s="1"/>
  <c r="H41" i="70" s="1"/>
  <c r="E11" i="53"/>
  <c r="E50" i="62"/>
  <c r="F14" i="62"/>
  <c r="E13" i="62"/>
  <c r="E11" i="62"/>
  <c r="E114" i="53" l="1"/>
  <c r="C17" i="63"/>
  <c r="E120" i="53"/>
  <c r="H184" i="59" s="1"/>
  <c r="H183" i="59" s="1"/>
  <c r="H182" i="59" s="1"/>
  <c r="H181" i="59" s="1"/>
  <c r="H179" i="59" s="1"/>
  <c r="H177" i="59" s="1"/>
  <c r="D174" i="66" s="1"/>
  <c r="H39" i="70"/>
  <c r="H37" i="70"/>
  <c r="H35" i="70" s="1"/>
  <c r="H33" i="70" s="1"/>
  <c r="H32" i="70" s="1"/>
  <c r="E14" i="62"/>
  <c r="H31" i="70" l="1"/>
  <c r="H30" i="70" s="1"/>
  <c r="H29" i="70" s="1"/>
  <c r="H28" i="70" s="1"/>
  <c r="H27" i="70" s="1"/>
  <c r="H25" i="70" s="1"/>
  <c r="H23" i="70" s="1"/>
  <c r="H21" i="70" s="1"/>
  <c r="E106" i="53"/>
  <c r="E105" i="53" s="1"/>
  <c r="E9" i="53" s="1"/>
  <c r="H167" i="59"/>
  <c r="H165" i="59" s="1"/>
  <c r="H163" i="59" s="1"/>
  <c r="H161" i="59" s="1"/>
  <c r="H159" i="59" s="1"/>
  <c r="H158" i="59" s="1"/>
  <c r="H10" i="59" s="1"/>
  <c r="H80" i="62"/>
  <c r="H79" i="62" s="1"/>
  <c r="J79" i="62"/>
  <c r="J78" i="62" s="1"/>
  <c r="J77" i="62" s="1"/>
  <c r="J76" i="62" s="1"/>
  <c r="J74" i="62" s="1"/>
  <c r="J72" i="62" s="1"/>
  <c r="I79" i="62"/>
  <c r="I78" i="62" s="1"/>
  <c r="H20" i="70" l="1"/>
  <c r="H18" i="70"/>
  <c r="H16" i="70" s="1"/>
  <c r="H14" i="70" s="1"/>
  <c r="H12" i="70" s="1"/>
  <c r="H10" i="70" s="1"/>
  <c r="I89" i="59"/>
  <c r="I88" i="59" s="1"/>
  <c r="I87" i="59" s="1"/>
  <c r="I86" i="59" s="1"/>
  <c r="I85" i="59" s="1"/>
  <c r="I83" i="59" s="1"/>
  <c r="I81" i="59" s="1"/>
  <c r="H78" i="62"/>
  <c r="H77" i="62" s="1"/>
  <c r="H76" i="62" s="1"/>
  <c r="H74" i="62" s="1"/>
  <c r="H72" i="62" s="1"/>
  <c r="E107" i="66" s="1"/>
  <c r="I77" i="62"/>
  <c r="I76" i="62" s="1"/>
  <c r="I74" i="62" s="1"/>
  <c r="I72" i="62" s="1"/>
  <c r="F75" i="53" l="1"/>
  <c r="I68" i="62"/>
  <c r="I67" i="62" s="1"/>
  <c r="J68" i="62"/>
  <c r="J67" i="62" l="1"/>
  <c r="H67" i="62" s="1"/>
  <c r="H66" i="62" s="1"/>
  <c r="H65" i="62" s="1"/>
  <c r="H63" i="62" s="1"/>
  <c r="H61" i="62" s="1"/>
  <c r="E96" i="66" s="1"/>
  <c r="H69" i="62"/>
  <c r="I66" i="62"/>
  <c r="I65" i="62" s="1"/>
  <c r="I63" i="62" s="1"/>
  <c r="I61" i="62" s="1"/>
  <c r="J66" i="62" l="1"/>
  <c r="J65" i="62" s="1"/>
  <c r="J63" i="62" s="1"/>
  <c r="J61" i="62" s="1"/>
  <c r="F69" i="53"/>
  <c r="H68" i="62"/>
  <c r="I78" i="59"/>
  <c r="I77" i="59" s="1"/>
  <c r="I76" i="59" l="1"/>
  <c r="I75" i="59" s="1"/>
  <c r="I74" i="59" s="1"/>
  <c r="I72" i="59" s="1"/>
  <c r="I70" i="59" s="1"/>
  <c r="J87" i="62"/>
  <c r="I87" i="62"/>
  <c r="H60" i="62"/>
  <c r="J59" i="62"/>
  <c r="J58" i="62" s="1"/>
  <c r="J57" i="62" s="1"/>
  <c r="J56" i="62" s="1"/>
  <c r="J54" i="62" s="1"/>
  <c r="J52" i="62" s="1"/>
  <c r="I59" i="62"/>
  <c r="I58" i="62" s="1"/>
  <c r="J86" i="62" l="1"/>
  <c r="H87" i="62"/>
  <c r="H59" i="62"/>
  <c r="I69" i="59"/>
  <c r="I68" i="59" s="1"/>
  <c r="I67" i="59" s="1"/>
  <c r="I66" i="59" s="1"/>
  <c r="I65" i="59" s="1"/>
  <c r="I63" i="59" s="1"/>
  <c r="I61" i="59" s="1"/>
  <c r="I86" i="62"/>
  <c r="I85" i="62" s="1"/>
  <c r="I83" i="62" s="1"/>
  <c r="I81" i="62" s="1"/>
  <c r="H58" i="62"/>
  <c r="H57" i="62" s="1"/>
  <c r="H56" i="62" s="1"/>
  <c r="H54" i="62" s="1"/>
  <c r="H52" i="62" s="1"/>
  <c r="E85" i="66" s="1"/>
  <c r="I57" i="62"/>
  <c r="I56" i="62" s="1"/>
  <c r="I54" i="62" s="1"/>
  <c r="I52" i="62" s="1"/>
  <c r="J85" i="62" l="1"/>
  <c r="H86" i="62"/>
  <c r="F63" i="53"/>
  <c r="J83" i="62" l="1"/>
  <c r="J81" i="62" s="1"/>
  <c r="H85" i="62"/>
  <c r="H83" i="62" s="1"/>
  <c r="H81" i="62" s="1"/>
  <c r="E117" i="66" s="1"/>
  <c r="F81" i="53" l="1"/>
  <c r="H100" i="62" l="1"/>
  <c r="I109" i="59" s="1"/>
  <c r="I108" i="59" s="1"/>
  <c r="J99" i="62"/>
  <c r="I99" i="62"/>
  <c r="H98" i="62"/>
  <c r="I107" i="59" s="1"/>
  <c r="I106" i="59" s="1"/>
  <c r="J97" i="62"/>
  <c r="I97" i="62"/>
  <c r="I105" i="59" l="1"/>
  <c r="I104" i="59" s="1"/>
  <c r="I103" i="59" s="1"/>
  <c r="I101" i="59" s="1"/>
  <c r="I99" i="59" s="1"/>
  <c r="J96" i="62"/>
  <c r="J95" i="62" s="1"/>
  <c r="J94" i="62" s="1"/>
  <c r="J92" i="62" s="1"/>
  <c r="J90" i="62" s="1"/>
  <c r="I96" i="62"/>
  <c r="I95" i="62" s="1"/>
  <c r="I94" i="62" s="1"/>
  <c r="I92" i="62" s="1"/>
  <c r="I90" i="62" s="1"/>
  <c r="H99" i="62"/>
  <c r="H97" i="62"/>
  <c r="J50" i="62" l="1"/>
  <c r="J14" i="62" s="1"/>
  <c r="I176" i="59" s="1"/>
  <c r="E183" i="66" s="1"/>
  <c r="J13" i="62"/>
  <c r="I50" i="62"/>
  <c r="I14" i="62" s="1"/>
  <c r="I13" i="62"/>
  <c r="H96" i="62"/>
  <c r="H95" i="62" s="1"/>
  <c r="H94" i="62" s="1"/>
  <c r="H92" i="62" s="1"/>
  <c r="H90" i="62" s="1"/>
  <c r="I175" i="59" l="1"/>
  <c r="I174" i="59" s="1"/>
  <c r="I48" i="70"/>
  <c r="H50" i="62"/>
  <c r="E127" i="66"/>
  <c r="F87" i="53"/>
  <c r="F44" i="53" s="1"/>
  <c r="F11" i="53" s="1"/>
  <c r="H13" i="62"/>
  <c r="I11" i="62"/>
  <c r="D26" i="63" s="1"/>
  <c r="I47" i="70" l="1"/>
  <c r="I45" i="70" s="1"/>
  <c r="I43" i="70" s="1"/>
  <c r="I41" i="70" s="1"/>
  <c r="I39" i="70" s="1"/>
  <c r="I37" i="70" s="1"/>
  <c r="I35" i="70" s="1"/>
  <c r="I33" i="70" s="1"/>
  <c r="I32" i="70" s="1"/>
  <c r="I173" i="59"/>
  <c r="I171" i="59" s="1"/>
  <c r="I169" i="59" s="1"/>
  <c r="I117" i="59"/>
  <c r="I116" i="59" s="1"/>
  <c r="I115" i="59" s="1"/>
  <c r="I114" i="59" s="1"/>
  <c r="I112" i="59" s="1"/>
  <c r="I110" i="59" s="1"/>
  <c r="I39" i="59" s="1"/>
  <c r="I46" i="70" l="1"/>
  <c r="F114" i="53"/>
  <c r="D17" i="63"/>
  <c r="F120" i="53"/>
  <c r="I184" i="59" s="1"/>
  <c r="I183" i="59" s="1"/>
  <c r="I182" i="59" s="1"/>
  <c r="I181" i="59" s="1"/>
  <c r="I179" i="59" s="1"/>
  <c r="I31" i="70"/>
  <c r="I30" i="70" s="1"/>
  <c r="I37" i="59"/>
  <c r="I177" i="59" l="1"/>
  <c r="E174" i="66" s="1"/>
  <c r="I167" i="59"/>
  <c r="I165" i="59" s="1"/>
  <c r="I163" i="59" s="1"/>
  <c r="I161" i="59" s="1"/>
  <c r="I159" i="59" s="1"/>
  <c r="I158" i="59" s="1"/>
  <c r="F106" i="53"/>
  <c r="F105" i="53" s="1"/>
  <c r="F9" i="53" s="1"/>
  <c r="I29" i="70"/>
  <c r="I28" i="70" s="1"/>
  <c r="I27" i="70" s="1"/>
  <c r="I25" i="70" s="1"/>
  <c r="I23" i="70" s="1"/>
  <c r="I21" i="70" s="1"/>
  <c r="J11" i="62"/>
  <c r="H11" i="62" s="1"/>
  <c r="C24" i="63" s="1"/>
  <c r="C22" i="63" s="1"/>
  <c r="C20" i="63" s="1"/>
  <c r="H14" i="62"/>
  <c r="I18" i="70" l="1"/>
  <c r="I16" i="70" s="1"/>
  <c r="I14" i="70" s="1"/>
  <c r="I12" i="70" s="1"/>
  <c r="I10" i="70" s="1"/>
  <c r="I20" i="70"/>
  <c r="C16" i="63"/>
  <c r="C14" i="63" s="1"/>
  <c r="C12" i="63" s="1"/>
  <c r="C10" i="63" s="1"/>
  <c r="I35" i="59"/>
  <c r="I33" i="59" s="1"/>
  <c r="I14" i="59" s="1"/>
  <c r="I12" i="59" s="1"/>
  <c r="I10" i="59" s="1"/>
  <c r="I10" i="60" l="1"/>
  <c r="H10" i="60"/>
  <c r="D24" i="63" l="1"/>
  <c r="D22" i="63" s="1"/>
  <c r="D20" i="63" s="1"/>
  <c r="D16" i="63" l="1"/>
  <c r="D14" i="63" s="1"/>
  <c r="D12" i="63" s="1"/>
  <c r="D10" i="63" s="1"/>
  <c r="C10" i="64" s="1"/>
  <c r="C11" i="64" s="1"/>
</calcChain>
</file>

<file path=xl/sharedStrings.xml><?xml version="1.0" encoding="utf-8"?>
<sst xmlns="http://schemas.openxmlformats.org/spreadsheetml/2006/main" count="1480" uniqueCount="477">
  <si>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</si>
  <si>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</si>
  <si>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</si>
  <si>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</si>
  <si>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</si>
  <si>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</si>
  <si>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</si>
  <si>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</si>
  <si>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</si>
  <si>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</si>
  <si>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</si>
  <si>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</si>
  <si>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</si>
  <si>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</si>
  <si>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</si>
  <si>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</si>
  <si>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</si>
  <si>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</si>
  <si>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</si>
  <si>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</si>
  <si>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</si>
  <si>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</si>
  <si>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</si>
  <si>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</si>
  <si>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</si>
  <si>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Բաժին</t>
  </si>
  <si>
    <t>Խումբ</t>
  </si>
  <si>
    <t>Դաս</t>
  </si>
  <si>
    <t>Ցուցանիշների փոփոխությունը 
(նվազեցումները նշված են փակագծերում)</t>
  </si>
  <si>
    <t xml:space="preserve"> Տարի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</si>
  <si>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</si>
  <si>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</si>
  <si>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</si>
  <si>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</si>
  <si>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 xml:space="preserve">ՀՀ տարածքային կառավարման և ենթակառուցվածքների նախարարություն </t>
  </si>
  <si>
    <t xml:space="preserve"> Միջոցառումն իրականացնողի անվանումը՛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</si>
  <si>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</si>
  <si>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</si>
  <si>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</si>
  <si>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</si>
  <si>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</si>
  <si>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</si>
  <si>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</si>
  <si>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</si>
  <si>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</si>
  <si>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</si>
  <si>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</si>
  <si>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</si>
  <si>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</si>
  <si>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Միջոցառման նկարագրությունը`</t>
  </si>
  <si>
    <t xml:space="preserve"> Միջոցառման տեսակը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</si>
  <si>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</si>
  <si>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</si>
  <si>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</si>
  <si>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</si>
  <si>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</si>
  <si>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</si>
  <si>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</si>
  <si>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</si>
  <si>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Ծրագրի միջոցառումներ</t>
  </si>
  <si>
    <t xml:space="preserve"> 04</t>
  </si>
  <si>
    <t xml:space="preserve"> ՏՆՏԵՍԱԿԱՆ ՀԱՐԱԲԵՐՈՒԹՅՈՒՆՆԵՐ</t>
  </si>
  <si>
    <t xml:space="preserve"> 05</t>
  </si>
  <si>
    <t xml:space="preserve"> 01</t>
  </si>
  <si>
    <t xml:space="preserve">  ԸՆԴԱՄԵՆԸ</t>
  </si>
  <si>
    <t xml:space="preserve"> Հանրության կողմից անմիջականորեն օգտագործվող ակտիվների հետ կապված միջոցառումներ</t>
  </si>
  <si>
    <t xml:space="preserve"> Ճանապարհաշինական աշխատանքներ</t>
  </si>
  <si>
    <t xml:space="preserve"> Տրանսպորտ</t>
  </si>
  <si>
    <t xml:space="preserve"> Ճանապարհային տրանսպորտ</t>
  </si>
  <si>
    <t xml:space="preserve"> - Շենքերի և շինությունների շինարարություն</t>
  </si>
  <si>
    <t xml:space="preserve"> - Նախագծահետազոտական ծախսեր</t>
  </si>
  <si>
    <t xml:space="preserve"> Մասնագիտացված միավոր </t>
  </si>
  <si>
    <t xml:space="preserve"> Վարկային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</si>
  <si>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</si>
  <si>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</si>
  <si>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</si>
  <si>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</si>
  <si>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 xml:space="preserve"> ՀՀ  տարածքային կառավարման և ենթակառուցվածքների նախարարություն</t>
  </si>
  <si>
    <t xml:space="preserve"> - ԸՆԹԱՑԻԿ ԾԱԽՍԵՐ </t>
  </si>
  <si>
    <t>հազար դրամներով</t>
  </si>
  <si>
    <t xml:space="preserve">                                                              Հավելված N 1</t>
  </si>
  <si>
    <t>1. Եկամուտների գծով</t>
  </si>
  <si>
    <t>2. Ծախսերի գծով</t>
  </si>
  <si>
    <t>3. Դեֆիցիտը (պակասուրդը)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</si>
  <si>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</si>
  <si>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</si>
  <si>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</si>
  <si>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</si>
  <si>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</si>
  <si>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</si>
  <si>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</si>
  <si>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</si>
  <si>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</si>
  <si>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Աշտարակ-Թալին 29+600կմ-71+500կմ հատվածի կառուցում</t>
  </si>
  <si>
    <t xml:space="preserve"> Հանրության կողմից անմիջականորեն օգտագործվող ակտիվների հետ կապված միջոցառումներ </t>
  </si>
  <si>
    <t>ԱՅԼ ՀԻՄՆԱԿԱՆ ՄԻՋՈՑՆԵՐ</t>
  </si>
  <si>
    <t xml:space="preserve"> Ճանապարհային ցանցի բարելավում</t>
  </si>
  <si>
    <t>1049</t>
  </si>
  <si>
    <t>Պետական բյուջեի դեֆիցիտի ֆինանսավորման աղբյուրներն ու դրանց տարրերի անվանումները</t>
  </si>
  <si>
    <t>21006</t>
  </si>
  <si>
    <t xml:space="preserve"> Ասիական զարգացման բանկի աջակցությամբ իրականացվող Հյուսիս-հարավ միջանցքի զարգացման վարկային ծրագիր, Տրանշ 2</t>
  </si>
  <si>
    <t>21011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</si>
  <si>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</si>
  <si>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Ավտոճանապարհների բարեկարգման աշխատանքներ</t>
  </si>
  <si>
    <t xml:space="preserve"> Հատված Թալին-Լանջիկ 71+500 կմ-90+200 կմ կառուցման շինարարական աշխատանքներ</t>
  </si>
  <si>
    <t xml:space="preserve"> Ճանապարհաշինական աշխատանքներ 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</si>
  <si>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</si>
  <si>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</si>
  <si>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 </t>
  </si>
  <si>
    <t>21008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</si>
  <si>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</si>
  <si>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 xml:space="preserve"> Նոր կամրջի կառուցման շինարարական աշխատանքներ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</si>
  <si>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</si>
  <si>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</si>
  <si>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>Հավելված N5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</si>
  <si>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</si>
  <si>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>21009</t>
  </si>
  <si>
    <t xml:space="preserve"> Լանջիկ-Գյումրի 27.47 կմ երկարությամբ ճանապարհային հատվածի կառուցում</t>
  </si>
  <si>
    <t xml:space="preserve"> 1049 </t>
  </si>
  <si>
    <t>ՀՀ կառավարության 2023 թվականի</t>
  </si>
  <si>
    <t>Ինն ամիս</t>
  </si>
  <si>
    <t xml:space="preserve"> Միջոցառումն իրականացնողի անվանումը </t>
  </si>
  <si>
    <t xml:space="preserve"> Ինն ամիս </t>
  </si>
  <si>
    <t>Ծրագրի դասիչը</t>
  </si>
  <si>
    <t>Ծրագրի անվանումը</t>
  </si>
  <si>
    <t>Ծրագրի միջոցառումները</t>
  </si>
  <si>
    <t>Հավելված N 2</t>
  </si>
  <si>
    <t xml:space="preserve">«ՀԱՅԱՍՏԱՆԻ ՀԱՆՐԱՊԵՏՈՒԹՅԱՆ 2023 ԹՎԱԿԱՆԻ ՊԵՏԱԿԱՆ ԲՅՈՒՋԵԻ
ՄԱՍԻՆ» ՕՐԵՆՔԻ N 2 ՀՈԴՎԱԾԻ ԱՂՅՈՒՍԱԿՈՒՄ ԿԱՏԱՐՎՈՂ ՓՈՓՈԽՈՒԹՅՈՒՆՆԵՐԸ </t>
  </si>
  <si>
    <t xml:space="preserve">ՀՀ կառավարության  2023 թվականի </t>
  </si>
  <si>
    <t>ՀԱՅԱՍՏԱՆԻ ՀԱՆՐԱՊԵՏՈՒԹՅԱՆ ԿԱՌԱՎԱՐՈՒԹՅԱՆ 2022 ԹՎԱԿԱՆԻ ԴԵԿՏԵՄԲԵՐԻ 29-Ի N 2111-Ն ՈՐՈՇՄԱՆ N 1 ՀԱՎԵԼՎԱԾԻ N 1 ԱՂՅՈՒՍԱԿՈՒՄ ԿԱՏԱՐՎՈՂ ՓՈՓՈԽՈՒԹՅՈՒՆՆԵՐԸ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</si>
  <si>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</si>
  <si>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</si>
  <si>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</t>
  </si>
  <si>
    <t>Հավելված N 6</t>
  </si>
  <si>
    <t xml:space="preserve">
Ցուցանիշների փոփոխությունը 
(նվազեցումները նշված են փակագծերում)
</t>
  </si>
  <si>
    <t>21012</t>
  </si>
  <si>
    <t>21017</t>
  </si>
  <si>
    <t xml:space="preserve"> Եվրասիական զարգացման բանկի աջակցությամբ իրականացվող Հյուսիս-հարավ միջանցքի զարգացման ծրագիր</t>
  </si>
  <si>
    <t xml:space="preserve"> Եմ աջակցությամբ իրականացվող վարկային ծրագրի շրջանակներում Սիսիան-Քաջարան 60կմ ճանապարհահատվածի կառուցում </t>
  </si>
  <si>
    <t xml:space="preserve">Աղյուսակներ 9.7 և 9.1.8 </t>
  </si>
  <si>
    <t>ՀՀ տարածքային կառավարման և ենթակառուցվածքների նախարարություն</t>
  </si>
  <si>
    <t xml:space="preserve"> 1-ին հատված (կմ 29+600-կմ 37+545), ընդհանուր ծավալի մեջ, տոկոս </t>
  </si>
  <si>
    <t xml:space="preserve">  2-րդ հատված (37+545-կմ 71+500), ընդհանուր ծավալի մեջ, տոկոս </t>
  </si>
  <si>
    <t xml:space="preserve"> Կապալի պայմանագրերի քանակը (հատ) </t>
  </si>
  <si>
    <t xml:space="preserve"> Վերականգնվող ճանապարհահատցված, կմ </t>
  </si>
  <si>
    <t xml:space="preserve"> Ըստ կապալի պայմանագրի հետավարտական աշխատանքների իրականացում (Հետ երաշխիքային գումարիների վճարում), հատ </t>
  </si>
  <si>
    <t xml:space="preserve"> 21017 </t>
  </si>
  <si>
    <t xml:space="preserve"> Եմ աջակցությամբ իրականացվող վարկային ծրագրի շրջանակներում Սիսիան-Քաջարան 60կմ ճանապարհահատվածի կառուցում	 </t>
  </si>
  <si>
    <t xml:space="preserve"> Սիսիան-Քաջարան 60կմ ճանապարհահատվածի շինարարություն </t>
  </si>
  <si>
    <t xml:space="preserve"> 21012 </t>
  </si>
  <si>
    <t xml:space="preserve"> Եվրասիական զարգացման բանկի աջակցությամբ իրականացվող Հյուսիս-հարավ միջանցքի զարգացման ծրագիր </t>
  </si>
  <si>
    <t xml:space="preserve"> Կառուցվող ճանապարհահատված, ընդհանուր ծավալի մեջ, տոկոս </t>
  </si>
  <si>
    <t xml:space="preserve">  Նոր կամրջի կառուցման շինարարական աշխատանքներ </t>
  </si>
  <si>
    <t xml:space="preserve"> Լանջիկ-Գյումրի 27.47 կմ երկարությամբ ճանապարհային հատվածի կառուցում 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</si>
  <si>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</si>
  <si>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</si>
  <si>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</si>
  <si>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21002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</si>
  <si>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</si>
  <si>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</si>
  <si>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«ՀԱՅԱՍՏԱՆԻ ՀԱՆՐԱՊԵՏՈՒԹՅԱՆ 2023 ԹՎԱԿԱՆԻ ՊԵՏԱԿԱՆ ԲՅՈՒՋԵԻ ՄԱՍԻՆ» ՕՐԵՆՔԻ N 1 ՀԱՎԵԼՎԱԾԻ N 3 ԱՂՅՈՒՍԱԿՈՒՄ ԿԱՏԱՐՎՈՂ ՓՈՓՈԽՈՒԹՅՈՒՆՆԵՐԸ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</si>
  <si>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</si>
  <si>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</si>
  <si>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</si>
  <si>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</si>
  <si>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</si>
  <si>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</si>
  <si>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</si>
  <si>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</si>
  <si>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</si>
  <si>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</si>
  <si>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Պետական նշանակության ավտոճանապարհների հիմնանորոգում</t>
  </si>
  <si>
    <t>Տրանսպորտային օբյեկտների հիմնանորոգում, այդ թվում</t>
  </si>
  <si>
    <t>այդ թվում` ըստ կատարողների</t>
  </si>
  <si>
    <t xml:space="preserve"> այդ թվում`բյուջետային ծախսերի տնտեսագիտական դասակարգման հոդվածներ</t>
  </si>
  <si>
    <t xml:space="preserve"> ԱՅԼ ՀԻՄՆԱԿԱՆ ՄԻՋՈՑՆԵՐ</t>
  </si>
  <si>
    <t>Հավելված N 3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</si>
  <si>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</si>
  <si>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</si>
  <si>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</si>
  <si>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Ցուցանիշների փոփոխությունը (Ավելացումները նշված են դրական նշանով, իսկ նվազեցումները` փակագծերում)</t>
  </si>
  <si>
    <t>այդ թվում՝ ըստ ուղղությունների</t>
  </si>
  <si>
    <t>1</t>
  </si>
  <si>
    <t>Միջպետական նշանակության ավտոճանապարհներ, այդ թվում</t>
  </si>
  <si>
    <t>Մ-8, Վանաձոր (Մ-6 հատման կետ) - Դիլիջան միջպետական նշանակության ավտոճանապարհի կմ0+236 - կմ6+236 հատվածի (Վանաձոր քաղաքի հատված) հիմնանորոգում</t>
  </si>
  <si>
    <t>Մ-10, Սևան-Մարտունի-Գետափ միջպետական նշանակության ավտոճանապարհի կմ79+060-կմ80+590 հատվածի վերակառուցում</t>
  </si>
  <si>
    <t>Մ-14, Մ-4-Շորժա-Վարդենիս միջպետական նշանակության ավտոճանապարհի կմ72+800 - կմ78+100 հատվածի հիմնանորոգում</t>
  </si>
  <si>
    <t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t>
  </si>
  <si>
    <t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t>
  </si>
  <si>
    <t>2</t>
  </si>
  <si>
    <t>Հանրապետական նշանակության ավտոճանապարհներ, այդ թվում</t>
  </si>
  <si>
    <t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</si>
  <si>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t>
  </si>
  <si>
    <t>Հ-3, Երևան (Ջրաշխարհ, Մ-4-ի հետ հատման տեղ)-Գառնի –Գեղարդի վանք հանրապետական նշանակության ավտոճանապարհի կմ10+770-կմ27+500 հատվածի (բացառությամբ սողանքային տեղամասերի) հիմնանորոգում</t>
  </si>
  <si>
    <t>Հ-4, Երևան - եղվարդ - Արագյուղ - Հարթավան - /Մ-3/ հանրապետական նշանակության ավտոճանապարհի կմ33+500 - կմ34+800 հատվածի (Երնջատափ գյուղը շրջանցող հատված) հիմնանորոգում</t>
  </si>
  <si>
    <t>Հ-10. /Հ-8/ (Ոսկետափ) - Վեդի - Լանջառ - /Մ-2/ հանրապետական նշանակության ավտոճանապարհի կմ5+450 - կմ9+250 հատվածի հիմնանորոգում</t>
  </si>
  <si>
    <t>Հ-15, /Մ-5/(Նորապատ) -Արգավանդ –/Մ-3/ (Վարդանաշեն) հանրապետական նշանակության ավտոճանապարհի կմ3+000 - կմ13+000 հատվածի հիմնանորոգում</t>
  </si>
  <si>
    <t>Հ-15, /Մ-5/(Նորապատ) -Արգավանդ –/Մ-3/ (Վարդանաշեն) հանրապետական նշանակության ավտոճանապարհի կմ13+000 - կմ20+000 հատվածի հիմնանորոգում</t>
  </si>
  <si>
    <t>Հ-16, /Մ-5/ - Մեծամոր – ՀԱԷԿ - /Մ-5/ հանրապետական նշանակության ավտոճանապարհի կմ0+000 - կմ10+700 հատվածի հիմնանորոգում</t>
  </si>
  <si>
    <t>Հ-21, /Հ-75/ - Հոռոմ-Արթիկ-Ալագյազ հանրապետական նշանակության ավտոճանապարհի կմ29+600 - կմ32+700 հատվածի հիմնանորոգում</t>
  </si>
  <si>
    <t>Հ-21, /Հ-75/ - Հոռոմ-Արթիկ-Ալագյազ հանրապետական նշանակության ավտոճանապարհի կմ32+700 - կմ41+000 հատվածի հիմնանորոգում</t>
  </si>
  <si>
    <t>Հ-23, /Մ-3/ - Պուշկինյան լեռնանցք - /Մ-3/ հանրապետական նշանակության ավտոճանապարհի կմ0+000 - կմ13+400 հատվածի հիմնանորոգում</t>
  </si>
  <si>
    <t>Հ-29,Սևան - Ծաղկունք – Զովաբեր հանրապետական նշանակության ավտոճանապարհի կմ 0+000-կմ 18+200 հատվածի հիմնորոգում (բացառությամբ կմ 11+000-կմ 12+000 հատվածի)</t>
  </si>
  <si>
    <t>Հ-30, Մոտեցում Գոշավանքին հանրապետական նշանակության ավտոճանապարհի կմ0+000-կմ 3+900 հատվածի հիմնանորոգում</t>
  </si>
  <si>
    <t>Հ-30, /Մ-4/ - Ճամբարակ - /Մ-14/ հանրապետական նշանակության ավտոճանապարհի կմ0+000-կմ11+000 հատվածի հիմնանորոգում</t>
  </si>
  <si>
    <t>Հ-30,Մոտեցում Արծվաշենին հանրապետական նշանակության ավտոճանապարհի կմ 0+000-կմ 5+000 և կմ5+000 -կմ5+720 հատվածների հիմնանորոգում</t>
  </si>
  <si>
    <t>Հ38,/Հ-30/ (Թթուջուր) – /Հ-36/ (Նավուր) հանրապետական նշանակության ավտոճանապարհի կմ15+100 - կմ40+100 հատվածի հիմնանորոգում</t>
  </si>
  <si>
    <t>Հ40,/Մ-2/ (Արենի) - Խաչիկ - Գնիշիկ - Եղեգնաձոր հանրապետական նշանակության ավտոճանապարհի կմ 58+000-կմ 70+000 հատվածի հիմնանորոգում</t>
  </si>
  <si>
    <t>Հ-55, Հրազդանի տրանսպորտային հանգույց-Ծաղկաձորի մարզահամալիր հանրապետական նշանակության ավտոճանապարհի կմ0+000 - կմ10+500 հատվածի հիմնանորոգում</t>
  </si>
  <si>
    <t>Հ-64, Բերդ - Արծվաբերդ - Չինարի հանրապետական նշանակության ավտոճանապարհի 18-րդ կիլոմետրում փլուզված հողային պաստառի վերականգնում</t>
  </si>
  <si>
    <t>Հ-93, /Հ-75/ - Երերույքի տաճար հանրապետական նշանակության ավտոճանապարհի կմ 0+000-կմ 2+700 հատվածի հիմնանորոգում</t>
  </si>
  <si>
    <t>Մարզային նշանակության ավտոճանապարհներ, այդ թվում</t>
  </si>
  <si>
    <t>Տ-1-14, /Մ-3/ - Հարթավան - /Հ-4/ ավտոճանապարհի կմ0+000-կմ1+200 հատվածի հիմնանորոգում</t>
  </si>
  <si>
    <t>Տ-1-44,/Մ-3/ (Ապարան) - Լուսագյուղ ավտոճանապարհի կմ0+000-կմ3+000 հատվածի հիմնանորոգում</t>
  </si>
  <si>
    <t>Տ-1-50, /Մ-3/ - Լեռնապար ավտոճանապարհի կմ0+000 - կմ3+800 հատվածի հիմնանորոգում</t>
  </si>
  <si>
    <t>Տ-1-62,/Հ-4/ - Երնջաթափ - Շողակն ավտոճանապարհի կմ0+000-կմ3+400 հատվածի հիմնանորոգում</t>
  </si>
  <si>
    <t>Տ-1-68, Ներքին Բազմաբերդ (Տ-1-65) – Կաքավաձոր (Տ-1-60) ավտոճանապարհի կմ0+000 – կմ4+100 հատվածի հիմնանորոգում</t>
  </si>
  <si>
    <t>Տ-3-14, /Մ-5/-Մրգաշատ-Ալաշկերտ-գ․Արմավիր (Տ-3-16) կմ 0+000-կմ1+300, կմ3+800-կմ4+500 և կմ4+800-կմ6+800 հատվածների հիմնանորոգման աշխատանքներ</t>
  </si>
  <si>
    <t>Տ-3-18,Ակնալիճ (Տ-3-6) – Զարթոնք – Արևիկ (Տ-3-50) կմ0+000-կմ3+628 հատվածի հիմնանորոգում</t>
  </si>
  <si>
    <t>Տ-3-19, Արևիկ(Տ-3-50)-/Հ-15/(Տանձուտ) ավտոճանապարհի կմ0+000 - կմ3+400  հատվածի հիմնանորոգում</t>
  </si>
  <si>
    <t>Տ-3-76, Զարթոնք - Արտաշար /Տ-3-54/ ավտոճանապարհի կմ 0+000-կմ 2+100 հատվածի հիմնանորոգում</t>
  </si>
  <si>
    <t>Տ-6-3, /Հ-4/ (Արագյուղ) - /Հ-5/ ավտոճանապարհի 3.7 կմ երկարությամբ հատվածի հիմնանորոգում</t>
  </si>
  <si>
    <t>Տ-6-29, Երևան (Բագրևանդի փող.) – Ձորաղբյուր (Տ-6-42) ավտոճանապարհի կմ0+000-կմ5+200 հատվածի հիմնանորոգում</t>
  </si>
  <si>
    <t>Տ-7-48, Գյումրի (Տ-7-58) - Արևիկ – Այգեբաց - Վարդաքար - /Հ-21/ մարզային նշանակության ավտոճանապարհի կմ10+440 - կմ16+200 հատվածի հիմնանորոգում</t>
  </si>
  <si>
    <t>Մ-4-Ակնաղբյուր ավտոճանապարհի 2,85կմ հատվածի և դեպի Մատուռ տանող 0,246 կմ ճանապարհի հիմնանորոգում</t>
  </si>
  <si>
    <t>Հ-36, /Մ-4/ (Իջևան) - Նավուր - Բերդ – Այգեպար հանրապետական նշանակության ավտոճանապարհի 48-րդ կիլոմետրից դեպի զորամաս տանող ճանապարհի հիմնանորոգում</t>
  </si>
  <si>
    <t>/Մ-12/ - Խնձորեսկ - Ներքին Խնձորեսկ ավտոճանապարհի կմ0+000 - կմ10+100 հատվածի հիմնանորոգում</t>
  </si>
  <si>
    <t>Տ-8-10,/Տ-8-48/ - Շամբ - Շամբի ջրամբարի պատվար /մարգարիտա/ ավտոճանապարհի հիմնանորոգում</t>
  </si>
  <si>
    <t>Տ-8-50, /Տ-8-48/ - Որոտան ավտոճանապարհի կմ0+000 - կմ1+700 հատվածի հիմնանորոգում</t>
  </si>
  <si>
    <t>/Տ-1-21/(Եղիպատրուշ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</t>
  </si>
  <si>
    <t>/Մ-12/-Կոռնիձոր-ՀՀ սահման ավտոճանապարհի կմ0+000-կմ 4+000 հատվածի վերակառուցում</t>
  </si>
  <si>
    <t>/Մ-12/-Կոռնիձոր-ՀՀ սահման ավտոճանապարհի կմ4+000-կմ 9+000 հատվածի վերակառուցում</t>
  </si>
  <si>
    <t>Տրանսպորտային օբյեկտների հիմնանորոգում</t>
  </si>
  <si>
    <t>Տ-7-8, /Տ-7-37/ - Գտաշեն–Կամխուտ – /Տ-7-37/ տեղական նշանակության ավտոճանապարհի կմ2+300-ում գտնվող 5*3մ բացվածքով հավաքովի միասնականացված ե/բ խողովակի հիմնանորոգում</t>
  </si>
  <si>
    <t>Մ-10, Սևան-Մարտունի-Գետափ միջպետական նշանակության ավտոճանապարհի կմ21+500-ում գտնվող փլուզված հողային պաստառի շեպի վերականգնում</t>
  </si>
  <si>
    <t>Մ-16, /Մ-4/ - Ոսկեպար - Նոյեմբերյան - /Մ-6/ միջպետական նշանակության ավտոճանապարհի 57կմ-ում փլուզված ներքին հենապատի հիմնանորոգում</t>
  </si>
  <si>
    <t>ՀԱՅԱՍՏԱՆԻ ՀԱՆՐԱՊԵՏՈՒԹՅԱՆ ԿԱՌԱՎԱՐՈՒԹՅԱՆ 2022 ԹՎԱԿԱՆԻ ԴԵԿՏԵՄԲԵՐԻ 29-Ի N 2111-Ն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</si>
  <si>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</si>
  <si>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</si>
  <si>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</si>
  <si>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</si>
  <si>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</si>
  <si>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</si>
  <si>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</si>
  <si>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</si>
  <si>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</si>
  <si>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</si>
  <si>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</si>
  <si>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</si>
  <si>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 ԱՇԽԱՏԱՆՔՆԵՐ</t>
  </si>
  <si>
    <t>ճանապարհների վերանորոգման աշխատանքներ</t>
  </si>
  <si>
    <t>դրամ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</si>
  <si>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</si>
  <si>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</si>
  <si>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</si>
  <si>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1049   21002</t>
  </si>
  <si>
    <t xml:space="preserve"> ՄԱՍ III.  ԾԱՌԱՅՈՒԹՅՈՒՆՆԵՐ</t>
  </si>
  <si>
    <t>Ցուցանիշների փոփոխությունը (ավելացումները նշված են դրական նշանով)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</si>
  <si>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</si>
  <si>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</si>
  <si>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</si>
  <si>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 Մասնագիտացված միավոր </t>
  </si>
  <si>
    <t>Արդյունքի չափորոշիչներ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</si>
  <si>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</si>
  <si>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</si>
  <si>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</si>
  <si>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</si>
  <si>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</si>
  <si>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</si>
  <si>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Միջոցառման վրա կատարվող ծախսը (հազար դրամ)</t>
  </si>
  <si>
    <t>Հավելված N 9</t>
  </si>
  <si>
    <t>Հավելված N 8</t>
  </si>
  <si>
    <t>Հավելված N7</t>
  </si>
  <si>
    <t>Հավելված N 4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</si>
  <si>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</si>
  <si>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</si>
  <si>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 xml:space="preserve"> 1019</t>
  </si>
  <si>
    <t xml:space="preserve"> Սոցիալական ներդրումների և տեղական զարգացման ծրագիր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</si>
  <si>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</si>
  <si>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</si>
  <si>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12001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</si>
  <si>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</si>
  <si>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t>
  </si>
  <si>
    <t xml:space="preserve"> Տրանսֆերտների տրամադրում</t>
  </si>
  <si>
    <t xml:space="preserve"> 12004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</si>
  <si>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</si>
  <si>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</si>
  <si>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</si>
  <si>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</si>
  <si>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</si>
  <si>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</si>
  <si>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31005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</si>
  <si>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</si>
  <si>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ծրագիր</t>
  </si>
  <si>
    <t xml:space="preserve"> Պետական մարմինների կողմից օգտագործվող ոչ ֆինանսական ակտիվների հետ գործառնություններ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</si>
  <si>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</si>
  <si>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</si>
  <si>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</si>
  <si>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09</t>
  </si>
  <si>
    <t xml:space="preserve"> Տնտեսական հարաբերություններ (այլ դասերին չպատկանող)</t>
  </si>
  <si>
    <t xml:space="preserve"> ՀՀ  տարածքային կառավարման և ենթակառուցվածքների նախարարության ջրային կոմիտե</t>
  </si>
  <si>
    <t xml:space="preserve"> ՄԵՔԵՆԱՆԵՐ  ԵՎ  ՍԱՐՔԱՎՈՐՈՒՄՆԵՐ</t>
  </si>
  <si>
    <t xml:space="preserve"> - Այլ մեքենաներ և սարքավորումներ</t>
  </si>
  <si>
    <t xml:space="preserve"> - Վարչական սարքավորումներ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</si>
  <si>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</si>
  <si>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</si>
  <si>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</si>
  <si>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</si>
  <si>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</si>
  <si>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31005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</si>
  <si>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</si>
  <si>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</si>
  <si>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</si>
  <si>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</si>
  <si>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1019 </t>
  </si>
  <si>
    <t xml:space="preserve"> Սոցիալական ներդրումների և տեղական զարգացման ծրագիր </t>
  </si>
  <si>
    <t xml:space="preserve"> 12001 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</si>
  <si>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 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</si>
  <si>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 </t>
  </si>
  <si>
    <t xml:space="preserve"> Տրանսֆերտների տրամադրում </t>
  </si>
  <si>
    <t xml:space="preserve"> Շահառուների ընտրության չափանիշները </t>
  </si>
  <si>
    <t xml:space="preserve">  Համաձայն ՏԶՀ Ղեկավար ձեռնարկի, որը ֆինանսավորման համաձայնագրի մաս է կազմում </t>
  </si>
  <si>
    <t xml:space="preserve"> 12004 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</si>
  <si>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 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</si>
  <si>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 </t>
  </si>
  <si>
    <t xml:space="preserve"> Համաձայն ՏԶՀ Ղեկավար ձեռնարկի, որը ֆինանսավորման համաձայնագրի մաս է կազմում 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</si>
  <si>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</si>
  <si>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</si>
  <si>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</si>
  <si>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</si>
  <si>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կառավարություն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</si>
  <si>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</si>
  <si>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</si>
  <si>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</si>
  <si>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</si>
  <si>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</si>
  <si>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</si>
  <si>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</si>
  <si>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Աղյուսակներ 9.47 և 9.1.58 </t>
  </si>
  <si>
    <t xml:space="preserve"> 1139 </t>
  </si>
  <si>
    <t xml:space="preserve"> ՀՀ կառավարության պահուստային ֆոնդ </t>
  </si>
  <si>
    <t xml:space="preserve"> ՄԱՍ 1 ԵՎ 2. ՊԵՏԱԿԱՆ ՄԱՐՄՆԻ ԳԾՈՎ ԱՐԴՅՈՒՆՔԱՅԻՆ (ԿԱՏԱՐՈՂԱԿԱՆ) ՑՈՒՑԱՆԻՇՆԵՐԸ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</si>
  <si>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</si>
  <si>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</si>
  <si>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</si>
  <si>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</si>
  <si>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>45231177/626</t>
  </si>
  <si>
    <t>ԲՄ</t>
  </si>
  <si>
    <t>45231177/629</t>
  </si>
  <si>
    <t>45231177/515</t>
  </si>
  <si>
    <t>ՀԲՄ</t>
  </si>
  <si>
    <t>45231177/558</t>
  </si>
  <si>
    <t>45231177/526</t>
  </si>
  <si>
    <t>45231177/574</t>
  </si>
  <si>
    <t>45231177/101</t>
  </si>
  <si>
    <t>45231177/501</t>
  </si>
  <si>
    <t>45231177/502</t>
  </si>
  <si>
    <t>45231177/504</t>
  </si>
  <si>
    <t>45231177/519</t>
  </si>
  <si>
    <t>45231177/505</t>
  </si>
  <si>
    <t>45231177/63</t>
  </si>
  <si>
    <t>45231177/545</t>
  </si>
  <si>
    <t>45231177/523</t>
  </si>
  <si>
    <t>45231177/506</t>
  </si>
  <si>
    <t>45231177/555</t>
  </si>
  <si>
    <t>45231177/509</t>
  </si>
  <si>
    <t>45231177/556</t>
  </si>
  <si>
    <t>45231177/524</t>
  </si>
  <si>
    <t>45231177/525</t>
  </si>
  <si>
    <t>45231177/18</t>
  </si>
  <si>
    <t>45231177/30</t>
  </si>
  <si>
    <t>71351540/501</t>
  </si>
  <si>
    <t>71351540/504</t>
  </si>
  <si>
    <t>71351540/518</t>
  </si>
  <si>
    <t>71351540/549</t>
  </si>
  <si>
    <t>71351540/525</t>
  </si>
  <si>
    <t>71351540/557</t>
  </si>
  <si>
    <t>71351540/510</t>
  </si>
  <si>
    <t>71351540/512</t>
  </si>
  <si>
    <t>71351540/527</t>
  </si>
  <si>
    <t>71351540/541</t>
  </si>
  <si>
    <t>71351540/530</t>
  </si>
  <si>
    <t>71351540/511</t>
  </si>
  <si>
    <t>71351540/545</t>
  </si>
  <si>
    <t>71351540/513</t>
  </si>
  <si>
    <t>71351540/546</t>
  </si>
  <si>
    <t>71241200/532</t>
  </si>
  <si>
    <t>նախագծերի պատրաստման,ծախսերի գնահատման ծառայություններ</t>
  </si>
  <si>
    <t>71241200/519</t>
  </si>
  <si>
    <t>71241200/515</t>
  </si>
  <si>
    <t>71241200/520</t>
  </si>
  <si>
    <t>71241200/503</t>
  </si>
  <si>
    <t>71241200/504</t>
  </si>
  <si>
    <t>71241200/505</t>
  </si>
  <si>
    <t>71241200/521</t>
  </si>
  <si>
    <t>71241200/531</t>
  </si>
  <si>
    <t>71241200/509</t>
  </si>
  <si>
    <t>71241200/523</t>
  </si>
  <si>
    <t>71241200/524</t>
  </si>
  <si>
    <t>71241200/525</t>
  </si>
  <si>
    <t>71241200/506</t>
  </si>
  <si>
    <t>71241200/508</t>
  </si>
  <si>
    <t>71241200/534</t>
  </si>
  <si>
    <t>50531140/537</t>
  </si>
  <si>
    <t>փորձաքննության ծառայություններ</t>
  </si>
  <si>
    <t>ԳՀ</t>
  </si>
  <si>
    <t>50531140/507</t>
  </si>
  <si>
    <t>50531140/520</t>
  </si>
  <si>
    <t>50531140/513</t>
  </si>
  <si>
    <t>50531140/521</t>
  </si>
  <si>
    <t>50531140/516</t>
  </si>
  <si>
    <t>50531140/517</t>
  </si>
  <si>
    <t>50531140/518</t>
  </si>
  <si>
    <t>50531140/522</t>
  </si>
  <si>
    <t>50531140/528</t>
  </si>
  <si>
    <t>50531140/519</t>
  </si>
  <si>
    <t>50531140/525</t>
  </si>
  <si>
    <t>50531140/526</t>
  </si>
  <si>
    <t>50531140/527</t>
  </si>
  <si>
    <t>50531140/539</t>
  </si>
  <si>
    <t>ՄԱ</t>
  </si>
  <si>
    <t>98111140/60</t>
  </si>
  <si>
    <t>71241200/526</t>
  </si>
  <si>
    <t>71241200/528</t>
  </si>
  <si>
    <t>71241200/527</t>
  </si>
  <si>
    <t>Գյումրի համայնքի Օղակային փողոցի կմ0+000 - կմ2+500 (Մ-7-ի հետ հատման կետ) հատվածի հիմնանորոգում</t>
  </si>
  <si>
    <t>ՀԱՅԱՍՏԱՆԻ ՀԱՆՐԱՊԵՏՈՒԹՅԱՆ ԿԱՌԱՎԱՐՈՒԹՅԱՆ 2022 ԹՎԱԿԱՆԻ ԴԵԿՏԵՄԲԵՐԻ 29-Ի N 2111-Ն ՈՐՈՇՄԱՆ N 9 ՀԱՎԵԼՎԱԾԻ N 9.7, 9․47 ԵՎ N 9.1 ՀԱՎԵԼՎԱԾԻ N 9.1.8, 9.1.25, 9․1․58 ԱՂՅՈՒՍԱԿՆԵՐՈՒՄ ԿԱՏԱՐՎՈՂ ԼՐԱՑՈՒՄՆԵՐԸ ԵՎ ՓՈՓՈԽՈՒԹՅՈՒՆՆԵՐԸ</t>
  </si>
  <si>
    <t>ՀԱՅԱՍՏԱՆԻ ՀԱՆՐԱՊԵՏՈՒԹՅԱՆ ԿԱՌԱՎԱՐՈՒԹՅԱՆ ՊԱՀՈՒՍՏԱՅԻՆ ՖՈՆԴԻՑ ՀԱՏԿԱՑՎՈՂ ԳՈՒՄԱՐԻ ՄԱՍԻՆ</t>
  </si>
  <si>
    <t>հազար դրամ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</si>
  <si>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</si>
  <si>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նշանով, իսկ նվազեցումները` փակագծերում) </t>
  </si>
  <si>
    <t xml:space="preserve"> բաժինը</t>
  </si>
  <si>
    <t xml:space="preserve"> խումբը</t>
  </si>
  <si>
    <t xml:space="preserve"> դասը</t>
  </si>
  <si>
    <t>ծրագիրը</t>
  </si>
  <si>
    <t>միջոցառումը</t>
  </si>
  <si>
    <t>Առաջին կիսամյակ</t>
  </si>
  <si>
    <t xml:space="preserve"> ԸՆԴԱՄԵՆԸ՝ ԾԱԽՍԵՐ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</si>
  <si>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</si>
  <si>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</si>
  <si>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</si>
  <si>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 ԸՆԴԱՄԵՆԸ` ԾԱԽՍԵՐ</t>
  </si>
  <si>
    <t xml:space="preserve"> ԸՆԹԱՑԻԿ ԾԱԽՍԵՐ</t>
  </si>
  <si>
    <t xml:space="preserve"> ԱՅԼ  ԾԱԽՍԵՐ</t>
  </si>
  <si>
    <t xml:space="preserve"> - Պահուստային միջոցներ</t>
  </si>
  <si>
    <t xml:space="preserve"> 11017</t>
  </si>
  <si>
    <t xml:space="preserve"> Հյուսիս-հարավ ճանապարհային միջանցքի զարգացման ծրագրի Քաջարանի թունելի և մոտեցումների համակարգում և կառավարում</t>
  </si>
  <si>
    <t xml:space="preserve"> Հյուսիս-հարավ ճանապարհային միջանցքի զարգացման ծրագրի շրջանակներում հողերի օտարում (Քաջարանի թունել և մոտեցում)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</si>
  <si>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</si>
  <si>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</si>
  <si>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</si>
  <si>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11017</t>
  </si>
  <si>
    <t xml:space="preserve"> 11017 </t>
  </si>
  <si>
    <t xml:space="preserve"> Հյուսիս-հարավ ճանապարհային միջանցքի զարգացման ծրագրի Քաջարանի թունելի և մոտեցումների համակարգում և կառավարում </t>
  </si>
  <si>
    <t xml:space="preserve"> Հյուսիս-հարավ ճանապարհային միջանցքի զարգացման ծրագրի շրջանակներում հողերի օտարում (Քաջարանի թունել և մոտեցում) </t>
  </si>
  <si>
    <t xml:space="preserve"> Հողերի օտարում, շահառուների քանակ </t>
  </si>
  <si>
    <t>Ա.Ներքին աղբյուրներ-ընդամենը</t>
  </si>
  <si>
    <t>1.1. Արժեթղթերի (բացառությամբ բաժնետոմսերի և կապիտալում այլ մասնակցության) թողարկումից և տեղաբաշխումից զուտ մուտքեր</t>
  </si>
  <si>
    <t>ՀՀ ֆինանսների նախարարություն</t>
  </si>
  <si>
    <t>գանձապետական պարտատոմսեր</t>
  </si>
  <si>
    <t>Մ-1, Երևան-Գյումրի-Հայաստանի Հանրապետության սահման միջպետական նշանակության ավտոճանապարհի կմ160+200-կմ171+700 հատվածի հիմնանորոգում</t>
  </si>
  <si>
    <t>Մ-2, Երևան-Երասխ-Գորիս-Մեղրի-Հայաստանի Հանրապետության սահման կմ53+150 - կմ65+350 հատվածի հիմնանորոգում</t>
  </si>
  <si>
    <t>Մ-2, Երևան-Երասխ-Գորիս-Մեղրի-Հայաստանի Հանրապետության սահման միջպետական նշանակության ավտոճանապարհի կմ142+000 - կմ150+700 հատվածի հիմնանորոգում</t>
  </si>
  <si>
    <t>Մ-2, Երևան-Երասխ-Գորիս-Մեղրի-Հայաստանի Հանրապետության սահման միջպետական նշանակության ավտոճանապարհի կմ297+800-կմ311+250 հատվածի հիմնանորոգման աշխատանքների (1-ին տեղամաս՝ կմ297+800-կմ301+820 հատված)</t>
  </si>
  <si>
    <t>Մ-3, Հայաստանի Հանրապետության սահման-Մարգարա-Վանաձոր-Տաշիր-Հայաստանի Հանրապետության սահման միջպետական նշանակության ավտոճանապարհի կմ39+500-կմ45+300 հատվածի հիմնանորոգում</t>
  </si>
  <si>
    <t>Մ-4, Երևան-Սևան-Իջևան-Հայաստանի Հանրապետության սահման միջպետական նշանակության ավտոճանապարհի Դիլիջան-Իջևան հատվածում անվտանգության տարրերի բարելավում և սև կետերի շտկում</t>
  </si>
  <si>
    <t>Մ4, Երևան - Սևան - Իջևան – Հայաստանի Հանրապետության սահման միջպետական նշանակության ավտոճանապարհի կմ144+240-կմ148+200 հատվածի հիմնանորոգում</t>
  </si>
  <si>
    <t>Մ-3, Հայաստանի Հանրապետության սահման-Մարգարա-Վանաձոր-Տաշիր-Հայաստանի Հանրապետության սահման միջպետական նշանակության ավտոճանապարհի կմ130+400-կմ135+354 հատվածի հիմնանորոգում</t>
  </si>
  <si>
    <t>Մ-7, /Մ-3/ - Սպիտակ – Գյումրի - Հայաստանի ՀանրապետությանՀանրապետության սահման միջպետական նշանակության ավտոճանապարհի կմ47+100-կմ48+000 հատվածի հիմնանորոգում</t>
  </si>
  <si>
    <t>Մ-13, /Մ-2/ - Անգեղակոթ - Հայաստանի Հանրապետությանի սահման միջպետական նշանակության ավտոճանապարհի կմ0+000-կմ8+000 հատվածի հիմնանորոգում</t>
  </si>
  <si>
    <t>Մ-1, Երևան-Գյումրի-Հայաստանի Հանրապետության սահման միջպետական նշանակության ավտոճանապարհի կմ 141+500-կմ143+300 հատվածի հիմնանորոգում</t>
  </si>
  <si>
    <t>Մ-2, Երևան-Երասխ-Գորիս-Մեղրի-Հայաստանի Հանրապետության սահման միջպետական նշանակության ավտոճանապարհի կմ131+500 - կմ139+000 հատվածի հիմնանորոգում</t>
  </si>
  <si>
    <t xml:space="preserve">Մ-5, Երևան - Արմավիր - Հայաստանի Հանրապետության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Երևան-Արմավիր-Հայաստանի Հանրապետության սահման ա/ճ-ի կմ 35+457 - կմ 37+054 հատվածի ջրահեռացման համակարգի վերականգնում </t>
  </si>
  <si>
    <t>Մ-7, /Մ-3/ - Սպիտակ – Գյումրի - Հայաստանի Հանրապետության սահման միջպետական նշանակության ավտոճանապարհի կմ47+100-կմ48+000 հատվածի հիմնանորոգում</t>
  </si>
  <si>
    <t>Մ-13, /Մ-2/ - Անգեղակոթ - Հայաստանի Հանրապետության սահման միջպետական նշանակության ավտոճանապարհի կմ0+000-կմ8+000 հատվածի հիմնանորոգում</t>
  </si>
  <si>
    <t>.</t>
  </si>
  <si>
    <t>Հավելված 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</si>
</sst>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р_._-;\-* #,##0.00_р_._-;_-* &quot;-&quot;??_р_._-;_-@_-"/>
    <numFmt numFmtId="170" formatCode="_ * #,##0.00_)\ _ _ ;_ * \(#,##0.00\)\ _ _ ;_ * &quot;-&quot;??_)\ _ _ ;_ @_ "/>
    <numFmt numFmtId="171" formatCode="_-* #,##0.00\ _֏_-;\-* #,##0.00\ _֏_-;_-* &quot;-&quot;??\ _֏_-;_-@_-"/>
    <numFmt numFmtId="172" formatCode="##,##0.00;\(##,##0.00\);\-"/>
    <numFmt numFmtId="173" formatCode="_(* #,##0_);_(* \(#,##0\);_(* &quot;-&quot;??_);_(@_)"/>
    <numFmt numFmtId="174" formatCode="[&lt;=9999999]###\-####;\(###\)\ ###\-####"/>
    <numFmt numFmtId="175" formatCode="#,##0.0"/>
    <numFmt numFmtId="176" formatCode="##,##0;\(##,##0\);\-"/>
  </numFmts>
  <fonts count="10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i/>
      <sz val="8"/>
      <name val="GHEA Grapalat"/>
      <family val="2"/>
    </font>
    <font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rgb="FFFA7D00"/>
      <name val="GHEA Grapalat"/>
      <family val="3"/>
    </font>
    <font>
      <i/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u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b/>
      <sz val="8"/>
      <name val="GHEA Grapalat"/>
      <family val="2"/>
    </font>
    <font>
      <b/>
      <i/>
      <sz val="12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009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6" fontId="9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2" fillId="0" borderId="0"/>
    <xf numFmtId="0" fontId="13" fillId="0" borderId="0"/>
    <xf numFmtId="165" fontId="12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5" applyNumberFormat="0" applyAlignment="0" applyProtection="0"/>
    <xf numFmtId="0" fontId="20" fillId="7" borderId="8" applyNumberFormat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5" applyNumberFormat="0" applyAlignment="0" applyProtection="0"/>
    <xf numFmtId="0" fontId="27" fillId="0" borderId="7" applyNumberFormat="0" applyFill="0" applyAlignment="0" applyProtection="0"/>
    <xf numFmtId="0" fontId="28" fillId="4" borderId="0" applyNumberFormat="0" applyBorder="0" applyAlignment="0" applyProtection="0"/>
    <xf numFmtId="0" fontId="29" fillId="0" borderId="0"/>
    <xf numFmtId="0" fontId="9" fillId="0" borderId="0">
      <alignment horizontal="left" vertical="top" wrapText="1"/>
    </xf>
    <xf numFmtId="0" fontId="6" fillId="0" borderId="0"/>
    <xf numFmtId="0" fontId="16" fillId="8" borderId="9" applyNumberFormat="0" applyFont="0" applyAlignment="0" applyProtection="0"/>
    <xf numFmtId="0" fontId="12" fillId="8" borderId="9" applyNumberFormat="0" applyFont="0" applyAlignment="0" applyProtection="0"/>
    <xf numFmtId="0" fontId="31" fillId="6" borderId="6" applyNumberFormat="0" applyAlignment="0" applyProtection="0"/>
    <xf numFmtId="9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11" fillId="0" borderId="0"/>
    <xf numFmtId="0" fontId="37" fillId="4" borderId="0" applyNumberFormat="0" applyBorder="0" applyAlignment="0" applyProtection="0"/>
    <xf numFmtId="0" fontId="14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7" borderId="0" applyNumberFormat="0" applyBorder="0" applyAlignment="0" applyProtection="0"/>
    <xf numFmtId="0" fontId="30" fillId="36" borderId="0" applyNumberFormat="0" applyBorder="0" applyAlignment="0" applyProtection="0"/>
    <xf numFmtId="0" fontId="30" fillId="42" borderId="0" applyNumberFormat="0" applyBorder="0" applyAlignment="0" applyProtection="0"/>
    <xf numFmtId="0" fontId="30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34" borderId="0" applyNumberFormat="0" applyBorder="0" applyAlignment="0" applyProtection="0"/>
    <xf numFmtId="0" fontId="40" fillId="51" borderId="11" applyNumberFormat="0" applyAlignment="0" applyProtection="0"/>
    <xf numFmtId="0" fontId="41" fillId="52" borderId="12" applyNumberFormat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41" borderId="11" applyNumberFormat="0" applyAlignment="0" applyProtection="0"/>
    <xf numFmtId="0" fontId="48" fillId="0" borderId="16" applyNumberFormat="0" applyFill="0" applyAlignment="0" applyProtection="0"/>
    <xf numFmtId="0" fontId="49" fillId="53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12" fillId="0" borderId="0"/>
    <xf numFmtId="0" fontId="6" fillId="0" borderId="0"/>
    <xf numFmtId="0" fontId="6" fillId="0" borderId="0"/>
    <xf numFmtId="0" fontId="11" fillId="54" borderId="17" applyNumberFormat="0" applyFont="0" applyAlignment="0" applyProtection="0"/>
    <xf numFmtId="0" fontId="50" fillId="51" borderId="18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19" applyNumberFormat="0" applyFill="0" applyAlignment="0" applyProtection="0"/>
    <xf numFmtId="0" fontId="53" fillId="0" borderId="0" applyNumberFormat="0" applyFill="0" applyBorder="0" applyAlignment="0" applyProtection="0"/>
    <xf numFmtId="0" fontId="36" fillId="0" borderId="0"/>
    <xf numFmtId="1" fontId="55" fillId="0" borderId="0"/>
    <xf numFmtId="0" fontId="56" fillId="0" borderId="0"/>
    <xf numFmtId="0" fontId="6" fillId="0" borderId="0"/>
    <xf numFmtId="0" fontId="12" fillId="0" borderId="0"/>
    <xf numFmtId="0" fontId="9" fillId="0" borderId="0">
      <alignment horizontal="left" vertical="top" wrapText="1"/>
    </xf>
    <xf numFmtId="0" fontId="14" fillId="0" borderId="0"/>
    <xf numFmtId="0" fontId="57" fillId="0" borderId="0"/>
    <xf numFmtId="0" fontId="6" fillId="0" borderId="0"/>
    <xf numFmtId="0" fontId="6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9" fillId="0" borderId="0" applyFont="0" applyFill="0" applyBorder="0" applyAlignment="0" applyProtection="0">
      <alignment horizontal="left" vertical="top" wrapText="1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3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60" fillId="12" borderId="0" applyNumberFormat="0" applyBorder="0" applyAlignment="0" applyProtection="0"/>
    <xf numFmtId="0" fontId="60" fillId="16" borderId="0" applyNumberFormat="0" applyBorder="0" applyAlignment="0" applyProtection="0"/>
    <xf numFmtId="0" fontId="60" fillId="20" borderId="0" applyNumberFormat="0" applyBorder="0" applyAlignment="0" applyProtection="0"/>
    <xf numFmtId="0" fontId="60" fillId="24" borderId="0" applyNumberFormat="0" applyBorder="0" applyAlignment="0" applyProtection="0"/>
    <xf numFmtId="0" fontId="60" fillId="28" borderId="0" applyNumberFormat="0" applyBorder="0" applyAlignment="0" applyProtection="0"/>
    <xf numFmtId="0" fontId="60" fillId="32" borderId="0" applyNumberFormat="0" applyBorder="0" applyAlignment="0" applyProtection="0"/>
    <xf numFmtId="0" fontId="60" fillId="9" borderId="0" applyNumberFormat="0" applyBorder="0" applyAlignment="0" applyProtection="0"/>
    <xf numFmtId="0" fontId="60" fillId="13" borderId="0" applyNumberFormat="0" applyBorder="0" applyAlignment="0" applyProtection="0"/>
    <xf numFmtId="0" fontId="60" fillId="17" borderId="0" applyNumberFormat="0" applyBorder="0" applyAlignment="0" applyProtection="0"/>
    <xf numFmtId="0" fontId="60" fillId="21" borderId="0" applyNumberFormat="0" applyBorder="0" applyAlignment="0" applyProtection="0"/>
    <xf numFmtId="0" fontId="60" fillId="25" borderId="0" applyNumberFormat="0" applyBorder="0" applyAlignment="0" applyProtection="0"/>
    <xf numFmtId="0" fontId="60" fillId="29" borderId="0" applyNumberFormat="0" applyBorder="0" applyAlignment="0" applyProtection="0"/>
    <xf numFmtId="0" fontId="61" fillId="3" borderId="0" applyNumberFormat="0" applyBorder="0" applyAlignment="0" applyProtection="0"/>
    <xf numFmtId="0" fontId="62" fillId="6" borderId="5" applyNumberFormat="0" applyAlignment="0" applyProtection="0"/>
    <xf numFmtId="0" fontId="63" fillId="7" borderId="8" applyNumberFormat="0" applyAlignment="0" applyProtection="0"/>
    <xf numFmtId="0" fontId="64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6" fillId="0" borderId="2" applyNumberFormat="0" applyFill="0" applyAlignment="0" applyProtection="0"/>
    <xf numFmtId="0" fontId="67" fillId="0" borderId="3" applyNumberFormat="0" applyFill="0" applyAlignment="0" applyProtection="0"/>
    <xf numFmtId="0" fontId="68" fillId="0" borderId="4" applyNumberFormat="0" applyFill="0" applyAlignment="0" applyProtection="0"/>
    <xf numFmtId="0" fontId="68" fillId="0" borderId="0" applyNumberFormat="0" applyFill="0" applyBorder="0" applyAlignment="0" applyProtection="0"/>
    <xf numFmtId="0" fontId="69" fillId="5" borderId="5" applyNumberFormat="0" applyAlignment="0" applyProtection="0"/>
    <xf numFmtId="0" fontId="70" fillId="0" borderId="7" applyNumberFormat="0" applyFill="0" applyAlignment="0" applyProtection="0"/>
    <xf numFmtId="0" fontId="37" fillId="4" borderId="0" applyNumberFormat="0" applyBorder="0" applyAlignment="0" applyProtection="0"/>
    <xf numFmtId="0" fontId="71" fillId="6" borderId="6" applyNumberFormat="0" applyAlignment="0" applyProtection="0"/>
    <xf numFmtId="0" fontId="59" fillId="0" borderId="0" applyNumberFormat="0" applyFill="0" applyBorder="0" applyAlignment="0" applyProtection="0"/>
    <xf numFmtId="0" fontId="72" fillId="0" borderId="10" applyNumberFormat="0" applyFill="0" applyAlignment="0" applyProtection="0"/>
    <xf numFmtId="0" fontId="73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0" fontId="40" fillId="51" borderId="21" applyNumberFormat="0" applyAlignment="0" applyProtection="0"/>
    <xf numFmtId="43" fontId="3" fillId="0" borderId="0" applyFont="0" applyFill="0" applyBorder="0" applyAlignment="0" applyProtection="0"/>
    <xf numFmtId="0" fontId="47" fillId="41" borderId="21" applyNumberFormat="0" applyAlignment="0" applyProtection="0"/>
    <xf numFmtId="0" fontId="3" fillId="0" borderId="0"/>
    <xf numFmtId="0" fontId="11" fillId="54" borderId="22" applyNumberFormat="0" applyFont="0" applyAlignment="0" applyProtection="0"/>
    <xf numFmtId="0" fontId="50" fillId="51" borderId="23" applyNumberFormat="0" applyAlignment="0" applyProtection="0"/>
    <xf numFmtId="0" fontId="52" fillId="0" borderId="24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9" applyNumberFormat="0" applyFont="0" applyAlignment="0" applyProtection="0"/>
    <xf numFmtId="43" fontId="2" fillId="0" borderId="0" applyFont="0" applyFill="0" applyBorder="0" applyAlignment="0" applyProtection="0"/>
    <xf numFmtId="0" fontId="47" fillId="41" borderId="25" applyNumberFormat="0" applyAlignment="0" applyProtection="0"/>
    <xf numFmtId="0" fontId="50" fillId="51" borderId="27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0" fillId="51" borderId="2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2" fillId="0" borderId="28" applyNumberFormat="0" applyFill="0" applyAlignment="0" applyProtection="0"/>
    <xf numFmtId="0" fontId="11" fillId="54" borderId="26" applyNumberFormat="0" applyFont="0" applyAlignment="0" applyProtection="0"/>
    <xf numFmtId="0" fontId="9" fillId="0" borderId="0">
      <alignment horizontal="left" vertical="top" wrapText="1"/>
    </xf>
    <xf numFmtId="171" fontId="8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8" fillId="10" borderId="0" applyNumberFormat="0" applyBorder="0" applyAlignment="0" applyProtection="0"/>
    <xf numFmtId="0" fontId="2" fillId="14" borderId="0" applyNumberFormat="0" applyBorder="0" applyAlignment="0" applyProtection="0"/>
    <xf numFmtId="0" fontId="8" fillId="14" borderId="0" applyNumberFormat="0" applyBorder="0" applyAlignment="0" applyProtection="0"/>
    <xf numFmtId="0" fontId="2" fillId="18" borderId="0" applyNumberFormat="0" applyBorder="0" applyAlignment="0" applyProtection="0"/>
    <xf numFmtId="0" fontId="8" fillId="18" borderId="0" applyNumberFormat="0" applyBorder="0" applyAlignment="0" applyProtection="0"/>
    <xf numFmtId="0" fontId="2" fillId="22" borderId="0" applyNumberFormat="0" applyBorder="0" applyAlignment="0" applyProtection="0"/>
    <xf numFmtId="0" fontId="8" fillId="22" borderId="0" applyNumberFormat="0" applyBorder="0" applyAlignment="0" applyProtection="0"/>
    <xf numFmtId="0" fontId="2" fillId="26" borderId="0" applyNumberFormat="0" applyBorder="0" applyAlignment="0" applyProtection="0"/>
    <xf numFmtId="0" fontId="8" fillId="26" borderId="0" applyNumberFormat="0" applyBorder="0" applyAlignment="0" applyProtection="0"/>
    <xf numFmtId="0" fontId="2" fillId="30" borderId="0" applyNumberFormat="0" applyBorder="0" applyAlignment="0" applyProtection="0"/>
    <xf numFmtId="0" fontId="8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8" fillId="11" borderId="0" applyNumberFormat="0" applyBorder="0" applyAlignment="0" applyProtection="0"/>
    <xf numFmtId="0" fontId="2" fillId="15" borderId="0" applyNumberFormat="0" applyBorder="0" applyAlignment="0" applyProtection="0"/>
    <xf numFmtId="0" fontId="8" fillId="15" borderId="0" applyNumberFormat="0" applyBorder="0" applyAlignment="0" applyProtection="0"/>
    <xf numFmtId="0" fontId="2" fillId="19" borderId="0" applyNumberFormat="0" applyBorder="0" applyAlignment="0" applyProtection="0"/>
    <xf numFmtId="0" fontId="8" fillId="19" borderId="0" applyNumberFormat="0" applyBorder="0" applyAlignment="0" applyProtection="0"/>
    <xf numFmtId="0" fontId="2" fillId="23" borderId="0" applyNumberFormat="0" applyBorder="0" applyAlignment="0" applyProtection="0"/>
    <xf numFmtId="0" fontId="8" fillId="23" borderId="0" applyNumberFormat="0" applyBorder="0" applyAlignment="0" applyProtection="0"/>
    <xf numFmtId="0" fontId="2" fillId="27" borderId="0" applyNumberFormat="0" applyBorder="0" applyAlignment="0" applyProtection="0"/>
    <xf numFmtId="0" fontId="8" fillId="27" borderId="0" applyNumberFormat="0" applyBorder="0" applyAlignment="0" applyProtection="0"/>
    <xf numFmtId="0" fontId="2" fillId="31" borderId="0" applyNumberFormat="0" applyBorder="0" applyAlignment="0" applyProtection="0"/>
    <xf numFmtId="0" fontId="8" fillId="31" borderId="0" applyNumberFormat="0" applyBorder="0" applyAlignment="0" applyProtection="0"/>
    <xf numFmtId="0" fontId="60" fillId="12" borderId="0" applyNumberFormat="0" applyBorder="0" applyAlignment="0" applyProtection="0"/>
    <xf numFmtId="0" fontId="76" fillId="12" borderId="0" applyNumberFormat="0" applyBorder="0" applyAlignment="0" applyProtection="0"/>
    <xf numFmtId="0" fontId="60" fillId="16" borderId="0" applyNumberFormat="0" applyBorder="0" applyAlignment="0" applyProtection="0"/>
    <xf numFmtId="0" fontId="76" fillId="16" borderId="0" applyNumberFormat="0" applyBorder="0" applyAlignment="0" applyProtection="0"/>
    <xf numFmtId="0" fontId="60" fillId="20" borderId="0" applyNumberFormat="0" applyBorder="0" applyAlignment="0" applyProtection="0"/>
    <xf numFmtId="0" fontId="76" fillId="20" borderId="0" applyNumberFormat="0" applyBorder="0" applyAlignment="0" applyProtection="0"/>
    <xf numFmtId="0" fontId="60" fillId="24" borderId="0" applyNumberFormat="0" applyBorder="0" applyAlignment="0" applyProtection="0"/>
    <xf numFmtId="0" fontId="76" fillId="24" borderId="0" applyNumberFormat="0" applyBorder="0" applyAlignment="0" applyProtection="0"/>
    <xf numFmtId="0" fontId="60" fillId="28" borderId="0" applyNumberFormat="0" applyBorder="0" applyAlignment="0" applyProtection="0"/>
    <xf numFmtId="0" fontId="76" fillId="28" borderId="0" applyNumberFormat="0" applyBorder="0" applyAlignment="0" applyProtection="0"/>
    <xf numFmtId="0" fontId="60" fillId="32" borderId="0" applyNumberFormat="0" applyBorder="0" applyAlignment="0" applyProtection="0"/>
    <xf numFmtId="0" fontId="76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54" fillId="0" borderId="0"/>
    <xf numFmtId="0" fontId="60" fillId="9" borderId="0" applyNumberFormat="0" applyBorder="0" applyAlignment="0" applyProtection="0"/>
    <xf numFmtId="0" fontId="76" fillId="9" borderId="0" applyNumberFormat="0" applyBorder="0" applyAlignment="0" applyProtection="0"/>
    <xf numFmtId="0" fontId="60" fillId="13" borderId="0" applyNumberFormat="0" applyBorder="0" applyAlignment="0" applyProtection="0"/>
    <xf numFmtId="0" fontId="76" fillId="13" borderId="0" applyNumberFormat="0" applyBorder="0" applyAlignment="0" applyProtection="0"/>
    <xf numFmtId="0" fontId="60" fillId="17" borderId="0" applyNumberFormat="0" applyBorder="0" applyAlignment="0" applyProtection="0"/>
    <xf numFmtId="0" fontId="76" fillId="17" borderId="0" applyNumberFormat="0" applyBorder="0" applyAlignment="0" applyProtection="0"/>
    <xf numFmtId="0" fontId="60" fillId="21" borderId="0" applyNumberFormat="0" applyBorder="0" applyAlignment="0" applyProtection="0"/>
    <xf numFmtId="0" fontId="76" fillId="21" borderId="0" applyNumberFormat="0" applyBorder="0" applyAlignment="0" applyProtection="0"/>
    <xf numFmtId="0" fontId="60" fillId="25" borderId="0" applyNumberFormat="0" applyBorder="0" applyAlignment="0" applyProtection="0"/>
    <xf numFmtId="0" fontId="76" fillId="25" borderId="0" applyNumberFormat="0" applyBorder="0" applyAlignment="0" applyProtection="0"/>
    <xf numFmtId="0" fontId="60" fillId="29" borderId="0" applyNumberFormat="0" applyBorder="0" applyAlignment="0" applyProtection="0"/>
    <xf numFmtId="0" fontId="76" fillId="29" borderId="0" applyNumberFormat="0" applyBorder="0" applyAlignment="0" applyProtection="0"/>
    <xf numFmtId="0" fontId="69" fillId="5" borderId="5" applyNumberFormat="0" applyAlignment="0" applyProtection="0"/>
    <xf numFmtId="0" fontId="77" fillId="5" borderId="5" applyNumberFormat="0" applyAlignment="0" applyProtection="0"/>
    <xf numFmtId="0" fontId="71" fillId="6" borderId="6" applyNumberFormat="0" applyAlignment="0" applyProtection="0"/>
    <xf numFmtId="0" fontId="78" fillId="6" borderId="6" applyNumberFormat="0" applyAlignment="0" applyProtection="0"/>
    <xf numFmtId="0" fontId="62" fillId="6" borderId="5" applyNumberFormat="0" applyAlignment="0" applyProtection="0"/>
    <xf numFmtId="0" fontId="79" fillId="6" borderId="5" applyNumberFormat="0" applyAlignment="0" applyProtection="0"/>
    <xf numFmtId="0" fontId="66" fillId="0" borderId="2" applyNumberFormat="0" applyFill="0" applyAlignment="0" applyProtection="0"/>
    <xf numFmtId="0" fontId="80" fillId="0" borderId="2" applyNumberFormat="0" applyFill="0" applyAlignment="0" applyProtection="0"/>
    <xf numFmtId="0" fontId="67" fillId="0" borderId="3" applyNumberFormat="0" applyFill="0" applyAlignment="0" applyProtection="0"/>
    <xf numFmtId="0" fontId="81" fillId="0" borderId="3" applyNumberFormat="0" applyFill="0" applyAlignment="0" applyProtection="0"/>
    <xf numFmtId="0" fontId="68" fillId="0" borderId="4" applyNumberFormat="0" applyFill="0" applyAlignment="0" applyProtection="0"/>
    <xf numFmtId="0" fontId="82" fillId="0" borderId="4" applyNumberFormat="0" applyFill="0" applyAlignment="0" applyProtection="0"/>
    <xf numFmtId="0" fontId="68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2" fillId="0" borderId="10" applyNumberFormat="0" applyFill="0" applyAlignment="0" applyProtection="0"/>
    <xf numFmtId="0" fontId="83" fillId="0" borderId="10" applyNumberFormat="0" applyFill="0" applyAlignment="0" applyProtection="0"/>
    <xf numFmtId="0" fontId="63" fillId="7" borderId="8" applyNumberFormat="0" applyAlignment="0" applyProtection="0"/>
    <xf numFmtId="0" fontId="84" fillId="7" borderId="8" applyNumberFormat="0" applyAlignment="0" applyProtection="0"/>
    <xf numFmtId="0" fontId="85" fillId="4" borderId="0" applyNumberFormat="0" applyBorder="0" applyAlignment="0" applyProtection="0"/>
    <xf numFmtId="0" fontId="86" fillId="4" borderId="0" applyNumberFormat="0" applyBorder="0" applyAlignment="0" applyProtection="0"/>
    <xf numFmtId="0" fontId="11" fillId="0" borderId="0"/>
    <xf numFmtId="0" fontId="61" fillId="3" borderId="0" applyNumberFormat="0" applyBorder="0" applyAlignment="0" applyProtection="0"/>
    <xf numFmtId="0" fontId="87" fillId="3" borderId="0" applyNumberFormat="0" applyBorder="0" applyAlignment="0" applyProtection="0"/>
    <xf numFmtId="0" fontId="6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70" fillId="0" borderId="7" applyNumberFormat="0" applyFill="0" applyAlignment="0" applyProtection="0"/>
    <xf numFmtId="0" fontId="89" fillId="0" borderId="7" applyNumberFormat="0" applyFill="0" applyAlignment="0" applyProtection="0"/>
    <xf numFmtId="0" fontId="7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6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5" fillId="2" borderId="0" applyNumberFormat="0" applyBorder="0" applyAlignment="0" applyProtection="0"/>
    <xf numFmtId="0" fontId="91" fillId="2" borderId="0" applyNumberFormat="0" applyBorder="0" applyAlignment="0" applyProtection="0"/>
    <xf numFmtId="166" fontId="92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2" fillId="6" borderId="5" applyNumberFormat="0" applyAlignment="0" applyProtection="0"/>
    <xf numFmtId="43" fontId="9" fillId="0" borderId="0" applyFont="0" applyFill="0" applyBorder="0" applyAlignment="0" applyProtection="0"/>
    <xf numFmtId="0" fontId="61" fillId="3" borderId="0" applyNumberFormat="0" applyBorder="0" applyAlignment="0" applyProtection="0"/>
    <xf numFmtId="0" fontId="11" fillId="0" borderId="0"/>
    <xf numFmtId="0" fontId="1" fillId="0" borderId="0"/>
    <xf numFmtId="0" fontId="8" fillId="0" borderId="0"/>
    <xf numFmtId="0" fontId="103" fillId="0" borderId="0" applyNumberFormat="0" applyFill="0" applyBorder="0" applyAlignment="0" applyProtection="0"/>
    <xf numFmtId="166" fontId="104" fillId="0" borderId="0" applyFill="0" applyBorder="0" applyProtection="0">
      <alignment horizontal="right" vertical="top"/>
    </xf>
    <xf numFmtId="0" fontId="14" fillId="0" borderId="0"/>
  </cellStyleXfs>
  <cellXfs count="394">
    <xf numFmtId="0" fontId="0" fillId="0" borderId="0" xfId="0"/>
    <xf numFmtId="0" fontId="10" fillId="55" borderId="0" xfId="8" applyFont="1" applyFill="1" applyAlignment="1">
      <alignment horizontal="left" vertical="center" wrapText="1"/>
    </xf>
    <xf numFmtId="0" fontId="10" fillId="55" borderId="20" xfId="8" applyFont="1" applyFill="1" applyBorder="1" applyAlignment="1">
      <alignment horizontal="left" vertical="center" wrapText="1"/>
    </xf>
    <xf numFmtId="0" fontId="10" fillId="55" borderId="20" xfId="8" applyFont="1" applyFill="1" applyBorder="1" applyAlignment="1">
      <alignment horizontal="left" vertical="center" wrapText="1" indent="2"/>
    </xf>
    <xf numFmtId="49" fontId="10" fillId="55" borderId="20" xfId="8" applyNumberFormat="1" applyFont="1" applyFill="1" applyBorder="1" applyAlignment="1">
      <alignment horizontal="center" vertical="center" wrapText="1"/>
    </xf>
    <xf numFmtId="43" fontId="10" fillId="55" borderId="0" xfId="8" applyNumberFormat="1" applyFont="1" applyFill="1" applyAlignment="1">
      <alignment horizontal="left" vertical="center" wrapText="1"/>
    </xf>
    <xf numFmtId="0" fontId="10" fillId="55" borderId="20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center" vertical="center" wrapText="1"/>
    </xf>
    <xf numFmtId="166" fontId="74" fillId="55" borderId="20" xfId="6" applyFont="1" applyFill="1" applyBorder="1" applyAlignment="1">
      <alignment horizontal="right" vertical="center"/>
    </xf>
    <xf numFmtId="166" fontId="10" fillId="55" borderId="20" xfId="6" applyFont="1" applyFill="1" applyBorder="1" applyAlignment="1">
      <alignment horizontal="right" vertical="center"/>
    </xf>
    <xf numFmtId="0" fontId="75" fillId="0" borderId="0" xfId="0" applyFont="1"/>
    <xf numFmtId="168" fontId="10" fillId="0" borderId="20" xfId="998" applyNumberFormat="1" applyFont="1" applyFill="1" applyBorder="1" applyAlignment="1">
      <alignment horizontal="center" vertical="center"/>
    </xf>
    <xf numFmtId="0" fontId="10" fillId="55" borderId="20" xfId="0" applyFont="1" applyFill="1" applyBorder="1" applyAlignment="1">
      <alignment vertical="center" wrapText="1"/>
    </xf>
    <xf numFmtId="0" fontId="10" fillId="55" borderId="0" xfId="9" applyFont="1" applyFill="1" applyAlignment="1">
      <alignment horizontal="center" vertical="center" wrapText="1"/>
    </xf>
    <xf numFmtId="0" fontId="10" fillId="55" borderId="0" xfId="9" applyFont="1" applyFill="1" applyAlignment="1">
      <alignment vertical="center" wrapText="1"/>
    </xf>
    <xf numFmtId="0" fontId="10" fillId="55" borderId="0" xfId="8" applyFont="1" applyFill="1" applyAlignment="1">
      <alignment vertical="center" wrapText="1"/>
    </xf>
    <xf numFmtId="0" fontId="10" fillId="55" borderId="0" xfId="8" applyFont="1" applyFill="1" applyAlignment="1">
      <alignment horizontal="right" vertical="center"/>
    </xf>
    <xf numFmtId="49" fontId="10" fillId="55" borderId="0" xfId="9" applyNumberFormat="1" applyFont="1" applyFill="1" applyAlignment="1">
      <alignment horizontal="center" vertical="center" wrapText="1"/>
    </xf>
    <xf numFmtId="0" fontId="10" fillId="55" borderId="0" xfId="8" applyFont="1" applyFill="1" applyAlignment="1">
      <alignment wrapText="1"/>
    </xf>
    <xf numFmtId="49" fontId="10" fillId="55" borderId="20" xfId="0" applyNumberFormat="1" applyFont="1" applyFill="1" applyBorder="1" applyAlignment="1">
      <alignment horizontal="center" vertical="center" wrapText="1"/>
    </xf>
    <xf numFmtId="43" fontId="10" fillId="55" borderId="20" xfId="0" applyNumberFormat="1" applyFont="1" applyFill="1" applyBorder="1" applyAlignment="1">
      <alignment horizontal="left" vertical="center" wrapText="1"/>
    </xf>
    <xf numFmtId="49" fontId="10" fillId="55" borderId="20" xfId="0" applyNumberFormat="1" applyFont="1" applyFill="1" applyBorder="1" applyAlignment="1">
      <alignment horizontal="center" vertical="center" shrinkToFit="1"/>
    </xf>
    <xf numFmtId="43" fontId="10" fillId="55" borderId="20" xfId="0" quotePrefix="1" applyNumberFormat="1" applyFont="1" applyFill="1" applyBorder="1" applyAlignment="1">
      <alignment horizontal="left" vertical="center" wrapText="1"/>
    </xf>
    <xf numFmtId="166" fontId="10" fillId="55" borderId="0" xfId="9" applyNumberFormat="1" applyFont="1" applyFill="1" applyAlignment="1">
      <alignment vertical="center" wrapText="1"/>
    </xf>
    <xf numFmtId="0" fontId="10" fillId="0" borderId="0" xfId="0" applyFont="1" applyAlignment="1">
      <alignment horizontal="left" vertical="top" wrapText="1"/>
    </xf>
    <xf numFmtId="168" fontId="10" fillId="55" borderId="20" xfId="998" applyNumberFormat="1" applyFont="1" applyFill="1" applyBorder="1" applyAlignment="1">
      <alignment horizontal="left" vertical="center"/>
    </xf>
    <xf numFmtId="168" fontId="10" fillId="55" borderId="0" xfId="9" applyNumberFormat="1" applyFont="1" applyFill="1" applyAlignment="1">
      <alignment vertical="center" wrapText="1"/>
    </xf>
    <xf numFmtId="43" fontId="10" fillId="55" borderId="0" xfId="9" applyNumberFormat="1" applyFont="1" applyFill="1" applyAlignment="1">
      <alignment vertical="center" wrapText="1"/>
    </xf>
    <xf numFmtId="168" fontId="10" fillId="55" borderId="0" xfId="7" applyNumberFormat="1" applyFont="1" applyFill="1" applyAlignment="1">
      <alignment vertical="center" wrapText="1"/>
    </xf>
    <xf numFmtId="0" fontId="10" fillId="0" borderId="0" xfId="0" applyFont="1"/>
    <xf numFmtId="0" fontId="10" fillId="0" borderId="0" xfId="0" applyFont="1" applyAlignment="1">
      <alignment horizontal="right"/>
    </xf>
    <xf numFmtId="0" fontId="75" fillId="0" borderId="0" xfId="0" applyFont="1" applyAlignment="1">
      <alignment horizontal="justify"/>
    </xf>
    <xf numFmtId="0" fontId="74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top" wrapText="1"/>
    </xf>
    <xf numFmtId="0" fontId="74" fillId="0" borderId="20" xfId="0" applyFont="1" applyBorder="1" applyAlignment="1">
      <alignment horizontal="right" vertical="top" wrapText="1"/>
    </xf>
    <xf numFmtId="0" fontId="74" fillId="0" borderId="0" xfId="0" applyFont="1" applyAlignment="1">
      <alignment horizontal="left" vertical="center" wrapText="1"/>
    </xf>
    <xf numFmtId="0" fontId="75" fillId="0" borderId="20" xfId="0" applyFont="1" applyBorder="1" applyAlignment="1">
      <alignment horizontal="left" vertical="top" wrapText="1"/>
    </xf>
    <xf numFmtId="49" fontId="10" fillId="0" borderId="20" xfId="1003" applyNumberFormat="1" applyFont="1" applyBorder="1" applyAlignment="1">
      <alignment horizontal="center" vertical="center" textRotation="90" wrapText="1"/>
    </xf>
    <xf numFmtId="0" fontId="10" fillId="0" borderId="20" xfId="1003" applyFont="1" applyBorder="1" applyAlignment="1">
      <alignment horizontal="center" vertical="center" wrapText="1"/>
    </xf>
    <xf numFmtId="168" fontId="10" fillId="0" borderId="20" xfId="7" applyNumberFormat="1" applyFont="1" applyFill="1" applyBorder="1" applyAlignment="1">
      <alignment horizontal="center" vertical="center" wrapText="1"/>
    </xf>
    <xf numFmtId="0" fontId="101" fillId="0" borderId="20" xfId="1003" applyFont="1" applyBorder="1" applyAlignment="1">
      <alignment horizontal="center" vertical="center" wrapText="1"/>
    </xf>
    <xf numFmtId="168" fontId="10" fillId="0" borderId="20" xfId="7" applyNumberFormat="1" applyFont="1" applyFill="1" applyBorder="1" applyAlignment="1">
      <alignment horizontal="left" vertical="center" wrapText="1"/>
    </xf>
    <xf numFmtId="0" fontId="100" fillId="0" borderId="20" xfId="1003" applyFont="1" applyBorder="1" applyAlignment="1">
      <alignment horizontal="center" vertical="center" wrapText="1"/>
    </xf>
    <xf numFmtId="168" fontId="100" fillId="0" borderId="20" xfId="7" applyNumberFormat="1" applyFont="1" applyFill="1" applyBorder="1" applyAlignment="1">
      <alignment horizontal="center" vertical="center" wrapText="1"/>
    </xf>
    <xf numFmtId="0" fontId="10" fillId="0" borderId="20" xfId="117" applyNumberFormat="1" applyFont="1" applyFill="1" applyBorder="1" applyAlignment="1">
      <alignment horizontal="center" vertical="center" wrapText="1"/>
    </xf>
    <xf numFmtId="0" fontId="75" fillId="0" borderId="0" xfId="0" applyFont="1" applyAlignment="1">
      <alignment horizontal="left" vertical="top" wrapText="1"/>
    </xf>
    <xf numFmtId="0" fontId="10" fillId="0" borderId="0" xfId="0" applyFont="1" applyAlignment="1">
      <alignment wrapText="1"/>
    </xf>
    <xf numFmtId="0" fontId="100" fillId="0" borderId="20" xfId="1003" applyFont="1" applyBorder="1" applyAlignment="1">
      <alignment horizontal="left" vertical="center" wrapText="1"/>
    </xf>
    <xf numFmtId="0" fontId="74" fillId="0" borderId="20" xfId="1003" applyFont="1" applyBorder="1" applyAlignment="1">
      <alignment horizontal="center" vertical="center" wrapText="1"/>
    </xf>
    <xf numFmtId="0" fontId="74" fillId="0" borderId="20" xfId="1003" applyFont="1" applyBorder="1" applyAlignment="1">
      <alignment horizontal="left" vertical="center" wrapText="1"/>
    </xf>
    <xf numFmtId="0" fontId="10" fillId="0" borderId="20" xfId="1003" applyFont="1" applyBorder="1" applyAlignment="1">
      <alignment vertical="center" wrapText="1"/>
    </xf>
    <xf numFmtId="0" fontId="74" fillId="0" borderId="20" xfId="1003" applyFont="1" applyBorder="1" applyAlignment="1">
      <alignment vertical="center" wrapText="1"/>
    </xf>
    <xf numFmtId="43" fontId="10" fillId="0" borderId="0" xfId="0" applyNumberFormat="1" applyFont="1" applyAlignment="1">
      <alignment horizontal="left" vertical="top" wrapText="1"/>
    </xf>
    <xf numFmtId="49" fontId="100" fillId="0" borderId="20" xfId="1002" applyNumberFormat="1" applyFont="1" applyFill="1" applyBorder="1" applyAlignment="1">
      <alignment horizontal="center" vertical="center"/>
    </xf>
    <xf numFmtId="0" fontId="100" fillId="0" borderId="20" xfId="0" applyFont="1" applyBorder="1" applyAlignment="1">
      <alignment horizontal="center" vertical="center" wrapText="1"/>
    </xf>
    <xf numFmtId="49" fontId="100" fillId="0" borderId="32" xfId="1002" applyNumberFormat="1" applyFont="1" applyFill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1" fontId="10" fillId="0" borderId="20" xfId="0" applyNumberFormat="1" applyFont="1" applyBorder="1" applyAlignment="1">
      <alignment horizontal="center" vertical="center"/>
    </xf>
    <xf numFmtId="1" fontId="100" fillId="0" borderId="20" xfId="0" applyNumberFormat="1" applyFont="1" applyBorder="1" applyAlignment="1">
      <alignment horizontal="center" vertical="center"/>
    </xf>
    <xf numFmtId="0" fontId="100" fillId="0" borderId="20" xfId="0" applyFont="1" applyBorder="1" applyAlignment="1">
      <alignment horizontal="left" vertical="center" wrapText="1"/>
    </xf>
    <xf numFmtId="0" fontId="10" fillId="0" borderId="20" xfId="117" applyNumberFormat="1" applyFont="1" applyFill="1" applyBorder="1" applyAlignment="1">
      <alignment horizontal="left" vertical="center" wrapText="1"/>
    </xf>
    <xf numFmtId="0" fontId="10" fillId="0" borderId="0" xfId="1004" applyFont="1" applyAlignment="1">
      <alignment vertical="top" wrapText="1"/>
    </xf>
    <xf numFmtId="0" fontId="10" fillId="0" borderId="0" xfId="1" applyFont="1" applyAlignment="1">
      <alignment horizontal="right"/>
    </xf>
    <xf numFmtId="0" fontId="10" fillId="0" borderId="0" xfId="1004" applyFont="1" applyAlignment="1">
      <alignment horizontal="left" vertical="top" wrapText="1"/>
    </xf>
    <xf numFmtId="0" fontId="10" fillId="0" borderId="0" xfId="1005" applyFont="1" applyAlignment="1">
      <alignment vertical="center" wrapText="1"/>
    </xf>
    <xf numFmtId="168" fontId="10" fillId="0" borderId="0" xfId="1005" applyNumberFormat="1" applyFont="1" applyAlignment="1">
      <alignment vertical="center" wrapText="1"/>
    </xf>
    <xf numFmtId="168" fontId="10" fillId="0" borderId="0" xfId="993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right" vertical="center" wrapText="1"/>
    </xf>
    <xf numFmtId="43" fontId="10" fillId="0" borderId="0" xfId="1005" applyNumberFormat="1" applyFont="1" applyAlignment="1">
      <alignment vertical="center" wrapText="1"/>
    </xf>
    <xf numFmtId="0" fontId="10" fillId="0" borderId="0" xfId="1005" applyFont="1" applyAlignment="1">
      <alignment horizontal="center" vertical="center" wrapText="1"/>
    </xf>
    <xf numFmtId="0" fontId="10" fillId="0" borderId="20" xfId="1006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173" fontId="10" fillId="55" borderId="20" xfId="7" applyNumberFormat="1" applyFont="1" applyFill="1" applyBorder="1" applyAlignment="1">
      <alignment vertical="center"/>
    </xf>
    <xf numFmtId="168" fontId="10" fillId="0" borderId="20" xfId="7" applyNumberFormat="1" applyFont="1" applyFill="1" applyBorder="1" applyAlignment="1">
      <alignment vertical="center" wrapText="1"/>
    </xf>
    <xf numFmtId="173" fontId="10" fillId="55" borderId="20" xfId="7" applyNumberFormat="1" applyFont="1" applyFill="1" applyBorder="1" applyAlignment="1">
      <alignment horizontal="center" vertical="center"/>
    </xf>
    <xf numFmtId="0" fontId="10" fillId="55" borderId="20" xfId="1006" applyFont="1" applyFill="1" applyBorder="1" applyAlignment="1">
      <alignment horizontal="center" vertical="center"/>
    </xf>
    <xf numFmtId="0" fontId="10" fillId="55" borderId="20" xfId="0" applyFont="1" applyFill="1" applyBorder="1" applyAlignment="1">
      <alignment horizontal="center" vertical="center" wrapText="1"/>
    </xf>
    <xf numFmtId="0" fontId="10" fillId="0" borderId="0" xfId="1005" applyFont="1" applyAlignment="1">
      <alignment horizontal="right" vertical="center" wrapText="1"/>
    </xf>
    <xf numFmtId="168" fontId="10" fillId="0" borderId="0" xfId="993" applyNumberFormat="1" applyFont="1" applyFill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vertical="top" wrapText="1"/>
    </xf>
    <xf numFmtId="0" fontId="10" fillId="0" borderId="0" xfId="1" applyFont="1" applyAlignment="1">
      <alignment vertical="top"/>
    </xf>
    <xf numFmtId="0" fontId="10" fillId="55" borderId="0" xfId="8" applyFont="1" applyFill="1" applyAlignment="1">
      <alignment horizontal="right" vertical="center" wrapText="1"/>
    </xf>
    <xf numFmtId="0" fontId="10" fillId="55" borderId="20" xfId="0" applyFont="1" applyFill="1" applyBorder="1" applyAlignment="1">
      <alignment horizontal="center" vertical="top" wrapText="1"/>
    </xf>
    <xf numFmtId="0" fontId="74" fillId="0" borderId="20" xfId="0" applyFont="1" applyBorder="1" applyAlignment="1">
      <alignment horizontal="left" vertical="top" wrapText="1"/>
    </xf>
    <xf numFmtId="0" fontId="75" fillId="0" borderId="0" xfId="0" applyFont="1" applyAlignment="1">
      <alignment horizontal="center" vertical="center" wrapText="1"/>
    </xf>
    <xf numFmtId="0" fontId="75" fillId="0" borderId="0" xfId="0" applyFont="1" applyAlignment="1">
      <alignment vertical="center"/>
    </xf>
    <xf numFmtId="0" fontId="10" fillId="55" borderId="0" xfId="9" applyFont="1" applyFill="1" applyAlignment="1">
      <alignment vertical="center"/>
    </xf>
    <xf numFmtId="0" fontId="75" fillId="0" borderId="0" xfId="0" applyFont="1" applyAlignment="1">
      <alignment horizontal="right" vertical="center"/>
    </xf>
    <xf numFmtId="0" fontId="75" fillId="0" borderId="20" xfId="0" applyFont="1" applyBorder="1" applyAlignment="1">
      <alignment horizontal="center" vertical="center" wrapText="1"/>
    </xf>
    <xf numFmtId="0" fontId="75" fillId="0" borderId="20" xfId="0" applyFont="1" applyBorder="1" applyAlignment="1">
      <alignment vertical="center"/>
    </xf>
    <xf numFmtId="0" fontId="10" fillId="0" borderId="0" xfId="8" applyFont="1" applyAlignment="1">
      <alignment horizontal="right" vertical="center"/>
    </xf>
    <xf numFmtId="0" fontId="75" fillId="0" borderId="0" xfId="0" applyFont="1" applyAlignment="1">
      <alignment horizontal="left" vertical="center"/>
    </xf>
    <xf numFmtId="0" fontId="10" fillId="0" borderId="0" xfId="1003" applyFont="1" applyAlignment="1">
      <alignment vertical="center" wrapText="1"/>
    </xf>
    <xf numFmtId="0" fontId="10" fillId="0" borderId="0" xfId="1003" applyFont="1" applyAlignment="1">
      <alignment horizontal="center" vertical="center" wrapText="1"/>
    </xf>
    <xf numFmtId="0" fontId="10" fillId="0" borderId="0" xfId="8" applyFont="1" applyAlignment="1">
      <alignment vertical="center" wrapText="1"/>
    </xf>
    <xf numFmtId="49" fontId="10" fillId="0" borderId="0" xfId="1003" applyNumberFormat="1" applyFont="1" applyAlignment="1">
      <alignment horizontal="center" vertical="center" wrapText="1"/>
    </xf>
    <xf numFmtId="167" fontId="10" fillId="0" borderId="0" xfId="1003" applyNumberFormat="1" applyFont="1" applyAlignment="1">
      <alignment horizontal="center" vertical="center" wrapText="1"/>
    </xf>
    <xf numFmtId="167" fontId="10" fillId="0" borderId="20" xfId="1003" applyNumberFormat="1" applyFont="1" applyBorder="1" applyAlignment="1">
      <alignment horizontal="center" vertical="center" wrapText="1"/>
    </xf>
    <xf numFmtId="167" fontId="10" fillId="0" borderId="33" xfId="1003" applyNumberFormat="1" applyFont="1" applyBorder="1" applyAlignment="1">
      <alignment horizontal="center" vertical="center" wrapText="1"/>
    </xf>
    <xf numFmtId="168" fontId="10" fillId="0" borderId="0" xfId="1003" applyNumberFormat="1" applyFont="1" applyAlignment="1">
      <alignment horizontal="center" vertical="center" wrapText="1"/>
    </xf>
    <xf numFmtId="0" fontId="100" fillId="0" borderId="0" xfId="1003" applyFont="1" applyAlignment="1">
      <alignment vertical="center" wrapText="1"/>
    </xf>
    <xf numFmtId="49" fontId="100" fillId="0" borderId="20" xfId="1003" applyNumberFormat="1" applyFont="1" applyBorder="1" applyAlignment="1">
      <alignment horizontal="center" vertical="center" wrapText="1"/>
    </xf>
    <xf numFmtId="49" fontId="10" fillId="0" borderId="20" xfId="1003" applyNumberFormat="1" applyFont="1" applyBorder="1" applyAlignment="1">
      <alignment horizontal="center" vertical="center" wrapText="1"/>
    </xf>
    <xf numFmtId="167" fontId="10" fillId="0" borderId="0" xfId="1003" applyNumberFormat="1" applyFont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75" fillId="0" borderId="0" xfId="0" applyFont="1" applyAlignment="1">
      <alignment horizontal="left" vertical="center" wrapText="1"/>
    </xf>
    <xf numFmtId="0" fontId="10" fillId="0" borderId="20" xfId="56" applyFont="1" applyBorder="1" applyAlignment="1">
      <alignment horizontal="center" vertical="center" wrapText="1"/>
    </xf>
    <xf numFmtId="166" fontId="75" fillId="0" borderId="0" xfId="0" applyNumberFormat="1" applyFont="1" applyAlignment="1">
      <alignment horizontal="left" vertical="center" wrapText="1"/>
    </xf>
    <xf numFmtId="0" fontId="75" fillId="0" borderId="20" xfId="0" applyFont="1" applyBorder="1" applyAlignment="1">
      <alignment vertical="center" wrapText="1"/>
    </xf>
    <xf numFmtId="166" fontId="10" fillId="0" borderId="20" xfId="6" applyFont="1" applyFill="1" applyBorder="1" applyAlignment="1">
      <alignment horizontal="center" vertical="top"/>
    </xf>
    <xf numFmtId="0" fontId="75" fillId="0" borderId="20" xfId="0" applyFont="1" applyBorder="1" applyAlignment="1">
      <alignment horizontal="left" vertical="center" wrapText="1"/>
    </xf>
    <xf numFmtId="0" fontId="75" fillId="0" borderId="20" xfId="0" applyFont="1" applyBorder="1" applyAlignment="1">
      <alignment vertical="top" wrapText="1"/>
    </xf>
    <xf numFmtId="0" fontId="10" fillId="0" borderId="32" xfId="0" applyFont="1" applyBorder="1" applyAlignment="1">
      <alignment horizontal="left" vertical="top" wrapText="1"/>
    </xf>
    <xf numFmtId="0" fontId="75" fillId="0" borderId="32" xfId="0" applyFont="1" applyBorder="1" applyAlignment="1">
      <alignment vertical="center"/>
    </xf>
    <xf numFmtId="0" fontId="95" fillId="0" borderId="20" xfId="0" applyFont="1" applyBorder="1" applyAlignment="1">
      <alignment horizontal="left" vertical="top" wrapText="1"/>
    </xf>
    <xf numFmtId="0" fontId="98" fillId="0" borderId="20" xfId="0" applyFont="1" applyBorder="1" applyAlignment="1">
      <alignment horizontal="left" vertical="top" wrapText="1"/>
    </xf>
    <xf numFmtId="166" fontId="95" fillId="0" borderId="20" xfId="6" applyFont="1" applyFill="1" applyBorder="1" applyAlignment="1">
      <alignment horizontal="center" vertical="top"/>
    </xf>
    <xf numFmtId="0" fontId="95" fillId="0" borderId="0" xfId="0" applyFont="1" applyAlignment="1">
      <alignment horizontal="left" vertical="top" wrapText="1"/>
    </xf>
    <xf numFmtId="0" fontId="95" fillId="0" borderId="20" xfId="0" applyFont="1" applyBorder="1" applyAlignment="1">
      <alignment horizontal="center" vertical="top" wrapText="1"/>
    </xf>
    <xf numFmtId="0" fontId="10" fillId="0" borderId="20" xfId="8" applyFont="1" applyBorder="1" applyAlignment="1">
      <alignment horizontal="left" vertical="center" wrapText="1"/>
    </xf>
    <xf numFmtId="43" fontId="10" fillId="0" borderId="20" xfId="8" applyNumberFormat="1" applyFont="1" applyBorder="1" applyAlignment="1">
      <alignment horizontal="center" vertical="center" wrapText="1"/>
    </xf>
    <xf numFmtId="166" fontId="10" fillId="0" borderId="20" xfId="6" applyFont="1" applyFill="1" applyBorder="1" applyAlignment="1">
      <alignment horizontal="center" vertical="center"/>
    </xf>
    <xf numFmtId="0" fontId="10" fillId="0" borderId="0" xfId="8" applyFont="1" applyAlignment="1">
      <alignment horizontal="left" vertical="center" wrapText="1"/>
    </xf>
    <xf numFmtId="0" fontId="10" fillId="0" borderId="1" xfId="8" applyFont="1" applyBorder="1" applyAlignment="1">
      <alignment horizontal="right" wrapText="1"/>
    </xf>
    <xf numFmtId="0" fontId="10" fillId="0" borderId="20" xfId="8" applyFont="1" applyBorder="1" applyAlignment="1">
      <alignment horizontal="center" vertical="center" wrapText="1"/>
    </xf>
    <xf numFmtId="43" fontId="10" fillId="0" borderId="0" xfId="8" applyNumberFormat="1" applyFont="1" applyAlignment="1">
      <alignment horizontal="left" vertical="center" wrapText="1"/>
    </xf>
    <xf numFmtId="49" fontId="10" fillId="0" borderId="20" xfId="8" applyNumberFormat="1" applyFont="1" applyBorder="1" applyAlignment="1">
      <alignment horizontal="left" vertical="center" wrapText="1"/>
    </xf>
    <xf numFmtId="172" fontId="10" fillId="0" borderId="20" xfId="6" applyNumberFormat="1" applyFont="1" applyFill="1" applyBorder="1" applyAlignment="1">
      <alignment horizontal="center" vertical="center"/>
    </xf>
    <xf numFmtId="39" fontId="10" fillId="0" borderId="0" xfId="8" applyNumberFormat="1" applyFont="1" applyAlignment="1">
      <alignment horizontal="left" vertical="center" wrapText="1"/>
    </xf>
    <xf numFmtId="0" fontId="10" fillId="0" borderId="20" xfId="8" applyFont="1" applyBorder="1" applyAlignment="1">
      <alignment horizontal="left" vertical="center" wrapText="1" indent="2"/>
    </xf>
    <xf numFmtId="0" fontId="10" fillId="0" borderId="20" xfId="8" quotePrefix="1" applyFont="1" applyBorder="1" applyAlignment="1">
      <alignment horizontal="left" vertical="center" wrapText="1"/>
    </xf>
    <xf numFmtId="0" fontId="10" fillId="0" borderId="20" xfId="8" applyFont="1" applyBorder="1" applyAlignment="1">
      <alignment vertical="center" wrapText="1"/>
    </xf>
    <xf numFmtId="49" fontId="10" fillId="0" borderId="20" xfId="0" applyNumberFormat="1" applyFont="1" applyBorder="1" applyAlignment="1">
      <alignment vertical="top"/>
    </xf>
    <xf numFmtId="0" fontId="75" fillId="0" borderId="20" xfId="0" applyFont="1" applyBorder="1" applyAlignment="1">
      <alignment vertical="top"/>
    </xf>
    <xf numFmtId="0" fontId="10" fillId="0" borderId="20" xfId="892" applyFont="1" applyBorder="1">
      <alignment horizontal="left" vertical="top" wrapText="1"/>
    </xf>
    <xf numFmtId="0" fontId="102" fillId="0" borderId="0" xfId="0" applyFont="1" applyAlignment="1">
      <alignment horizontal="left" vertical="top" wrapText="1"/>
    </xf>
    <xf numFmtId="49" fontId="10" fillId="0" borderId="20" xfId="0" applyNumberFormat="1" applyFont="1" applyBorder="1" applyAlignment="1">
      <alignment horizontal="left" vertical="top" wrapText="1"/>
    </xf>
    <xf numFmtId="172" fontId="10" fillId="0" borderId="20" xfId="6" applyNumberFormat="1" applyFont="1" applyFill="1" applyBorder="1" applyAlignment="1">
      <alignment horizontal="center" vertical="top"/>
    </xf>
    <xf numFmtId="172" fontId="75" fillId="0" borderId="20" xfId="0" applyNumberFormat="1" applyFont="1" applyBorder="1" applyAlignment="1">
      <alignment horizontal="center" vertical="top" wrapText="1"/>
    </xf>
    <xf numFmtId="0" fontId="75" fillId="0" borderId="20" xfId="0" quotePrefix="1" applyFont="1" applyBorder="1" applyAlignment="1">
      <alignment horizontal="left" vertical="top" wrapText="1"/>
    </xf>
    <xf numFmtId="43" fontId="10" fillId="0" borderId="20" xfId="0" applyNumberFormat="1" applyFont="1" applyBorder="1" applyAlignment="1">
      <alignment horizontal="left" vertical="center" wrapText="1"/>
    </xf>
    <xf numFmtId="43" fontId="10" fillId="0" borderId="20" xfId="0" quotePrefix="1" applyNumberFormat="1" applyFont="1" applyBorder="1" applyAlignment="1">
      <alignment horizontal="left" vertical="center" wrapText="1"/>
    </xf>
    <xf numFmtId="49" fontId="10" fillId="0" borderId="20" xfId="0" applyNumberFormat="1" applyFont="1" applyBorder="1" applyAlignment="1">
      <alignment horizontal="center" vertical="center" shrinkToFit="1"/>
    </xf>
    <xf numFmtId="0" fontId="75" fillId="55" borderId="0" xfId="0" applyFont="1" applyFill="1"/>
    <xf numFmtId="0" fontId="75" fillId="55" borderId="0" xfId="0" applyFont="1" applyFill="1" applyAlignment="1">
      <alignment horizontal="center" vertical="center" wrapText="1"/>
    </xf>
    <xf numFmtId="0" fontId="75" fillId="55" borderId="0" xfId="0" applyFont="1" applyFill="1" applyAlignment="1">
      <alignment horizontal="right" vertical="center"/>
    </xf>
    <xf numFmtId="0" fontId="75" fillId="55" borderId="0" xfId="0" applyFont="1" applyFill="1" applyAlignment="1">
      <alignment horizontal="center" vertical="center"/>
    </xf>
    <xf numFmtId="0" fontId="75" fillId="55" borderId="0" xfId="0" applyFont="1" applyFill="1" applyAlignment="1">
      <alignment horizontal="right"/>
    </xf>
    <xf numFmtId="0" fontId="97" fillId="55" borderId="0" xfId="1000" applyFont="1" applyFill="1" applyBorder="1"/>
    <xf numFmtId="0" fontId="96" fillId="55" borderId="0" xfId="0" applyFont="1" applyFill="1" applyAlignment="1">
      <alignment vertical="center" wrapText="1"/>
    </xf>
    <xf numFmtId="168" fontId="75" fillId="55" borderId="0" xfId="998" applyNumberFormat="1" applyFont="1" applyFill="1" applyAlignment="1">
      <alignment horizontal="right"/>
    </xf>
    <xf numFmtId="0" fontId="75" fillId="55" borderId="20" xfId="0" applyFont="1" applyFill="1" applyBorder="1"/>
    <xf numFmtId="0" fontId="75" fillId="55" borderId="20" xfId="0" applyFont="1" applyFill="1" applyBorder="1" applyAlignment="1">
      <alignment horizontal="center" vertical="center" wrapText="1"/>
    </xf>
    <xf numFmtId="0" fontId="75" fillId="55" borderId="20" xfId="0" applyFont="1" applyFill="1" applyBorder="1" applyAlignment="1">
      <alignment vertical="center"/>
    </xf>
    <xf numFmtId="168" fontId="75" fillId="55" borderId="20" xfId="7" applyNumberFormat="1" applyFont="1" applyFill="1" applyBorder="1" applyAlignment="1">
      <alignment horizontal="right" vertical="center"/>
    </xf>
    <xf numFmtId="43" fontId="75" fillId="55" borderId="0" xfId="7" applyFont="1" applyFill="1" applyAlignment="1"/>
    <xf numFmtId="43" fontId="94" fillId="55" borderId="0" xfId="7" applyFont="1" applyFill="1" applyAlignment="1"/>
    <xf numFmtId="168" fontId="75" fillId="55" borderId="0" xfId="0" applyNumberFormat="1" applyFont="1" applyFill="1"/>
    <xf numFmtId="43" fontId="75" fillId="55" borderId="0" xfId="0" applyNumberFormat="1" applyFont="1" applyFill="1"/>
    <xf numFmtId="0" fontId="10" fillId="55" borderId="0" xfId="0" applyFont="1" applyFill="1" applyAlignment="1">
      <alignment horizontal="left" vertical="top" wrapText="1"/>
    </xf>
    <xf numFmtId="0" fontId="10" fillId="55" borderId="0" xfId="8" applyFont="1" applyFill="1">
      <alignment horizontal="left" vertical="top" wrapText="1"/>
    </xf>
    <xf numFmtId="43" fontId="10" fillId="55" borderId="0" xfId="998" applyFont="1" applyFill="1" applyAlignment="1">
      <alignment horizontal="center" wrapText="1"/>
    </xf>
    <xf numFmtId="168" fontId="10" fillId="55" borderId="20" xfId="998" applyNumberFormat="1" applyFont="1" applyFill="1" applyBorder="1" applyAlignment="1">
      <alignment horizontal="center" vertical="center"/>
    </xf>
    <xf numFmtId="43" fontId="10" fillId="55" borderId="20" xfId="998" applyFont="1" applyFill="1" applyBorder="1" applyAlignment="1">
      <alignment wrapText="1"/>
    </xf>
    <xf numFmtId="43" fontId="10" fillId="55" borderId="20" xfId="998" applyFont="1" applyFill="1" applyBorder="1" applyAlignment="1">
      <alignment vertical="center" wrapText="1"/>
    </xf>
    <xf numFmtId="43" fontId="10" fillId="55" borderId="0" xfId="998" applyFont="1" applyFill="1" applyBorder="1"/>
    <xf numFmtId="43" fontId="10" fillId="55" borderId="0" xfId="998" applyFont="1" applyFill="1"/>
    <xf numFmtId="168" fontId="10" fillId="55" borderId="20" xfId="998" applyNumberFormat="1" applyFont="1" applyFill="1" applyBorder="1" applyAlignment="1">
      <alignment horizontal="left" vertical="center" wrapText="1"/>
    </xf>
    <xf numFmtId="43" fontId="75" fillId="55" borderId="0" xfId="7" applyFont="1" applyFill="1"/>
    <xf numFmtId="0" fontId="75" fillId="55" borderId="0" xfId="0" applyFont="1" applyFill="1" applyAlignment="1">
      <alignment horizontal="left" vertical="center"/>
    </xf>
    <xf numFmtId="166" fontId="95" fillId="0" borderId="20" xfId="6" applyFont="1" applyBorder="1">
      <alignment horizontal="right" vertical="top"/>
    </xf>
    <xf numFmtId="0" fontId="10" fillId="0" borderId="0" xfId="8" applyFont="1" applyAlignment="1">
      <alignment horizontal="center" vertical="center" wrapText="1"/>
    </xf>
    <xf numFmtId="0" fontId="75" fillId="0" borderId="20" xfId="0" applyFont="1" applyBorder="1" applyAlignment="1">
      <alignment horizontal="center" vertical="top" wrapText="1"/>
    </xf>
    <xf numFmtId="0" fontId="75" fillId="0" borderId="0" xfId="0" applyFont="1" applyAlignment="1">
      <alignment horizontal="center"/>
    </xf>
    <xf numFmtId="0" fontId="75" fillId="0" borderId="0" xfId="0" applyFont="1" applyAlignment="1">
      <alignment horizontal="right"/>
    </xf>
    <xf numFmtId="0" fontId="99" fillId="0" borderId="0" xfId="0" applyFont="1" applyAlignment="1">
      <alignment horizontal="center" vertical="center" wrapText="1"/>
    </xf>
    <xf numFmtId="168" fontId="10" fillId="55" borderId="20" xfId="351" applyNumberFormat="1" applyFont="1" applyFill="1" applyBorder="1" applyAlignment="1">
      <alignment horizontal="right" vertical="center" shrinkToFit="1"/>
    </xf>
    <xf numFmtId="168" fontId="10" fillId="0" borderId="20" xfId="6" applyNumberFormat="1" applyFont="1" applyBorder="1">
      <alignment horizontal="right" vertical="top"/>
    </xf>
    <xf numFmtId="168" fontId="10" fillId="0" borderId="20" xfId="0" applyNumberFormat="1" applyFont="1" applyBorder="1" applyAlignment="1">
      <alignment horizontal="left" vertical="top" wrapText="1"/>
    </xf>
    <xf numFmtId="168" fontId="74" fillId="0" borderId="20" xfId="996" applyNumberFormat="1" applyFont="1" applyBorder="1">
      <alignment horizontal="right" vertical="top"/>
    </xf>
    <xf numFmtId="168" fontId="10" fillId="55" borderId="20" xfId="0" applyNumberFormat="1" applyFont="1" applyFill="1" applyBorder="1" applyAlignment="1">
      <alignment horizontal="right" vertical="center" shrinkToFit="1"/>
    </xf>
    <xf numFmtId="168" fontId="10" fillId="55" borderId="20" xfId="0" applyNumberFormat="1" applyFont="1" applyFill="1" applyBorder="1" applyAlignment="1">
      <alignment horizontal="left" vertical="center" wrapText="1"/>
    </xf>
    <xf numFmtId="166" fontId="95" fillId="0" borderId="20" xfId="6" applyFont="1" applyBorder="1" applyAlignment="1">
      <alignment horizontal="center" vertical="center"/>
    </xf>
    <xf numFmtId="0" fontId="95" fillId="0" borderId="20" xfId="0" applyFont="1" applyBorder="1" applyAlignment="1">
      <alignment horizontal="center" vertical="center" wrapText="1"/>
    </xf>
    <xf numFmtId="166" fontId="95" fillId="0" borderId="20" xfId="6" applyFont="1" applyFill="1" applyBorder="1" applyAlignment="1">
      <alignment horizontal="center" vertical="center"/>
    </xf>
    <xf numFmtId="0" fontId="92" fillId="0" borderId="0" xfId="0" applyFont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10" fillId="0" borderId="20" xfId="0" applyFont="1" applyBorder="1" applyAlignment="1">
      <alignment vertical="top" wrapText="1"/>
    </xf>
    <xf numFmtId="0" fontId="10" fillId="0" borderId="20" xfId="1" applyFont="1" applyBorder="1" applyAlignment="1">
      <alignment vertical="top" wrapText="1"/>
    </xf>
    <xf numFmtId="0" fontId="10" fillId="0" borderId="20" xfId="1" applyFont="1" applyBorder="1" applyAlignment="1">
      <alignment horizontal="center" wrapText="1"/>
    </xf>
    <xf numFmtId="0" fontId="10" fillId="0" borderId="20" xfId="1" applyFont="1" applyBorder="1" applyAlignment="1">
      <alignment horizontal="center" vertical="top" wrapText="1"/>
    </xf>
    <xf numFmtId="166" fontId="95" fillId="0" borderId="20" xfId="1007" applyFont="1" applyBorder="1" applyAlignment="1">
      <alignment horizontal="center" vertical="center"/>
    </xf>
    <xf numFmtId="168" fontId="10" fillId="0" borderId="0" xfId="7" applyNumberFormat="1" applyFont="1" applyFill="1" applyBorder="1" applyAlignment="1">
      <alignment horizontal="center" vertical="center" wrapText="1"/>
    </xf>
    <xf numFmtId="168" fontId="10" fillId="0" borderId="20" xfId="72" applyNumberFormat="1" applyFont="1" applyFill="1" applyBorder="1" applyAlignment="1">
      <alignment horizontal="center" vertical="center" wrapText="1"/>
    </xf>
    <xf numFmtId="0" fontId="10" fillId="0" borderId="20" xfId="1" applyFont="1" applyBorder="1" applyAlignment="1">
      <alignment wrapText="1"/>
    </xf>
    <xf numFmtId="0" fontId="10" fillId="0" borderId="20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left" vertical="top"/>
    </xf>
    <xf numFmtId="167" fontId="74" fillId="0" borderId="20" xfId="1" applyNumberFormat="1" applyFont="1" applyBorder="1" applyAlignment="1">
      <alignment horizontal="center" vertical="center" wrapText="1"/>
    </xf>
    <xf numFmtId="0" fontId="99" fillId="0" borderId="0" xfId="0" applyFont="1" applyAlignment="1">
      <alignment vertical="center" wrapText="1"/>
    </xf>
    <xf numFmtId="0" fontId="74" fillId="55" borderId="20" xfId="0" applyFont="1" applyFill="1" applyBorder="1" applyAlignment="1">
      <alignment horizontal="left" vertical="center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vertical="center" wrapText="1"/>
    </xf>
    <xf numFmtId="168" fontId="74" fillId="0" borderId="20" xfId="72" applyNumberFormat="1" applyFont="1" applyBorder="1" applyAlignment="1">
      <alignment horizontal="right" vertical="center" wrapText="1"/>
    </xf>
    <xf numFmtId="168" fontId="74" fillId="0" borderId="0" xfId="72" applyNumberFormat="1" applyFont="1" applyBorder="1" applyAlignment="1">
      <alignment horizontal="right" vertical="center" wrapText="1"/>
    </xf>
    <xf numFmtId="173" fontId="74" fillId="0" borderId="20" xfId="72" applyNumberFormat="1" applyFont="1" applyBorder="1" applyAlignment="1">
      <alignment horizontal="right" vertical="center" wrapText="1"/>
    </xf>
    <xf numFmtId="43" fontId="74" fillId="0" borderId="20" xfId="72" applyFont="1" applyBorder="1" applyAlignment="1">
      <alignment horizontal="right" vertical="center" wrapText="1"/>
    </xf>
    <xf numFmtId="168" fontId="10" fillId="0" borderId="20" xfId="993" applyNumberFormat="1" applyFont="1" applyFill="1" applyBorder="1" applyAlignment="1">
      <alignment horizontal="center" vertical="center" wrapText="1"/>
    </xf>
    <xf numFmtId="0" fontId="10" fillId="55" borderId="20" xfId="0" applyFont="1" applyFill="1" applyBorder="1" applyAlignment="1">
      <alignment horizontal="left" vertical="center" wrapText="1"/>
    </xf>
    <xf numFmtId="0" fontId="10" fillId="55" borderId="0" xfId="1005" applyFont="1" applyFill="1" applyAlignment="1">
      <alignment horizontal="center" vertical="center" wrapText="1"/>
    </xf>
    <xf numFmtId="168" fontId="10" fillId="55" borderId="20" xfId="7" applyNumberFormat="1" applyFont="1" applyFill="1" applyBorder="1" applyAlignment="1">
      <alignment vertical="center"/>
    </xf>
    <xf numFmtId="168" fontId="10" fillId="55" borderId="20" xfId="7" applyNumberFormat="1" applyFont="1" applyFill="1" applyBorder="1" applyAlignment="1">
      <alignment vertical="center" wrapText="1"/>
    </xf>
    <xf numFmtId="172" fontId="75" fillId="0" borderId="0" xfId="0" applyNumberFormat="1" applyFont="1"/>
    <xf numFmtId="0" fontId="100" fillId="0" borderId="20" xfId="0" applyFont="1" applyBorder="1" applyAlignment="1">
      <alignment horizontal="right" vertical="center" wrapText="1"/>
    </xf>
    <xf numFmtId="0" fontId="75" fillId="56" borderId="35" xfId="0" applyFont="1" applyFill="1" applyBorder="1" applyAlignment="1">
      <alignment horizontal="center" vertical="center" wrapText="1"/>
    </xf>
    <xf numFmtId="0" fontId="75" fillId="56" borderId="35" xfId="0" applyFont="1" applyFill="1" applyBorder="1" applyAlignment="1">
      <alignment vertical="center" wrapText="1"/>
    </xf>
    <xf numFmtId="0" fontId="75" fillId="0" borderId="35" xfId="0" applyFont="1" applyBorder="1" applyAlignment="1">
      <alignment horizontal="center" vertical="center" wrapText="1"/>
    </xf>
    <xf numFmtId="0" fontId="96" fillId="56" borderId="35" xfId="0" applyFont="1" applyFill="1" applyBorder="1" applyAlignment="1">
      <alignment vertical="center" wrapText="1"/>
    </xf>
    <xf numFmtId="167" fontId="75" fillId="0" borderId="35" xfId="301" applyNumberFormat="1" applyFont="1" applyBorder="1" applyAlignment="1">
      <alignment horizontal="center" vertical="center"/>
    </xf>
    <xf numFmtId="174" fontId="75" fillId="0" borderId="35" xfId="301" applyNumberFormat="1" applyFont="1" applyBorder="1" applyAlignment="1">
      <alignment horizontal="center" vertical="center"/>
    </xf>
    <xf numFmtId="0" fontId="75" fillId="0" borderId="35" xfId="0" applyFont="1" applyBorder="1" applyAlignment="1">
      <alignment vertical="center" wrapText="1"/>
    </xf>
    <xf numFmtId="49" fontId="96" fillId="0" borderId="35" xfId="0" applyNumberFormat="1" applyFont="1" applyBorder="1" applyAlignment="1">
      <alignment vertical="center" wrapText="1"/>
    </xf>
    <xf numFmtId="0" fontId="96" fillId="0" borderId="35" xfId="0" applyFont="1" applyBorder="1" applyAlignment="1">
      <alignment vertical="center" wrapText="1"/>
    </xf>
    <xf numFmtId="167" fontId="96" fillId="0" borderId="35" xfId="301" applyNumberFormat="1" applyFont="1" applyBorder="1" applyAlignment="1">
      <alignment horizontal="center" vertical="center"/>
    </xf>
    <xf numFmtId="0" fontId="96" fillId="0" borderId="0" xfId="0" applyFont="1"/>
    <xf numFmtId="49" fontId="75" fillId="0" borderId="35" xfId="0" applyNumberFormat="1" applyFont="1" applyBorder="1" applyAlignment="1">
      <alignment vertical="center" wrapText="1"/>
    </xf>
    <xf numFmtId="175" fontId="93" fillId="0" borderId="35" xfId="0" applyNumberFormat="1" applyFont="1" applyBorder="1" applyAlignment="1">
      <alignment horizontal="center" vertical="center"/>
    </xf>
    <xf numFmtId="0" fontId="75" fillId="0" borderId="35" xfId="0" applyFont="1" applyBorder="1" applyAlignment="1">
      <alignment horizontal="center" vertical="center"/>
    </xf>
    <xf numFmtId="0" fontId="102" fillId="0" borderId="35" xfId="0" applyFont="1" applyBorder="1" applyAlignment="1">
      <alignment horizontal="center" vertical="center"/>
    </xf>
    <xf numFmtId="167" fontId="75" fillId="0" borderId="35" xfId="301" applyNumberFormat="1" applyFont="1" applyFill="1" applyBorder="1" applyAlignment="1">
      <alignment horizontal="center" vertical="center"/>
    </xf>
    <xf numFmtId="49" fontId="75" fillId="0" borderId="35" xfId="0" applyNumberFormat="1" applyFont="1" applyBorder="1" applyAlignment="1">
      <alignment vertical="center"/>
    </xf>
    <xf numFmtId="49" fontId="96" fillId="0" borderId="35" xfId="0" applyNumberFormat="1" applyFont="1" applyBorder="1" applyAlignment="1">
      <alignment vertical="center"/>
    </xf>
    <xf numFmtId="0" fontId="96" fillId="0" borderId="35" xfId="0" applyFont="1" applyBorder="1" applyAlignment="1">
      <alignment vertical="center"/>
    </xf>
    <xf numFmtId="0" fontId="75" fillId="0" borderId="35" xfId="0" applyFont="1" applyBorder="1" applyAlignment="1">
      <alignment vertical="center"/>
    </xf>
    <xf numFmtId="49" fontId="105" fillId="0" borderId="35" xfId="0" applyNumberFormat="1" applyFont="1" applyBorder="1" applyAlignment="1">
      <alignment vertical="center"/>
    </xf>
    <xf numFmtId="0" fontId="105" fillId="0" borderId="35" xfId="0" applyFont="1" applyBorder="1" applyAlignment="1">
      <alignment vertical="center"/>
    </xf>
    <xf numFmtId="0" fontId="96" fillId="0" borderId="35" xfId="0" applyFont="1" applyBorder="1" applyAlignment="1">
      <alignment horizontal="right" vertical="center" wrapText="1"/>
    </xf>
    <xf numFmtId="0" fontId="75" fillId="56" borderId="35" xfId="0" applyFont="1" applyFill="1" applyBorder="1" applyAlignment="1">
      <alignment horizontal="center" vertical="center" textRotation="90" wrapText="1"/>
    </xf>
    <xf numFmtId="0" fontId="75" fillId="56" borderId="35" xfId="0" applyFont="1" applyFill="1" applyBorder="1" applyAlignment="1">
      <alignment horizontal="center" vertical="center"/>
    </xf>
    <xf numFmtId="0" fontId="96" fillId="56" borderId="35" xfId="0" applyFont="1" applyFill="1" applyBorder="1" applyAlignment="1">
      <alignment horizontal="center" vertical="center" wrapText="1"/>
    </xf>
    <xf numFmtId="0" fontId="96" fillId="0" borderId="35" xfId="0" applyFont="1" applyBorder="1" applyAlignment="1">
      <alignment horizontal="center" vertical="center"/>
    </xf>
    <xf numFmtId="49" fontId="100" fillId="0" borderId="35" xfId="0" applyNumberFormat="1" applyFont="1" applyBorder="1" applyAlignment="1">
      <alignment horizontal="left" vertical="top" wrapText="1"/>
    </xf>
    <xf numFmtId="167" fontId="96" fillId="0" borderId="35" xfId="301" applyNumberFormat="1" applyFont="1" applyFill="1" applyBorder="1" applyAlignment="1">
      <alignment horizontal="center" vertical="center"/>
    </xf>
    <xf numFmtId="168" fontId="75" fillId="0" borderId="35" xfId="7" applyNumberFormat="1" applyFont="1" applyBorder="1" applyAlignment="1">
      <alignment horizontal="center" vertical="center"/>
    </xf>
    <xf numFmtId="0" fontId="96" fillId="56" borderId="35" xfId="0" applyFont="1" applyFill="1" applyBorder="1" applyAlignment="1">
      <alignment horizontal="center" vertical="center" textRotation="90" wrapText="1"/>
    </xf>
    <xf numFmtId="0" fontId="96" fillId="56" borderId="35" xfId="0" applyFont="1" applyFill="1" applyBorder="1" applyAlignment="1">
      <alignment horizontal="center" vertical="center"/>
    </xf>
    <xf numFmtId="168" fontId="96" fillId="0" borderId="35" xfId="7" applyNumberFormat="1" applyFont="1" applyBorder="1" applyAlignment="1">
      <alignment horizontal="center" vertical="center"/>
    </xf>
    <xf numFmtId="0" fontId="10" fillId="0" borderId="20" xfId="0" applyFont="1" applyBorder="1"/>
    <xf numFmtId="0" fontId="10" fillId="0" borderId="20" xfId="892" applyFont="1" applyBorder="1" applyAlignment="1">
      <alignment horizontal="left" vertical="top"/>
    </xf>
    <xf numFmtId="168" fontId="10" fillId="0" borderId="20" xfId="7" applyNumberFormat="1" applyFont="1" applyFill="1" applyBorder="1" applyAlignment="1">
      <alignment horizontal="center" vertical="center"/>
    </xf>
    <xf numFmtId="168" fontId="10" fillId="0" borderId="20" xfId="0" applyNumberFormat="1" applyFont="1" applyBorder="1" applyAlignment="1">
      <alignment horizontal="right" vertical="center" shrinkToFit="1"/>
    </xf>
    <xf numFmtId="168" fontId="10" fillId="0" borderId="20" xfId="0" applyNumberFormat="1" applyFont="1" applyBorder="1" applyAlignment="1">
      <alignment horizontal="left" vertical="center" wrapText="1"/>
    </xf>
    <xf numFmtId="168" fontId="10" fillId="0" borderId="20" xfId="351" applyNumberFormat="1" applyFont="1" applyBorder="1" applyAlignment="1">
      <alignment horizontal="right" vertical="center" shrinkToFit="1"/>
    </xf>
    <xf numFmtId="168" fontId="10" fillId="0" borderId="35" xfId="72" applyNumberFormat="1" applyFont="1" applyFill="1" applyBorder="1" applyAlignment="1">
      <alignment horizontal="center" vertical="center" wrapText="1"/>
    </xf>
    <xf numFmtId="168" fontId="10" fillId="55" borderId="35" xfId="351" applyNumberFormat="1" applyFont="1" applyFill="1" applyBorder="1" applyAlignment="1">
      <alignment horizontal="right" vertical="center" shrinkToFit="1"/>
    </xf>
    <xf numFmtId="0" fontId="75" fillId="0" borderId="35" xfId="0" applyFont="1" applyBorder="1" applyAlignment="1">
      <alignment horizontal="left" vertical="center" wrapText="1"/>
    </xf>
    <xf numFmtId="172" fontId="10" fillId="0" borderId="35" xfId="6" applyNumberFormat="1" applyFont="1" applyFill="1" applyBorder="1" applyAlignment="1">
      <alignment horizontal="center" vertical="top"/>
    </xf>
    <xf numFmtId="0" fontId="75" fillId="0" borderId="35" xfId="0" applyFont="1" applyBorder="1" applyAlignment="1">
      <alignment vertical="top" wrapText="1"/>
    </xf>
    <xf numFmtId="166" fontId="75" fillId="0" borderId="20" xfId="0" applyNumberFormat="1" applyFont="1" applyBorder="1" applyAlignment="1">
      <alignment horizontal="center" vertical="top" wrapText="1"/>
    </xf>
    <xf numFmtId="166" fontId="10" fillId="0" borderId="20" xfId="996" applyFont="1" applyFill="1" applyBorder="1" applyAlignment="1">
      <alignment horizontal="center" vertical="top"/>
    </xf>
    <xf numFmtId="166" fontId="10" fillId="0" borderId="35" xfId="6" applyFont="1" applyFill="1" applyBorder="1" applyAlignment="1">
      <alignment horizontal="center" vertical="top"/>
    </xf>
    <xf numFmtId="1" fontId="93" fillId="0" borderId="35" xfId="0" applyNumberFormat="1" applyFont="1" applyBorder="1" applyAlignment="1">
      <alignment horizontal="center" vertical="center" shrinkToFit="1"/>
    </xf>
    <xf numFmtId="0" fontId="93" fillId="0" borderId="35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top" wrapText="1"/>
    </xf>
    <xf numFmtId="0" fontId="74" fillId="0" borderId="35" xfId="0" applyFont="1" applyBorder="1" applyAlignment="1">
      <alignment horizontal="left" vertical="top" wrapText="1"/>
    </xf>
    <xf numFmtId="166" fontId="10" fillId="0" borderId="0" xfId="8" applyNumberFormat="1" applyFont="1" applyAlignment="1">
      <alignment horizontal="center" vertical="center" wrapText="1"/>
    </xf>
    <xf numFmtId="166" fontId="10" fillId="0" borderId="0" xfId="8" applyNumberFormat="1" applyFont="1" applyAlignment="1">
      <alignment horizontal="left" vertical="center" wrapText="1"/>
    </xf>
    <xf numFmtId="166" fontId="10" fillId="0" borderId="20" xfId="8" applyNumberFormat="1" applyFont="1" applyBorder="1" applyAlignment="1">
      <alignment horizontal="center" vertical="center" wrapText="1"/>
    </xf>
    <xf numFmtId="166" fontId="10" fillId="0" borderId="20" xfId="0" applyNumberFormat="1" applyFont="1" applyBorder="1" applyAlignment="1">
      <alignment horizontal="left" vertical="top" wrapText="1"/>
    </xf>
    <xf numFmtId="166" fontId="10" fillId="0" borderId="20" xfId="8" applyNumberFormat="1" applyFont="1" applyBorder="1" applyAlignment="1">
      <alignment horizontal="left" vertical="center" wrapText="1" indent="2"/>
    </xf>
    <xf numFmtId="166" fontId="10" fillId="0" borderId="35" xfId="6" applyFont="1" applyFill="1" applyBorder="1" applyAlignment="1">
      <alignment horizontal="center" vertical="center"/>
    </xf>
    <xf numFmtId="166" fontId="95" fillId="0" borderId="20" xfId="0" applyNumberFormat="1" applyFont="1" applyBorder="1" applyAlignment="1">
      <alignment horizontal="center" vertical="center" wrapText="1"/>
    </xf>
    <xf numFmtId="0" fontId="10" fillId="0" borderId="35" xfId="1008" applyFont="1" applyBorder="1" applyAlignment="1">
      <alignment horizontal="left" vertical="top" wrapText="1"/>
    </xf>
    <xf numFmtId="0" fontId="74" fillId="0" borderId="35" xfId="1008" applyFont="1" applyBorder="1" applyAlignment="1">
      <alignment horizontal="left" vertical="top" wrapText="1"/>
    </xf>
    <xf numFmtId="0" fontId="75" fillId="0" borderId="35" xfId="0" applyFont="1" applyBorder="1" applyAlignment="1">
      <alignment horizontal="left" vertical="top" wrapText="1"/>
    </xf>
    <xf numFmtId="0" fontId="75" fillId="0" borderId="35" xfId="0" quotePrefix="1" applyFont="1" applyBorder="1" applyAlignment="1">
      <alignment horizontal="left" vertical="top" wrapText="1"/>
    </xf>
    <xf numFmtId="43" fontId="10" fillId="0" borderId="35" xfId="0" applyNumberFormat="1" applyFont="1" applyBorder="1" applyAlignment="1">
      <alignment horizontal="left" vertical="center" wrapText="1"/>
    </xf>
    <xf numFmtId="43" fontId="10" fillId="0" borderId="35" xfId="0" quotePrefix="1" applyNumberFormat="1" applyFont="1" applyBorder="1" applyAlignment="1">
      <alignment horizontal="left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49" fontId="10" fillId="0" borderId="35" xfId="0" applyNumberFormat="1" applyFont="1" applyBorder="1" applyAlignment="1">
      <alignment horizontal="center" vertical="center" wrapText="1"/>
    </xf>
    <xf numFmtId="0" fontId="10" fillId="0" borderId="35" xfId="353" applyFont="1" applyBorder="1" applyAlignment="1">
      <alignment horizontal="left" vertical="top" wrapText="1"/>
    </xf>
    <xf numFmtId="0" fontId="10" fillId="0" borderId="35" xfId="0" applyFont="1" applyBorder="1" applyAlignment="1">
      <alignment horizontal="center" vertical="top" wrapText="1"/>
    </xf>
    <xf numFmtId="176" fontId="10" fillId="0" borderId="35" xfId="6" applyNumberFormat="1" applyFont="1" applyFill="1" applyBorder="1" applyAlignment="1">
      <alignment horizontal="right" vertical="center"/>
    </xf>
    <xf numFmtId="168" fontId="10" fillId="0" borderId="35" xfId="72" applyNumberFormat="1" applyFont="1" applyFill="1" applyBorder="1" applyAlignment="1">
      <alignment horizontal="right" vertical="center" wrapText="1"/>
    </xf>
    <xf numFmtId="43" fontId="74" fillId="0" borderId="20" xfId="72" applyFont="1" applyFill="1" applyBorder="1" applyAlignment="1">
      <alignment horizontal="right" vertical="center" wrapText="1"/>
    </xf>
    <xf numFmtId="168" fontId="74" fillId="0" borderId="20" xfId="72" applyNumberFormat="1" applyFont="1" applyFill="1" applyBorder="1" applyAlignment="1">
      <alignment horizontal="right" vertical="center" wrapText="1"/>
    </xf>
    <xf numFmtId="43" fontId="106" fillId="0" borderId="20" xfId="998" applyFont="1" applyFill="1" applyBorder="1" applyAlignment="1">
      <alignment vertical="center" wrapText="1"/>
    </xf>
    <xf numFmtId="168" fontId="106" fillId="0" borderId="20" xfId="998" applyNumberFormat="1" applyFont="1" applyFill="1" applyBorder="1" applyAlignment="1">
      <alignment horizontal="center" vertical="center"/>
    </xf>
    <xf numFmtId="43" fontId="107" fillId="0" borderId="0" xfId="998" applyFont="1" applyFill="1"/>
    <xf numFmtId="43" fontId="107" fillId="0" borderId="20" xfId="998" applyFont="1" applyFill="1" applyBorder="1" applyAlignment="1">
      <alignment vertical="center" wrapText="1"/>
    </xf>
    <xf numFmtId="168" fontId="107" fillId="0" borderId="20" xfId="998" applyNumberFormat="1" applyFont="1" applyFill="1" applyBorder="1" applyAlignment="1">
      <alignment horizontal="center" vertical="center"/>
    </xf>
    <xf numFmtId="168" fontId="106" fillId="0" borderId="20" xfId="998" applyNumberFormat="1" applyFont="1" applyFill="1" applyBorder="1" applyAlignment="1">
      <alignment horizontal="left" vertical="center"/>
    </xf>
    <xf numFmtId="168" fontId="107" fillId="0" borderId="20" xfId="998" applyNumberFormat="1" applyFont="1" applyFill="1" applyBorder="1" applyAlignment="1">
      <alignment horizontal="left" vertical="center"/>
    </xf>
    <xf numFmtId="43" fontId="107" fillId="0" borderId="20" xfId="998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68" fontId="96" fillId="0" borderId="0" xfId="7" applyNumberFormat="1" applyFont="1"/>
    <xf numFmtId="167" fontId="75" fillId="0" borderId="0" xfId="0" applyNumberFormat="1" applyFont="1"/>
    <xf numFmtId="49" fontId="10" fillId="55" borderId="20" xfId="0" applyNumberFormat="1" applyFont="1" applyFill="1" applyBorder="1" applyAlignment="1">
      <alignment horizontal="left" vertical="center" wrapText="1"/>
    </xf>
    <xf numFmtId="43" fontId="10" fillId="55" borderId="20" xfId="0" applyNumberFormat="1" applyFont="1" applyFill="1" applyBorder="1" applyAlignment="1">
      <alignment horizontal="center" vertical="center" wrapText="1"/>
    </xf>
    <xf numFmtId="43" fontId="10" fillId="55" borderId="20" xfId="0" applyNumberFormat="1" applyFont="1" applyFill="1" applyBorder="1" applyAlignment="1">
      <alignment vertical="center" wrapText="1"/>
    </xf>
    <xf numFmtId="166" fontId="10" fillId="55" borderId="0" xfId="0" applyNumberFormat="1" applyFont="1" applyFill="1" applyAlignment="1">
      <alignment horizontal="left" vertical="top" wrapText="1"/>
    </xf>
    <xf numFmtId="49" fontId="10" fillId="0" borderId="20" xfId="0" applyNumberFormat="1" applyFont="1" applyBorder="1" applyAlignment="1">
      <alignment horizontal="left" vertical="center" wrapText="1"/>
    </xf>
    <xf numFmtId="49" fontId="10" fillId="0" borderId="35" xfId="0" applyNumberFormat="1" applyFont="1" applyBorder="1" applyAlignment="1">
      <alignment horizontal="left" vertical="center" wrapText="1"/>
    </xf>
    <xf numFmtId="0" fontId="10" fillId="0" borderId="35" xfId="353" applyFont="1" applyBorder="1" applyAlignment="1">
      <alignment horizontal="left" vertical="center" wrapText="1"/>
    </xf>
    <xf numFmtId="0" fontId="75" fillId="55" borderId="0" xfId="0" applyFont="1" applyFill="1" applyAlignment="1">
      <alignment horizontal="center" vertical="center" wrapText="1"/>
    </xf>
    <xf numFmtId="0" fontId="75" fillId="55" borderId="0" xfId="0" applyFont="1" applyFill="1" applyAlignment="1">
      <alignment horizontal="center" wrapText="1"/>
    </xf>
    <xf numFmtId="43" fontId="10" fillId="55" borderId="32" xfId="998" applyFont="1" applyFill="1" applyBorder="1" applyAlignment="1">
      <alignment horizontal="center" vertical="center" wrapText="1"/>
    </xf>
    <xf numFmtId="43" fontId="10" fillId="55" borderId="33" xfId="998" applyFont="1" applyFill="1" applyBorder="1" applyAlignment="1">
      <alignment horizontal="center" vertical="center" wrapText="1"/>
    </xf>
    <xf numFmtId="168" fontId="10" fillId="55" borderId="29" xfId="998" applyNumberFormat="1" applyFont="1" applyFill="1" applyBorder="1" applyAlignment="1">
      <alignment horizontal="center" vertical="center" wrapText="1"/>
    </xf>
    <xf numFmtId="168" fontId="10" fillId="55" borderId="31" xfId="998" applyNumberFormat="1" applyFont="1" applyFill="1" applyBorder="1" applyAlignment="1">
      <alignment horizontal="center" vertical="center" wrapText="1"/>
    </xf>
    <xf numFmtId="0" fontId="10" fillId="0" borderId="0" xfId="1003" applyFont="1" applyAlignment="1">
      <alignment horizontal="center" vertical="center" wrapText="1"/>
    </xf>
    <xf numFmtId="167" fontId="10" fillId="0" borderId="1" xfId="1003" applyNumberFormat="1" applyFont="1" applyBorder="1" applyAlignment="1">
      <alignment horizontal="right" vertical="center" wrapText="1"/>
    </xf>
    <xf numFmtId="49" fontId="10" fillId="0" borderId="20" xfId="1003" applyNumberFormat="1" applyFont="1" applyBorder="1" applyAlignment="1">
      <alignment horizontal="center" vertical="center" wrapText="1"/>
    </xf>
    <xf numFmtId="0" fontId="10" fillId="0" borderId="32" xfId="1003" applyFont="1" applyBorder="1" applyAlignment="1">
      <alignment horizontal="center" vertical="center" wrapText="1"/>
    </xf>
    <xf numFmtId="0" fontId="10" fillId="0" borderId="34" xfId="1003" applyFont="1" applyBorder="1" applyAlignment="1">
      <alignment horizontal="center" vertical="center" wrapText="1"/>
    </xf>
    <xf numFmtId="0" fontId="10" fillId="0" borderId="33" xfId="1003" applyFont="1" applyBorder="1" applyAlignment="1">
      <alignment horizontal="center" vertical="center" wrapText="1"/>
    </xf>
    <xf numFmtId="167" fontId="10" fillId="0" borderId="29" xfId="1003" applyNumberFormat="1" applyFont="1" applyBorder="1" applyAlignment="1">
      <alignment horizontal="center" vertical="center" wrapText="1"/>
    </xf>
    <xf numFmtId="167" fontId="10" fillId="0" borderId="30" xfId="1003" applyNumberFormat="1" applyFont="1" applyBorder="1" applyAlignment="1">
      <alignment horizontal="center" vertical="center" wrapText="1"/>
    </xf>
    <xf numFmtId="167" fontId="10" fillId="0" borderId="31" xfId="1003" applyNumberFormat="1" applyFont="1" applyBorder="1" applyAlignment="1">
      <alignment horizontal="center" vertical="center" wrapText="1"/>
    </xf>
    <xf numFmtId="167" fontId="10" fillId="0" borderId="32" xfId="1003" applyNumberFormat="1" applyFont="1" applyBorder="1" applyAlignment="1">
      <alignment horizontal="center" vertical="center" wrapText="1"/>
    </xf>
    <xf numFmtId="167" fontId="10" fillId="0" borderId="33" xfId="1003" applyNumberFormat="1" applyFont="1" applyBorder="1" applyAlignment="1">
      <alignment horizontal="center" vertical="center" wrapText="1"/>
    </xf>
    <xf numFmtId="0" fontId="95" fillId="0" borderId="20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75" fillId="0" borderId="20" xfId="0" applyFont="1" applyBorder="1" applyAlignment="1">
      <alignment horizontal="center" vertical="top" wrapText="1"/>
    </xf>
    <xf numFmtId="0" fontId="75" fillId="0" borderId="32" xfId="0" applyFont="1" applyBorder="1" applyAlignment="1">
      <alignment horizontal="center" vertical="center" wrapText="1"/>
    </xf>
    <xf numFmtId="0" fontId="75" fillId="0" borderId="33" xfId="0" applyFont="1" applyBorder="1" applyAlignment="1">
      <alignment horizontal="center" vertical="center" wrapText="1"/>
    </xf>
    <xf numFmtId="0" fontId="75" fillId="0" borderId="29" xfId="0" applyFont="1" applyBorder="1" applyAlignment="1">
      <alignment horizontal="center" vertical="center" wrapText="1"/>
    </xf>
    <xf numFmtId="0" fontId="75" fillId="0" borderId="31" xfId="0" applyFont="1" applyBorder="1" applyAlignment="1">
      <alignment horizontal="center" vertical="center" wrapText="1"/>
    </xf>
    <xf numFmtId="2" fontId="75" fillId="0" borderId="29" xfId="0" applyNumberFormat="1" applyFont="1" applyBorder="1" applyAlignment="1">
      <alignment horizontal="center" vertical="center" wrapText="1"/>
    </xf>
    <xf numFmtId="2" fontId="75" fillId="0" borderId="31" xfId="0" applyNumberFormat="1" applyFont="1" applyBorder="1" applyAlignment="1">
      <alignment horizontal="center" vertical="center" wrapText="1"/>
    </xf>
    <xf numFmtId="0" fontId="10" fillId="55" borderId="20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right" vertical="center" wrapText="1"/>
    </xf>
    <xf numFmtId="0" fontId="10" fillId="55" borderId="0" xfId="8" applyFont="1" applyFill="1" applyAlignment="1">
      <alignment horizontal="center" vertical="center" wrapText="1"/>
    </xf>
    <xf numFmtId="0" fontId="10" fillId="55" borderId="1" xfId="8" applyFont="1" applyFill="1" applyBorder="1" applyAlignment="1">
      <alignment horizontal="right" wrapText="1"/>
    </xf>
    <xf numFmtId="0" fontId="10" fillId="0" borderId="20" xfId="8" applyFont="1" applyBorder="1" applyAlignment="1">
      <alignment horizontal="center" vertical="center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10" fillId="0" borderId="29" xfId="8" applyFont="1" applyBorder="1" applyAlignment="1">
      <alignment horizontal="center" vertical="center" wrapText="1"/>
    </xf>
    <xf numFmtId="0" fontId="10" fillId="0" borderId="31" xfId="8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0" fillId="0" borderId="2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55" borderId="29" xfId="0" applyFont="1" applyFill="1" applyBorder="1" applyAlignment="1">
      <alignment horizontal="center" vertical="top" wrapText="1"/>
    </xf>
    <xf numFmtId="0" fontId="10" fillId="55" borderId="31" xfId="0" applyFont="1" applyFill="1" applyBorder="1" applyAlignment="1">
      <alignment horizontal="center" vertical="top" wrapText="1"/>
    </xf>
    <xf numFmtId="0" fontId="10" fillId="55" borderId="20" xfId="0" applyFont="1" applyFill="1" applyBorder="1" applyAlignment="1">
      <alignment horizontal="center" vertical="top" wrapText="1"/>
    </xf>
    <xf numFmtId="0" fontId="10" fillId="55" borderId="20" xfId="9" applyFont="1" applyFill="1" applyBorder="1" applyAlignment="1">
      <alignment horizontal="center" vertical="center" wrapText="1"/>
    </xf>
    <xf numFmtId="167" fontId="10" fillId="55" borderId="29" xfId="9" applyNumberFormat="1" applyFont="1" applyFill="1" applyBorder="1" applyAlignment="1">
      <alignment horizontal="center" vertical="center" wrapText="1"/>
    </xf>
    <xf numFmtId="167" fontId="10" fillId="55" borderId="30" xfId="9" applyNumberFormat="1" applyFont="1" applyFill="1" applyBorder="1" applyAlignment="1">
      <alignment horizontal="center" vertical="center" wrapText="1"/>
    </xf>
    <xf numFmtId="167" fontId="10" fillId="55" borderId="31" xfId="9" applyNumberFormat="1" applyFont="1" applyFill="1" applyBorder="1" applyAlignment="1">
      <alignment horizontal="center" vertical="center" wrapText="1"/>
    </xf>
    <xf numFmtId="0" fontId="10" fillId="55" borderId="32" xfId="0" applyFont="1" applyFill="1" applyBorder="1" applyAlignment="1">
      <alignment horizontal="center" vertical="top" wrapText="1"/>
    </xf>
    <xf numFmtId="0" fontId="10" fillId="55" borderId="33" xfId="0" applyFont="1" applyFill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center" wrapText="1"/>
    </xf>
    <xf numFmtId="0" fontId="75" fillId="0" borderId="20" xfId="0" applyFont="1" applyBorder="1" applyAlignment="1">
      <alignment horizontal="left" vertical="top" wrapText="1"/>
    </xf>
    <xf numFmtId="0" fontId="10" fillId="0" borderId="32" xfId="0" applyFont="1" applyBorder="1" applyAlignment="1">
      <alignment horizontal="left" vertical="center" wrapText="1"/>
    </xf>
    <xf numFmtId="0" fontId="74" fillId="0" borderId="20" xfId="0" applyFont="1" applyBorder="1" applyAlignment="1">
      <alignment horizontal="left" vertical="top" wrapText="1"/>
    </xf>
    <xf numFmtId="0" fontId="9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74" fillId="0" borderId="20" xfId="0" applyFont="1" applyBorder="1" applyAlignment="1">
      <alignment horizontal="left" vertical="center" wrapText="1"/>
    </xf>
    <xf numFmtId="0" fontId="75" fillId="0" borderId="35" xfId="0" applyFont="1" applyBorder="1" applyAlignment="1">
      <alignment horizontal="center" vertical="top" wrapText="1"/>
    </xf>
    <xf numFmtId="0" fontId="10" fillId="0" borderId="35" xfId="0" applyFont="1" applyBorder="1" applyAlignment="1">
      <alignment horizontal="center" vertical="top" wrapText="1"/>
    </xf>
    <xf numFmtId="0" fontId="10" fillId="0" borderId="35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center" wrapText="1"/>
    </xf>
    <xf numFmtId="0" fontId="75" fillId="0" borderId="0" xfId="0" applyFont="1" applyAlignment="1">
      <alignment horizontal="right"/>
    </xf>
    <xf numFmtId="0" fontId="75" fillId="0" borderId="0" xfId="0" applyFont="1" applyAlignment="1">
      <alignment horizontal="center"/>
    </xf>
    <xf numFmtId="168" fontId="10" fillId="0" borderId="20" xfId="998" applyNumberFormat="1" applyFont="1" applyFill="1" applyBorder="1" applyAlignment="1">
      <alignment horizontal="center" vertical="center" wrapText="1"/>
    </xf>
    <xf numFmtId="0" fontId="10" fillId="0" borderId="20" xfId="1" applyFont="1" applyBorder="1" applyAlignment="1">
      <alignment horizontal="center" wrapText="1"/>
    </xf>
    <xf numFmtId="0" fontId="10" fillId="0" borderId="20" xfId="0" applyFont="1" applyBorder="1" applyAlignment="1">
      <alignment horizontal="left" vertical="top" wrapText="1"/>
    </xf>
    <xf numFmtId="0" fontId="10" fillId="0" borderId="29" xfId="1006" applyFont="1" applyFill="1" applyBorder="1" applyAlignment="1">
      <alignment horizontal="left" vertical="center"/>
    </xf>
    <xf numFmtId="0" fontId="10" fillId="0" borderId="30" xfId="1006" applyFont="1" applyFill="1" applyBorder="1" applyAlignment="1">
      <alignment horizontal="left" vertical="center"/>
    </xf>
    <xf numFmtId="0" fontId="10" fillId="0" borderId="31" xfId="1006" applyFont="1" applyFill="1" applyBorder="1" applyAlignment="1">
      <alignment horizontal="left" vertical="center"/>
    </xf>
    <xf numFmtId="0" fontId="100" fillId="0" borderId="20" xfId="0" applyFont="1" applyBorder="1" applyAlignment="1">
      <alignment vertical="center" wrapText="1"/>
    </xf>
    <xf numFmtId="0" fontId="10" fillId="0" borderId="0" xfId="1005" applyFont="1" applyAlignment="1">
      <alignment horizontal="center" vertical="center" wrapText="1"/>
    </xf>
    <xf numFmtId="0" fontId="10" fillId="0" borderId="20" xfId="1005" applyFont="1" applyBorder="1" applyAlignment="1">
      <alignment horizontal="right" vertical="center" wrapText="1"/>
    </xf>
    <xf numFmtId="0" fontId="10" fillId="0" borderId="20" xfId="1005" applyFont="1" applyBorder="1" applyAlignment="1">
      <alignment horizontal="center" vertical="center" wrapText="1"/>
    </xf>
    <xf numFmtId="168" fontId="10" fillId="0" borderId="20" xfId="993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96" fillId="0" borderId="0" xfId="0" applyFont="1" applyAlignment="1">
      <alignment horizontal="center" vertical="center" wrapText="1"/>
    </xf>
    <xf numFmtId="0" fontId="75" fillId="0" borderId="1" xfId="0" applyFont="1" applyBorder="1" applyAlignment="1">
      <alignment horizontal="right"/>
    </xf>
    <xf numFmtId="0" fontId="75" fillId="56" borderId="35" xfId="0" applyFont="1" applyFill="1" applyBorder="1" applyAlignment="1">
      <alignment horizontal="center" vertical="center" wrapText="1"/>
    </xf>
    <xf numFmtId="0" fontId="93" fillId="56" borderId="35" xfId="0" applyFont="1" applyFill="1" applyBorder="1" applyAlignment="1">
      <alignment horizontal="center" vertical="center" wrapText="1"/>
    </xf>
    <xf numFmtId="0" fontId="75" fillId="56" borderId="36" xfId="0" applyFont="1" applyFill="1" applyBorder="1" applyAlignment="1">
      <alignment horizontal="center" vertical="center" wrapText="1"/>
    </xf>
    <xf numFmtId="0" fontId="75" fillId="56" borderId="33" xfId="0" applyFont="1" applyFill="1" applyBorder="1" applyAlignment="1">
      <alignment horizontal="center" vertical="center" wrapText="1"/>
    </xf>
    <xf numFmtId="0" fontId="75" fillId="0" borderId="36" xfId="0" applyFont="1" applyBorder="1" applyAlignment="1">
      <alignment horizontal="center" vertical="center" wrapText="1"/>
    </xf>
    <xf numFmtId="0" fontId="75" fillId="56" borderId="35" xfId="0" applyFont="1" applyFill="1" applyBorder="1" applyAlignment="1">
      <alignment horizontal="center" vertical="center" textRotation="90" wrapText="1"/>
    </xf>
    <xf numFmtId="0" fontId="75" fillId="56" borderId="35" xfId="0" applyFont="1" applyFill="1" applyBorder="1" applyAlignment="1">
      <alignment horizontal="center" vertical="center"/>
    </xf>
  </cellXfs>
  <cellStyles count="1009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5"/>
    <cellStyle name="20% - Accent1 2 2 2 2 3" xfId="667"/>
    <cellStyle name="20% - Accent1 2 2 2 3" xfId="144"/>
    <cellStyle name="20% - Accent1 2 2 2 3 2" xfId="436"/>
    <cellStyle name="20% - Accent1 2 2 2 3 3" xfId="668"/>
    <cellStyle name="20% - Accent1 2 2 2 4" xfId="434"/>
    <cellStyle name="20% - Accent1 2 2 2 5" xfId="666"/>
    <cellStyle name="20% - Accent1 2 2 3" xfId="145"/>
    <cellStyle name="20% - Accent1 2 2 3 2" xfId="437"/>
    <cellStyle name="20% - Accent1 2 2 3 3" xfId="669"/>
    <cellStyle name="20% - Accent1 2 2 4" xfId="146"/>
    <cellStyle name="20% - Accent1 2 2 4 2" xfId="438"/>
    <cellStyle name="20% - Accent1 2 2 4 3" xfId="670"/>
    <cellStyle name="20% - Accent1 2 3" xfId="147"/>
    <cellStyle name="20% - Accent1 2 3 2" xfId="148"/>
    <cellStyle name="20% - Accent1 2 3 2 2" xfId="440"/>
    <cellStyle name="20% - Accent1 2 3 2 3" xfId="672"/>
    <cellStyle name="20% - Accent1 2 3 3" xfId="149"/>
    <cellStyle name="20% - Accent1 2 3 3 2" xfId="441"/>
    <cellStyle name="20% - Accent1 2 3 3 3" xfId="673"/>
    <cellStyle name="20% - Accent1 2 3 4" xfId="439"/>
    <cellStyle name="20% - Accent1 2 3 5" xfId="671"/>
    <cellStyle name="20% - Accent1 2 4" xfId="150"/>
    <cellStyle name="20% - Accent1 2 4 2" xfId="151"/>
    <cellStyle name="20% - Accent1 2 4 2 2" xfId="443"/>
    <cellStyle name="20% - Accent1 2 4 2 3" xfId="675"/>
    <cellStyle name="20% - Accent1 2 4 3" xfId="152"/>
    <cellStyle name="20% - Accent1 2 4 3 2" xfId="444"/>
    <cellStyle name="20% - Accent1 2 4 3 3" xfId="676"/>
    <cellStyle name="20% - Accent1 2 4 4" xfId="442"/>
    <cellStyle name="20% - Accent1 2 4 5" xfId="674"/>
    <cellStyle name="20% - Accent1 2 5" xfId="153"/>
    <cellStyle name="20% - Accent1 2 5 2" xfId="445"/>
    <cellStyle name="20% - Accent1 2 5 3" xfId="677"/>
    <cellStyle name="20% - Accent1 2 6" xfId="154"/>
    <cellStyle name="20% - Accent1 2 6 2" xfId="446"/>
    <cellStyle name="20% - Accent1 2 6 3" xfId="678"/>
    <cellStyle name="20% - Accent1 3" xfId="381"/>
    <cellStyle name="20% - Accent1 3 2" xfId="645"/>
    <cellStyle name="20% - Accent1 3 3" xfId="878"/>
    <cellStyle name="20% - Accent1 4" xfId="894"/>
    <cellStyle name="20% - Accent2 2" xfId="19"/>
    <cellStyle name="20% - Accent2 2 2" xfId="81"/>
    <cellStyle name="20% - Accent2 2 2 2" xfId="155"/>
    <cellStyle name="20% - Accent2 2 2 2 2" xfId="156"/>
    <cellStyle name="20% - Accent2 2 2 2 2 2" xfId="448"/>
    <cellStyle name="20% - Accent2 2 2 2 2 3" xfId="680"/>
    <cellStyle name="20% - Accent2 2 2 2 3" xfId="157"/>
    <cellStyle name="20% - Accent2 2 2 2 3 2" xfId="449"/>
    <cellStyle name="20% - Accent2 2 2 2 3 3" xfId="681"/>
    <cellStyle name="20% - Accent2 2 2 2 4" xfId="447"/>
    <cellStyle name="20% - Accent2 2 2 2 5" xfId="679"/>
    <cellStyle name="20% - Accent2 2 2 3" xfId="158"/>
    <cellStyle name="20% - Accent2 2 2 3 2" xfId="450"/>
    <cellStyle name="20% - Accent2 2 2 3 3" xfId="682"/>
    <cellStyle name="20% - Accent2 2 2 4" xfId="159"/>
    <cellStyle name="20% - Accent2 2 2 4 2" xfId="451"/>
    <cellStyle name="20% - Accent2 2 2 4 3" xfId="683"/>
    <cellStyle name="20% - Accent2 2 3" xfId="160"/>
    <cellStyle name="20% - Accent2 2 3 2" xfId="161"/>
    <cellStyle name="20% - Accent2 2 3 2 2" xfId="453"/>
    <cellStyle name="20% - Accent2 2 3 2 3" xfId="685"/>
    <cellStyle name="20% - Accent2 2 3 3" xfId="162"/>
    <cellStyle name="20% - Accent2 2 3 3 2" xfId="454"/>
    <cellStyle name="20% - Accent2 2 3 3 3" xfId="686"/>
    <cellStyle name="20% - Accent2 2 3 4" xfId="452"/>
    <cellStyle name="20% - Accent2 2 3 5" xfId="684"/>
    <cellStyle name="20% - Accent2 2 4" xfId="163"/>
    <cellStyle name="20% - Accent2 2 4 2" xfId="164"/>
    <cellStyle name="20% - Accent2 2 4 2 2" xfId="456"/>
    <cellStyle name="20% - Accent2 2 4 2 3" xfId="688"/>
    <cellStyle name="20% - Accent2 2 4 3" xfId="165"/>
    <cellStyle name="20% - Accent2 2 4 3 2" xfId="457"/>
    <cellStyle name="20% - Accent2 2 4 3 3" xfId="689"/>
    <cellStyle name="20% - Accent2 2 4 4" xfId="455"/>
    <cellStyle name="20% - Accent2 2 4 5" xfId="687"/>
    <cellStyle name="20% - Accent2 2 5" xfId="166"/>
    <cellStyle name="20% - Accent2 2 5 2" xfId="458"/>
    <cellStyle name="20% - Accent2 2 5 3" xfId="690"/>
    <cellStyle name="20% - Accent2 2 6" xfId="167"/>
    <cellStyle name="20% - Accent2 2 6 2" xfId="459"/>
    <cellStyle name="20% - Accent2 2 6 3" xfId="691"/>
    <cellStyle name="20% - Accent2 3" xfId="382"/>
    <cellStyle name="20% - Accent2 3 2" xfId="646"/>
    <cellStyle name="20% - Accent2 3 3" xfId="879"/>
    <cellStyle name="20% - Accent2 4" xfId="895"/>
    <cellStyle name="20% - Accent3 2" xfId="20"/>
    <cellStyle name="20% - Accent3 2 2" xfId="82"/>
    <cellStyle name="20% - Accent3 2 2 2" xfId="168"/>
    <cellStyle name="20% - Accent3 2 2 2 2" xfId="169"/>
    <cellStyle name="20% - Accent3 2 2 2 2 2" xfId="461"/>
    <cellStyle name="20% - Accent3 2 2 2 2 3" xfId="693"/>
    <cellStyle name="20% - Accent3 2 2 2 3" xfId="170"/>
    <cellStyle name="20% - Accent3 2 2 2 3 2" xfId="462"/>
    <cellStyle name="20% - Accent3 2 2 2 3 3" xfId="694"/>
    <cellStyle name="20% - Accent3 2 2 2 4" xfId="460"/>
    <cellStyle name="20% - Accent3 2 2 2 5" xfId="692"/>
    <cellStyle name="20% - Accent3 2 2 3" xfId="171"/>
    <cellStyle name="20% - Accent3 2 2 3 2" xfId="463"/>
    <cellStyle name="20% - Accent3 2 2 3 3" xfId="695"/>
    <cellStyle name="20% - Accent3 2 2 4" xfId="172"/>
    <cellStyle name="20% - Accent3 2 2 4 2" xfId="464"/>
    <cellStyle name="20% - Accent3 2 2 4 3" xfId="696"/>
    <cellStyle name="20% - Accent3 2 3" xfId="173"/>
    <cellStyle name="20% - Accent3 2 3 2" xfId="174"/>
    <cellStyle name="20% - Accent3 2 3 2 2" xfId="466"/>
    <cellStyle name="20% - Accent3 2 3 2 3" xfId="698"/>
    <cellStyle name="20% - Accent3 2 3 3" xfId="175"/>
    <cellStyle name="20% - Accent3 2 3 3 2" xfId="467"/>
    <cellStyle name="20% - Accent3 2 3 3 3" xfId="699"/>
    <cellStyle name="20% - Accent3 2 3 4" xfId="465"/>
    <cellStyle name="20% - Accent3 2 3 5" xfId="697"/>
    <cellStyle name="20% - Accent3 2 4" xfId="176"/>
    <cellStyle name="20% - Accent3 2 4 2" xfId="177"/>
    <cellStyle name="20% - Accent3 2 4 2 2" xfId="469"/>
    <cellStyle name="20% - Accent3 2 4 2 3" xfId="701"/>
    <cellStyle name="20% - Accent3 2 4 3" xfId="178"/>
    <cellStyle name="20% - Accent3 2 4 3 2" xfId="470"/>
    <cellStyle name="20% - Accent3 2 4 3 3" xfId="702"/>
    <cellStyle name="20% - Accent3 2 4 4" xfId="468"/>
    <cellStyle name="20% - Accent3 2 4 5" xfId="700"/>
    <cellStyle name="20% - Accent3 2 5" xfId="179"/>
    <cellStyle name="20% - Accent3 2 5 2" xfId="471"/>
    <cellStyle name="20% - Accent3 2 5 3" xfId="703"/>
    <cellStyle name="20% - Accent3 2 6" xfId="180"/>
    <cellStyle name="20% - Accent3 2 6 2" xfId="472"/>
    <cellStyle name="20% - Accent3 2 6 3" xfId="704"/>
    <cellStyle name="20% - Accent3 3" xfId="383"/>
    <cellStyle name="20% - Accent3 3 2" xfId="647"/>
    <cellStyle name="20% - Accent3 3 3" xfId="880"/>
    <cellStyle name="20% - Accent3 4" xfId="896"/>
    <cellStyle name="20% - Accent4 2" xfId="21"/>
    <cellStyle name="20% - Accent4 2 2" xfId="83"/>
    <cellStyle name="20% - Accent4 2 2 2" xfId="181"/>
    <cellStyle name="20% - Accent4 2 2 2 2" xfId="182"/>
    <cellStyle name="20% - Accent4 2 2 2 2 2" xfId="474"/>
    <cellStyle name="20% - Accent4 2 2 2 2 3" xfId="706"/>
    <cellStyle name="20% - Accent4 2 2 2 3" xfId="183"/>
    <cellStyle name="20% - Accent4 2 2 2 3 2" xfId="475"/>
    <cellStyle name="20% - Accent4 2 2 2 3 3" xfId="707"/>
    <cellStyle name="20% - Accent4 2 2 2 4" xfId="473"/>
    <cellStyle name="20% - Accent4 2 2 2 5" xfId="705"/>
    <cellStyle name="20% - Accent4 2 2 3" xfId="184"/>
    <cellStyle name="20% - Accent4 2 2 3 2" xfId="476"/>
    <cellStyle name="20% - Accent4 2 2 3 3" xfId="708"/>
    <cellStyle name="20% - Accent4 2 2 4" xfId="185"/>
    <cellStyle name="20% - Accent4 2 2 4 2" xfId="477"/>
    <cellStyle name="20% - Accent4 2 2 4 3" xfId="709"/>
    <cellStyle name="20% - Accent4 2 3" xfId="186"/>
    <cellStyle name="20% - Accent4 2 3 2" xfId="187"/>
    <cellStyle name="20% - Accent4 2 3 2 2" xfId="479"/>
    <cellStyle name="20% - Accent4 2 3 2 3" xfId="711"/>
    <cellStyle name="20% - Accent4 2 3 3" xfId="188"/>
    <cellStyle name="20% - Accent4 2 3 3 2" xfId="480"/>
    <cellStyle name="20% - Accent4 2 3 3 3" xfId="712"/>
    <cellStyle name="20% - Accent4 2 3 4" xfId="478"/>
    <cellStyle name="20% - Accent4 2 3 5" xfId="710"/>
    <cellStyle name="20% - Accent4 2 4" xfId="189"/>
    <cellStyle name="20% - Accent4 2 4 2" xfId="190"/>
    <cellStyle name="20% - Accent4 2 4 2 2" xfId="482"/>
    <cellStyle name="20% - Accent4 2 4 2 3" xfId="714"/>
    <cellStyle name="20% - Accent4 2 4 3" xfId="191"/>
    <cellStyle name="20% - Accent4 2 4 3 2" xfId="483"/>
    <cellStyle name="20% - Accent4 2 4 3 3" xfId="715"/>
    <cellStyle name="20% - Accent4 2 4 4" xfId="481"/>
    <cellStyle name="20% - Accent4 2 4 5" xfId="713"/>
    <cellStyle name="20% - Accent4 2 5" xfId="192"/>
    <cellStyle name="20% - Accent4 2 5 2" xfId="484"/>
    <cellStyle name="20% - Accent4 2 5 3" xfId="716"/>
    <cellStyle name="20% - Accent4 2 6" xfId="193"/>
    <cellStyle name="20% - Accent4 2 6 2" xfId="485"/>
    <cellStyle name="20% - Accent4 2 6 3" xfId="717"/>
    <cellStyle name="20% - Accent4 3" xfId="384"/>
    <cellStyle name="20% - Accent4 3 2" xfId="648"/>
    <cellStyle name="20% - Accent4 3 3" xfId="881"/>
    <cellStyle name="20% - Accent4 4" xfId="897"/>
    <cellStyle name="20% - Accent5 2" xfId="22"/>
    <cellStyle name="20% - Accent5 2 2" xfId="84"/>
    <cellStyle name="20% - Accent5 2 2 2" xfId="194"/>
    <cellStyle name="20% - Accent5 2 2 2 2" xfId="195"/>
    <cellStyle name="20% - Accent5 2 2 2 2 2" xfId="487"/>
    <cellStyle name="20% - Accent5 2 2 2 2 3" xfId="719"/>
    <cellStyle name="20% - Accent5 2 2 2 3" xfId="196"/>
    <cellStyle name="20% - Accent5 2 2 2 3 2" xfId="488"/>
    <cellStyle name="20% - Accent5 2 2 2 3 3" xfId="720"/>
    <cellStyle name="20% - Accent5 2 2 2 4" xfId="486"/>
    <cellStyle name="20% - Accent5 2 2 2 5" xfId="718"/>
    <cellStyle name="20% - Accent5 2 2 3" xfId="197"/>
    <cellStyle name="20% - Accent5 2 2 3 2" xfId="489"/>
    <cellStyle name="20% - Accent5 2 2 3 3" xfId="721"/>
    <cellStyle name="20% - Accent5 2 2 4" xfId="198"/>
    <cellStyle name="20% - Accent5 2 2 4 2" xfId="490"/>
    <cellStyle name="20% - Accent5 2 2 4 3" xfId="722"/>
    <cellStyle name="20% - Accent5 2 3" xfId="199"/>
    <cellStyle name="20% - Accent5 2 3 2" xfId="200"/>
    <cellStyle name="20% - Accent5 2 3 2 2" xfId="492"/>
    <cellStyle name="20% - Accent5 2 3 2 3" xfId="724"/>
    <cellStyle name="20% - Accent5 2 3 3" xfId="201"/>
    <cellStyle name="20% - Accent5 2 3 3 2" xfId="493"/>
    <cellStyle name="20% - Accent5 2 3 3 3" xfId="725"/>
    <cellStyle name="20% - Accent5 2 3 4" xfId="491"/>
    <cellStyle name="20% - Accent5 2 3 5" xfId="723"/>
    <cellStyle name="20% - Accent5 2 4" xfId="202"/>
    <cellStyle name="20% - Accent5 2 4 2" xfId="203"/>
    <cellStyle name="20% - Accent5 2 4 2 2" xfId="495"/>
    <cellStyle name="20% - Accent5 2 4 2 3" xfId="727"/>
    <cellStyle name="20% - Accent5 2 4 3" xfId="204"/>
    <cellStyle name="20% - Accent5 2 4 3 2" xfId="496"/>
    <cellStyle name="20% - Accent5 2 4 3 3" xfId="728"/>
    <cellStyle name="20% - Accent5 2 4 4" xfId="494"/>
    <cellStyle name="20% - Accent5 2 4 5" xfId="726"/>
    <cellStyle name="20% - Accent5 2 5" xfId="205"/>
    <cellStyle name="20% - Accent5 2 5 2" xfId="497"/>
    <cellStyle name="20% - Accent5 2 5 3" xfId="729"/>
    <cellStyle name="20% - Accent5 2 6" xfId="206"/>
    <cellStyle name="20% - Accent5 2 6 2" xfId="498"/>
    <cellStyle name="20% - Accent5 2 6 3" xfId="730"/>
    <cellStyle name="20% - Accent5 3" xfId="385"/>
    <cellStyle name="20% - Accent5 3 2" xfId="649"/>
    <cellStyle name="20% - Accent5 3 3" xfId="882"/>
    <cellStyle name="20% - Accent5 4" xfId="898"/>
    <cellStyle name="20% - Accent6 2" xfId="23"/>
    <cellStyle name="20% - Accent6 2 2" xfId="85"/>
    <cellStyle name="20% - Accent6 2 2 2" xfId="207"/>
    <cellStyle name="20% - Accent6 2 2 2 2" xfId="208"/>
    <cellStyle name="20% - Accent6 2 2 2 2 2" xfId="500"/>
    <cellStyle name="20% - Accent6 2 2 2 2 3" xfId="732"/>
    <cellStyle name="20% - Accent6 2 2 2 3" xfId="209"/>
    <cellStyle name="20% - Accent6 2 2 2 3 2" xfId="501"/>
    <cellStyle name="20% - Accent6 2 2 2 3 3" xfId="733"/>
    <cellStyle name="20% - Accent6 2 2 2 4" xfId="499"/>
    <cellStyle name="20% - Accent6 2 2 2 5" xfId="731"/>
    <cellStyle name="20% - Accent6 2 2 3" xfId="210"/>
    <cellStyle name="20% - Accent6 2 2 3 2" xfId="502"/>
    <cellStyle name="20% - Accent6 2 2 3 3" xfId="734"/>
    <cellStyle name="20% - Accent6 2 2 4" xfId="211"/>
    <cellStyle name="20% - Accent6 2 2 4 2" xfId="503"/>
    <cellStyle name="20% - Accent6 2 2 4 3" xfId="735"/>
    <cellStyle name="20% - Accent6 2 3" xfId="212"/>
    <cellStyle name="20% - Accent6 2 3 2" xfId="213"/>
    <cellStyle name="20% - Accent6 2 3 2 2" xfId="505"/>
    <cellStyle name="20% - Accent6 2 3 2 3" xfId="737"/>
    <cellStyle name="20% - Accent6 2 3 3" xfId="214"/>
    <cellStyle name="20% - Accent6 2 3 3 2" xfId="506"/>
    <cellStyle name="20% - Accent6 2 3 3 3" xfId="738"/>
    <cellStyle name="20% - Accent6 2 3 4" xfId="504"/>
    <cellStyle name="20% - Accent6 2 3 5" xfId="736"/>
    <cellStyle name="20% - Accent6 2 4" xfId="215"/>
    <cellStyle name="20% - Accent6 2 4 2" xfId="216"/>
    <cellStyle name="20% - Accent6 2 4 2 2" xfId="508"/>
    <cellStyle name="20% - Accent6 2 4 2 3" xfId="740"/>
    <cellStyle name="20% - Accent6 2 4 3" xfId="217"/>
    <cellStyle name="20% - Accent6 2 4 3 2" xfId="509"/>
    <cellStyle name="20% - Accent6 2 4 3 3" xfId="741"/>
    <cellStyle name="20% - Accent6 2 4 4" xfId="507"/>
    <cellStyle name="20% - Accent6 2 4 5" xfId="739"/>
    <cellStyle name="20% - Accent6 2 5" xfId="218"/>
    <cellStyle name="20% - Accent6 2 5 2" xfId="510"/>
    <cellStyle name="20% - Accent6 2 5 3" xfId="742"/>
    <cellStyle name="20% - Accent6 2 6" xfId="219"/>
    <cellStyle name="20% - Accent6 2 6 2" xfId="511"/>
    <cellStyle name="20% - Accent6 2 6 3" xfId="743"/>
    <cellStyle name="20% - Accent6 3" xfId="386"/>
    <cellStyle name="20% - Accent6 3 2" xfId="650"/>
    <cellStyle name="20% - Accent6 3 3" xfId="883"/>
    <cellStyle name="20% - Accent6 4" xfId="899"/>
    <cellStyle name="20% - Акцент1 2" xfId="900"/>
    <cellStyle name="20% — акцент1 2" xfId="901"/>
    <cellStyle name="20% - Акцент2 2" xfId="902"/>
    <cellStyle name="20% — акцент2 2" xfId="903"/>
    <cellStyle name="20% - Акцент3 2" xfId="904"/>
    <cellStyle name="20% — акцент3 2" xfId="905"/>
    <cellStyle name="20% - Акцент4 2" xfId="906"/>
    <cellStyle name="20% — акцент4 2" xfId="907"/>
    <cellStyle name="20% - Акцент5 2" xfId="908"/>
    <cellStyle name="20% — акцент5 2" xfId="909"/>
    <cellStyle name="20% - Акцент6 2" xfId="910"/>
    <cellStyle name="20% — акцент6 2" xfId="911"/>
    <cellStyle name="40% - Accent1 2" xfId="24"/>
    <cellStyle name="40% - Accent1 2 2" xfId="86"/>
    <cellStyle name="40% - Accent1 2 2 2" xfId="220"/>
    <cellStyle name="40% - Accent1 2 2 2 2" xfId="221"/>
    <cellStyle name="40% - Accent1 2 2 2 2 2" xfId="513"/>
    <cellStyle name="40% - Accent1 2 2 2 2 3" xfId="745"/>
    <cellStyle name="40% - Accent1 2 2 2 3" xfId="222"/>
    <cellStyle name="40% - Accent1 2 2 2 3 2" xfId="514"/>
    <cellStyle name="40% - Accent1 2 2 2 3 3" xfId="746"/>
    <cellStyle name="40% - Accent1 2 2 2 4" xfId="512"/>
    <cellStyle name="40% - Accent1 2 2 2 5" xfId="744"/>
    <cellStyle name="40% - Accent1 2 2 3" xfId="223"/>
    <cellStyle name="40% - Accent1 2 2 3 2" xfId="515"/>
    <cellStyle name="40% - Accent1 2 2 3 3" xfId="747"/>
    <cellStyle name="40% - Accent1 2 2 4" xfId="224"/>
    <cellStyle name="40% - Accent1 2 2 4 2" xfId="516"/>
    <cellStyle name="40% - Accent1 2 2 4 3" xfId="748"/>
    <cellStyle name="40% - Accent1 2 3" xfId="225"/>
    <cellStyle name="40% - Accent1 2 3 2" xfId="226"/>
    <cellStyle name="40% - Accent1 2 3 2 2" xfId="518"/>
    <cellStyle name="40% - Accent1 2 3 2 3" xfId="750"/>
    <cellStyle name="40% - Accent1 2 3 3" xfId="227"/>
    <cellStyle name="40% - Accent1 2 3 3 2" xfId="519"/>
    <cellStyle name="40% - Accent1 2 3 3 3" xfId="751"/>
    <cellStyle name="40% - Accent1 2 3 4" xfId="517"/>
    <cellStyle name="40% - Accent1 2 3 5" xfId="749"/>
    <cellStyle name="40% - Accent1 2 4" xfId="228"/>
    <cellStyle name="40% - Accent1 2 4 2" xfId="229"/>
    <cellStyle name="40% - Accent1 2 4 2 2" xfId="521"/>
    <cellStyle name="40% - Accent1 2 4 2 3" xfId="753"/>
    <cellStyle name="40% - Accent1 2 4 3" xfId="230"/>
    <cellStyle name="40% - Accent1 2 4 3 2" xfId="522"/>
    <cellStyle name="40% - Accent1 2 4 3 3" xfId="754"/>
    <cellStyle name="40% - Accent1 2 4 4" xfId="520"/>
    <cellStyle name="40% - Accent1 2 4 5" xfId="752"/>
    <cellStyle name="40% - Accent1 2 5" xfId="231"/>
    <cellStyle name="40% - Accent1 2 5 2" xfId="523"/>
    <cellStyle name="40% - Accent1 2 5 3" xfId="755"/>
    <cellStyle name="40% - Accent1 2 6" xfId="232"/>
    <cellStyle name="40% - Accent1 2 6 2" xfId="524"/>
    <cellStyle name="40% - Accent1 2 6 3" xfId="756"/>
    <cellStyle name="40% - Accent1 3" xfId="387"/>
    <cellStyle name="40% - Accent1 3 2" xfId="651"/>
    <cellStyle name="40% - Accent1 3 3" xfId="884"/>
    <cellStyle name="40% - Accent1 4" xfId="912"/>
    <cellStyle name="40% - Accent2 2" xfId="25"/>
    <cellStyle name="40% - Accent2 2 2" xfId="87"/>
    <cellStyle name="40% - Accent2 2 2 2" xfId="233"/>
    <cellStyle name="40% - Accent2 2 2 2 2" xfId="234"/>
    <cellStyle name="40% - Accent2 2 2 2 2 2" xfId="526"/>
    <cellStyle name="40% - Accent2 2 2 2 2 3" xfId="758"/>
    <cellStyle name="40% - Accent2 2 2 2 3" xfId="235"/>
    <cellStyle name="40% - Accent2 2 2 2 3 2" xfId="527"/>
    <cellStyle name="40% - Accent2 2 2 2 3 3" xfId="759"/>
    <cellStyle name="40% - Accent2 2 2 2 4" xfId="525"/>
    <cellStyle name="40% - Accent2 2 2 2 5" xfId="757"/>
    <cellStyle name="40% - Accent2 2 2 3" xfId="236"/>
    <cellStyle name="40% - Accent2 2 2 3 2" xfId="528"/>
    <cellStyle name="40% - Accent2 2 2 3 3" xfId="760"/>
    <cellStyle name="40% - Accent2 2 2 4" xfId="237"/>
    <cellStyle name="40% - Accent2 2 2 4 2" xfId="529"/>
    <cellStyle name="40% - Accent2 2 2 4 3" xfId="761"/>
    <cellStyle name="40% - Accent2 2 3" xfId="238"/>
    <cellStyle name="40% - Accent2 2 3 2" xfId="239"/>
    <cellStyle name="40% - Accent2 2 3 2 2" xfId="531"/>
    <cellStyle name="40% - Accent2 2 3 2 3" xfId="763"/>
    <cellStyle name="40% - Accent2 2 3 3" xfId="240"/>
    <cellStyle name="40% - Accent2 2 3 3 2" xfId="532"/>
    <cellStyle name="40% - Accent2 2 3 3 3" xfId="764"/>
    <cellStyle name="40% - Accent2 2 3 4" xfId="530"/>
    <cellStyle name="40% - Accent2 2 3 5" xfId="762"/>
    <cellStyle name="40% - Accent2 2 4" xfId="241"/>
    <cellStyle name="40% - Accent2 2 4 2" xfId="242"/>
    <cellStyle name="40% - Accent2 2 4 2 2" xfId="534"/>
    <cellStyle name="40% - Accent2 2 4 2 3" xfId="766"/>
    <cellStyle name="40% - Accent2 2 4 3" xfId="243"/>
    <cellStyle name="40% - Accent2 2 4 3 2" xfId="535"/>
    <cellStyle name="40% - Accent2 2 4 3 3" xfId="767"/>
    <cellStyle name="40% - Accent2 2 4 4" xfId="533"/>
    <cellStyle name="40% - Accent2 2 4 5" xfId="765"/>
    <cellStyle name="40% - Accent2 2 5" xfId="244"/>
    <cellStyle name="40% - Accent2 2 5 2" xfId="536"/>
    <cellStyle name="40% - Accent2 2 5 3" xfId="768"/>
    <cellStyle name="40% - Accent2 2 6" xfId="245"/>
    <cellStyle name="40% - Accent2 2 6 2" xfId="537"/>
    <cellStyle name="40% - Accent2 2 6 3" xfId="769"/>
    <cellStyle name="40% - Accent2 3" xfId="388"/>
    <cellStyle name="40% - Accent2 3 2" xfId="652"/>
    <cellStyle name="40% - Accent2 3 3" xfId="885"/>
    <cellStyle name="40% - Accent2 4" xfId="913"/>
    <cellStyle name="40% - Accent3 2" xfId="26"/>
    <cellStyle name="40% - Accent3 2 2" xfId="88"/>
    <cellStyle name="40% - Accent3 2 2 2" xfId="246"/>
    <cellStyle name="40% - Accent3 2 2 2 2" xfId="247"/>
    <cellStyle name="40% - Accent3 2 2 2 2 2" xfId="539"/>
    <cellStyle name="40% - Accent3 2 2 2 2 3" xfId="771"/>
    <cellStyle name="40% - Accent3 2 2 2 3" xfId="248"/>
    <cellStyle name="40% - Accent3 2 2 2 3 2" xfId="540"/>
    <cellStyle name="40% - Accent3 2 2 2 3 3" xfId="772"/>
    <cellStyle name="40% - Accent3 2 2 2 4" xfId="538"/>
    <cellStyle name="40% - Accent3 2 2 2 5" xfId="770"/>
    <cellStyle name="40% - Accent3 2 2 3" xfId="249"/>
    <cellStyle name="40% - Accent3 2 2 3 2" xfId="541"/>
    <cellStyle name="40% - Accent3 2 2 3 3" xfId="773"/>
    <cellStyle name="40% - Accent3 2 2 4" xfId="250"/>
    <cellStyle name="40% - Accent3 2 2 4 2" xfId="542"/>
    <cellStyle name="40% - Accent3 2 2 4 3" xfId="774"/>
    <cellStyle name="40% - Accent3 2 3" xfId="251"/>
    <cellStyle name="40% - Accent3 2 3 2" xfId="252"/>
    <cellStyle name="40% - Accent3 2 3 2 2" xfId="544"/>
    <cellStyle name="40% - Accent3 2 3 2 3" xfId="776"/>
    <cellStyle name="40% - Accent3 2 3 3" xfId="253"/>
    <cellStyle name="40% - Accent3 2 3 3 2" xfId="545"/>
    <cellStyle name="40% - Accent3 2 3 3 3" xfId="777"/>
    <cellStyle name="40% - Accent3 2 3 4" xfId="543"/>
    <cellStyle name="40% - Accent3 2 3 5" xfId="775"/>
    <cellStyle name="40% - Accent3 2 4" xfId="254"/>
    <cellStyle name="40% - Accent3 2 4 2" xfId="255"/>
    <cellStyle name="40% - Accent3 2 4 2 2" xfId="547"/>
    <cellStyle name="40% - Accent3 2 4 2 3" xfId="779"/>
    <cellStyle name="40% - Accent3 2 4 3" xfId="256"/>
    <cellStyle name="40% - Accent3 2 4 3 2" xfId="548"/>
    <cellStyle name="40% - Accent3 2 4 3 3" xfId="780"/>
    <cellStyle name="40% - Accent3 2 4 4" xfId="546"/>
    <cellStyle name="40% - Accent3 2 4 5" xfId="778"/>
    <cellStyle name="40% - Accent3 2 5" xfId="257"/>
    <cellStyle name="40% - Accent3 2 5 2" xfId="549"/>
    <cellStyle name="40% - Accent3 2 5 3" xfId="781"/>
    <cellStyle name="40% - Accent3 2 6" xfId="258"/>
    <cellStyle name="40% - Accent3 2 6 2" xfId="550"/>
    <cellStyle name="40% - Accent3 2 6 3" xfId="782"/>
    <cellStyle name="40% - Accent3 3" xfId="389"/>
    <cellStyle name="40% - Accent3 3 2" xfId="653"/>
    <cellStyle name="40% - Accent3 3 3" xfId="886"/>
    <cellStyle name="40% - Accent3 4" xfId="914"/>
    <cellStyle name="40% - Accent4 2" xfId="27"/>
    <cellStyle name="40% - Accent4 2 2" xfId="89"/>
    <cellStyle name="40% - Accent4 2 2 2" xfId="259"/>
    <cellStyle name="40% - Accent4 2 2 2 2" xfId="260"/>
    <cellStyle name="40% - Accent4 2 2 2 2 2" xfId="552"/>
    <cellStyle name="40% - Accent4 2 2 2 2 3" xfId="784"/>
    <cellStyle name="40% - Accent4 2 2 2 3" xfId="261"/>
    <cellStyle name="40% - Accent4 2 2 2 3 2" xfId="553"/>
    <cellStyle name="40% - Accent4 2 2 2 3 3" xfId="785"/>
    <cellStyle name="40% - Accent4 2 2 2 4" xfId="551"/>
    <cellStyle name="40% - Accent4 2 2 2 5" xfId="783"/>
    <cellStyle name="40% - Accent4 2 2 3" xfId="262"/>
    <cellStyle name="40% - Accent4 2 2 3 2" xfId="554"/>
    <cellStyle name="40% - Accent4 2 2 3 3" xfId="786"/>
    <cellStyle name="40% - Accent4 2 2 4" xfId="263"/>
    <cellStyle name="40% - Accent4 2 2 4 2" xfId="555"/>
    <cellStyle name="40% - Accent4 2 2 4 3" xfId="787"/>
    <cellStyle name="40% - Accent4 2 3" xfId="264"/>
    <cellStyle name="40% - Accent4 2 3 2" xfId="265"/>
    <cellStyle name="40% - Accent4 2 3 2 2" xfId="557"/>
    <cellStyle name="40% - Accent4 2 3 2 3" xfId="789"/>
    <cellStyle name="40% - Accent4 2 3 3" xfId="266"/>
    <cellStyle name="40% - Accent4 2 3 3 2" xfId="558"/>
    <cellStyle name="40% - Accent4 2 3 3 3" xfId="790"/>
    <cellStyle name="40% - Accent4 2 3 4" xfId="556"/>
    <cellStyle name="40% - Accent4 2 3 5" xfId="788"/>
    <cellStyle name="40% - Accent4 2 4" xfId="267"/>
    <cellStyle name="40% - Accent4 2 4 2" xfId="268"/>
    <cellStyle name="40% - Accent4 2 4 2 2" xfId="560"/>
    <cellStyle name="40% - Accent4 2 4 2 3" xfId="792"/>
    <cellStyle name="40% - Accent4 2 4 3" xfId="269"/>
    <cellStyle name="40% - Accent4 2 4 3 2" xfId="561"/>
    <cellStyle name="40% - Accent4 2 4 3 3" xfId="793"/>
    <cellStyle name="40% - Accent4 2 4 4" xfId="559"/>
    <cellStyle name="40% - Accent4 2 4 5" xfId="791"/>
    <cellStyle name="40% - Accent4 2 5" xfId="270"/>
    <cellStyle name="40% - Accent4 2 5 2" xfId="562"/>
    <cellStyle name="40% - Accent4 2 5 3" xfId="794"/>
    <cellStyle name="40% - Accent4 2 6" xfId="271"/>
    <cellStyle name="40% - Accent4 2 6 2" xfId="563"/>
    <cellStyle name="40% - Accent4 2 6 3" xfId="795"/>
    <cellStyle name="40% - Accent4 3" xfId="390"/>
    <cellStyle name="40% - Accent4 3 2" xfId="654"/>
    <cellStyle name="40% - Accent4 3 3" xfId="887"/>
    <cellStyle name="40% - Accent4 4" xfId="915"/>
    <cellStyle name="40% - Accent5 2" xfId="28"/>
    <cellStyle name="40% - Accent5 2 2" xfId="90"/>
    <cellStyle name="40% - Accent5 2 2 2" xfId="272"/>
    <cellStyle name="40% - Accent5 2 2 2 2" xfId="273"/>
    <cellStyle name="40% - Accent5 2 2 2 2 2" xfId="565"/>
    <cellStyle name="40% - Accent5 2 2 2 2 3" xfId="797"/>
    <cellStyle name="40% - Accent5 2 2 2 3" xfId="274"/>
    <cellStyle name="40% - Accent5 2 2 2 3 2" xfId="566"/>
    <cellStyle name="40% - Accent5 2 2 2 3 3" xfId="798"/>
    <cellStyle name="40% - Accent5 2 2 2 4" xfId="564"/>
    <cellStyle name="40% - Accent5 2 2 2 5" xfId="796"/>
    <cellStyle name="40% - Accent5 2 2 3" xfId="275"/>
    <cellStyle name="40% - Accent5 2 2 3 2" xfId="567"/>
    <cellStyle name="40% - Accent5 2 2 3 3" xfId="799"/>
    <cellStyle name="40% - Accent5 2 2 4" xfId="276"/>
    <cellStyle name="40% - Accent5 2 2 4 2" xfId="568"/>
    <cellStyle name="40% - Accent5 2 2 4 3" xfId="800"/>
    <cellStyle name="40% - Accent5 2 3" xfId="277"/>
    <cellStyle name="40% - Accent5 2 3 2" xfId="278"/>
    <cellStyle name="40% - Accent5 2 3 2 2" xfId="570"/>
    <cellStyle name="40% - Accent5 2 3 2 3" xfId="802"/>
    <cellStyle name="40% - Accent5 2 3 3" xfId="279"/>
    <cellStyle name="40% - Accent5 2 3 3 2" xfId="571"/>
    <cellStyle name="40% - Accent5 2 3 3 3" xfId="803"/>
    <cellStyle name="40% - Accent5 2 3 4" xfId="569"/>
    <cellStyle name="40% - Accent5 2 3 5" xfId="801"/>
    <cellStyle name="40% - Accent5 2 4" xfId="280"/>
    <cellStyle name="40% - Accent5 2 4 2" xfId="281"/>
    <cellStyle name="40% - Accent5 2 4 2 2" xfId="573"/>
    <cellStyle name="40% - Accent5 2 4 2 3" xfId="805"/>
    <cellStyle name="40% - Accent5 2 4 3" xfId="282"/>
    <cellStyle name="40% - Accent5 2 4 3 2" xfId="574"/>
    <cellStyle name="40% - Accent5 2 4 3 3" xfId="806"/>
    <cellStyle name="40% - Accent5 2 4 4" xfId="572"/>
    <cellStyle name="40% - Accent5 2 4 5" xfId="804"/>
    <cellStyle name="40% - Accent5 2 5" xfId="283"/>
    <cellStyle name="40% - Accent5 2 5 2" xfId="575"/>
    <cellStyle name="40% - Accent5 2 5 3" xfId="807"/>
    <cellStyle name="40% - Accent5 2 6" xfId="284"/>
    <cellStyle name="40% - Accent5 2 6 2" xfId="576"/>
    <cellStyle name="40% - Accent5 2 6 3" xfId="808"/>
    <cellStyle name="40% - Accent5 3" xfId="391"/>
    <cellStyle name="40% - Accent5 3 2" xfId="655"/>
    <cellStyle name="40% - Accent5 3 3" xfId="888"/>
    <cellStyle name="40% - Accent5 4" xfId="916"/>
    <cellStyle name="40% - Accent6 2" xfId="29"/>
    <cellStyle name="40% - Accent6 2 2" xfId="91"/>
    <cellStyle name="40% - Accent6 2 2 2" xfId="285"/>
    <cellStyle name="40% - Accent6 2 2 2 2" xfId="286"/>
    <cellStyle name="40% - Accent6 2 2 2 2 2" xfId="578"/>
    <cellStyle name="40% - Accent6 2 2 2 2 3" xfId="810"/>
    <cellStyle name="40% - Accent6 2 2 2 3" xfId="287"/>
    <cellStyle name="40% - Accent6 2 2 2 3 2" xfId="579"/>
    <cellStyle name="40% - Accent6 2 2 2 3 3" xfId="811"/>
    <cellStyle name="40% - Accent6 2 2 2 4" xfId="577"/>
    <cellStyle name="40% - Accent6 2 2 2 5" xfId="809"/>
    <cellStyle name="40% - Accent6 2 2 3" xfId="288"/>
    <cellStyle name="40% - Accent6 2 2 3 2" xfId="580"/>
    <cellStyle name="40% - Accent6 2 2 3 3" xfId="812"/>
    <cellStyle name="40% - Accent6 2 2 4" xfId="289"/>
    <cellStyle name="40% - Accent6 2 2 4 2" xfId="581"/>
    <cellStyle name="40% - Accent6 2 2 4 3" xfId="813"/>
    <cellStyle name="40% - Accent6 2 3" xfId="290"/>
    <cellStyle name="40% - Accent6 2 3 2" xfId="291"/>
    <cellStyle name="40% - Accent6 2 3 2 2" xfId="583"/>
    <cellStyle name="40% - Accent6 2 3 2 3" xfId="815"/>
    <cellStyle name="40% - Accent6 2 3 3" xfId="292"/>
    <cellStyle name="40% - Accent6 2 3 3 2" xfId="584"/>
    <cellStyle name="40% - Accent6 2 3 3 3" xfId="816"/>
    <cellStyle name="40% - Accent6 2 3 4" xfId="582"/>
    <cellStyle name="40% - Accent6 2 3 5" xfId="814"/>
    <cellStyle name="40% - Accent6 2 4" xfId="293"/>
    <cellStyle name="40% - Accent6 2 4 2" xfId="294"/>
    <cellStyle name="40% - Accent6 2 4 2 2" xfId="586"/>
    <cellStyle name="40% - Accent6 2 4 2 3" xfId="818"/>
    <cellStyle name="40% - Accent6 2 4 3" xfId="295"/>
    <cellStyle name="40% - Accent6 2 4 3 2" xfId="587"/>
    <cellStyle name="40% - Accent6 2 4 3 3" xfId="819"/>
    <cellStyle name="40% - Accent6 2 4 4" xfId="585"/>
    <cellStyle name="40% - Accent6 2 4 5" xfId="817"/>
    <cellStyle name="40% - Accent6 2 5" xfId="296"/>
    <cellStyle name="40% - Accent6 2 5 2" xfId="588"/>
    <cellStyle name="40% - Accent6 2 5 3" xfId="820"/>
    <cellStyle name="40% - Accent6 2 6" xfId="297"/>
    <cellStyle name="40% - Accent6 2 6 2" xfId="589"/>
    <cellStyle name="40% - Accent6 2 6 3" xfId="821"/>
    <cellStyle name="40% - Accent6 3" xfId="392"/>
    <cellStyle name="40% - Accent6 3 2" xfId="656"/>
    <cellStyle name="40% - Accent6 3 3" xfId="889"/>
    <cellStyle name="40% - Accent6 4" xfId="917"/>
    <cellStyle name="40% - Акцент1 2" xfId="918"/>
    <cellStyle name="40% — акцент1 2" xfId="919"/>
    <cellStyle name="40% - Акцент2 2" xfId="920"/>
    <cellStyle name="40% — акцент2 2" xfId="921"/>
    <cellStyle name="40% - Акцент3 2" xfId="922"/>
    <cellStyle name="40% — акцент3 2" xfId="923"/>
    <cellStyle name="40% - Акцент4 2" xfId="924"/>
    <cellStyle name="40% — акцент4 2" xfId="925"/>
    <cellStyle name="40% - Акцент5 2" xfId="926"/>
    <cellStyle name="40% — акцент5 2" xfId="927"/>
    <cellStyle name="40% - Акцент6 2" xfId="928"/>
    <cellStyle name="40% — акцент6 2" xfId="929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0"/>
    <cellStyle name="60% — акцент1 2" xfId="931"/>
    <cellStyle name="60% - Акцент2 2" xfId="932"/>
    <cellStyle name="60% — акцент2 2" xfId="933"/>
    <cellStyle name="60% - Акцент3 2" xfId="934"/>
    <cellStyle name="60% — акцент3 2" xfId="935"/>
    <cellStyle name="60% - Акцент4 2" xfId="936"/>
    <cellStyle name="60% — акцент4 2" xfId="937"/>
    <cellStyle name="60% - Акцент5 2" xfId="938"/>
    <cellStyle name="60% — акцент5 2" xfId="939"/>
    <cellStyle name="60% - Акцент6 2" xfId="940"/>
    <cellStyle name="60% — акцент6 2" xfId="941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" xfId="1002" builtinId="27"/>
    <cellStyle name="Bad 2" xfId="42"/>
    <cellStyle name="Bad 2 2" xfId="104"/>
    <cellStyle name="Bad 3" xfId="405"/>
    <cellStyle name="Calculation" xfId="1000" builtinId="22"/>
    <cellStyle name="Calculation 2" xfId="43"/>
    <cellStyle name="Calculation 2 2" xfId="105"/>
    <cellStyle name="Calculation 2 2 2" xfId="426"/>
    <cellStyle name="Calculation 2 2 3" xfId="822"/>
    <cellStyle name="Calculation 3" xfId="406"/>
    <cellStyle name="Check Cell 2" xfId="44"/>
    <cellStyle name="Check Cell 2 2" xfId="106"/>
    <cellStyle name="Check Cell 3" xfId="407"/>
    <cellStyle name="Comma" xfId="7" builtinId="3"/>
    <cellStyle name="Comma 10" xfId="421"/>
    <cellStyle name="Comma 11" xfId="1001"/>
    <cellStyle name="Comma 15" xfId="998"/>
    <cellStyle name="Comma 2" xfId="10"/>
    <cellStyle name="Comma 2 2" xfId="72"/>
    <cellStyle name="Comma 2 2 2" xfId="107"/>
    <cellStyle name="Comma 2 2 2 2" xfId="298"/>
    <cellStyle name="Comma 2 2 2 3" xfId="999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7"/>
    <cellStyle name="Comma 3 2 4" xfId="663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5"/>
    <cellStyle name="Comma 5 4" xfId="660"/>
    <cellStyle name="Comma 6" xfId="15"/>
    <cellStyle name="Comma 6 10" xfId="658"/>
    <cellStyle name="Comma 6 2" xfId="308"/>
    <cellStyle name="Comma 6 3" xfId="309"/>
    <cellStyle name="Comma 6 3 2" xfId="310"/>
    <cellStyle name="Comma 6 3 2 2" xfId="311"/>
    <cellStyle name="Comma 6 3 2 2 2" xfId="592"/>
    <cellStyle name="Comma 6 3 2 2 3" xfId="825"/>
    <cellStyle name="Comma 6 3 2 3" xfId="312"/>
    <cellStyle name="Comma 6 3 2 3 2" xfId="593"/>
    <cellStyle name="Comma 6 3 2 3 3" xfId="826"/>
    <cellStyle name="Comma 6 3 2 4" xfId="591"/>
    <cellStyle name="Comma 6 3 2 5" xfId="824"/>
    <cellStyle name="Comma 6 3 3" xfId="313"/>
    <cellStyle name="Comma 6 3 3 2" xfId="594"/>
    <cellStyle name="Comma 6 3 3 3" xfId="827"/>
    <cellStyle name="Comma 6 3 4" xfId="314"/>
    <cellStyle name="Comma 6 3 4 2" xfId="595"/>
    <cellStyle name="Comma 6 3 4 3" xfId="828"/>
    <cellStyle name="Comma 6 3 5" xfId="590"/>
    <cellStyle name="Comma 6 3 6" xfId="823"/>
    <cellStyle name="Comma 6 4" xfId="315"/>
    <cellStyle name="Comma 6 4 2" xfId="316"/>
    <cellStyle name="Comma 6 4 2 2" xfId="317"/>
    <cellStyle name="Comma 6 4 2 2 2" xfId="598"/>
    <cellStyle name="Comma 6 4 2 2 3" xfId="831"/>
    <cellStyle name="Comma 6 4 2 3" xfId="318"/>
    <cellStyle name="Comma 6 4 2 3 2" xfId="599"/>
    <cellStyle name="Comma 6 4 2 3 3" xfId="832"/>
    <cellStyle name="Comma 6 4 2 4" xfId="597"/>
    <cellStyle name="Comma 6 4 2 5" xfId="830"/>
    <cellStyle name="Comma 6 4 3" xfId="319"/>
    <cellStyle name="Comma 6 4 3 2" xfId="600"/>
    <cellStyle name="Comma 6 4 3 3" xfId="833"/>
    <cellStyle name="Comma 6 4 4" xfId="320"/>
    <cellStyle name="Comma 6 4 4 2" xfId="601"/>
    <cellStyle name="Comma 6 4 4 3" xfId="834"/>
    <cellStyle name="Comma 6 4 5" xfId="596"/>
    <cellStyle name="Comma 6 4 6" xfId="829"/>
    <cellStyle name="Comma 6 5" xfId="321"/>
    <cellStyle name="Comma 6 5 2" xfId="322"/>
    <cellStyle name="Comma 6 5 2 2" xfId="603"/>
    <cellStyle name="Comma 6 5 2 3" xfId="836"/>
    <cellStyle name="Comma 6 5 3" xfId="323"/>
    <cellStyle name="Comma 6 5 3 2" xfId="604"/>
    <cellStyle name="Comma 6 5 3 3" xfId="837"/>
    <cellStyle name="Comma 6 5 4" xfId="602"/>
    <cellStyle name="Comma 6 5 5" xfId="835"/>
    <cellStyle name="Comma 6 6" xfId="324"/>
    <cellStyle name="Comma 6 6 2" xfId="325"/>
    <cellStyle name="Comma 6 6 2 2" xfId="606"/>
    <cellStyle name="Comma 6 6 2 3" xfId="839"/>
    <cellStyle name="Comma 6 6 3" xfId="326"/>
    <cellStyle name="Comma 6 6 3 2" xfId="607"/>
    <cellStyle name="Comma 6 6 3 3" xfId="840"/>
    <cellStyle name="Comma 6 6 4" xfId="605"/>
    <cellStyle name="Comma 6 6 5" xfId="838"/>
    <cellStyle name="Comma 6 7" xfId="327"/>
    <cellStyle name="Comma 6 7 2" xfId="608"/>
    <cellStyle name="Comma 6 7 3" xfId="841"/>
    <cellStyle name="Comma 6 8" xfId="328"/>
    <cellStyle name="Comma 6 8 2" xfId="609"/>
    <cellStyle name="Comma 6 8 3" xfId="842"/>
    <cellStyle name="Comma 6 9" xfId="423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Hyperlink" xfId="1006" builtinId="8"/>
    <cellStyle name="Input 2" xfId="51"/>
    <cellStyle name="Input 2 2" xfId="115"/>
    <cellStyle name="Input 2 2 2" xfId="428"/>
    <cellStyle name="Input 2 2 3" xfId="661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2"/>
    <cellStyle name="Normal 10 2 2 2 3" xfId="845"/>
    <cellStyle name="Normal 10 2 2 3" xfId="339"/>
    <cellStyle name="Normal 10 2 2 3 2" xfId="613"/>
    <cellStyle name="Normal 10 2 2 3 3" xfId="846"/>
    <cellStyle name="Normal 10 2 2 4" xfId="611"/>
    <cellStyle name="Normal 10 2 2 5" xfId="844"/>
    <cellStyle name="Normal 10 2 3" xfId="340"/>
    <cellStyle name="Normal 10 2 3 2" xfId="614"/>
    <cellStyle name="Normal 10 2 3 3" xfId="847"/>
    <cellStyle name="Normal 10 2 4" xfId="341"/>
    <cellStyle name="Normal 10 2 4 2" xfId="615"/>
    <cellStyle name="Normal 10 2 4 3" xfId="848"/>
    <cellStyle name="Normal 10 2 5" xfId="610"/>
    <cellStyle name="Normal 10 2 6" xfId="843"/>
    <cellStyle name="Normal 10 3" xfId="342"/>
    <cellStyle name="Normal 10 3 2" xfId="343"/>
    <cellStyle name="Normal 10 3 2 2" xfId="617"/>
    <cellStyle name="Normal 10 3 2 3" xfId="850"/>
    <cellStyle name="Normal 10 3 3" xfId="344"/>
    <cellStyle name="Normal 10 3 3 2" xfId="618"/>
    <cellStyle name="Normal 10 3 3 3" xfId="851"/>
    <cellStyle name="Normal 10 3 4" xfId="616"/>
    <cellStyle name="Normal 10 3 5" xfId="849"/>
    <cellStyle name="Normal 10 4" xfId="345"/>
    <cellStyle name="Normal 10 4 2" xfId="346"/>
    <cellStyle name="Normal 10 4 2 2" xfId="620"/>
    <cellStyle name="Normal 10 4 2 3" xfId="853"/>
    <cellStyle name="Normal 10 4 3" xfId="347"/>
    <cellStyle name="Normal 10 4 3 2" xfId="621"/>
    <cellStyle name="Normal 10 4 3 3" xfId="854"/>
    <cellStyle name="Normal 10 4 4" xfId="619"/>
    <cellStyle name="Normal 10 4 5" xfId="852"/>
    <cellStyle name="Normal 10 5" xfId="348"/>
    <cellStyle name="Normal 10 5 2" xfId="622"/>
    <cellStyle name="Normal 10 5 3" xfId="855"/>
    <cellStyle name="Normal 10 6" xfId="349"/>
    <cellStyle name="Normal 10 6 2" xfId="623"/>
    <cellStyle name="Normal 10 6 3" xfId="856"/>
    <cellStyle name="Normal 11" xfId="350"/>
    <cellStyle name="Normal 11 2" xfId="351"/>
    <cellStyle name="Normal 11 3" xfId="942"/>
    <cellStyle name="Normal 12" xfId="352"/>
    <cellStyle name="Normal 12 2" xfId="353"/>
    <cellStyle name="Normal 12 3" xfId="892"/>
    <cellStyle name="Normal 13" xfId="1008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29"/>
    <cellStyle name="Normal 5 2 2 3" xfId="664"/>
    <cellStyle name="Normal 5 2 3" xfId="943"/>
    <cellStyle name="Normal 5 2 4" xfId="944"/>
    <cellStyle name="Normal 5 3" xfId="356"/>
    <cellStyle name="Normal 5 3 2" xfId="357"/>
    <cellStyle name="Normal 5 3 2 2" xfId="358"/>
    <cellStyle name="Normal 5 3 2 2 2" xfId="626"/>
    <cellStyle name="Normal 5 3 2 2 3" xfId="859"/>
    <cellStyle name="Normal 5 3 2 3" xfId="359"/>
    <cellStyle name="Normal 5 3 2 3 2" xfId="627"/>
    <cellStyle name="Normal 5 3 2 3 3" xfId="860"/>
    <cellStyle name="Normal 5 3 2 4" xfId="625"/>
    <cellStyle name="Normal 5 3 2 5" xfId="858"/>
    <cellStyle name="Normal 5 3 3" xfId="360"/>
    <cellStyle name="Normal 5 3 3 2" xfId="628"/>
    <cellStyle name="Normal 5 3 3 3" xfId="861"/>
    <cellStyle name="Normal 5 3 4" xfId="361"/>
    <cellStyle name="Normal 5 3 4 2" xfId="629"/>
    <cellStyle name="Normal 5 3 4 3" xfId="862"/>
    <cellStyle name="Normal 5 3 5" xfId="624"/>
    <cellStyle name="Normal 5 3 6" xfId="857"/>
    <cellStyle name="Normal 5 3 7" xfId="1003"/>
    <cellStyle name="Normal 5 4" xfId="362"/>
    <cellStyle name="Normal 5 4 2" xfId="363"/>
    <cellStyle name="Normal 5 4 2 2" xfId="364"/>
    <cellStyle name="Normal 5 4 2 2 2" xfId="632"/>
    <cellStyle name="Normal 5 4 2 2 3" xfId="865"/>
    <cellStyle name="Normal 5 4 2 3" xfId="365"/>
    <cellStyle name="Normal 5 4 2 3 2" xfId="633"/>
    <cellStyle name="Normal 5 4 2 3 3" xfId="866"/>
    <cellStyle name="Normal 5 4 2 4" xfId="631"/>
    <cellStyle name="Normal 5 4 2 5" xfId="864"/>
    <cellStyle name="Normal 5 4 3" xfId="366"/>
    <cellStyle name="Normal 5 4 3 2" xfId="634"/>
    <cellStyle name="Normal 5 4 3 3" xfId="867"/>
    <cellStyle name="Normal 5 4 4" xfId="367"/>
    <cellStyle name="Normal 5 4 4 2" xfId="635"/>
    <cellStyle name="Normal 5 4 4 3" xfId="868"/>
    <cellStyle name="Normal 5 4 5" xfId="630"/>
    <cellStyle name="Normal 5 4 6" xfId="863"/>
    <cellStyle name="Normal 5 5" xfId="368"/>
    <cellStyle name="Normal 5 5 2" xfId="369"/>
    <cellStyle name="Normal 5 5 2 2" xfId="637"/>
    <cellStyle name="Normal 5 5 2 3" xfId="870"/>
    <cellStyle name="Normal 5 5 3" xfId="370"/>
    <cellStyle name="Normal 5 5 3 2" xfId="638"/>
    <cellStyle name="Normal 5 5 3 3" xfId="871"/>
    <cellStyle name="Normal 5 5 4" xfId="636"/>
    <cellStyle name="Normal 5 5 5" xfId="869"/>
    <cellStyle name="Normal 5 6" xfId="371"/>
    <cellStyle name="Normal 5 6 2" xfId="372"/>
    <cellStyle name="Normal 5 6 2 2" xfId="640"/>
    <cellStyle name="Normal 5 6 2 3" xfId="873"/>
    <cellStyle name="Normal 5 6 3" xfId="373"/>
    <cellStyle name="Normal 5 6 3 2" xfId="641"/>
    <cellStyle name="Normal 5 6 3 3" xfId="874"/>
    <cellStyle name="Normal 5 6 4" xfId="639"/>
    <cellStyle name="Normal 5 6 5" xfId="872"/>
    <cellStyle name="Normal 5 7" xfId="374"/>
    <cellStyle name="Normal 5 7 2" xfId="642"/>
    <cellStyle name="Normal 5 7 3" xfId="875"/>
    <cellStyle name="Normal 5 8" xfId="375"/>
    <cellStyle name="Normal 5 8 2" xfId="643"/>
    <cellStyle name="Normal 5 8 3" xfId="876"/>
    <cellStyle name="Normal 5 9" xfId="376"/>
    <cellStyle name="Normal 5 9 2" xfId="644"/>
    <cellStyle name="Normal 5 9 3" xfId="877"/>
    <cellStyle name="Normal 6" xfId="122"/>
    <cellStyle name="Normal 6 2" xfId="945"/>
    <cellStyle name="Normal 7" xfId="123"/>
    <cellStyle name="Normal 8" xfId="8"/>
    <cellStyle name="Normal 8 2" xfId="134"/>
    <cellStyle name="Normal 8 3" xfId="946"/>
    <cellStyle name="Normal 8 3 2" xfId="1004"/>
    <cellStyle name="Normal 8 4" xfId="947"/>
    <cellStyle name="Normal 9" xfId="13"/>
    <cellStyle name="Normal 9 2" xfId="422"/>
    <cellStyle name="Normal 9 3" xfId="657"/>
    <cellStyle name="Note 2" xfId="57"/>
    <cellStyle name="Note 2 2" xfId="124"/>
    <cellStyle name="Note 2 2 2" xfId="430"/>
    <cellStyle name="Note 2 2 3" xfId="891"/>
    <cellStyle name="Note 3" xfId="58"/>
    <cellStyle name="Note 3 2" xfId="424"/>
    <cellStyle name="Note 3 3" xfId="659"/>
    <cellStyle name="Note 4" xfId="948"/>
    <cellStyle name="Output 2" xfId="59"/>
    <cellStyle name="Output 2 2" xfId="125"/>
    <cellStyle name="Output 2 2 2" xfId="431"/>
    <cellStyle name="Output 2 2 3" xfId="662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b" xfId="1007"/>
    <cellStyle name="SN_it" xfId="996"/>
    <cellStyle name="Style 1" xfId="126"/>
    <cellStyle name="Style 1 2" xfId="127"/>
    <cellStyle name="Style 1 2 2" xfId="949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2"/>
    <cellStyle name="Total 2 2 3" xfId="890"/>
    <cellStyle name="Total 3" xfId="419"/>
    <cellStyle name="Warning Text 2" xfId="63"/>
    <cellStyle name="Warning Text 2 2" xfId="131"/>
    <cellStyle name="Warning Text 3" xfId="420"/>
    <cellStyle name="Акцент1 2" xfId="950"/>
    <cellStyle name="Акцент1 3" xfId="951"/>
    <cellStyle name="Акцент2 2" xfId="952"/>
    <cellStyle name="Акцент2 3" xfId="953"/>
    <cellStyle name="Акцент3 2" xfId="954"/>
    <cellStyle name="Акцент3 3" xfId="955"/>
    <cellStyle name="Акцент4 2" xfId="956"/>
    <cellStyle name="Акцент4 3" xfId="957"/>
    <cellStyle name="Акцент5 2" xfId="958"/>
    <cellStyle name="Акцент5 3" xfId="959"/>
    <cellStyle name="Акцент6 2" xfId="960"/>
    <cellStyle name="Акцент6 3" xfId="961"/>
    <cellStyle name="Ввод  2" xfId="962"/>
    <cellStyle name="Ввод  3" xfId="963"/>
    <cellStyle name="Вывод 2" xfId="964"/>
    <cellStyle name="Вывод 3" xfId="965"/>
    <cellStyle name="Вычисление 2" xfId="966"/>
    <cellStyle name="Вычисление 3" xfId="967"/>
    <cellStyle name="Заголовок 1 2" xfId="968"/>
    <cellStyle name="Заголовок 1 3" xfId="969"/>
    <cellStyle name="Заголовок 2 2" xfId="970"/>
    <cellStyle name="Заголовок 2 3" xfId="971"/>
    <cellStyle name="Заголовок 3 2" xfId="972"/>
    <cellStyle name="Заголовок 3 3" xfId="973"/>
    <cellStyle name="Заголовок 4 2" xfId="974"/>
    <cellStyle name="Заголовок 4 3" xfId="975"/>
    <cellStyle name="Итог 2" xfId="976"/>
    <cellStyle name="Итог 3" xfId="977"/>
    <cellStyle name="Контрольная ячейка 2" xfId="978"/>
    <cellStyle name="Контрольная ячейка 3" xfId="979"/>
    <cellStyle name="Название 2" xfId="380"/>
    <cellStyle name="Нейтральный 2" xfId="980"/>
    <cellStyle name="Нейтральный 3" xfId="981"/>
    <cellStyle name="Обычный 2" xfId="14"/>
    <cellStyle name="Обычный 2 2" xfId="133"/>
    <cellStyle name="Обычный 2 2 4" xfId="1005"/>
    <cellStyle name="Обычный 2 3" xfId="132"/>
    <cellStyle name="Обычный 3" xfId="136"/>
    <cellStyle name="Обычный 3 2" xfId="433"/>
    <cellStyle name="Обычный 3 3" xfId="665"/>
    <cellStyle name="Обычный 4" xfId="137"/>
    <cellStyle name="Обычный 5" xfId="138"/>
    <cellStyle name="Обычный 6" xfId="139"/>
    <cellStyle name="Обычный 7" xfId="982"/>
    <cellStyle name="Обычный 9 2" xfId="997"/>
    <cellStyle name="Плохой 2" xfId="983"/>
    <cellStyle name="Плохой 3" xfId="984"/>
    <cellStyle name="Пояснение 2" xfId="985"/>
    <cellStyle name="Пояснение 3" xfId="986"/>
    <cellStyle name="Примечание 2" xfId="987"/>
    <cellStyle name="Связанная ячейка 2" xfId="988"/>
    <cellStyle name="Связанная ячейка 3" xfId="989"/>
    <cellStyle name="Стиль 1" xfId="64"/>
    <cellStyle name="Текст предупреждения 2" xfId="990"/>
    <cellStyle name="Текст предупреждения 3" xfId="991"/>
    <cellStyle name="Финансовый 2" xfId="65"/>
    <cellStyle name="Финансовый 2 2" xfId="992"/>
    <cellStyle name="Финансовый 3" xfId="893"/>
    <cellStyle name="Финансовый 4" xfId="993"/>
    <cellStyle name="Хороший 2" xfId="994"/>
    <cellStyle name="Хороший 3" xfId="9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/tp3/Downloads/&#1053;&#1086;&#1074;&#1072;&#1103;%20&#1087;&#1072;&#1087;&#1082;&#1072;/-4.5%20mlrd/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asmik%20Aperyan/Downloads/Havelvatsner9,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.Gochumyan.MINFIN2012/Downloads/New%20folder/&#1344;&#1377;&#1406;&#1381;&#1388;&#1406;&#1377;&#1390;&#1398;&#1381;&#1408;_&#1347;&#1332;&#1344;_10.08.2023%20Mari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17">
          <cell r="B17" t="str">
            <v>1</v>
          </cell>
          <cell r="C17" t="str">
            <v>Միջպետական նշանակության ավտոճանապարհներ, այդ թվում</v>
          </cell>
        </row>
        <row r="29">
          <cell r="B29" t="str">
            <v>2</v>
          </cell>
        </row>
        <row r="38">
          <cell r="B38">
            <v>3</v>
          </cell>
          <cell r="C38" t="str">
            <v>Մարզային նշանակության ավտոճանապարհներ, այդ թվում</v>
          </cell>
        </row>
      </sheetData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Հ2"/>
      <sheetName val="Հ3"/>
      <sheetName val="Հ4"/>
      <sheetName val="Հ5"/>
    </sheetNames>
    <sheetDataSet>
      <sheetData sheetId="0"/>
      <sheetData sheetId="1"/>
      <sheetData sheetId="2">
        <row r="36">
          <cell r="D36" t="str">
            <v>Հանրապետական նշանակության ավտոճանապարհներ, այդ թվում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3-1"/>
      <sheetName val="Հ5"/>
      <sheetName val="Հ6"/>
      <sheetName val="Հ7"/>
      <sheetName val="Հ8"/>
      <sheetName val="Հ9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10">
          <cell r="E110">
            <v>-100000</v>
          </cell>
          <cell r="H110">
            <v>0</v>
          </cell>
        </row>
      </sheetData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zoomScaleNormal="100" workbookViewId="0">
      <selection activeCell="E15" sqref="E15"/>
    </sheetView>
  </sheetViews>
  <sheetFormatPr defaultRowHeight="17.399999999999999"/>
  <cols>
    <col min="1" max="1" width="9.109375" style="161"/>
    <col min="2" max="2" width="53.88671875" style="161" customWidth="1"/>
    <col min="3" max="3" width="36.109375" style="161" customWidth="1"/>
    <col min="4" max="4" width="22.33203125" style="161" customWidth="1"/>
    <col min="5" max="5" width="23.109375" style="161" customWidth="1"/>
    <col min="6" max="6" width="18" style="161" customWidth="1"/>
    <col min="7" max="7" width="16.109375" style="161" customWidth="1"/>
    <col min="8" max="8" width="17.5546875" style="161" customWidth="1"/>
    <col min="9" max="9" width="15.44140625" style="161" customWidth="1"/>
    <col min="10" max="10" width="13.6640625" style="161" customWidth="1"/>
    <col min="11" max="12" width="12.109375" style="161" customWidth="1"/>
    <col min="13" max="256" width="9.109375" style="161"/>
    <col min="257" max="257" width="3" style="161" customWidth="1"/>
    <col min="258" max="258" width="36.6640625" style="161" customWidth="1"/>
    <col min="259" max="259" width="58.44140625" style="161" customWidth="1"/>
    <col min="260" max="260" width="21.88671875" style="161" customWidth="1"/>
    <col min="261" max="512" width="9.109375" style="161"/>
    <col min="513" max="513" width="3" style="161" customWidth="1"/>
    <col min="514" max="514" width="36.6640625" style="161" customWidth="1"/>
    <col min="515" max="515" width="58.44140625" style="161" customWidth="1"/>
    <col min="516" max="516" width="21.88671875" style="161" customWidth="1"/>
    <col min="517" max="768" width="9.109375" style="161"/>
    <col min="769" max="769" width="3" style="161" customWidth="1"/>
    <col min="770" max="770" width="36.6640625" style="161" customWidth="1"/>
    <col min="771" max="771" width="58.44140625" style="161" customWidth="1"/>
    <col min="772" max="772" width="21.88671875" style="161" customWidth="1"/>
    <col min="773" max="1024" width="9.109375" style="161"/>
    <col min="1025" max="1025" width="3" style="161" customWidth="1"/>
    <col min="1026" max="1026" width="36.6640625" style="161" customWidth="1"/>
    <col min="1027" max="1027" width="58.44140625" style="161" customWidth="1"/>
    <col min="1028" max="1028" width="21.88671875" style="161" customWidth="1"/>
    <col min="1029" max="1280" width="9.109375" style="161"/>
    <col min="1281" max="1281" width="3" style="161" customWidth="1"/>
    <col min="1282" max="1282" width="36.6640625" style="161" customWidth="1"/>
    <col min="1283" max="1283" width="58.44140625" style="161" customWidth="1"/>
    <col min="1284" max="1284" width="21.88671875" style="161" customWidth="1"/>
    <col min="1285" max="1536" width="9.109375" style="161"/>
    <col min="1537" max="1537" width="3" style="161" customWidth="1"/>
    <col min="1538" max="1538" width="36.6640625" style="161" customWidth="1"/>
    <col min="1539" max="1539" width="58.44140625" style="161" customWidth="1"/>
    <col min="1540" max="1540" width="21.88671875" style="161" customWidth="1"/>
    <col min="1541" max="1792" width="9.109375" style="161"/>
    <col min="1793" max="1793" width="3" style="161" customWidth="1"/>
    <col min="1794" max="1794" width="36.6640625" style="161" customWidth="1"/>
    <col min="1795" max="1795" width="58.44140625" style="161" customWidth="1"/>
    <col min="1796" max="1796" width="21.88671875" style="161" customWidth="1"/>
    <col min="1797" max="2048" width="9.109375" style="161"/>
    <col min="2049" max="2049" width="3" style="161" customWidth="1"/>
    <col min="2050" max="2050" width="36.6640625" style="161" customWidth="1"/>
    <col min="2051" max="2051" width="58.44140625" style="161" customWidth="1"/>
    <col min="2052" max="2052" width="21.88671875" style="161" customWidth="1"/>
    <col min="2053" max="2304" width="9.109375" style="161"/>
    <col min="2305" max="2305" width="3" style="161" customWidth="1"/>
    <col min="2306" max="2306" width="36.6640625" style="161" customWidth="1"/>
    <col min="2307" max="2307" width="58.44140625" style="161" customWidth="1"/>
    <col min="2308" max="2308" width="21.88671875" style="161" customWidth="1"/>
    <col min="2309" max="2560" width="9.109375" style="161"/>
    <col min="2561" max="2561" width="3" style="161" customWidth="1"/>
    <col min="2562" max="2562" width="36.6640625" style="161" customWidth="1"/>
    <col min="2563" max="2563" width="58.44140625" style="161" customWidth="1"/>
    <col min="2564" max="2564" width="21.88671875" style="161" customWidth="1"/>
    <col min="2565" max="2816" width="9.109375" style="161"/>
    <col min="2817" max="2817" width="3" style="161" customWidth="1"/>
    <col min="2818" max="2818" width="36.6640625" style="161" customWidth="1"/>
    <col min="2819" max="2819" width="58.44140625" style="161" customWidth="1"/>
    <col min="2820" max="2820" width="21.88671875" style="161" customWidth="1"/>
    <col min="2821" max="3072" width="9.109375" style="161"/>
    <col min="3073" max="3073" width="3" style="161" customWidth="1"/>
    <col min="3074" max="3074" width="36.6640625" style="161" customWidth="1"/>
    <col min="3075" max="3075" width="58.44140625" style="161" customWidth="1"/>
    <col min="3076" max="3076" width="21.88671875" style="161" customWidth="1"/>
    <col min="3077" max="3328" width="9.109375" style="161"/>
    <col min="3329" max="3329" width="3" style="161" customWidth="1"/>
    <col min="3330" max="3330" width="36.6640625" style="161" customWidth="1"/>
    <col min="3331" max="3331" width="58.44140625" style="161" customWidth="1"/>
    <col min="3332" max="3332" width="21.88671875" style="161" customWidth="1"/>
    <col min="3333" max="3584" width="9.109375" style="161"/>
    <col min="3585" max="3585" width="3" style="161" customWidth="1"/>
    <col min="3586" max="3586" width="36.6640625" style="161" customWidth="1"/>
    <col min="3587" max="3587" width="58.44140625" style="161" customWidth="1"/>
    <col min="3588" max="3588" width="21.88671875" style="161" customWidth="1"/>
    <col min="3589" max="3840" width="9.109375" style="161"/>
    <col min="3841" max="3841" width="3" style="161" customWidth="1"/>
    <col min="3842" max="3842" width="36.6640625" style="161" customWidth="1"/>
    <col min="3843" max="3843" width="58.44140625" style="161" customWidth="1"/>
    <col min="3844" max="3844" width="21.88671875" style="161" customWidth="1"/>
    <col min="3845" max="4096" width="9.109375" style="161"/>
    <col min="4097" max="4097" width="3" style="161" customWidth="1"/>
    <col min="4098" max="4098" width="36.6640625" style="161" customWidth="1"/>
    <col min="4099" max="4099" width="58.44140625" style="161" customWidth="1"/>
    <col min="4100" max="4100" width="21.88671875" style="161" customWidth="1"/>
    <col min="4101" max="4352" width="9.109375" style="161"/>
    <col min="4353" max="4353" width="3" style="161" customWidth="1"/>
    <col min="4354" max="4354" width="36.6640625" style="161" customWidth="1"/>
    <col min="4355" max="4355" width="58.44140625" style="161" customWidth="1"/>
    <col min="4356" max="4356" width="21.88671875" style="161" customWidth="1"/>
    <col min="4357" max="4608" width="9.109375" style="161"/>
    <col min="4609" max="4609" width="3" style="161" customWidth="1"/>
    <col min="4610" max="4610" width="36.6640625" style="161" customWidth="1"/>
    <col min="4611" max="4611" width="58.44140625" style="161" customWidth="1"/>
    <col min="4612" max="4612" width="21.88671875" style="161" customWidth="1"/>
    <col min="4613" max="4864" width="9.109375" style="161"/>
    <col min="4865" max="4865" width="3" style="161" customWidth="1"/>
    <col min="4866" max="4866" width="36.6640625" style="161" customWidth="1"/>
    <col min="4867" max="4867" width="58.44140625" style="161" customWidth="1"/>
    <col min="4868" max="4868" width="21.88671875" style="161" customWidth="1"/>
    <col min="4869" max="5120" width="9.109375" style="161"/>
    <col min="5121" max="5121" width="3" style="161" customWidth="1"/>
    <col min="5122" max="5122" width="36.6640625" style="161" customWidth="1"/>
    <col min="5123" max="5123" width="58.44140625" style="161" customWidth="1"/>
    <col min="5124" max="5124" width="21.88671875" style="161" customWidth="1"/>
    <col min="5125" max="5376" width="9.109375" style="161"/>
    <col min="5377" max="5377" width="3" style="161" customWidth="1"/>
    <col min="5378" max="5378" width="36.6640625" style="161" customWidth="1"/>
    <col min="5379" max="5379" width="58.44140625" style="161" customWidth="1"/>
    <col min="5380" max="5380" width="21.88671875" style="161" customWidth="1"/>
    <col min="5381" max="5632" width="9.109375" style="161"/>
    <col min="5633" max="5633" width="3" style="161" customWidth="1"/>
    <col min="5634" max="5634" width="36.6640625" style="161" customWidth="1"/>
    <col min="5635" max="5635" width="58.44140625" style="161" customWidth="1"/>
    <col min="5636" max="5636" width="21.88671875" style="161" customWidth="1"/>
    <col min="5637" max="5888" width="9.109375" style="161"/>
    <col min="5889" max="5889" width="3" style="161" customWidth="1"/>
    <col min="5890" max="5890" width="36.6640625" style="161" customWidth="1"/>
    <col min="5891" max="5891" width="58.44140625" style="161" customWidth="1"/>
    <col min="5892" max="5892" width="21.88671875" style="161" customWidth="1"/>
    <col min="5893" max="6144" width="9.109375" style="161"/>
    <col min="6145" max="6145" width="3" style="161" customWidth="1"/>
    <col min="6146" max="6146" width="36.6640625" style="161" customWidth="1"/>
    <col min="6147" max="6147" width="58.44140625" style="161" customWidth="1"/>
    <col min="6148" max="6148" width="21.88671875" style="161" customWidth="1"/>
    <col min="6149" max="6400" width="9.109375" style="161"/>
    <col min="6401" max="6401" width="3" style="161" customWidth="1"/>
    <col min="6402" max="6402" width="36.6640625" style="161" customWidth="1"/>
    <col min="6403" max="6403" width="58.44140625" style="161" customWidth="1"/>
    <col min="6404" max="6404" width="21.88671875" style="161" customWidth="1"/>
    <col min="6405" max="6656" width="9.109375" style="161"/>
    <col min="6657" max="6657" width="3" style="161" customWidth="1"/>
    <col min="6658" max="6658" width="36.6640625" style="161" customWidth="1"/>
    <col min="6659" max="6659" width="58.44140625" style="161" customWidth="1"/>
    <col min="6660" max="6660" width="21.88671875" style="161" customWidth="1"/>
    <col min="6661" max="6912" width="9.109375" style="161"/>
    <col min="6913" max="6913" width="3" style="161" customWidth="1"/>
    <col min="6914" max="6914" width="36.6640625" style="161" customWidth="1"/>
    <col min="6915" max="6915" width="58.44140625" style="161" customWidth="1"/>
    <col min="6916" max="6916" width="21.88671875" style="161" customWidth="1"/>
    <col min="6917" max="7168" width="9.109375" style="161"/>
    <col min="7169" max="7169" width="3" style="161" customWidth="1"/>
    <col min="7170" max="7170" width="36.6640625" style="161" customWidth="1"/>
    <col min="7171" max="7171" width="58.44140625" style="161" customWidth="1"/>
    <col min="7172" max="7172" width="21.88671875" style="161" customWidth="1"/>
    <col min="7173" max="7424" width="9.109375" style="161"/>
    <col min="7425" max="7425" width="3" style="161" customWidth="1"/>
    <col min="7426" max="7426" width="36.6640625" style="161" customWidth="1"/>
    <col min="7427" max="7427" width="58.44140625" style="161" customWidth="1"/>
    <col min="7428" max="7428" width="21.88671875" style="161" customWidth="1"/>
    <col min="7429" max="7680" width="9.109375" style="161"/>
    <col min="7681" max="7681" width="3" style="161" customWidth="1"/>
    <col min="7682" max="7682" width="36.6640625" style="161" customWidth="1"/>
    <col min="7683" max="7683" width="58.44140625" style="161" customWidth="1"/>
    <col min="7684" max="7684" width="21.88671875" style="161" customWidth="1"/>
    <col min="7685" max="7936" width="9.109375" style="161"/>
    <col min="7937" max="7937" width="3" style="161" customWidth="1"/>
    <col min="7938" max="7938" width="36.6640625" style="161" customWidth="1"/>
    <col min="7939" max="7939" width="58.44140625" style="161" customWidth="1"/>
    <col min="7940" max="7940" width="21.88671875" style="161" customWidth="1"/>
    <col min="7941" max="8192" width="9.109375" style="161"/>
    <col min="8193" max="8193" width="3" style="161" customWidth="1"/>
    <col min="8194" max="8194" width="36.6640625" style="161" customWidth="1"/>
    <col min="8195" max="8195" width="58.44140625" style="161" customWidth="1"/>
    <col min="8196" max="8196" width="21.88671875" style="161" customWidth="1"/>
    <col min="8197" max="8448" width="9.109375" style="161"/>
    <col min="8449" max="8449" width="3" style="161" customWidth="1"/>
    <col min="8450" max="8450" width="36.6640625" style="161" customWidth="1"/>
    <col min="8451" max="8451" width="58.44140625" style="161" customWidth="1"/>
    <col min="8452" max="8452" width="21.88671875" style="161" customWidth="1"/>
    <col min="8453" max="8704" width="9.109375" style="161"/>
    <col min="8705" max="8705" width="3" style="161" customWidth="1"/>
    <col min="8706" max="8706" width="36.6640625" style="161" customWidth="1"/>
    <col min="8707" max="8707" width="58.44140625" style="161" customWidth="1"/>
    <col min="8708" max="8708" width="21.88671875" style="161" customWidth="1"/>
    <col min="8709" max="8960" width="9.109375" style="161"/>
    <col min="8961" max="8961" width="3" style="161" customWidth="1"/>
    <col min="8962" max="8962" width="36.6640625" style="161" customWidth="1"/>
    <col min="8963" max="8963" width="58.44140625" style="161" customWidth="1"/>
    <col min="8964" max="8964" width="21.88671875" style="161" customWidth="1"/>
    <col min="8965" max="9216" width="9.109375" style="161"/>
    <col min="9217" max="9217" width="3" style="161" customWidth="1"/>
    <col min="9218" max="9218" width="36.6640625" style="161" customWidth="1"/>
    <col min="9219" max="9219" width="58.44140625" style="161" customWidth="1"/>
    <col min="9220" max="9220" width="21.88671875" style="161" customWidth="1"/>
    <col min="9221" max="9472" width="9.109375" style="161"/>
    <col min="9473" max="9473" width="3" style="161" customWidth="1"/>
    <col min="9474" max="9474" width="36.6640625" style="161" customWidth="1"/>
    <col min="9475" max="9475" width="58.44140625" style="161" customWidth="1"/>
    <col min="9476" max="9476" width="21.88671875" style="161" customWidth="1"/>
    <col min="9477" max="9728" width="9.109375" style="161"/>
    <col min="9729" max="9729" width="3" style="161" customWidth="1"/>
    <col min="9730" max="9730" width="36.6640625" style="161" customWidth="1"/>
    <col min="9731" max="9731" width="58.44140625" style="161" customWidth="1"/>
    <col min="9732" max="9732" width="21.88671875" style="161" customWidth="1"/>
    <col min="9733" max="9984" width="9.109375" style="161"/>
    <col min="9985" max="9985" width="3" style="161" customWidth="1"/>
    <col min="9986" max="9986" width="36.6640625" style="161" customWidth="1"/>
    <col min="9987" max="9987" width="58.44140625" style="161" customWidth="1"/>
    <col min="9988" max="9988" width="21.88671875" style="161" customWidth="1"/>
    <col min="9989" max="10240" width="9.109375" style="161"/>
    <col min="10241" max="10241" width="3" style="161" customWidth="1"/>
    <col min="10242" max="10242" width="36.6640625" style="161" customWidth="1"/>
    <col min="10243" max="10243" width="58.44140625" style="161" customWidth="1"/>
    <col min="10244" max="10244" width="21.88671875" style="161" customWidth="1"/>
    <col min="10245" max="10496" width="9.109375" style="161"/>
    <col min="10497" max="10497" width="3" style="161" customWidth="1"/>
    <col min="10498" max="10498" width="36.6640625" style="161" customWidth="1"/>
    <col min="10499" max="10499" width="58.44140625" style="161" customWidth="1"/>
    <col min="10500" max="10500" width="21.88671875" style="161" customWidth="1"/>
    <col min="10501" max="10752" width="9.109375" style="161"/>
    <col min="10753" max="10753" width="3" style="161" customWidth="1"/>
    <col min="10754" max="10754" width="36.6640625" style="161" customWidth="1"/>
    <col min="10755" max="10755" width="58.44140625" style="161" customWidth="1"/>
    <col min="10756" max="10756" width="21.88671875" style="161" customWidth="1"/>
    <col min="10757" max="11008" width="9.109375" style="161"/>
    <col min="11009" max="11009" width="3" style="161" customWidth="1"/>
    <col min="11010" max="11010" width="36.6640625" style="161" customWidth="1"/>
    <col min="11011" max="11011" width="58.44140625" style="161" customWidth="1"/>
    <col min="11012" max="11012" width="21.88671875" style="161" customWidth="1"/>
    <col min="11013" max="11264" width="9.109375" style="161"/>
    <col min="11265" max="11265" width="3" style="161" customWidth="1"/>
    <col min="11266" max="11266" width="36.6640625" style="161" customWidth="1"/>
    <col min="11267" max="11267" width="58.44140625" style="161" customWidth="1"/>
    <col min="11268" max="11268" width="21.88671875" style="161" customWidth="1"/>
    <col min="11269" max="11520" width="9.109375" style="161"/>
    <col min="11521" max="11521" width="3" style="161" customWidth="1"/>
    <col min="11522" max="11522" width="36.6640625" style="161" customWidth="1"/>
    <col min="11523" max="11523" width="58.44140625" style="161" customWidth="1"/>
    <col min="11524" max="11524" width="21.88671875" style="161" customWidth="1"/>
    <col min="11525" max="11776" width="9.109375" style="161"/>
    <col min="11777" max="11777" width="3" style="161" customWidth="1"/>
    <col min="11778" max="11778" width="36.6640625" style="161" customWidth="1"/>
    <col min="11779" max="11779" width="58.44140625" style="161" customWidth="1"/>
    <col min="11780" max="11780" width="21.88671875" style="161" customWidth="1"/>
    <col min="11781" max="12032" width="9.109375" style="161"/>
    <col min="12033" max="12033" width="3" style="161" customWidth="1"/>
    <col min="12034" max="12034" width="36.6640625" style="161" customWidth="1"/>
    <col min="12035" max="12035" width="58.44140625" style="161" customWidth="1"/>
    <col min="12036" max="12036" width="21.88671875" style="161" customWidth="1"/>
    <col min="12037" max="12288" width="9.109375" style="161"/>
    <col min="12289" max="12289" width="3" style="161" customWidth="1"/>
    <col min="12290" max="12290" width="36.6640625" style="161" customWidth="1"/>
    <col min="12291" max="12291" width="58.44140625" style="161" customWidth="1"/>
    <col min="12292" max="12292" width="21.88671875" style="161" customWidth="1"/>
    <col min="12293" max="12544" width="9.109375" style="161"/>
    <col min="12545" max="12545" width="3" style="161" customWidth="1"/>
    <col min="12546" max="12546" width="36.6640625" style="161" customWidth="1"/>
    <col min="12547" max="12547" width="58.44140625" style="161" customWidth="1"/>
    <col min="12548" max="12548" width="21.88671875" style="161" customWidth="1"/>
    <col min="12549" max="12800" width="9.109375" style="161"/>
    <col min="12801" max="12801" width="3" style="161" customWidth="1"/>
    <col min="12802" max="12802" width="36.6640625" style="161" customWidth="1"/>
    <col min="12803" max="12803" width="58.44140625" style="161" customWidth="1"/>
    <col min="12804" max="12804" width="21.88671875" style="161" customWidth="1"/>
    <col min="12805" max="13056" width="9.109375" style="161"/>
    <col min="13057" max="13057" width="3" style="161" customWidth="1"/>
    <col min="13058" max="13058" width="36.6640625" style="161" customWidth="1"/>
    <col min="13059" max="13059" width="58.44140625" style="161" customWidth="1"/>
    <col min="13060" max="13060" width="21.88671875" style="161" customWidth="1"/>
    <col min="13061" max="13312" width="9.109375" style="161"/>
    <col min="13313" max="13313" width="3" style="161" customWidth="1"/>
    <col min="13314" max="13314" width="36.6640625" style="161" customWidth="1"/>
    <col min="13315" max="13315" width="58.44140625" style="161" customWidth="1"/>
    <col min="13316" max="13316" width="21.88671875" style="161" customWidth="1"/>
    <col min="13317" max="13568" width="9.109375" style="161"/>
    <col min="13569" max="13569" width="3" style="161" customWidth="1"/>
    <col min="13570" max="13570" width="36.6640625" style="161" customWidth="1"/>
    <col min="13571" max="13571" width="58.44140625" style="161" customWidth="1"/>
    <col min="13572" max="13572" width="21.88671875" style="161" customWidth="1"/>
    <col min="13573" max="13824" width="9.109375" style="161"/>
    <col min="13825" max="13825" width="3" style="161" customWidth="1"/>
    <col min="13826" max="13826" width="36.6640625" style="161" customWidth="1"/>
    <col min="13827" max="13827" width="58.44140625" style="161" customWidth="1"/>
    <col min="13828" max="13828" width="21.88671875" style="161" customWidth="1"/>
    <col min="13829" max="14080" width="9.109375" style="161"/>
    <col min="14081" max="14081" width="3" style="161" customWidth="1"/>
    <col min="14082" max="14082" width="36.6640625" style="161" customWidth="1"/>
    <col min="14083" max="14083" width="58.44140625" style="161" customWidth="1"/>
    <col min="14084" max="14084" width="21.88671875" style="161" customWidth="1"/>
    <col min="14085" max="14336" width="9.109375" style="161"/>
    <col min="14337" max="14337" width="3" style="161" customWidth="1"/>
    <col min="14338" max="14338" width="36.6640625" style="161" customWidth="1"/>
    <col min="14339" max="14339" width="58.44140625" style="161" customWidth="1"/>
    <col min="14340" max="14340" width="21.88671875" style="161" customWidth="1"/>
    <col min="14341" max="14592" width="9.109375" style="161"/>
    <col min="14593" max="14593" width="3" style="161" customWidth="1"/>
    <col min="14594" max="14594" width="36.6640625" style="161" customWidth="1"/>
    <col min="14595" max="14595" width="58.44140625" style="161" customWidth="1"/>
    <col min="14596" max="14596" width="21.88671875" style="161" customWidth="1"/>
    <col min="14597" max="14848" width="9.109375" style="161"/>
    <col min="14849" max="14849" width="3" style="161" customWidth="1"/>
    <col min="14850" max="14850" width="36.6640625" style="161" customWidth="1"/>
    <col min="14851" max="14851" width="58.44140625" style="161" customWidth="1"/>
    <col min="14852" max="14852" width="21.88671875" style="161" customWidth="1"/>
    <col min="14853" max="15104" width="9.109375" style="161"/>
    <col min="15105" max="15105" width="3" style="161" customWidth="1"/>
    <col min="15106" max="15106" width="36.6640625" style="161" customWidth="1"/>
    <col min="15107" max="15107" width="58.44140625" style="161" customWidth="1"/>
    <col min="15108" max="15108" width="21.88671875" style="161" customWidth="1"/>
    <col min="15109" max="15360" width="9.109375" style="161"/>
    <col min="15361" max="15361" width="3" style="161" customWidth="1"/>
    <col min="15362" max="15362" width="36.6640625" style="161" customWidth="1"/>
    <col min="15363" max="15363" width="58.44140625" style="161" customWidth="1"/>
    <col min="15364" max="15364" width="21.88671875" style="161" customWidth="1"/>
    <col min="15365" max="15616" width="9.109375" style="161"/>
    <col min="15617" max="15617" width="3" style="161" customWidth="1"/>
    <col min="15618" max="15618" width="36.6640625" style="161" customWidth="1"/>
    <col min="15619" max="15619" width="58.44140625" style="161" customWidth="1"/>
    <col min="15620" max="15620" width="21.88671875" style="161" customWidth="1"/>
    <col min="15621" max="15872" width="9.109375" style="161"/>
    <col min="15873" max="15873" width="3" style="161" customWidth="1"/>
    <col min="15874" max="15874" width="36.6640625" style="161" customWidth="1"/>
    <col min="15875" max="15875" width="58.44140625" style="161" customWidth="1"/>
    <col min="15876" max="15876" width="21.88671875" style="161" customWidth="1"/>
    <col min="15877" max="16128" width="9.109375" style="161"/>
    <col min="16129" max="16129" width="3" style="161" customWidth="1"/>
    <col min="16130" max="16130" width="36.6640625" style="161" customWidth="1"/>
    <col min="16131" max="16131" width="58.44140625" style="161" customWidth="1"/>
    <col min="16132" max="16132" width="21.88671875" style="161" customWidth="1"/>
    <col min="16133" max="16384" width="9.109375" style="161"/>
  </cols>
  <sheetData>
    <row r="1" spans="2:11" s="145" customFormat="1">
      <c r="C1" s="147" t="s">
        <v>80</v>
      </c>
      <c r="F1" s="148"/>
    </row>
    <row r="2" spans="2:11" s="145" customFormat="1" ht="18">
      <c r="B2" s="149"/>
      <c r="C2" s="147" t="s">
        <v>128</v>
      </c>
      <c r="F2" s="148"/>
      <c r="G2" s="149"/>
      <c r="K2" s="150"/>
    </row>
    <row r="3" spans="2:11" s="145" customFormat="1">
      <c r="B3" s="149"/>
      <c r="C3" s="147" t="s">
        <v>0</v>
      </c>
      <c r="F3" s="148"/>
      <c r="G3" s="149"/>
    </row>
    <row r="4" spans="2:11" s="145" customFormat="1">
      <c r="F4" s="148"/>
    </row>
    <row r="5" spans="2:11" s="145" customFormat="1" ht="54.75" customHeight="1">
      <c r="B5" s="306" t="s">
        <v>127</v>
      </c>
      <c r="C5" s="306"/>
      <c r="D5" s="151"/>
      <c r="E5" s="151"/>
      <c r="F5" s="151"/>
    </row>
    <row r="6" spans="2:11" s="145" customFormat="1">
      <c r="F6" s="148"/>
    </row>
    <row r="7" spans="2:11" s="145" customFormat="1">
      <c r="C7" s="152" t="s">
        <v>79</v>
      </c>
      <c r="F7" s="148"/>
    </row>
    <row r="8" spans="2:11" s="145" customFormat="1" ht="104.4">
      <c r="B8" s="153"/>
      <c r="C8" s="154" t="s">
        <v>134</v>
      </c>
      <c r="F8" s="148"/>
    </row>
    <row r="9" spans="2:11" s="145" customFormat="1" ht="24" customHeight="1">
      <c r="B9" s="155" t="s">
        <v>81</v>
      </c>
      <c r="C9" s="156">
        <v>0</v>
      </c>
      <c r="D9" s="157"/>
      <c r="E9" s="157"/>
      <c r="F9" s="148"/>
    </row>
    <row r="10" spans="2:11" s="145" customFormat="1" ht="24" customHeight="1">
      <c r="B10" s="155" t="s">
        <v>82</v>
      </c>
      <c r="C10" s="156">
        <f>Հ2!D10</f>
        <v>-2126228.799999997</v>
      </c>
      <c r="D10" s="157"/>
      <c r="E10" s="157"/>
      <c r="F10" s="148"/>
    </row>
    <row r="11" spans="2:11" s="145" customFormat="1" ht="24" customHeight="1">
      <c r="B11" s="155" t="s">
        <v>83</v>
      </c>
      <c r="C11" s="156">
        <f>-C9+C10</f>
        <v>-2126228.799999997</v>
      </c>
      <c r="D11" s="158"/>
      <c r="E11" s="157"/>
      <c r="G11" s="148"/>
    </row>
    <row r="12" spans="2:11" s="145" customFormat="1">
      <c r="D12" s="157"/>
      <c r="F12" s="148"/>
    </row>
    <row r="13" spans="2:11" s="145" customFormat="1">
      <c r="C13" s="159"/>
      <c r="D13" s="160"/>
      <c r="F13" s="148"/>
    </row>
    <row r="14" spans="2:11" s="145" customFormat="1" ht="52.2">
      <c r="B14" s="146" t="s">
        <v>274</v>
      </c>
      <c r="C14" s="146" t="s">
        <v>275</v>
      </c>
      <c r="D14" s="160"/>
      <c r="F14" s="148"/>
    </row>
    <row r="15" spans="2:11" s="145" customFormat="1">
      <c r="F15" s="148"/>
    </row>
    <row r="16" spans="2:11" s="145" customFormat="1">
      <c r="F16" s="148"/>
    </row>
    <row r="17" spans="4:6" s="145" customFormat="1">
      <c r="D17" s="159"/>
      <c r="F17" s="148"/>
    </row>
    <row r="18" spans="4:6" s="145" customFormat="1">
      <c r="F18" s="148"/>
    </row>
    <row r="19" spans="4:6" s="145" customFormat="1">
      <c r="F19" s="148"/>
    </row>
    <row r="20" spans="4:6" s="145" customFormat="1">
      <c r="F20" s="148"/>
    </row>
    <row r="21" spans="4:6" s="145" customFormat="1">
      <c r="F21" s="148"/>
    </row>
    <row r="22" spans="4:6" s="145" customFormat="1">
      <c r="F22" s="148"/>
    </row>
    <row r="23" spans="4:6" s="145" customFormat="1">
      <c r="F23" s="148"/>
    </row>
  </sheetData>
  <mergeCells count="1">
    <mergeCell ref="B5:C5"/>
  </mergeCells>
  <pageMargins left="0.7" right="0.7" top="0.75" bottom="0.75" header="0.3" footer="0.3"/>
  <pageSetup paperSize="9" scale="88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BA30"/>
  <sheetViews>
    <sheetView topLeftCell="A19" zoomScaleNormal="100" workbookViewId="0">
      <selection activeCell="D19" sqref="D19:D20"/>
    </sheetView>
  </sheetViews>
  <sheetFormatPr defaultColWidth="9.109375" defaultRowHeight="17.399999999999999"/>
  <cols>
    <col min="1" max="1" width="9.109375" style="145"/>
    <col min="2" max="2" width="68.88671875" style="145" customWidth="1"/>
    <col min="3" max="3" width="22" style="145" customWidth="1"/>
    <col min="4" max="4" width="22.109375" style="145" customWidth="1"/>
    <col min="5" max="5" width="18.33203125" style="145" customWidth="1"/>
    <col min="6" max="6" width="17.5546875" style="145" customWidth="1"/>
    <col min="7" max="8" width="15.88671875" style="145" customWidth="1"/>
    <col min="9" max="16384" width="9.109375" style="145"/>
  </cols>
  <sheetData>
    <row r="1" spans="2:30">
      <c r="D1" s="16" t="s">
        <v>126</v>
      </c>
    </row>
    <row r="2" spans="2:30">
      <c r="D2" s="16" t="s">
        <v>119</v>
      </c>
    </row>
    <row r="3" spans="2:30">
      <c r="D3" s="16" t="s">
        <v>0</v>
      </c>
    </row>
    <row r="4" spans="2:30">
      <c r="D4" s="162"/>
    </row>
    <row r="5" spans="2:30" ht="69" customHeight="1">
      <c r="B5" s="307" t="s">
        <v>129</v>
      </c>
      <c r="C5" s="307"/>
      <c r="D5" s="307"/>
    </row>
    <row r="7" spans="2:30">
      <c r="B7" s="163"/>
      <c r="C7" s="163"/>
      <c r="D7" s="152" t="s">
        <v>22</v>
      </c>
    </row>
    <row r="8" spans="2:30" ht="78.75" customHeight="1">
      <c r="B8" s="308" t="s">
        <v>98</v>
      </c>
      <c r="C8" s="310" t="s">
        <v>28</v>
      </c>
      <c r="D8" s="311"/>
    </row>
    <row r="9" spans="2:30" ht="24" customHeight="1">
      <c r="B9" s="309"/>
      <c r="C9" s="164" t="s">
        <v>120</v>
      </c>
      <c r="D9" s="164" t="s">
        <v>41</v>
      </c>
    </row>
    <row r="10" spans="2:30">
      <c r="B10" s="165" t="s">
        <v>64</v>
      </c>
      <c r="C10" s="164">
        <f>+C20+C12</f>
        <v>13397654.508000001</v>
      </c>
      <c r="D10" s="164">
        <f>+D20+D12</f>
        <v>-2126228.799999997</v>
      </c>
      <c r="E10" s="159"/>
      <c r="F10" s="159"/>
    </row>
    <row r="11" spans="2:30">
      <c r="B11" s="166" t="s">
        <v>6</v>
      </c>
      <c r="C11" s="164"/>
      <c r="D11" s="164"/>
      <c r="AD11" s="167"/>
    </row>
    <row r="12" spans="2:30" s="290" customFormat="1" ht="15.6">
      <c r="B12" s="288" t="s">
        <v>456</v>
      </c>
      <c r="C12" s="289">
        <f t="shared" ref="C12:D12" si="0">C14+C21</f>
        <v>14973999.708000001</v>
      </c>
      <c r="D12" s="289">
        <f t="shared" si="0"/>
        <v>15702276</v>
      </c>
    </row>
    <row r="13" spans="2:30" s="290" customFormat="1" ht="15.6">
      <c r="B13" s="291" t="s">
        <v>6</v>
      </c>
      <c r="C13" s="289"/>
      <c r="D13" s="289"/>
    </row>
    <row r="14" spans="2:30" s="290" customFormat="1" ht="15.6">
      <c r="B14" s="288" t="s">
        <v>86</v>
      </c>
      <c r="C14" s="289">
        <f t="shared" ref="C14:D14" si="1">C16</f>
        <v>14973999.708000001</v>
      </c>
      <c r="D14" s="289">
        <f t="shared" si="1"/>
        <v>15702276</v>
      </c>
    </row>
    <row r="15" spans="2:30" s="290" customFormat="1" ht="15.6">
      <c r="B15" s="291" t="s">
        <v>6</v>
      </c>
      <c r="C15" s="292"/>
      <c r="D15" s="292"/>
    </row>
    <row r="16" spans="2:30" s="290" customFormat="1" ht="31.2">
      <c r="B16" s="288" t="s">
        <v>457</v>
      </c>
      <c r="C16" s="293">
        <f t="shared" ref="C16:D16" si="2">C17</f>
        <v>14973999.708000001</v>
      </c>
      <c r="D16" s="293">
        <f t="shared" si="2"/>
        <v>15702276</v>
      </c>
    </row>
    <row r="17" spans="2:53" s="290" customFormat="1" ht="15.6">
      <c r="B17" s="291" t="s">
        <v>458</v>
      </c>
      <c r="C17" s="294">
        <f>C19</f>
        <v>14973999.708000001</v>
      </c>
      <c r="D17" s="294">
        <f>D19</f>
        <v>15702276</v>
      </c>
    </row>
    <row r="18" spans="2:53" s="290" customFormat="1" ht="15.6">
      <c r="B18" s="291" t="s">
        <v>88</v>
      </c>
      <c r="C18" s="294"/>
      <c r="D18" s="294"/>
    </row>
    <row r="19" spans="2:53" s="290" customFormat="1" ht="15.6">
      <c r="B19" s="295" t="s">
        <v>459</v>
      </c>
      <c r="C19" s="294">
        <f>6473999.708+8500000</f>
        <v>14973999.708000001</v>
      </c>
      <c r="D19" s="294">
        <f>8600000+7102276</f>
        <v>15702276</v>
      </c>
    </row>
    <row r="20" spans="2:53" s="168" customFormat="1">
      <c r="B20" s="166" t="s">
        <v>84</v>
      </c>
      <c r="C20" s="25">
        <f>+C22</f>
        <v>-1576345.2</v>
      </c>
      <c r="D20" s="25">
        <f>+D22</f>
        <v>-17828504.799999997</v>
      </c>
      <c r="E20" s="167" t="s">
        <v>475</v>
      </c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E20" s="167"/>
      <c r="AF20" s="167"/>
      <c r="AG20" s="167"/>
      <c r="AH20" s="167"/>
      <c r="AI20" s="167"/>
      <c r="AJ20" s="167"/>
      <c r="AK20" s="167"/>
      <c r="AL20" s="167"/>
      <c r="AM20" s="167"/>
      <c r="AN20" s="167"/>
      <c r="AO20" s="167"/>
      <c r="AP20" s="167"/>
      <c r="AQ20" s="167"/>
      <c r="AR20" s="167"/>
      <c r="AS20" s="167"/>
      <c r="AT20" s="167"/>
      <c r="AU20" s="167"/>
      <c r="AV20" s="167"/>
      <c r="AW20" s="167"/>
      <c r="AX20" s="167"/>
      <c r="AY20" s="167"/>
      <c r="AZ20" s="167"/>
      <c r="BA20" s="167"/>
    </row>
    <row r="21" spans="2:53" s="168" customFormat="1" ht="28.5" customHeight="1">
      <c r="B21" s="166" t="s">
        <v>85</v>
      </c>
      <c r="C21" s="25"/>
      <c r="D21" s="25"/>
    </row>
    <row r="22" spans="2:53" s="168" customFormat="1" ht="27" customHeight="1">
      <c r="B22" s="166" t="s">
        <v>86</v>
      </c>
      <c r="C22" s="25">
        <f>+C24</f>
        <v>-1576345.2</v>
      </c>
      <c r="D22" s="25">
        <f>+D24</f>
        <v>-17828504.799999997</v>
      </c>
    </row>
    <row r="23" spans="2:53" s="168" customFormat="1" ht="24" customHeight="1">
      <c r="B23" s="166" t="s">
        <v>6</v>
      </c>
      <c r="C23" s="25"/>
      <c r="D23" s="25"/>
    </row>
    <row r="24" spans="2:53" s="168" customFormat="1" ht="23.25" customHeight="1">
      <c r="B24" s="166" t="s">
        <v>87</v>
      </c>
      <c r="C24" s="25">
        <f>+C26</f>
        <v>-1576345.2</v>
      </c>
      <c r="D24" s="25">
        <f>+D26</f>
        <v>-17828504.799999997</v>
      </c>
    </row>
    <row r="25" spans="2:53" s="168" customFormat="1" ht="26.25" customHeight="1">
      <c r="B25" s="166" t="s">
        <v>88</v>
      </c>
      <c r="C25" s="25"/>
      <c r="D25" s="25"/>
    </row>
    <row r="26" spans="2:53" s="168" customFormat="1" ht="26.25" customHeight="1">
      <c r="B26" s="166" t="s">
        <v>89</v>
      </c>
      <c r="C26" s="169">
        <f>Հ7!F11</f>
        <v>-1576345.2</v>
      </c>
      <c r="D26" s="169">
        <f>Հ7!I11</f>
        <v>-17828504.799999997</v>
      </c>
      <c r="AD26" s="145"/>
    </row>
    <row r="28" spans="2:53">
      <c r="D28" s="170"/>
    </row>
    <row r="30" spans="2:53" ht="52.2">
      <c r="B30" s="146" t="s">
        <v>274</v>
      </c>
      <c r="C30" s="171" t="s">
        <v>275</v>
      </c>
    </row>
  </sheetData>
  <mergeCells count="3">
    <mergeCell ref="B5:D5"/>
    <mergeCell ref="B8:B9"/>
    <mergeCell ref="C8:D8"/>
  </mergeCells>
  <pageMargins left="0.7" right="0.7" top="0.75" bottom="0.75" header="0.3" footer="0.3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opLeftCell="A76" zoomScaleNormal="100" workbookViewId="0">
      <selection activeCell="H11" sqref="H11"/>
    </sheetView>
  </sheetViews>
  <sheetFormatPr defaultColWidth="9.109375" defaultRowHeight="17.399999999999999"/>
  <cols>
    <col min="1" max="1" width="9.109375" style="94"/>
    <col min="2" max="2" width="7.44140625" style="95" customWidth="1"/>
    <col min="3" max="3" width="9.5546875" style="95" customWidth="1"/>
    <col min="4" max="4" width="67.88671875" style="94" customWidth="1"/>
    <col min="5" max="5" width="20.33203125" style="105" bestFit="1" customWidth="1"/>
    <col min="6" max="6" width="18.109375" style="105" customWidth="1"/>
    <col min="7" max="7" width="21.109375" style="105" customWidth="1"/>
    <col min="8" max="8" width="18.109375" style="105" customWidth="1"/>
    <col min="9" max="9" width="16.88671875" style="105" customWidth="1"/>
    <col min="10" max="10" width="15.6640625" style="94" bestFit="1" customWidth="1"/>
    <col min="11" max="16384" width="9.109375" style="94"/>
  </cols>
  <sheetData>
    <row r="1" spans="2:10" ht="16.5" customHeight="1">
      <c r="C1" s="96"/>
      <c r="D1" s="96"/>
      <c r="E1" s="96"/>
      <c r="F1" s="96"/>
      <c r="G1" s="96"/>
      <c r="H1" s="96"/>
      <c r="I1" s="92" t="s">
        <v>176</v>
      </c>
    </row>
    <row r="2" spans="2:10" ht="16.5" customHeight="1">
      <c r="C2" s="96"/>
      <c r="D2" s="96"/>
      <c r="E2" s="96"/>
      <c r="F2" s="96"/>
      <c r="G2" s="96"/>
      <c r="H2" s="96"/>
      <c r="I2" s="92" t="s">
        <v>128</v>
      </c>
    </row>
    <row r="3" spans="2:10" ht="16.5" customHeight="1">
      <c r="C3" s="96"/>
      <c r="D3" s="96"/>
      <c r="E3" s="96"/>
      <c r="F3" s="96"/>
      <c r="G3" s="96"/>
      <c r="H3" s="96"/>
      <c r="I3" s="92" t="s">
        <v>0</v>
      </c>
    </row>
    <row r="4" spans="2:10" ht="52.5" customHeight="1">
      <c r="B4" s="312" t="s">
        <v>160</v>
      </c>
      <c r="C4" s="312"/>
      <c r="D4" s="312"/>
      <c r="E4" s="312"/>
      <c r="F4" s="312"/>
      <c r="G4" s="312"/>
      <c r="H4" s="312"/>
      <c r="I4" s="312"/>
    </row>
    <row r="5" spans="2:10">
      <c r="B5" s="97"/>
      <c r="C5" s="97"/>
      <c r="D5" s="95"/>
      <c r="E5" s="98"/>
      <c r="F5" s="98"/>
      <c r="G5" s="98"/>
      <c r="H5" s="313" t="s">
        <v>79</v>
      </c>
      <c r="I5" s="313"/>
    </row>
    <row r="6" spans="2:10" s="95" customFormat="1" ht="39" customHeight="1">
      <c r="B6" s="314" t="s">
        <v>161</v>
      </c>
      <c r="C6" s="314"/>
      <c r="D6" s="315" t="s">
        <v>162</v>
      </c>
      <c r="E6" s="318" t="s">
        <v>163</v>
      </c>
      <c r="F6" s="319"/>
      <c r="G6" s="319"/>
      <c r="H6" s="319"/>
      <c r="I6" s="320"/>
    </row>
    <row r="7" spans="2:10" s="95" customFormat="1" ht="19.5" customHeight="1">
      <c r="B7" s="314"/>
      <c r="C7" s="314"/>
      <c r="D7" s="316"/>
      <c r="E7" s="321" t="s">
        <v>164</v>
      </c>
      <c r="F7" s="318" t="s">
        <v>6</v>
      </c>
      <c r="G7" s="319"/>
      <c r="H7" s="319"/>
      <c r="I7" s="320"/>
    </row>
    <row r="8" spans="2:10" s="95" customFormat="1" ht="110.25" customHeight="1">
      <c r="B8" s="38" t="s">
        <v>15</v>
      </c>
      <c r="C8" s="38" t="s">
        <v>16</v>
      </c>
      <c r="D8" s="317"/>
      <c r="E8" s="322"/>
      <c r="F8" s="99" t="s">
        <v>165</v>
      </c>
      <c r="G8" s="99" t="s">
        <v>166</v>
      </c>
      <c r="H8" s="99" t="s">
        <v>167</v>
      </c>
      <c r="I8" s="99" t="s">
        <v>168</v>
      </c>
    </row>
    <row r="9" spans="2:10" s="95" customFormat="1" ht="30.75" customHeight="1">
      <c r="B9" s="38"/>
      <c r="C9" s="38"/>
      <c r="D9" s="39" t="s">
        <v>169</v>
      </c>
      <c r="E9" s="40">
        <f>+F9+G9+H9+I9</f>
        <v>8972683.5079999994</v>
      </c>
      <c r="F9" s="40">
        <f t="shared" ref="F9:I9" si="0">+F11</f>
        <v>0</v>
      </c>
      <c r="G9" s="40">
        <f t="shared" si="0"/>
        <v>8901632.5999999996</v>
      </c>
      <c r="H9" s="40">
        <f t="shared" si="0"/>
        <v>71050.907999999996</v>
      </c>
      <c r="I9" s="40">
        <f t="shared" si="0"/>
        <v>0</v>
      </c>
    </row>
    <row r="10" spans="2:10">
      <c r="B10" s="38"/>
      <c r="C10" s="38"/>
      <c r="D10" s="39" t="s">
        <v>170</v>
      </c>
      <c r="E10" s="100"/>
      <c r="F10" s="100"/>
      <c r="G10" s="100"/>
      <c r="H10" s="100"/>
      <c r="I10" s="100"/>
    </row>
    <row r="11" spans="2:10" s="95" customFormat="1" ht="34.799999999999997">
      <c r="B11" s="39"/>
      <c r="C11" s="41"/>
      <c r="D11" s="41" t="s">
        <v>17</v>
      </c>
      <c r="E11" s="42">
        <f>+F11+G11+H11+I11</f>
        <v>8972683.5079999994</v>
      </c>
      <c r="F11" s="42">
        <f t="shared" ref="F11:G11" si="1">+F74+F13</f>
        <v>0</v>
      </c>
      <c r="G11" s="42">
        <f t="shared" si="1"/>
        <v>8901632.5999999996</v>
      </c>
      <c r="H11" s="42">
        <f>+H74+H13</f>
        <v>71050.907999999996</v>
      </c>
      <c r="I11" s="42">
        <f>+I74+I13</f>
        <v>0</v>
      </c>
      <c r="J11" s="101"/>
    </row>
    <row r="12" spans="2:10" s="95" customFormat="1">
      <c r="B12" s="39"/>
      <c r="C12" s="39"/>
      <c r="D12" s="39" t="s">
        <v>76</v>
      </c>
      <c r="E12" s="99"/>
      <c r="F12" s="99"/>
      <c r="G12" s="99"/>
      <c r="H12" s="99"/>
      <c r="I12" s="99"/>
    </row>
    <row r="13" spans="2:10" s="102" customFormat="1" ht="36">
      <c r="B13" s="43">
        <v>1049</v>
      </c>
      <c r="C13" s="103">
        <v>21001</v>
      </c>
      <c r="D13" s="43" t="s">
        <v>171</v>
      </c>
      <c r="E13" s="44">
        <f>+F13+G13+H13+I13</f>
        <v>8970323.5079999994</v>
      </c>
      <c r="F13" s="44">
        <f>F15+F32+F52</f>
        <v>0</v>
      </c>
      <c r="G13" s="44">
        <f>G15+G32+G52</f>
        <v>8901632.5999999996</v>
      </c>
      <c r="H13" s="44">
        <f>H15+H32+H52</f>
        <v>68690.907999999996</v>
      </c>
      <c r="I13" s="44">
        <v>0</v>
      </c>
    </row>
    <row r="14" spans="2:10">
      <c r="B14" s="39"/>
      <c r="C14" s="39"/>
      <c r="D14" s="39" t="s">
        <v>76</v>
      </c>
      <c r="E14" s="40"/>
      <c r="F14" s="40"/>
      <c r="G14" s="40"/>
      <c r="H14" s="40"/>
      <c r="I14" s="40"/>
    </row>
    <row r="15" spans="2:10" s="102" customFormat="1" ht="36">
      <c r="B15" s="43"/>
      <c r="C15" s="103" t="str">
        <f>+'[1]3'!B17</f>
        <v>1</v>
      </c>
      <c r="D15" s="43" t="str">
        <f>+'[1]3'!C17</f>
        <v>Միջպետական նշանակության ավտոճանապարհներ, այդ թվում</v>
      </c>
      <c r="E15" s="44">
        <f t="shared" ref="E15:E77" si="2">+F15+G15+H15+I15</f>
        <v>4603312.2</v>
      </c>
      <c r="F15" s="44">
        <f>SUM(F16:F31)</f>
        <v>0</v>
      </c>
      <c r="G15" s="44">
        <f>SUM(G16:G31)</f>
        <v>4588827.5</v>
      </c>
      <c r="H15" s="44">
        <f>SUM(H16:H31)</f>
        <v>14484.7</v>
      </c>
      <c r="I15" s="44">
        <f>SUM(I16:I31)</f>
        <v>0</v>
      </c>
    </row>
    <row r="16" spans="2:10" ht="52.2">
      <c r="B16" s="39"/>
      <c r="C16" s="104"/>
      <c r="D16" s="39" t="s">
        <v>460</v>
      </c>
      <c r="E16" s="40">
        <f>+F16+G16+H16+I16</f>
        <v>843293.3</v>
      </c>
      <c r="F16" s="40">
        <v>0</v>
      </c>
      <c r="G16" s="40">
        <v>843293.3</v>
      </c>
      <c r="H16" s="40">
        <v>0</v>
      </c>
      <c r="I16" s="40">
        <v>0</v>
      </c>
    </row>
    <row r="17" spans="2:9" ht="52.2">
      <c r="B17" s="39"/>
      <c r="C17" s="104"/>
      <c r="D17" s="39" t="s">
        <v>461</v>
      </c>
      <c r="E17" s="40">
        <f t="shared" ref="E17:E18" si="3">+F17+G17+H17+I17</f>
        <v>283.39999999999998</v>
      </c>
      <c r="F17" s="40">
        <v>0</v>
      </c>
      <c r="G17" s="40">
        <v>283.39999999999998</v>
      </c>
      <c r="H17" s="40">
        <v>0</v>
      </c>
      <c r="I17" s="40">
        <v>0</v>
      </c>
    </row>
    <row r="18" spans="2:9" ht="69.599999999999994">
      <c r="B18" s="39"/>
      <c r="C18" s="104"/>
      <c r="D18" s="39" t="s">
        <v>462</v>
      </c>
      <c r="E18" s="40">
        <f t="shared" si="3"/>
        <v>1019000.4</v>
      </c>
      <c r="F18" s="40">
        <v>0</v>
      </c>
      <c r="G18" s="40">
        <v>1019000.4</v>
      </c>
      <c r="H18" s="40">
        <v>0</v>
      </c>
      <c r="I18" s="40">
        <v>0</v>
      </c>
    </row>
    <row r="19" spans="2:9" ht="87">
      <c r="B19" s="39"/>
      <c r="C19" s="104"/>
      <c r="D19" s="39" t="s">
        <v>463</v>
      </c>
      <c r="E19" s="40">
        <f t="shared" si="2"/>
        <v>121287.8</v>
      </c>
      <c r="F19" s="40">
        <v>0</v>
      </c>
      <c r="G19" s="40">
        <v>121287.8</v>
      </c>
      <c r="H19" s="40">
        <v>0</v>
      </c>
      <c r="I19" s="40">
        <v>0</v>
      </c>
    </row>
    <row r="20" spans="2:9" ht="69.599999999999994">
      <c r="B20" s="39"/>
      <c r="C20" s="104"/>
      <c r="D20" s="39" t="s">
        <v>464</v>
      </c>
      <c r="E20" s="40">
        <f t="shared" si="2"/>
        <v>1294778.8999999999</v>
      </c>
      <c r="F20" s="40">
        <v>0</v>
      </c>
      <c r="G20" s="40">
        <v>1294778.8999999999</v>
      </c>
      <c r="H20" s="40">
        <v>0</v>
      </c>
      <c r="I20" s="40">
        <v>0</v>
      </c>
    </row>
    <row r="21" spans="2:9" ht="69.599999999999994">
      <c r="B21" s="39"/>
      <c r="C21" s="104"/>
      <c r="D21" s="39" t="s">
        <v>467</v>
      </c>
      <c r="E21" s="40">
        <f t="shared" si="2"/>
        <v>28412.6</v>
      </c>
      <c r="F21" s="40">
        <v>0</v>
      </c>
      <c r="G21" s="40">
        <v>28412.6</v>
      </c>
      <c r="H21" s="40">
        <v>0</v>
      </c>
      <c r="I21" s="40">
        <v>0</v>
      </c>
    </row>
    <row r="22" spans="2:9" ht="69.599999999999994">
      <c r="B22" s="39"/>
      <c r="C22" s="104"/>
      <c r="D22" s="39" t="s">
        <v>465</v>
      </c>
      <c r="E22" s="40">
        <f t="shared" si="2"/>
        <v>2865</v>
      </c>
      <c r="F22" s="40">
        <v>0</v>
      </c>
      <c r="G22" s="40">
        <v>0</v>
      </c>
      <c r="H22" s="40">
        <v>2865</v>
      </c>
      <c r="I22" s="40">
        <v>0</v>
      </c>
    </row>
    <row r="23" spans="2:9" ht="52.2">
      <c r="B23" s="39"/>
      <c r="C23" s="104"/>
      <c r="D23" s="39" t="s">
        <v>466</v>
      </c>
      <c r="E23" s="40">
        <f t="shared" si="2"/>
        <v>317717.40000000002</v>
      </c>
      <c r="F23" s="40">
        <v>0</v>
      </c>
      <c r="G23" s="40">
        <v>317717.40000000002</v>
      </c>
      <c r="H23" s="40">
        <v>0</v>
      </c>
      <c r="I23" s="40">
        <v>0</v>
      </c>
    </row>
    <row r="24" spans="2:9" ht="121.8">
      <c r="B24" s="39"/>
      <c r="C24" s="104"/>
      <c r="D24" s="39" t="s">
        <v>472</v>
      </c>
      <c r="E24" s="40">
        <f t="shared" si="2"/>
        <v>473709</v>
      </c>
      <c r="F24" s="40">
        <v>0</v>
      </c>
      <c r="G24" s="40">
        <v>473709</v>
      </c>
      <c r="H24" s="40">
        <v>0</v>
      </c>
      <c r="I24" s="40">
        <v>0</v>
      </c>
    </row>
    <row r="25" spans="2:9" ht="69.599999999999994">
      <c r="B25" s="39"/>
      <c r="C25" s="104"/>
      <c r="D25" s="39" t="s">
        <v>468</v>
      </c>
      <c r="E25" s="40">
        <f t="shared" si="2"/>
        <v>83.7</v>
      </c>
      <c r="F25" s="40">
        <v>0</v>
      </c>
      <c r="G25" s="40">
        <v>0</v>
      </c>
      <c r="H25" s="40">
        <v>83.7</v>
      </c>
      <c r="I25" s="40">
        <v>0</v>
      </c>
    </row>
    <row r="26" spans="2:9" ht="52.2">
      <c r="B26" s="39"/>
      <c r="C26" s="104"/>
      <c r="D26" s="39" t="s">
        <v>184</v>
      </c>
      <c r="E26" s="40">
        <f t="shared" si="2"/>
        <v>5980</v>
      </c>
      <c r="F26" s="40">
        <v>0</v>
      </c>
      <c r="G26" s="40">
        <v>0</v>
      </c>
      <c r="H26" s="40">
        <v>5980</v>
      </c>
      <c r="I26" s="40">
        <v>0</v>
      </c>
    </row>
    <row r="27" spans="2:9" ht="52.2">
      <c r="B27" s="39"/>
      <c r="C27" s="104"/>
      <c r="D27" s="39" t="s">
        <v>185</v>
      </c>
      <c r="E27" s="40">
        <f t="shared" si="2"/>
        <v>1156</v>
      </c>
      <c r="F27" s="40">
        <v>0</v>
      </c>
      <c r="G27" s="40">
        <v>0</v>
      </c>
      <c r="H27" s="40">
        <v>1156</v>
      </c>
      <c r="I27" s="40">
        <v>0</v>
      </c>
    </row>
    <row r="28" spans="2:9" ht="52.2">
      <c r="B28" s="39"/>
      <c r="C28" s="104"/>
      <c r="D28" s="39" t="s">
        <v>469</v>
      </c>
      <c r="E28" s="40">
        <f t="shared" si="2"/>
        <v>-3737.3</v>
      </c>
      <c r="F28" s="40">
        <v>0</v>
      </c>
      <c r="G28" s="40">
        <v>-3737.3</v>
      </c>
      <c r="H28" s="40">
        <v>0</v>
      </c>
      <c r="I28" s="40">
        <v>0</v>
      </c>
    </row>
    <row r="29" spans="2:9" ht="52.2">
      <c r="B29" s="39"/>
      <c r="C29" s="104"/>
      <c r="D29" s="39" t="s">
        <v>186</v>
      </c>
      <c r="E29" s="40">
        <f t="shared" si="2"/>
        <v>4400</v>
      </c>
      <c r="F29" s="40">
        <v>0</v>
      </c>
      <c r="G29" s="40">
        <v>0</v>
      </c>
      <c r="H29" s="40">
        <v>4400</v>
      </c>
      <c r="I29" s="40">
        <v>0</v>
      </c>
    </row>
    <row r="30" spans="2:9" ht="69.599999999999994">
      <c r="B30" s="39"/>
      <c r="C30" s="104"/>
      <c r="D30" s="39" t="s">
        <v>187</v>
      </c>
      <c r="E30" s="40">
        <f t="shared" si="2"/>
        <v>435759.7</v>
      </c>
      <c r="F30" s="40">
        <v>0</v>
      </c>
      <c r="G30" s="40">
        <v>435759.7</v>
      </c>
      <c r="H30" s="40">
        <v>0</v>
      </c>
      <c r="I30" s="40">
        <v>0</v>
      </c>
    </row>
    <row r="31" spans="2:9" ht="69.599999999999994">
      <c r="B31" s="39"/>
      <c r="C31" s="104"/>
      <c r="D31" s="39" t="s">
        <v>188</v>
      </c>
      <c r="E31" s="40">
        <f t="shared" si="2"/>
        <v>58322.3</v>
      </c>
      <c r="F31" s="40">
        <v>0</v>
      </c>
      <c r="G31" s="40">
        <v>58322.3</v>
      </c>
      <c r="H31" s="40">
        <v>0</v>
      </c>
      <c r="I31" s="40">
        <v>0</v>
      </c>
    </row>
    <row r="32" spans="2:9" s="102" customFormat="1" ht="36">
      <c r="B32" s="43"/>
      <c r="C32" s="103" t="str">
        <f>+'[1]3'!B29</f>
        <v>2</v>
      </c>
      <c r="D32" s="43" t="str">
        <f>+[2]Հ3!D36</f>
        <v>Հանրապետական նշանակության ավտոճանապարհներ, այդ թվում</v>
      </c>
      <c r="E32" s="44">
        <f t="shared" si="2"/>
        <v>2737005.2</v>
      </c>
      <c r="F32" s="44">
        <f>SUM(F33:F51)</f>
        <v>0</v>
      </c>
      <c r="G32" s="44">
        <f>SUM(G33:G51)</f>
        <v>2704786.6</v>
      </c>
      <c r="H32" s="44">
        <f>SUM(H33:H51)</f>
        <v>32218.6</v>
      </c>
      <c r="I32" s="44">
        <f>SUM(I33:I51)</f>
        <v>0</v>
      </c>
    </row>
    <row r="33" spans="2:9" ht="69.599999999999994">
      <c r="B33" s="39"/>
      <c r="C33" s="104"/>
      <c r="D33" s="39" t="s">
        <v>191</v>
      </c>
      <c r="E33" s="40">
        <f t="shared" si="2"/>
        <v>834264.7</v>
      </c>
      <c r="F33" s="40">
        <v>0</v>
      </c>
      <c r="G33" s="40">
        <v>834264.7</v>
      </c>
      <c r="H33" s="40">
        <v>0</v>
      </c>
      <c r="I33" s="40">
        <v>0</v>
      </c>
    </row>
    <row r="34" spans="2:9" ht="69.599999999999994">
      <c r="B34" s="39"/>
      <c r="C34" s="104"/>
      <c r="D34" s="39" t="s">
        <v>192</v>
      </c>
      <c r="E34" s="40">
        <f t="shared" si="2"/>
        <v>197679.4</v>
      </c>
      <c r="F34" s="40">
        <v>0</v>
      </c>
      <c r="G34" s="40">
        <v>197679.4</v>
      </c>
      <c r="H34" s="40">
        <v>0</v>
      </c>
      <c r="I34" s="40">
        <v>0</v>
      </c>
    </row>
    <row r="35" spans="2:9" ht="69.599999999999994">
      <c r="B35" s="39"/>
      <c r="C35" s="104"/>
      <c r="D35" s="39" t="s">
        <v>193</v>
      </c>
      <c r="E35" s="40">
        <f t="shared" si="2"/>
        <v>3530</v>
      </c>
      <c r="F35" s="40">
        <v>0</v>
      </c>
      <c r="G35" s="40">
        <v>0</v>
      </c>
      <c r="H35" s="40">
        <v>3530</v>
      </c>
      <c r="I35" s="40">
        <v>0</v>
      </c>
    </row>
    <row r="36" spans="2:9" ht="69.599999999999994">
      <c r="B36" s="39"/>
      <c r="C36" s="104"/>
      <c r="D36" s="39" t="s">
        <v>194</v>
      </c>
      <c r="E36" s="40">
        <f t="shared" si="2"/>
        <v>165347.79999999999</v>
      </c>
      <c r="F36" s="40">
        <v>0</v>
      </c>
      <c r="G36" s="40">
        <v>165347.79999999999</v>
      </c>
      <c r="H36" s="40">
        <v>0</v>
      </c>
      <c r="I36" s="40">
        <v>0</v>
      </c>
    </row>
    <row r="37" spans="2:9" ht="52.2">
      <c r="B37" s="39"/>
      <c r="C37" s="104"/>
      <c r="D37" s="39" t="s">
        <v>195</v>
      </c>
      <c r="E37" s="40">
        <f t="shared" si="2"/>
        <v>2700</v>
      </c>
      <c r="F37" s="40">
        <v>0</v>
      </c>
      <c r="G37" s="40">
        <v>0</v>
      </c>
      <c r="H37" s="40">
        <v>2700</v>
      </c>
      <c r="I37" s="40">
        <v>0</v>
      </c>
    </row>
    <row r="38" spans="2:9" ht="52.2">
      <c r="B38" s="39"/>
      <c r="C38" s="104"/>
      <c r="D38" s="39" t="s">
        <v>196</v>
      </c>
      <c r="E38" s="40">
        <f t="shared" si="2"/>
        <v>2416.9</v>
      </c>
      <c r="F38" s="40">
        <v>0</v>
      </c>
      <c r="G38" s="40">
        <v>0</v>
      </c>
      <c r="H38" s="40">
        <v>2416.9</v>
      </c>
      <c r="I38" s="40">
        <v>0</v>
      </c>
    </row>
    <row r="39" spans="2:9" ht="52.2">
      <c r="B39" s="39"/>
      <c r="C39" s="104"/>
      <c r="D39" s="39" t="s">
        <v>197</v>
      </c>
      <c r="E39" s="40">
        <f t="shared" si="2"/>
        <v>1743.1</v>
      </c>
      <c r="F39" s="40">
        <v>0</v>
      </c>
      <c r="G39" s="40">
        <v>0</v>
      </c>
      <c r="H39" s="40">
        <v>1743.1</v>
      </c>
      <c r="I39" s="40">
        <v>0</v>
      </c>
    </row>
    <row r="40" spans="2:9" ht="52.2">
      <c r="B40" s="39"/>
      <c r="C40" s="104"/>
      <c r="D40" s="39" t="s">
        <v>198</v>
      </c>
      <c r="E40" s="40">
        <f t="shared" si="2"/>
        <v>8350</v>
      </c>
      <c r="F40" s="40">
        <v>0</v>
      </c>
      <c r="G40" s="40">
        <v>0</v>
      </c>
      <c r="H40" s="40">
        <v>8350</v>
      </c>
      <c r="I40" s="40">
        <v>0</v>
      </c>
    </row>
    <row r="41" spans="2:9" ht="52.2">
      <c r="B41" s="39"/>
      <c r="C41" s="104"/>
      <c r="D41" s="39" t="s">
        <v>199</v>
      </c>
      <c r="E41" s="40">
        <f t="shared" si="2"/>
        <v>224.8</v>
      </c>
      <c r="F41" s="40">
        <v>0</v>
      </c>
      <c r="G41" s="40">
        <v>0</v>
      </c>
      <c r="H41" s="40">
        <v>224.8</v>
      </c>
      <c r="I41" s="40">
        <v>0</v>
      </c>
    </row>
    <row r="42" spans="2:9" ht="52.2">
      <c r="B42" s="39"/>
      <c r="C42" s="104"/>
      <c r="D42" s="39" t="s">
        <v>200</v>
      </c>
      <c r="E42" s="40">
        <f t="shared" si="2"/>
        <v>468</v>
      </c>
      <c r="F42" s="40">
        <v>0</v>
      </c>
      <c r="G42" s="40">
        <v>0</v>
      </c>
      <c r="H42" s="40">
        <v>468</v>
      </c>
      <c r="I42" s="40">
        <v>0</v>
      </c>
    </row>
    <row r="43" spans="2:9" ht="52.2">
      <c r="B43" s="39"/>
      <c r="C43" s="104"/>
      <c r="D43" s="39" t="s">
        <v>201</v>
      </c>
      <c r="E43" s="40">
        <f t="shared" si="2"/>
        <v>647.79999999999995</v>
      </c>
      <c r="F43" s="40">
        <v>0</v>
      </c>
      <c r="G43" s="40">
        <v>0</v>
      </c>
      <c r="H43" s="40">
        <v>647.79999999999995</v>
      </c>
      <c r="I43" s="40">
        <v>0</v>
      </c>
    </row>
    <row r="44" spans="2:9" ht="69.599999999999994">
      <c r="B44" s="39"/>
      <c r="C44" s="104"/>
      <c r="D44" s="39" t="s">
        <v>202</v>
      </c>
      <c r="E44" s="40">
        <f t="shared" si="2"/>
        <v>12138</v>
      </c>
      <c r="F44" s="40">
        <v>0</v>
      </c>
      <c r="G44" s="40">
        <v>0</v>
      </c>
      <c r="H44" s="40">
        <v>12138</v>
      </c>
      <c r="I44" s="40">
        <v>0</v>
      </c>
    </row>
    <row r="45" spans="2:9" ht="52.2">
      <c r="B45" s="39"/>
      <c r="C45" s="104"/>
      <c r="D45" s="39" t="s">
        <v>203</v>
      </c>
      <c r="E45" s="40">
        <f t="shared" si="2"/>
        <v>-968.8</v>
      </c>
      <c r="F45" s="40">
        <v>0</v>
      </c>
      <c r="G45" s="40">
        <v>-968.8</v>
      </c>
      <c r="H45" s="40">
        <v>0</v>
      </c>
      <c r="I45" s="40">
        <v>0</v>
      </c>
    </row>
    <row r="46" spans="2:9" ht="52.2">
      <c r="B46" s="39"/>
      <c r="C46" s="104"/>
      <c r="D46" s="39" t="s">
        <v>204</v>
      </c>
      <c r="E46" s="40">
        <f t="shared" si="2"/>
        <v>41371.300000000003</v>
      </c>
      <c r="F46" s="40">
        <v>0</v>
      </c>
      <c r="G46" s="40">
        <v>41371.300000000003</v>
      </c>
      <c r="H46" s="40">
        <v>0</v>
      </c>
      <c r="I46" s="40">
        <v>0</v>
      </c>
    </row>
    <row r="47" spans="2:9" ht="52.2">
      <c r="B47" s="39"/>
      <c r="C47" s="104"/>
      <c r="D47" s="39" t="s">
        <v>206</v>
      </c>
      <c r="E47" s="40">
        <f t="shared" si="2"/>
        <v>798831.3</v>
      </c>
      <c r="F47" s="40">
        <v>0</v>
      </c>
      <c r="G47" s="40">
        <v>798831.3</v>
      </c>
      <c r="H47" s="40">
        <v>0</v>
      </c>
      <c r="I47" s="40">
        <v>0</v>
      </c>
    </row>
    <row r="48" spans="2:9" ht="52.2">
      <c r="B48" s="39"/>
      <c r="C48" s="104"/>
      <c r="D48" s="39" t="s">
        <v>207</v>
      </c>
      <c r="E48" s="40">
        <f t="shared" si="2"/>
        <v>598056.4</v>
      </c>
      <c r="F48" s="40">
        <v>0</v>
      </c>
      <c r="G48" s="40">
        <v>598056.4</v>
      </c>
      <c r="H48" s="40">
        <v>0</v>
      </c>
      <c r="I48" s="40">
        <v>0</v>
      </c>
    </row>
    <row r="49" spans="2:9" ht="69.599999999999994">
      <c r="B49" s="39"/>
      <c r="C49" s="104"/>
      <c r="D49" s="39" t="s">
        <v>208</v>
      </c>
      <c r="E49" s="40">
        <f t="shared" si="2"/>
        <v>3630.9</v>
      </c>
      <c r="F49" s="40">
        <v>0</v>
      </c>
      <c r="G49" s="40">
        <v>3630.9</v>
      </c>
      <c r="H49" s="40">
        <v>0</v>
      </c>
      <c r="I49" s="40">
        <v>0</v>
      </c>
    </row>
    <row r="50" spans="2:9" ht="52.2">
      <c r="B50" s="39"/>
      <c r="C50" s="104"/>
      <c r="D50" s="39" t="s">
        <v>209</v>
      </c>
      <c r="E50" s="40">
        <f t="shared" si="2"/>
        <v>51873.599999999999</v>
      </c>
      <c r="F50" s="40">
        <v>0</v>
      </c>
      <c r="G50" s="40">
        <v>51873.599999999999</v>
      </c>
      <c r="H50" s="40">
        <v>0</v>
      </c>
      <c r="I50" s="40">
        <v>0</v>
      </c>
    </row>
    <row r="51" spans="2:9" ht="52.2">
      <c r="B51" s="39"/>
      <c r="C51" s="104"/>
      <c r="D51" s="39" t="s">
        <v>210</v>
      </c>
      <c r="E51" s="40">
        <f t="shared" si="2"/>
        <v>14700</v>
      </c>
      <c r="F51" s="40">
        <v>0</v>
      </c>
      <c r="G51" s="40">
        <v>14700</v>
      </c>
      <c r="H51" s="40">
        <v>0</v>
      </c>
      <c r="I51" s="40">
        <v>0</v>
      </c>
    </row>
    <row r="52" spans="2:9" s="102" customFormat="1" ht="18">
      <c r="B52" s="43"/>
      <c r="C52" s="103">
        <f>+'[1]3'!B38</f>
        <v>3</v>
      </c>
      <c r="D52" s="43" t="str">
        <f>+'[1]3'!C38</f>
        <v>Մարզային նշանակության ավտոճանապարհներ, այդ թվում</v>
      </c>
      <c r="E52" s="44">
        <f t="shared" si="2"/>
        <v>1630006.108</v>
      </c>
      <c r="F52" s="44">
        <f>SUM(F53:F73)</f>
        <v>0</v>
      </c>
      <c r="G52" s="44">
        <f>SUM(G53:G73)</f>
        <v>1608018.5</v>
      </c>
      <c r="H52" s="44">
        <f>SUM(H53:H73)</f>
        <v>21987.608</v>
      </c>
      <c r="I52" s="44">
        <f>SUM(I53:I73)</f>
        <v>0</v>
      </c>
    </row>
    <row r="53" spans="2:9" ht="34.799999999999997">
      <c r="B53" s="39"/>
      <c r="C53" s="104"/>
      <c r="D53" s="39" t="s">
        <v>212</v>
      </c>
      <c r="E53" s="40">
        <f t="shared" si="2"/>
        <v>1050</v>
      </c>
      <c r="F53" s="40">
        <v>0</v>
      </c>
      <c r="G53" s="40">
        <v>0</v>
      </c>
      <c r="H53" s="40">
        <v>1050</v>
      </c>
      <c r="I53" s="40">
        <v>0</v>
      </c>
    </row>
    <row r="54" spans="2:9" ht="34.799999999999997">
      <c r="B54" s="39"/>
      <c r="C54" s="104"/>
      <c r="D54" s="39" t="s">
        <v>213</v>
      </c>
      <c r="E54" s="40">
        <f t="shared" si="2"/>
        <v>185.9</v>
      </c>
      <c r="F54" s="40">
        <v>0</v>
      </c>
      <c r="G54" s="40">
        <v>0</v>
      </c>
      <c r="H54" s="40">
        <v>185.9</v>
      </c>
      <c r="I54" s="40">
        <v>0</v>
      </c>
    </row>
    <row r="55" spans="2:9" ht="34.799999999999997">
      <c r="B55" s="39"/>
      <c r="C55" s="104"/>
      <c r="D55" s="39" t="s">
        <v>214</v>
      </c>
      <c r="E55" s="40">
        <f t="shared" si="2"/>
        <v>544915.19999999995</v>
      </c>
      <c r="F55" s="40">
        <v>0</v>
      </c>
      <c r="G55" s="40">
        <v>544915.19999999995</v>
      </c>
      <c r="H55" s="40">
        <v>0</v>
      </c>
      <c r="I55" s="40">
        <v>0</v>
      </c>
    </row>
    <row r="56" spans="2:9" ht="34.799999999999997">
      <c r="B56" s="39"/>
      <c r="C56" s="104"/>
      <c r="D56" s="39" t="s">
        <v>215</v>
      </c>
      <c r="E56" s="40">
        <f t="shared" si="2"/>
        <v>189.7</v>
      </c>
      <c r="F56" s="40">
        <v>0</v>
      </c>
      <c r="G56" s="40">
        <v>0</v>
      </c>
      <c r="H56" s="40">
        <v>189.7</v>
      </c>
      <c r="I56" s="40">
        <v>0</v>
      </c>
    </row>
    <row r="57" spans="2:9" ht="52.2">
      <c r="B57" s="39"/>
      <c r="C57" s="104"/>
      <c r="D57" s="39" t="s">
        <v>216</v>
      </c>
      <c r="E57" s="40">
        <f t="shared" si="2"/>
        <v>156158.79999999999</v>
      </c>
      <c r="F57" s="40">
        <v>0</v>
      </c>
      <c r="G57" s="40">
        <v>156158.79999999999</v>
      </c>
      <c r="H57" s="40">
        <v>0</v>
      </c>
      <c r="I57" s="40">
        <v>0</v>
      </c>
    </row>
    <row r="58" spans="2:9" ht="52.2">
      <c r="B58" s="39"/>
      <c r="C58" s="104"/>
      <c r="D58" s="39" t="s">
        <v>217</v>
      </c>
      <c r="E58" s="40">
        <f t="shared" si="2"/>
        <v>2949</v>
      </c>
      <c r="F58" s="40">
        <v>0</v>
      </c>
      <c r="G58" s="40">
        <v>0</v>
      </c>
      <c r="H58" s="40">
        <v>2949</v>
      </c>
      <c r="I58" s="40">
        <v>0</v>
      </c>
    </row>
    <row r="59" spans="2:9" ht="34.799999999999997">
      <c r="B59" s="39"/>
      <c r="C59" s="104"/>
      <c r="D59" s="39" t="s">
        <v>218</v>
      </c>
      <c r="E59" s="40">
        <f t="shared" si="2"/>
        <v>288990.40000000002</v>
      </c>
      <c r="F59" s="40">
        <v>0</v>
      </c>
      <c r="G59" s="40">
        <v>288990.40000000002</v>
      </c>
      <c r="H59" s="40">
        <v>0</v>
      </c>
      <c r="I59" s="40">
        <v>0</v>
      </c>
    </row>
    <row r="60" spans="2:9" ht="34.799999999999997">
      <c r="B60" s="39"/>
      <c r="C60" s="104"/>
      <c r="D60" s="39" t="s">
        <v>219</v>
      </c>
      <c r="E60" s="40">
        <f t="shared" si="2"/>
        <v>2639</v>
      </c>
      <c r="F60" s="40">
        <v>0</v>
      </c>
      <c r="G60" s="40">
        <v>0</v>
      </c>
      <c r="H60" s="40">
        <v>2639</v>
      </c>
      <c r="I60" s="40">
        <v>0</v>
      </c>
    </row>
    <row r="61" spans="2:9" ht="34.799999999999997">
      <c r="B61" s="39"/>
      <c r="C61" s="104"/>
      <c r="D61" s="39" t="s">
        <v>220</v>
      </c>
      <c r="E61" s="40">
        <f t="shared" si="2"/>
        <v>43690.2</v>
      </c>
      <c r="F61" s="40">
        <v>0</v>
      </c>
      <c r="G61" s="40">
        <v>43690.2</v>
      </c>
      <c r="H61" s="40">
        <v>0</v>
      </c>
      <c r="I61" s="40">
        <v>0</v>
      </c>
    </row>
    <row r="62" spans="2:9" ht="34.799999999999997">
      <c r="B62" s="39"/>
      <c r="C62" s="104"/>
      <c r="D62" s="39" t="s">
        <v>221</v>
      </c>
      <c r="E62" s="40">
        <f t="shared" si="2"/>
        <v>436345.5</v>
      </c>
      <c r="F62" s="40">
        <v>0</v>
      </c>
      <c r="G62" s="40">
        <v>436345.5</v>
      </c>
      <c r="H62" s="40">
        <v>0</v>
      </c>
      <c r="I62" s="40">
        <v>0</v>
      </c>
    </row>
    <row r="63" spans="2:9" ht="52.2">
      <c r="B63" s="39"/>
      <c r="C63" s="104"/>
      <c r="D63" s="39" t="s">
        <v>222</v>
      </c>
      <c r="E63" s="40">
        <f t="shared" si="2"/>
        <v>4038</v>
      </c>
      <c r="F63" s="40">
        <v>0</v>
      </c>
      <c r="G63" s="40">
        <v>0</v>
      </c>
      <c r="H63" s="40">
        <v>4038</v>
      </c>
      <c r="I63" s="40">
        <v>0</v>
      </c>
    </row>
    <row r="64" spans="2:9" ht="52.2">
      <c r="B64" s="39"/>
      <c r="C64" s="104"/>
      <c r="D64" s="39" t="s">
        <v>223</v>
      </c>
      <c r="E64" s="40">
        <f t="shared" si="2"/>
        <v>28937.7</v>
      </c>
      <c r="F64" s="40">
        <v>0</v>
      </c>
      <c r="G64" s="40">
        <v>28937.7</v>
      </c>
      <c r="H64" s="40">
        <v>0</v>
      </c>
      <c r="I64" s="40">
        <v>0</v>
      </c>
    </row>
    <row r="65" spans="2:9" ht="34.799999999999997">
      <c r="B65" s="39"/>
      <c r="C65" s="104"/>
      <c r="D65" s="39" t="s">
        <v>224</v>
      </c>
      <c r="E65" s="40">
        <f t="shared" si="2"/>
        <v>24524.400000000001</v>
      </c>
      <c r="F65" s="40">
        <v>0</v>
      </c>
      <c r="G65" s="40">
        <v>24524.400000000001</v>
      </c>
      <c r="H65" s="40">
        <v>0</v>
      </c>
      <c r="I65" s="40">
        <v>0</v>
      </c>
    </row>
    <row r="66" spans="2:9" ht="34.799999999999997">
      <c r="B66" s="39"/>
      <c r="C66" s="104"/>
      <c r="D66" s="39" t="s">
        <v>425</v>
      </c>
      <c r="E66" s="40">
        <f t="shared" si="2"/>
        <v>16000</v>
      </c>
      <c r="F66" s="40">
        <v>0</v>
      </c>
      <c r="G66" s="40">
        <v>16000</v>
      </c>
      <c r="H66" s="40">
        <v>0</v>
      </c>
      <c r="I66" s="40">
        <v>0</v>
      </c>
    </row>
    <row r="67" spans="2:9" ht="69.599999999999994">
      <c r="B67" s="39"/>
      <c r="C67" s="104"/>
      <c r="D67" s="39" t="s">
        <v>225</v>
      </c>
      <c r="E67" s="40">
        <f t="shared" si="2"/>
        <v>247004.5</v>
      </c>
      <c r="F67" s="40">
        <v>0</v>
      </c>
      <c r="G67" s="40">
        <v>247004.5</v>
      </c>
      <c r="H67" s="40">
        <v>0</v>
      </c>
      <c r="I67" s="40">
        <v>0</v>
      </c>
    </row>
    <row r="68" spans="2:9" ht="34.799999999999997">
      <c r="B68" s="39"/>
      <c r="C68" s="104"/>
      <c r="D68" s="39" t="s">
        <v>226</v>
      </c>
      <c r="E68" s="40">
        <f t="shared" si="2"/>
        <v>4200</v>
      </c>
      <c r="F68" s="40">
        <v>0</v>
      </c>
      <c r="G68" s="40">
        <v>0</v>
      </c>
      <c r="H68" s="40">
        <v>4200</v>
      </c>
      <c r="I68" s="40">
        <v>0</v>
      </c>
    </row>
    <row r="69" spans="2:9" ht="34.799999999999997">
      <c r="B69" s="39"/>
      <c r="C69" s="104"/>
      <c r="D69" s="39" t="s">
        <v>227</v>
      </c>
      <c r="E69" s="40">
        <f t="shared" si="2"/>
        <v>1719.1079999999999</v>
      </c>
      <c r="F69" s="40">
        <v>0</v>
      </c>
      <c r="G69" s="40">
        <v>0</v>
      </c>
      <c r="H69" s="40">
        <v>1719.1079999999999</v>
      </c>
      <c r="I69" s="40">
        <v>0</v>
      </c>
    </row>
    <row r="70" spans="2:9" ht="34.799999999999997">
      <c r="B70" s="39"/>
      <c r="C70" s="104"/>
      <c r="D70" s="39" t="s">
        <v>228</v>
      </c>
      <c r="E70" s="40">
        <f t="shared" si="2"/>
        <v>1460.9</v>
      </c>
      <c r="F70" s="40">
        <v>0</v>
      </c>
      <c r="G70" s="40">
        <v>0</v>
      </c>
      <c r="H70" s="40">
        <v>1460.9</v>
      </c>
      <c r="I70" s="40">
        <v>0</v>
      </c>
    </row>
    <row r="71" spans="2:9" ht="69.599999999999994">
      <c r="B71" s="39"/>
      <c r="C71" s="104"/>
      <c r="D71" s="39" t="s">
        <v>229</v>
      </c>
      <c r="E71" s="40">
        <f t="shared" si="2"/>
        <v>3556</v>
      </c>
      <c r="F71" s="40">
        <v>0</v>
      </c>
      <c r="G71" s="40">
        <v>0</v>
      </c>
      <c r="H71" s="40">
        <v>3556</v>
      </c>
      <c r="I71" s="40">
        <v>0</v>
      </c>
    </row>
    <row r="72" spans="2:9" ht="39" customHeight="1">
      <c r="B72" s="39"/>
      <c r="C72" s="104"/>
      <c r="D72" s="39" t="s">
        <v>230</v>
      </c>
      <c r="E72" s="40">
        <f t="shared" si="2"/>
        <v>-65010.7</v>
      </c>
      <c r="F72" s="40">
        <v>0</v>
      </c>
      <c r="G72" s="40">
        <v>-65010.7</v>
      </c>
      <c r="H72" s="40">
        <v>0</v>
      </c>
      <c r="I72" s="40">
        <v>0</v>
      </c>
    </row>
    <row r="73" spans="2:9" ht="39" customHeight="1">
      <c r="B73" s="39"/>
      <c r="C73" s="104"/>
      <c r="D73" s="39" t="s">
        <v>231</v>
      </c>
      <c r="E73" s="40">
        <f t="shared" si="2"/>
        <v>-113537.5</v>
      </c>
      <c r="F73" s="40">
        <v>0</v>
      </c>
      <c r="G73" s="40">
        <v>-113537.5</v>
      </c>
      <c r="H73" s="40">
        <v>0</v>
      </c>
      <c r="I73" s="40">
        <v>0</v>
      </c>
    </row>
    <row r="74" spans="2:9" s="102" customFormat="1" ht="25.5" customHeight="1">
      <c r="B74" s="43">
        <v>1049</v>
      </c>
      <c r="C74" s="103">
        <v>21002</v>
      </c>
      <c r="D74" s="43" t="s">
        <v>172</v>
      </c>
      <c r="E74" s="44">
        <f t="shared" si="2"/>
        <v>2360</v>
      </c>
      <c r="F74" s="44">
        <f t="shared" ref="F74:G74" si="4">SUM(F75:F77)</f>
        <v>0</v>
      </c>
      <c r="G74" s="44">
        <f t="shared" si="4"/>
        <v>0</v>
      </c>
      <c r="H74" s="44">
        <f>SUM(H75:H77)</f>
        <v>2360</v>
      </c>
      <c r="I74" s="44">
        <f>SUM(I75:I77)</f>
        <v>0</v>
      </c>
    </row>
    <row r="75" spans="2:9" ht="84" customHeight="1">
      <c r="B75" s="39"/>
      <c r="C75" s="39"/>
      <c r="D75" s="45" t="s">
        <v>233</v>
      </c>
      <c r="E75" s="40">
        <f t="shared" si="2"/>
        <v>780</v>
      </c>
      <c r="F75" s="40">
        <v>0</v>
      </c>
      <c r="G75" s="40">
        <v>0</v>
      </c>
      <c r="H75" s="40">
        <v>780</v>
      </c>
      <c r="I75" s="40">
        <v>0</v>
      </c>
    </row>
    <row r="76" spans="2:9" ht="62.25" customHeight="1">
      <c r="B76" s="39"/>
      <c r="C76" s="39"/>
      <c r="D76" s="45" t="s">
        <v>234</v>
      </c>
      <c r="E76" s="40">
        <f t="shared" si="2"/>
        <v>980</v>
      </c>
      <c r="F76" s="40">
        <v>0</v>
      </c>
      <c r="G76" s="40">
        <v>0</v>
      </c>
      <c r="H76" s="40">
        <v>980</v>
      </c>
      <c r="I76" s="40">
        <v>0</v>
      </c>
    </row>
    <row r="77" spans="2:9" ht="62.25" customHeight="1">
      <c r="B77" s="39"/>
      <c r="C77" s="39"/>
      <c r="D77" s="45" t="s">
        <v>235</v>
      </c>
      <c r="E77" s="40">
        <f t="shared" si="2"/>
        <v>600</v>
      </c>
      <c r="F77" s="40">
        <v>0</v>
      </c>
      <c r="G77" s="40">
        <v>0</v>
      </c>
      <c r="H77" s="40">
        <v>600</v>
      </c>
      <c r="I77" s="40">
        <v>0</v>
      </c>
    </row>
    <row r="80" spans="2:9" ht="52.2">
      <c r="D80" s="86" t="s">
        <v>274</v>
      </c>
      <c r="F80" s="93" t="s">
        <v>275</v>
      </c>
    </row>
  </sheetData>
  <mergeCells count="7">
    <mergeCell ref="B4:I4"/>
    <mergeCell ref="H5:I5"/>
    <mergeCell ref="B6:C7"/>
    <mergeCell ref="D6:D8"/>
    <mergeCell ref="E6:I6"/>
    <mergeCell ref="E7:E8"/>
    <mergeCell ref="F7:I7"/>
  </mergeCells>
  <printOptions horizontalCentered="1"/>
  <pageMargins left="0.15748031496062992" right="0.15748031496062992" top="0.41" bottom="0.23622047244094491" header="0.19685039370078741" footer="0.19685039370078741"/>
  <pageSetup paperSize="9" scale="77" firstPageNumber="23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4"/>
  <sheetViews>
    <sheetView topLeftCell="A124" zoomScaleNormal="100" workbookViewId="0">
      <selection activeCell="E11" sqref="E11"/>
    </sheetView>
  </sheetViews>
  <sheetFormatPr defaultColWidth="9.109375" defaultRowHeight="17.399999999999999"/>
  <cols>
    <col min="1" max="1" width="9.109375" style="87"/>
    <col min="2" max="2" width="10.109375" style="87" bestFit="1" customWidth="1"/>
    <col min="3" max="3" width="15.44140625" style="87" bestFit="1" customWidth="1"/>
    <col min="4" max="4" width="85.6640625" style="87" customWidth="1"/>
    <col min="5" max="6" width="27.33203125" style="87" customWidth="1"/>
    <col min="7" max="7" width="9.109375" style="87"/>
    <col min="8" max="8" width="11.44140625" style="87" customWidth="1"/>
    <col min="9" max="9" width="15.88671875" style="87" bestFit="1" customWidth="1"/>
    <col min="10" max="16384" width="9.109375" style="87"/>
  </cols>
  <sheetData>
    <row r="1" spans="2:9">
      <c r="F1" s="106" t="s">
        <v>273</v>
      </c>
    </row>
    <row r="2" spans="2:9">
      <c r="F2" s="106" t="s">
        <v>128</v>
      </c>
    </row>
    <row r="3" spans="2:9">
      <c r="F3" s="106" t="s">
        <v>0</v>
      </c>
    </row>
    <row r="5" spans="2:9" ht="78.75" customHeight="1">
      <c r="B5" s="324" t="s">
        <v>130</v>
      </c>
      <c r="C5" s="324"/>
      <c r="D5" s="324"/>
      <c r="E5" s="324"/>
      <c r="F5" s="324"/>
    </row>
    <row r="6" spans="2:9">
      <c r="F6" s="89" t="s">
        <v>22</v>
      </c>
    </row>
    <row r="7" spans="2:9" s="107" customFormat="1" ht="75" customHeight="1">
      <c r="B7" s="328" t="s">
        <v>1</v>
      </c>
      <c r="C7" s="329"/>
      <c r="D7" s="326" t="s">
        <v>30</v>
      </c>
      <c r="E7" s="330" t="s">
        <v>163</v>
      </c>
      <c r="F7" s="331"/>
    </row>
    <row r="8" spans="2:9" s="107" customFormat="1">
      <c r="B8" s="90" t="s">
        <v>15</v>
      </c>
      <c r="C8" s="90" t="s">
        <v>31</v>
      </c>
      <c r="D8" s="327"/>
      <c r="E8" s="108" t="s">
        <v>120</v>
      </c>
      <c r="F8" s="108" t="s">
        <v>2</v>
      </c>
      <c r="I8" s="109"/>
    </row>
    <row r="9" spans="2:9" s="107" customFormat="1" ht="17.25" customHeight="1">
      <c r="B9" s="110" t="s">
        <v>32</v>
      </c>
      <c r="C9" s="110"/>
      <c r="D9" s="72" t="s">
        <v>33</v>
      </c>
      <c r="E9" s="111">
        <f>E105+E11</f>
        <v>13397654.508000001</v>
      </c>
      <c r="F9" s="111">
        <f>F105+F11</f>
        <v>-2126228.8000000007</v>
      </c>
      <c r="G9" s="109"/>
      <c r="H9" s="109"/>
      <c r="I9" s="109"/>
    </row>
    <row r="10" spans="2:9" s="107" customFormat="1">
      <c r="B10" s="110"/>
      <c r="C10" s="110"/>
      <c r="D10" s="72" t="s">
        <v>76</v>
      </c>
      <c r="E10" s="112"/>
      <c r="F10" s="112"/>
      <c r="G10" s="109"/>
      <c r="H10" s="109"/>
    </row>
    <row r="11" spans="2:9" s="107" customFormat="1">
      <c r="B11" s="110"/>
      <c r="D11" s="57" t="s">
        <v>34</v>
      </c>
      <c r="E11" s="111">
        <f>E25+E44+E12</f>
        <v>4897654.5080000004</v>
      </c>
      <c r="F11" s="111">
        <f>F25+F44+F12</f>
        <v>-10726228.792000001</v>
      </c>
      <c r="G11" s="109"/>
      <c r="H11" s="109"/>
    </row>
    <row r="12" spans="2:9" s="119" customFormat="1">
      <c r="B12" s="116" t="s">
        <v>287</v>
      </c>
      <c r="C12" s="116"/>
      <c r="D12" s="117" t="s">
        <v>44</v>
      </c>
      <c r="E12" s="111">
        <f>+E20</f>
        <v>0</v>
      </c>
      <c r="F12" s="111">
        <f>+F20</f>
        <v>-700000</v>
      </c>
    </row>
    <row r="13" spans="2:9" s="119" customFormat="1">
      <c r="B13" s="116"/>
      <c r="C13" s="116"/>
      <c r="D13" s="116" t="s">
        <v>288</v>
      </c>
      <c r="E13" s="111"/>
      <c r="F13" s="111"/>
    </row>
    <row r="14" spans="2:9" s="119" customFormat="1">
      <c r="B14" s="116"/>
      <c r="C14" s="116"/>
      <c r="D14" s="117" t="s">
        <v>45</v>
      </c>
      <c r="E14" s="111"/>
      <c r="F14" s="111"/>
    </row>
    <row r="15" spans="2:9" s="119" customFormat="1">
      <c r="B15" s="116"/>
      <c r="C15" s="116"/>
      <c r="D15" s="116" t="s">
        <v>289</v>
      </c>
      <c r="E15" s="111"/>
      <c r="F15" s="111"/>
    </row>
    <row r="16" spans="2:9" s="119" customFormat="1">
      <c r="B16" s="116"/>
      <c r="C16" s="116"/>
      <c r="D16" s="117" t="s">
        <v>46</v>
      </c>
      <c r="E16" s="116"/>
      <c r="F16" s="116"/>
    </row>
    <row r="17" spans="2:8" s="119" customFormat="1" ht="34.799999999999997">
      <c r="B17" s="116"/>
      <c r="C17" s="116"/>
      <c r="D17" s="116" t="s">
        <v>290</v>
      </c>
      <c r="E17" s="116"/>
      <c r="F17" s="116"/>
    </row>
    <row r="18" spans="2:8" s="119" customFormat="1">
      <c r="B18" s="323" t="s">
        <v>59</v>
      </c>
      <c r="C18" s="323"/>
      <c r="D18" s="323"/>
      <c r="E18" s="323"/>
      <c r="F18" s="323"/>
    </row>
    <row r="19" spans="2:8" s="119" customFormat="1">
      <c r="B19" s="116"/>
      <c r="C19" s="116" t="s">
        <v>291</v>
      </c>
      <c r="D19" s="117" t="s">
        <v>47</v>
      </c>
      <c r="E19" s="172"/>
      <c r="F19" s="172"/>
    </row>
    <row r="20" spans="2:8" s="119" customFormat="1" ht="52.2">
      <c r="B20" s="116"/>
      <c r="C20" s="116"/>
      <c r="D20" s="116" t="s">
        <v>292</v>
      </c>
      <c r="E20" s="111">
        <f>+Հ7!E17</f>
        <v>0</v>
      </c>
      <c r="F20" s="111">
        <f>+Հ7!H17</f>
        <v>-700000</v>
      </c>
    </row>
    <row r="21" spans="2:8" s="119" customFormat="1">
      <c r="B21" s="116"/>
      <c r="C21" s="116"/>
      <c r="D21" s="117" t="s">
        <v>49</v>
      </c>
      <c r="E21" s="111"/>
      <c r="F21" s="111"/>
    </row>
    <row r="22" spans="2:8" s="119" customFormat="1" ht="34.799999999999997">
      <c r="B22" s="116"/>
      <c r="C22" s="116"/>
      <c r="D22" s="116" t="s">
        <v>293</v>
      </c>
      <c r="E22" s="111"/>
      <c r="F22" s="111"/>
    </row>
    <row r="23" spans="2:8" s="119" customFormat="1">
      <c r="B23" s="116"/>
      <c r="C23" s="116"/>
      <c r="D23" s="117" t="s">
        <v>50</v>
      </c>
      <c r="E23" s="111"/>
      <c r="F23" s="111"/>
    </row>
    <row r="24" spans="2:8" s="119" customFormat="1" ht="34.799999999999997">
      <c r="B24" s="116"/>
      <c r="C24" s="116"/>
      <c r="D24" s="116" t="s">
        <v>294</v>
      </c>
      <c r="E24" s="116"/>
      <c r="F24" s="116"/>
    </row>
    <row r="25" spans="2:8" s="119" customFormat="1">
      <c r="B25" s="116" t="s">
        <v>276</v>
      </c>
      <c r="C25" s="116"/>
      <c r="D25" s="117" t="s">
        <v>44</v>
      </c>
      <c r="E25" s="184">
        <f>+E33+E39</f>
        <v>-1575345.2</v>
      </c>
      <c r="F25" s="184">
        <f>+F33+F39</f>
        <v>-1985345.2</v>
      </c>
      <c r="G25" s="109"/>
      <c r="H25" s="109"/>
    </row>
    <row r="26" spans="2:8" s="119" customFormat="1">
      <c r="B26" s="116"/>
      <c r="C26" s="116"/>
      <c r="D26" s="116" t="s">
        <v>277</v>
      </c>
      <c r="E26" s="185"/>
      <c r="F26" s="185"/>
      <c r="G26" s="109"/>
      <c r="H26" s="109"/>
    </row>
    <row r="27" spans="2:8" s="119" customFormat="1">
      <c r="B27" s="116"/>
      <c r="C27" s="116"/>
      <c r="D27" s="117" t="s">
        <v>45</v>
      </c>
      <c r="E27" s="185"/>
      <c r="F27" s="185"/>
      <c r="G27" s="109"/>
      <c r="H27" s="109"/>
    </row>
    <row r="28" spans="2:8" s="119" customFormat="1" ht="34.799999999999997">
      <c r="B28" s="116"/>
      <c r="C28" s="116"/>
      <c r="D28" s="116" t="s">
        <v>278</v>
      </c>
      <c r="E28" s="116"/>
      <c r="F28" s="116"/>
      <c r="G28" s="109"/>
      <c r="H28" s="109"/>
    </row>
    <row r="29" spans="2:8" s="119" customFormat="1">
      <c r="B29" s="116"/>
      <c r="C29" s="116"/>
      <c r="D29" s="117" t="s">
        <v>46</v>
      </c>
      <c r="E29" s="116"/>
      <c r="F29" s="116"/>
      <c r="G29" s="109"/>
      <c r="H29" s="109"/>
    </row>
    <row r="30" spans="2:8" s="119" customFormat="1" ht="52.2">
      <c r="B30" s="116"/>
      <c r="C30" s="116"/>
      <c r="D30" s="116" t="s">
        <v>279</v>
      </c>
      <c r="E30" s="116"/>
      <c r="F30" s="116"/>
      <c r="G30" s="109"/>
      <c r="H30" s="109"/>
    </row>
    <row r="31" spans="2:8" s="107" customFormat="1">
      <c r="B31" s="325" t="s">
        <v>59</v>
      </c>
      <c r="C31" s="325"/>
      <c r="D31" s="325"/>
      <c r="E31" s="325"/>
      <c r="F31" s="325"/>
    </row>
    <row r="32" spans="2:8" s="119" customFormat="1">
      <c r="B32" s="116"/>
      <c r="C32" s="116" t="s">
        <v>280</v>
      </c>
      <c r="D32" s="117" t="s">
        <v>47</v>
      </c>
      <c r="E32" s="118"/>
      <c r="F32" s="118"/>
      <c r="G32" s="107"/>
      <c r="H32" s="107"/>
    </row>
    <row r="33" spans="2:8" s="119" customFormat="1" ht="87">
      <c r="B33" s="116"/>
      <c r="C33" s="116"/>
      <c r="D33" s="116" t="s">
        <v>281</v>
      </c>
      <c r="E33" s="111">
        <f>+Հ7!E28</f>
        <v>-135345.20000000001</v>
      </c>
      <c r="F33" s="111">
        <f>+Հ7!H28</f>
        <v>-135345.20000000001</v>
      </c>
      <c r="G33" s="107"/>
      <c r="H33" s="107"/>
    </row>
    <row r="34" spans="2:8" s="119" customFormat="1">
      <c r="B34" s="116"/>
      <c r="C34" s="116"/>
      <c r="D34" s="117" t="s">
        <v>49</v>
      </c>
      <c r="E34" s="120"/>
      <c r="F34" s="120"/>
      <c r="G34" s="107"/>
      <c r="H34" s="107"/>
    </row>
    <row r="35" spans="2:8" s="119" customFormat="1" ht="69.599999999999994">
      <c r="B35" s="116"/>
      <c r="C35" s="116"/>
      <c r="D35" s="116" t="s">
        <v>282</v>
      </c>
      <c r="E35" s="120"/>
      <c r="F35" s="120"/>
      <c r="G35" s="107"/>
      <c r="H35" s="107"/>
    </row>
    <row r="36" spans="2:8" s="119" customFormat="1">
      <c r="B36" s="116"/>
      <c r="C36" s="116"/>
      <c r="D36" s="117" t="s">
        <v>50</v>
      </c>
      <c r="E36" s="120"/>
      <c r="F36" s="120"/>
      <c r="G36" s="107"/>
      <c r="H36" s="107"/>
    </row>
    <row r="37" spans="2:8" s="119" customFormat="1">
      <c r="B37" s="116"/>
      <c r="C37" s="116"/>
      <c r="D37" s="116" t="s">
        <v>283</v>
      </c>
      <c r="E37" s="120"/>
      <c r="F37" s="120"/>
      <c r="G37" s="107"/>
      <c r="H37" s="107"/>
    </row>
    <row r="38" spans="2:8" s="119" customFormat="1">
      <c r="B38" s="116"/>
      <c r="C38" s="116" t="s">
        <v>284</v>
      </c>
      <c r="D38" s="117" t="s">
        <v>47</v>
      </c>
      <c r="E38" s="118"/>
      <c r="F38" s="118"/>
      <c r="G38" s="107"/>
      <c r="H38" s="107"/>
    </row>
    <row r="39" spans="2:8" s="119" customFormat="1" ht="69.599999999999994">
      <c r="B39" s="116"/>
      <c r="C39" s="116"/>
      <c r="D39" s="116" t="s">
        <v>285</v>
      </c>
      <c r="E39" s="111">
        <f>+Հ7!E41</f>
        <v>-1440000</v>
      </c>
      <c r="F39" s="111">
        <f>+Հ7!H41</f>
        <v>-1850000</v>
      </c>
      <c r="G39" s="107"/>
      <c r="H39" s="107"/>
    </row>
    <row r="40" spans="2:8" s="119" customFormat="1">
      <c r="B40" s="116"/>
      <c r="C40" s="116"/>
      <c r="D40" s="117" t="s">
        <v>49</v>
      </c>
      <c r="E40" s="120"/>
      <c r="F40" s="120"/>
      <c r="G40" s="107"/>
      <c r="H40" s="107"/>
    </row>
    <row r="41" spans="2:8" s="119" customFormat="1" ht="69.599999999999994">
      <c r="B41" s="116"/>
      <c r="C41" s="116"/>
      <c r="D41" s="116" t="s">
        <v>286</v>
      </c>
      <c r="E41" s="120"/>
      <c r="F41" s="120"/>
      <c r="G41" s="107"/>
      <c r="H41" s="107"/>
    </row>
    <row r="42" spans="2:8" s="119" customFormat="1">
      <c r="B42" s="116"/>
      <c r="C42" s="116"/>
      <c r="D42" s="117" t="s">
        <v>50</v>
      </c>
      <c r="E42" s="120"/>
      <c r="F42" s="120"/>
      <c r="G42" s="107"/>
      <c r="H42" s="107"/>
    </row>
    <row r="43" spans="2:8" s="119" customFormat="1">
      <c r="B43" s="116"/>
      <c r="C43" s="116"/>
      <c r="D43" s="116" t="s">
        <v>283</v>
      </c>
      <c r="E43" s="120"/>
      <c r="F43" s="120"/>
      <c r="G43" s="107"/>
      <c r="H43" s="107"/>
    </row>
    <row r="44" spans="2:8" s="107" customFormat="1">
      <c r="B44" s="37">
        <v>1049</v>
      </c>
      <c r="C44" s="57"/>
      <c r="D44" s="34" t="s">
        <v>44</v>
      </c>
      <c r="E44" s="111">
        <f>E63+E69+E75+E81+E87+E93+E57+E51+E99</f>
        <v>6472999.7080000006</v>
      </c>
      <c r="F44" s="111">
        <f>F63+F69+F75+F81+F87+F93+F57+F51</f>
        <v>-8040883.592000002</v>
      </c>
      <c r="G44" s="109"/>
      <c r="H44" s="109"/>
    </row>
    <row r="45" spans="2:8" s="107" customFormat="1">
      <c r="B45" s="113"/>
      <c r="C45" s="110"/>
      <c r="D45" s="34" t="s">
        <v>90</v>
      </c>
      <c r="E45" s="34"/>
      <c r="F45" s="111"/>
      <c r="G45" s="109"/>
      <c r="H45" s="109"/>
    </row>
    <row r="46" spans="2:8" s="107" customFormat="1">
      <c r="B46" s="113"/>
      <c r="C46" s="110"/>
      <c r="D46" s="34" t="s">
        <v>45</v>
      </c>
      <c r="E46" s="34"/>
      <c r="F46" s="91"/>
    </row>
    <row r="47" spans="2:8" s="107" customFormat="1">
      <c r="B47" s="113"/>
      <c r="C47" s="110"/>
      <c r="D47" s="34" t="s">
        <v>91</v>
      </c>
      <c r="E47" s="34"/>
      <c r="F47" s="91"/>
    </row>
    <row r="48" spans="2:8" s="107" customFormat="1">
      <c r="B48" s="113"/>
      <c r="C48" s="110"/>
      <c r="D48" s="34" t="s">
        <v>46</v>
      </c>
      <c r="E48" s="34"/>
      <c r="F48" s="91"/>
    </row>
    <row r="49" spans="2:8" s="107" customFormat="1" ht="52.2">
      <c r="B49" s="113"/>
      <c r="C49" s="110"/>
      <c r="D49" s="34" t="s">
        <v>92</v>
      </c>
      <c r="E49" s="114"/>
      <c r="F49" s="115"/>
    </row>
    <row r="50" spans="2:8" s="107" customFormat="1">
      <c r="B50" s="325" t="s">
        <v>59</v>
      </c>
      <c r="C50" s="325"/>
      <c r="D50" s="325"/>
      <c r="E50" s="325"/>
      <c r="F50" s="325"/>
    </row>
    <row r="51" spans="2:8" s="119" customFormat="1">
      <c r="B51" s="116"/>
      <c r="C51" s="116" t="s">
        <v>154</v>
      </c>
      <c r="D51" s="117" t="s">
        <v>47</v>
      </c>
      <c r="E51" s="186">
        <f>+Հ5!H41</f>
        <v>6505983.7080000006</v>
      </c>
      <c r="F51" s="186">
        <f>+Հ5!I41</f>
        <v>8970323.5079999994</v>
      </c>
      <c r="G51" s="107"/>
      <c r="H51" s="107"/>
    </row>
    <row r="52" spans="2:8" s="119" customFormat="1">
      <c r="B52" s="116"/>
      <c r="C52" s="116"/>
      <c r="D52" s="116" t="s">
        <v>155</v>
      </c>
      <c r="E52" s="185"/>
      <c r="F52" s="185"/>
      <c r="G52" s="107"/>
      <c r="H52" s="107"/>
    </row>
    <row r="53" spans="2:8" s="119" customFormat="1">
      <c r="B53" s="116"/>
      <c r="C53" s="116"/>
      <c r="D53" s="117" t="s">
        <v>49</v>
      </c>
      <c r="E53" s="185"/>
      <c r="F53" s="185"/>
      <c r="G53" s="107"/>
      <c r="H53" s="107"/>
    </row>
    <row r="54" spans="2:8" s="119" customFormat="1" ht="52.2">
      <c r="B54" s="116"/>
      <c r="C54" s="116"/>
      <c r="D54" s="116" t="s">
        <v>156</v>
      </c>
      <c r="E54" s="185"/>
      <c r="F54" s="185"/>
      <c r="G54" s="107"/>
      <c r="H54" s="107"/>
    </row>
    <row r="55" spans="2:8" s="119" customFormat="1">
      <c r="B55" s="116"/>
      <c r="C55" s="116"/>
      <c r="D55" s="117" t="s">
        <v>50</v>
      </c>
      <c r="E55" s="185"/>
      <c r="F55" s="185"/>
      <c r="G55" s="107"/>
      <c r="H55" s="107"/>
    </row>
    <row r="56" spans="2:8" s="119" customFormat="1" ht="34.799999999999997">
      <c r="B56" s="116"/>
      <c r="C56" s="116"/>
      <c r="D56" s="116" t="s">
        <v>65</v>
      </c>
      <c r="E56" s="185"/>
      <c r="F56" s="185"/>
      <c r="G56" s="107"/>
      <c r="H56" s="107"/>
    </row>
    <row r="57" spans="2:8" s="119" customFormat="1">
      <c r="B57" s="116"/>
      <c r="C57" s="116" t="s">
        <v>157</v>
      </c>
      <c r="D57" s="117" t="s">
        <v>47</v>
      </c>
      <c r="E57" s="186">
        <f>+Հ5!H52</f>
        <v>2360</v>
      </c>
      <c r="F57" s="186">
        <f>+Հ5!I52</f>
        <v>2360</v>
      </c>
      <c r="G57" s="107"/>
      <c r="H57" s="107"/>
    </row>
    <row r="58" spans="2:8" s="119" customFormat="1">
      <c r="B58" s="116"/>
      <c r="C58" s="116"/>
      <c r="D58" s="116" t="s">
        <v>158</v>
      </c>
      <c r="E58" s="185"/>
      <c r="F58" s="185"/>
      <c r="G58" s="107"/>
      <c r="H58" s="107"/>
    </row>
    <row r="59" spans="2:8" s="119" customFormat="1">
      <c r="B59" s="116"/>
      <c r="C59" s="116"/>
      <c r="D59" s="117" t="s">
        <v>49</v>
      </c>
      <c r="E59" s="185"/>
      <c r="F59" s="185"/>
      <c r="G59" s="107"/>
      <c r="H59" s="107"/>
    </row>
    <row r="60" spans="2:8" s="119" customFormat="1">
      <c r="B60" s="116"/>
      <c r="C60" s="116"/>
      <c r="D60" s="116" t="s">
        <v>159</v>
      </c>
      <c r="E60" s="185"/>
      <c r="F60" s="185"/>
      <c r="G60" s="107"/>
      <c r="H60" s="107"/>
    </row>
    <row r="61" spans="2:8" s="119" customFormat="1">
      <c r="B61" s="116"/>
      <c r="C61" s="116"/>
      <c r="D61" s="117" t="s">
        <v>50</v>
      </c>
      <c r="E61" s="185"/>
      <c r="F61" s="185"/>
      <c r="G61" s="107"/>
      <c r="H61" s="107"/>
    </row>
    <row r="62" spans="2:8" s="119" customFormat="1" ht="34.799999999999997">
      <c r="B62" s="116"/>
      <c r="C62" s="116"/>
      <c r="D62" s="116" t="s">
        <v>65</v>
      </c>
      <c r="E62" s="185"/>
      <c r="F62" s="185"/>
      <c r="G62" s="107"/>
      <c r="H62" s="107"/>
    </row>
    <row r="63" spans="2:8" s="107" customFormat="1">
      <c r="B63" s="37"/>
      <c r="C63" s="72">
        <v>21006</v>
      </c>
      <c r="D63" s="121" t="s">
        <v>47</v>
      </c>
      <c r="E63" s="122">
        <f>Հ7!E52</f>
        <v>0</v>
      </c>
      <c r="F63" s="123">
        <f>Հ7!H52</f>
        <v>-3214605</v>
      </c>
    </row>
    <row r="64" spans="2:8" s="107" customFormat="1" ht="34.799999999999997">
      <c r="B64" s="113"/>
      <c r="C64" s="110"/>
      <c r="D64" s="121" t="s">
        <v>100</v>
      </c>
      <c r="E64" s="126"/>
      <c r="F64" s="123"/>
    </row>
    <row r="65" spans="2:6" s="107" customFormat="1">
      <c r="B65" s="113"/>
      <c r="C65" s="110"/>
      <c r="D65" s="121" t="s">
        <v>49</v>
      </c>
      <c r="E65" s="126"/>
      <c r="F65" s="90"/>
    </row>
    <row r="66" spans="2:6" s="107" customFormat="1">
      <c r="B66" s="113"/>
      <c r="C66" s="110"/>
      <c r="D66" s="121" t="s">
        <v>93</v>
      </c>
      <c r="E66" s="126"/>
      <c r="F66" s="90"/>
    </row>
    <row r="67" spans="2:6" s="107" customFormat="1">
      <c r="B67" s="113"/>
      <c r="C67" s="110"/>
      <c r="D67" s="121" t="s">
        <v>50</v>
      </c>
      <c r="E67" s="126"/>
      <c r="F67" s="90"/>
    </row>
    <row r="68" spans="2:6" s="107" customFormat="1" ht="34.799999999999997">
      <c r="B68" s="113"/>
      <c r="C68" s="110"/>
      <c r="D68" s="121" t="s">
        <v>65</v>
      </c>
      <c r="E68" s="126"/>
      <c r="F68" s="90"/>
    </row>
    <row r="69" spans="2:6" s="107" customFormat="1">
      <c r="B69" s="37"/>
      <c r="C69" s="72">
        <v>21008</v>
      </c>
      <c r="D69" s="121" t="s">
        <v>47</v>
      </c>
      <c r="E69" s="123">
        <f>Հ7!E61</f>
        <v>-5344</v>
      </c>
      <c r="F69" s="123">
        <f>Հ7!H61</f>
        <v>-134993</v>
      </c>
    </row>
    <row r="70" spans="2:6" s="107" customFormat="1" ht="52.2">
      <c r="B70" s="113"/>
      <c r="C70" s="110"/>
      <c r="D70" s="121" t="s">
        <v>110</v>
      </c>
      <c r="E70" s="126"/>
      <c r="F70" s="123"/>
    </row>
    <row r="71" spans="2:6" s="107" customFormat="1">
      <c r="B71" s="113"/>
      <c r="C71" s="110"/>
      <c r="D71" s="121" t="s">
        <v>49</v>
      </c>
      <c r="E71" s="126"/>
      <c r="F71" s="90"/>
    </row>
    <row r="72" spans="2:6" s="107" customFormat="1">
      <c r="B72" s="113"/>
      <c r="C72" s="110"/>
      <c r="D72" s="121" t="s">
        <v>111</v>
      </c>
      <c r="E72" s="126"/>
      <c r="F72" s="90"/>
    </row>
    <row r="73" spans="2:6" s="107" customFormat="1">
      <c r="B73" s="113"/>
      <c r="C73" s="110"/>
      <c r="D73" s="121" t="s">
        <v>50</v>
      </c>
      <c r="E73" s="126"/>
      <c r="F73" s="90"/>
    </row>
    <row r="74" spans="2:6" s="107" customFormat="1" ht="34.799999999999997">
      <c r="B74" s="113"/>
      <c r="C74" s="110"/>
      <c r="D74" s="121" t="s">
        <v>65</v>
      </c>
      <c r="E74" s="126"/>
      <c r="F74" s="90"/>
    </row>
    <row r="75" spans="2:6" s="107" customFormat="1">
      <c r="B75" s="37"/>
      <c r="C75" s="72">
        <v>21009</v>
      </c>
      <c r="D75" s="121" t="s">
        <v>47</v>
      </c>
      <c r="E75" s="123">
        <f>Հ7!G72</f>
        <v>100000</v>
      </c>
      <c r="F75" s="123">
        <f>Հ7!H72</f>
        <v>-2000000</v>
      </c>
    </row>
    <row r="76" spans="2:6" s="107" customFormat="1" ht="34.799999999999997">
      <c r="B76" s="113"/>
      <c r="C76" s="110"/>
      <c r="D76" s="121" t="s">
        <v>115</v>
      </c>
      <c r="E76" s="126"/>
      <c r="F76" s="123"/>
    </row>
    <row r="77" spans="2:6" s="107" customFormat="1">
      <c r="B77" s="113"/>
      <c r="C77" s="110"/>
      <c r="D77" s="121" t="s">
        <v>49</v>
      </c>
      <c r="E77" s="126"/>
      <c r="F77" s="90"/>
    </row>
    <row r="78" spans="2:6" s="107" customFormat="1">
      <c r="B78" s="113"/>
      <c r="C78" s="110"/>
      <c r="D78" s="121" t="s">
        <v>117</v>
      </c>
      <c r="E78" s="126"/>
      <c r="F78" s="90"/>
    </row>
    <row r="79" spans="2:6" s="107" customFormat="1">
      <c r="B79" s="113"/>
      <c r="C79" s="110"/>
      <c r="D79" s="121" t="s">
        <v>50</v>
      </c>
      <c r="E79" s="126"/>
      <c r="F79" s="90"/>
    </row>
    <row r="80" spans="2:6" s="107" customFormat="1" ht="34.799999999999997">
      <c r="B80" s="113"/>
      <c r="C80" s="110"/>
      <c r="D80" s="121" t="s">
        <v>65</v>
      </c>
      <c r="E80" s="126"/>
      <c r="F80" s="90"/>
    </row>
    <row r="81" spans="2:6" s="107" customFormat="1">
      <c r="B81" s="37"/>
      <c r="C81" s="72">
        <v>21011</v>
      </c>
      <c r="D81" s="121" t="s">
        <v>47</v>
      </c>
      <c r="E81" s="123">
        <f>+Հ5!H90</f>
        <v>0</v>
      </c>
      <c r="F81" s="123">
        <f>Հ7!H81</f>
        <v>-600000</v>
      </c>
    </row>
    <row r="82" spans="2:6" s="107" customFormat="1" ht="34.799999999999997">
      <c r="B82" s="113"/>
      <c r="C82" s="110"/>
      <c r="D82" s="121" t="s">
        <v>102</v>
      </c>
      <c r="E82" s="126"/>
      <c r="F82" s="123"/>
    </row>
    <row r="83" spans="2:6" s="107" customFormat="1">
      <c r="B83" s="113"/>
      <c r="C83" s="110"/>
      <c r="D83" s="121" t="s">
        <v>49</v>
      </c>
      <c r="E83" s="126"/>
      <c r="F83" s="90"/>
    </row>
    <row r="84" spans="2:6" s="107" customFormat="1" ht="34.799999999999997">
      <c r="B84" s="113"/>
      <c r="C84" s="110"/>
      <c r="D84" s="121" t="s">
        <v>104</v>
      </c>
      <c r="E84" s="126"/>
      <c r="F84" s="90"/>
    </row>
    <row r="85" spans="2:6" s="107" customFormat="1">
      <c r="B85" s="113"/>
      <c r="C85" s="110"/>
      <c r="D85" s="121" t="s">
        <v>50</v>
      </c>
      <c r="E85" s="126"/>
      <c r="F85" s="90"/>
    </row>
    <row r="86" spans="2:6" s="107" customFormat="1" ht="34.799999999999997">
      <c r="B86" s="113"/>
      <c r="C86" s="110"/>
      <c r="D86" s="121" t="s">
        <v>65</v>
      </c>
      <c r="E86" s="126"/>
      <c r="F86" s="90"/>
    </row>
    <row r="87" spans="2:6" s="107" customFormat="1">
      <c r="B87" s="37"/>
      <c r="C87" s="72">
        <v>21012</v>
      </c>
      <c r="D87" s="34" t="s">
        <v>47</v>
      </c>
      <c r="E87" s="123">
        <f>Հ7!E90</f>
        <v>-30000</v>
      </c>
      <c r="F87" s="123">
        <f>Հ7!H90</f>
        <v>-6130000</v>
      </c>
    </row>
    <row r="88" spans="2:6" s="107" customFormat="1" ht="70.5" customHeight="1">
      <c r="B88" s="113"/>
      <c r="C88" s="110"/>
      <c r="D88" s="121" t="s">
        <v>137</v>
      </c>
      <c r="E88" s="126"/>
      <c r="F88" s="123"/>
    </row>
    <row r="89" spans="2:6" s="107" customFormat="1">
      <c r="B89" s="113"/>
      <c r="C89" s="110"/>
      <c r="D89" s="121" t="s">
        <v>49</v>
      </c>
      <c r="E89" s="126"/>
      <c r="F89" s="90"/>
    </row>
    <row r="90" spans="2:6" s="107" customFormat="1">
      <c r="B90" s="113"/>
      <c r="C90" s="110"/>
      <c r="D90" s="121" t="s">
        <v>103</v>
      </c>
      <c r="E90" s="126"/>
      <c r="F90" s="90"/>
    </row>
    <row r="91" spans="2:6" s="107" customFormat="1">
      <c r="B91" s="113"/>
      <c r="C91" s="110"/>
      <c r="D91" s="121" t="s">
        <v>50</v>
      </c>
      <c r="E91" s="126"/>
      <c r="F91" s="90"/>
    </row>
    <row r="92" spans="2:6" s="107" customFormat="1" ht="34.799999999999997">
      <c r="B92" s="113"/>
      <c r="C92" s="110"/>
      <c r="D92" s="121" t="s">
        <v>65</v>
      </c>
      <c r="E92" s="126"/>
      <c r="F92" s="90"/>
    </row>
    <row r="93" spans="2:6" s="107" customFormat="1">
      <c r="B93" s="37"/>
      <c r="C93" s="72">
        <v>21017</v>
      </c>
      <c r="D93" s="117" t="s">
        <v>47</v>
      </c>
      <c r="E93" s="251">
        <f>E98</f>
        <v>0</v>
      </c>
      <c r="F93" s="123">
        <f>Հ7!H101</f>
        <v>-4933969.0999999996</v>
      </c>
    </row>
    <row r="94" spans="2:6" s="107" customFormat="1" ht="34.799999999999997">
      <c r="B94" s="113"/>
      <c r="C94" s="110"/>
      <c r="D94" s="116" t="s">
        <v>138</v>
      </c>
      <c r="E94" s="33"/>
      <c r="F94" s="123"/>
    </row>
    <row r="95" spans="2:6" s="107" customFormat="1">
      <c r="B95" s="113"/>
      <c r="C95" s="110"/>
      <c r="D95" s="117" t="s">
        <v>49</v>
      </c>
      <c r="E95" s="33"/>
      <c r="F95" s="90"/>
    </row>
    <row r="96" spans="2:6" s="107" customFormat="1">
      <c r="B96" s="113"/>
      <c r="C96" s="110"/>
      <c r="D96" s="116" t="s">
        <v>66</v>
      </c>
      <c r="E96" s="33"/>
      <c r="F96" s="90"/>
    </row>
    <row r="97" spans="2:8" s="107" customFormat="1">
      <c r="B97" s="113"/>
      <c r="C97" s="110"/>
      <c r="D97" s="117" t="s">
        <v>50</v>
      </c>
      <c r="E97" s="33"/>
      <c r="F97" s="90"/>
    </row>
    <row r="98" spans="2:8" s="107" customFormat="1" ht="34.799999999999997">
      <c r="B98" s="113"/>
      <c r="C98" s="110"/>
      <c r="D98" s="116" t="s">
        <v>65</v>
      </c>
      <c r="E98" s="40"/>
      <c r="F98" s="90"/>
    </row>
    <row r="99" spans="2:8" s="107" customFormat="1">
      <c r="B99" s="259"/>
      <c r="C99" s="274" t="s">
        <v>445</v>
      </c>
      <c r="D99" s="275" t="s">
        <v>47</v>
      </c>
      <c r="E99" s="262">
        <f>Հ7!G110</f>
        <v>-100000</v>
      </c>
      <c r="F99" s="218"/>
    </row>
    <row r="100" spans="2:8" s="107" customFormat="1" ht="34.799999999999997">
      <c r="B100" s="259"/>
      <c r="C100" s="274"/>
      <c r="D100" s="274" t="s">
        <v>446</v>
      </c>
      <c r="E100" s="262"/>
      <c r="F100" s="218"/>
    </row>
    <row r="101" spans="2:8" s="107" customFormat="1">
      <c r="B101" s="259"/>
      <c r="C101" s="274"/>
      <c r="D101" s="275" t="s">
        <v>49</v>
      </c>
      <c r="E101" s="262"/>
      <c r="F101" s="218"/>
    </row>
    <row r="102" spans="2:8" s="107" customFormat="1" ht="34.799999999999997">
      <c r="B102" s="259"/>
      <c r="C102" s="274"/>
      <c r="D102" s="274" t="s">
        <v>447</v>
      </c>
      <c r="E102" s="262"/>
      <c r="F102" s="218"/>
    </row>
    <row r="103" spans="2:8" s="107" customFormat="1">
      <c r="B103" s="259"/>
      <c r="C103" s="274"/>
      <c r="D103" s="275" t="s">
        <v>50</v>
      </c>
      <c r="E103" s="262"/>
      <c r="F103" s="218"/>
    </row>
    <row r="104" spans="2:8" s="107" customFormat="1">
      <c r="B104" s="259"/>
      <c r="C104" s="274"/>
      <c r="D104" s="274" t="s">
        <v>333</v>
      </c>
      <c r="E104" s="262"/>
      <c r="F104" s="218"/>
    </row>
    <row r="105" spans="2:8" s="107" customFormat="1">
      <c r="B105" s="110"/>
      <c r="D105" s="57" t="s">
        <v>330</v>
      </c>
      <c r="E105" s="111">
        <f>+E106</f>
        <v>8500000</v>
      </c>
      <c r="F105" s="111">
        <f>+F106</f>
        <v>8599999.9920000006</v>
      </c>
      <c r="G105" s="109"/>
      <c r="H105" s="109"/>
    </row>
    <row r="106" spans="2:8" s="119" customFormat="1">
      <c r="B106" s="116" t="s">
        <v>326</v>
      </c>
      <c r="C106" s="116"/>
      <c r="D106" s="117" t="s">
        <v>44</v>
      </c>
      <c r="E106" s="111">
        <f>+E114+E120</f>
        <v>8500000</v>
      </c>
      <c r="F106" s="111">
        <f>+F114+F120</f>
        <v>8599999.9920000006</v>
      </c>
    </row>
    <row r="107" spans="2:8" s="119" customFormat="1">
      <c r="B107" s="116"/>
      <c r="C107" s="116"/>
      <c r="D107" s="116" t="s">
        <v>327</v>
      </c>
      <c r="E107" s="111"/>
      <c r="F107" s="111"/>
    </row>
    <row r="108" spans="2:8" s="119" customFormat="1">
      <c r="B108" s="116"/>
      <c r="C108" s="116"/>
      <c r="D108" s="117" t="s">
        <v>45</v>
      </c>
      <c r="E108" s="111"/>
      <c r="F108" s="111"/>
    </row>
    <row r="109" spans="2:8" s="119" customFormat="1" ht="34.799999999999997">
      <c r="B109" s="116"/>
      <c r="C109" s="116"/>
      <c r="D109" s="116" t="s">
        <v>328</v>
      </c>
      <c r="E109" s="111"/>
      <c r="F109" s="111"/>
    </row>
    <row r="110" spans="2:8" s="119" customFormat="1">
      <c r="B110" s="116"/>
      <c r="C110" s="116"/>
      <c r="D110" s="117" t="s">
        <v>46</v>
      </c>
      <c r="E110" s="116"/>
      <c r="F110" s="116"/>
    </row>
    <row r="111" spans="2:8" s="119" customFormat="1" ht="34.799999999999997">
      <c r="B111" s="116"/>
      <c r="C111" s="116"/>
      <c r="D111" s="116" t="s">
        <v>329</v>
      </c>
      <c r="E111" s="116"/>
      <c r="F111" s="116"/>
    </row>
    <row r="112" spans="2:8" s="119" customFormat="1">
      <c r="B112" s="323" t="s">
        <v>59</v>
      </c>
      <c r="C112" s="323"/>
      <c r="D112" s="323"/>
      <c r="E112" s="323"/>
      <c r="F112" s="323"/>
    </row>
    <row r="113" spans="2:6" s="119" customFormat="1">
      <c r="B113" s="116"/>
      <c r="C113" s="116" t="s">
        <v>331</v>
      </c>
      <c r="D113" s="117" t="s">
        <v>47</v>
      </c>
      <c r="E113" s="172"/>
      <c r="F113" s="172"/>
    </row>
    <row r="114" spans="2:6" s="119" customFormat="1">
      <c r="B114" s="116"/>
      <c r="C114" s="116"/>
      <c r="D114" s="116" t="s">
        <v>327</v>
      </c>
      <c r="E114" s="111">
        <f>+Հ5!H169</f>
        <v>-6473999.7080000006</v>
      </c>
      <c r="F114" s="111">
        <f>+Հ5!I169</f>
        <v>-7102276.0079999994</v>
      </c>
    </row>
    <row r="115" spans="2:6" s="119" customFormat="1">
      <c r="B115" s="116"/>
      <c r="C115" s="116"/>
      <c r="D115" s="117" t="s">
        <v>49</v>
      </c>
      <c r="E115" s="111"/>
      <c r="F115" s="111"/>
    </row>
    <row r="116" spans="2:6" s="119" customFormat="1" ht="52.2">
      <c r="B116" s="116"/>
      <c r="C116" s="116"/>
      <c r="D116" s="116" t="s">
        <v>332</v>
      </c>
      <c r="E116" s="111"/>
      <c r="F116" s="111"/>
    </row>
    <row r="117" spans="2:6" s="119" customFormat="1">
      <c r="B117" s="116"/>
      <c r="C117" s="116"/>
      <c r="D117" s="117" t="s">
        <v>50</v>
      </c>
      <c r="E117" s="111"/>
      <c r="F117" s="111"/>
    </row>
    <row r="118" spans="2:6" s="119" customFormat="1">
      <c r="B118" s="116"/>
      <c r="C118" s="116"/>
      <c r="D118" s="116" t="s">
        <v>333</v>
      </c>
      <c r="E118" s="116"/>
      <c r="F118" s="116"/>
    </row>
    <row r="119" spans="2:6">
      <c r="C119" s="116" t="s">
        <v>331</v>
      </c>
      <c r="D119" s="117" t="s">
        <v>47</v>
      </c>
      <c r="E119" s="172"/>
      <c r="F119" s="172"/>
    </row>
    <row r="120" spans="2:6">
      <c r="C120" s="116"/>
      <c r="D120" s="116" t="s">
        <v>327</v>
      </c>
      <c r="E120" s="111">
        <f>Հ2!C19</f>
        <v>14973999.708000001</v>
      </c>
      <c r="F120" s="111">
        <f>Հ2!D19</f>
        <v>15702276</v>
      </c>
    </row>
    <row r="121" spans="2:6">
      <c r="C121" s="116"/>
      <c r="D121" s="117" t="s">
        <v>49</v>
      </c>
      <c r="E121" s="111"/>
      <c r="F121" s="111"/>
    </row>
    <row r="122" spans="2:6" ht="69.75" customHeight="1">
      <c r="C122" s="116"/>
      <c r="D122" s="116" t="s">
        <v>332</v>
      </c>
      <c r="E122" s="111"/>
      <c r="F122" s="111"/>
    </row>
    <row r="123" spans="2:6">
      <c r="C123" s="116"/>
      <c r="D123" s="117" t="s">
        <v>50</v>
      </c>
      <c r="E123" s="111"/>
      <c r="F123" s="111"/>
    </row>
    <row r="124" spans="2:6">
      <c r="C124" s="116"/>
      <c r="D124" s="116" t="s">
        <v>333</v>
      </c>
      <c r="E124" s="116"/>
      <c r="F124" s="116"/>
    </row>
  </sheetData>
  <mergeCells count="8">
    <mergeCell ref="B112:F112"/>
    <mergeCell ref="B5:F5"/>
    <mergeCell ref="B50:F50"/>
    <mergeCell ref="D7:D8"/>
    <mergeCell ref="B7:C7"/>
    <mergeCell ref="E7:F7"/>
    <mergeCell ref="B31:F31"/>
    <mergeCell ref="B18:F18"/>
  </mergeCells>
  <pageMargins left="0.25" right="0.25" top="0.196850393700787" bottom="0.196850393700787" header="0.31496062992126" footer="0.31496062992126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zoomScaleNormal="100" workbookViewId="0">
      <selection activeCell="H12" sqref="H12"/>
    </sheetView>
  </sheetViews>
  <sheetFormatPr defaultRowHeight="17.399999999999999"/>
  <cols>
    <col min="1" max="1" width="8.88671875" style="1"/>
    <col min="2" max="3" width="8.5546875" style="7" customWidth="1"/>
    <col min="4" max="4" width="6.5546875" style="7" customWidth="1"/>
    <col min="5" max="5" width="11.88671875" style="7" bestFit="1" customWidth="1"/>
    <col min="6" max="6" width="15.44140625" style="7" customWidth="1"/>
    <col min="7" max="7" width="76.109375" style="1" customWidth="1"/>
    <col min="8" max="8" width="19.44140625" style="1" customWidth="1"/>
    <col min="9" max="9" width="20.88671875" style="1" customWidth="1"/>
    <col min="10" max="10" width="18.109375" style="1" bestFit="1" customWidth="1"/>
    <col min="11" max="12" width="16.44140625" style="1" bestFit="1" customWidth="1"/>
    <col min="13" max="255" width="8.88671875" style="1"/>
    <col min="256" max="256" width="7.5546875" style="1" bestFit="1" customWidth="1"/>
    <col min="257" max="257" width="7" style="1" bestFit="1" customWidth="1"/>
    <col min="258" max="258" width="5.5546875" style="1" bestFit="1" customWidth="1"/>
    <col min="259" max="259" width="8.5546875" style="1" bestFit="1" customWidth="1"/>
    <col min="260" max="260" width="8.44140625" style="1" bestFit="1" customWidth="1"/>
    <col min="261" max="261" width="76.109375" style="1" customWidth="1"/>
    <col min="262" max="264" width="16.5546875" style="1" customWidth="1"/>
    <col min="265" max="265" width="18.5546875" style="1" customWidth="1"/>
    <col min="266" max="511" width="8.88671875" style="1"/>
    <col min="512" max="512" width="7.5546875" style="1" bestFit="1" customWidth="1"/>
    <col min="513" max="513" width="7" style="1" bestFit="1" customWidth="1"/>
    <col min="514" max="514" width="5.5546875" style="1" bestFit="1" customWidth="1"/>
    <col min="515" max="515" width="8.5546875" style="1" bestFit="1" customWidth="1"/>
    <col min="516" max="516" width="8.44140625" style="1" bestFit="1" customWidth="1"/>
    <col min="517" max="517" width="76.109375" style="1" customWidth="1"/>
    <col min="518" max="520" width="16.5546875" style="1" customWidth="1"/>
    <col min="521" max="521" width="18.5546875" style="1" customWidth="1"/>
    <col min="522" max="767" width="8.88671875" style="1"/>
    <col min="768" max="768" width="7.5546875" style="1" bestFit="1" customWidth="1"/>
    <col min="769" max="769" width="7" style="1" bestFit="1" customWidth="1"/>
    <col min="770" max="770" width="5.5546875" style="1" bestFit="1" customWidth="1"/>
    <col min="771" max="771" width="8.5546875" style="1" bestFit="1" customWidth="1"/>
    <col min="772" max="772" width="8.44140625" style="1" bestFit="1" customWidth="1"/>
    <col min="773" max="773" width="76.109375" style="1" customWidth="1"/>
    <col min="774" max="776" width="16.5546875" style="1" customWidth="1"/>
    <col min="777" max="777" width="18.5546875" style="1" customWidth="1"/>
    <col min="778" max="1023" width="8.88671875" style="1"/>
    <col min="1024" max="1024" width="7.5546875" style="1" bestFit="1" customWidth="1"/>
    <col min="1025" max="1025" width="7" style="1" bestFit="1" customWidth="1"/>
    <col min="1026" max="1026" width="5.5546875" style="1" bestFit="1" customWidth="1"/>
    <col min="1027" max="1027" width="8.5546875" style="1" bestFit="1" customWidth="1"/>
    <col min="1028" max="1028" width="8.44140625" style="1" bestFit="1" customWidth="1"/>
    <col min="1029" max="1029" width="76.109375" style="1" customWidth="1"/>
    <col min="1030" max="1032" width="16.5546875" style="1" customWidth="1"/>
    <col min="1033" max="1033" width="18.5546875" style="1" customWidth="1"/>
    <col min="1034" max="1279" width="8.88671875" style="1"/>
    <col min="1280" max="1280" width="7.5546875" style="1" bestFit="1" customWidth="1"/>
    <col min="1281" max="1281" width="7" style="1" bestFit="1" customWidth="1"/>
    <col min="1282" max="1282" width="5.5546875" style="1" bestFit="1" customWidth="1"/>
    <col min="1283" max="1283" width="8.5546875" style="1" bestFit="1" customWidth="1"/>
    <col min="1284" max="1284" width="8.44140625" style="1" bestFit="1" customWidth="1"/>
    <col min="1285" max="1285" width="76.109375" style="1" customWidth="1"/>
    <col min="1286" max="1288" width="16.5546875" style="1" customWidth="1"/>
    <col min="1289" max="1289" width="18.5546875" style="1" customWidth="1"/>
    <col min="1290" max="1535" width="8.88671875" style="1"/>
    <col min="1536" max="1536" width="7.5546875" style="1" bestFit="1" customWidth="1"/>
    <col min="1537" max="1537" width="7" style="1" bestFit="1" customWidth="1"/>
    <col min="1538" max="1538" width="5.5546875" style="1" bestFit="1" customWidth="1"/>
    <col min="1539" max="1539" width="8.5546875" style="1" bestFit="1" customWidth="1"/>
    <col min="1540" max="1540" width="8.44140625" style="1" bestFit="1" customWidth="1"/>
    <col min="1541" max="1541" width="76.109375" style="1" customWidth="1"/>
    <col min="1542" max="1544" width="16.5546875" style="1" customWidth="1"/>
    <col min="1545" max="1545" width="18.5546875" style="1" customWidth="1"/>
    <col min="1546" max="1791" width="8.88671875" style="1"/>
    <col min="1792" max="1792" width="7.5546875" style="1" bestFit="1" customWidth="1"/>
    <col min="1793" max="1793" width="7" style="1" bestFit="1" customWidth="1"/>
    <col min="1794" max="1794" width="5.5546875" style="1" bestFit="1" customWidth="1"/>
    <col min="1795" max="1795" width="8.5546875" style="1" bestFit="1" customWidth="1"/>
    <col min="1796" max="1796" width="8.44140625" style="1" bestFit="1" customWidth="1"/>
    <col min="1797" max="1797" width="76.109375" style="1" customWidth="1"/>
    <col min="1798" max="1800" width="16.5546875" style="1" customWidth="1"/>
    <col min="1801" max="1801" width="18.5546875" style="1" customWidth="1"/>
    <col min="1802" max="2047" width="8.88671875" style="1"/>
    <col min="2048" max="2048" width="7.5546875" style="1" bestFit="1" customWidth="1"/>
    <col min="2049" max="2049" width="7" style="1" bestFit="1" customWidth="1"/>
    <col min="2050" max="2050" width="5.5546875" style="1" bestFit="1" customWidth="1"/>
    <col min="2051" max="2051" width="8.5546875" style="1" bestFit="1" customWidth="1"/>
    <col min="2052" max="2052" width="8.44140625" style="1" bestFit="1" customWidth="1"/>
    <col min="2053" max="2053" width="76.109375" style="1" customWidth="1"/>
    <col min="2054" max="2056" width="16.5546875" style="1" customWidth="1"/>
    <col min="2057" max="2057" width="18.5546875" style="1" customWidth="1"/>
    <col min="2058" max="2303" width="8.88671875" style="1"/>
    <col min="2304" max="2304" width="7.5546875" style="1" bestFit="1" customWidth="1"/>
    <col min="2305" max="2305" width="7" style="1" bestFit="1" customWidth="1"/>
    <col min="2306" max="2306" width="5.5546875" style="1" bestFit="1" customWidth="1"/>
    <col min="2307" max="2307" width="8.5546875" style="1" bestFit="1" customWidth="1"/>
    <col min="2308" max="2308" width="8.44140625" style="1" bestFit="1" customWidth="1"/>
    <col min="2309" max="2309" width="76.109375" style="1" customWidth="1"/>
    <col min="2310" max="2312" width="16.5546875" style="1" customWidth="1"/>
    <col min="2313" max="2313" width="18.5546875" style="1" customWidth="1"/>
    <col min="2314" max="2559" width="8.88671875" style="1"/>
    <col min="2560" max="2560" width="7.5546875" style="1" bestFit="1" customWidth="1"/>
    <col min="2561" max="2561" width="7" style="1" bestFit="1" customWidth="1"/>
    <col min="2562" max="2562" width="5.5546875" style="1" bestFit="1" customWidth="1"/>
    <col min="2563" max="2563" width="8.5546875" style="1" bestFit="1" customWidth="1"/>
    <col min="2564" max="2564" width="8.44140625" style="1" bestFit="1" customWidth="1"/>
    <col min="2565" max="2565" width="76.109375" style="1" customWidth="1"/>
    <col min="2566" max="2568" width="16.5546875" style="1" customWidth="1"/>
    <col min="2569" max="2569" width="18.5546875" style="1" customWidth="1"/>
    <col min="2570" max="2815" width="8.88671875" style="1"/>
    <col min="2816" max="2816" width="7.5546875" style="1" bestFit="1" customWidth="1"/>
    <col min="2817" max="2817" width="7" style="1" bestFit="1" customWidth="1"/>
    <col min="2818" max="2818" width="5.5546875" style="1" bestFit="1" customWidth="1"/>
    <col min="2819" max="2819" width="8.5546875" style="1" bestFit="1" customWidth="1"/>
    <col min="2820" max="2820" width="8.44140625" style="1" bestFit="1" customWidth="1"/>
    <col min="2821" max="2821" width="76.109375" style="1" customWidth="1"/>
    <col min="2822" max="2824" width="16.5546875" style="1" customWidth="1"/>
    <col min="2825" max="2825" width="18.5546875" style="1" customWidth="1"/>
    <col min="2826" max="3071" width="8.88671875" style="1"/>
    <col min="3072" max="3072" width="7.5546875" style="1" bestFit="1" customWidth="1"/>
    <col min="3073" max="3073" width="7" style="1" bestFit="1" customWidth="1"/>
    <col min="3074" max="3074" width="5.5546875" style="1" bestFit="1" customWidth="1"/>
    <col min="3075" max="3075" width="8.5546875" style="1" bestFit="1" customWidth="1"/>
    <col min="3076" max="3076" width="8.44140625" style="1" bestFit="1" customWidth="1"/>
    <col min="3077" max="3077" width="76.109375" style="1" customWidth="1"/>
    <col min="3078" max="3080" width="16.5546875" style="1" customWidth="1"/>
    <col min="3081" max="3081" width="18.5546875" style="1" customWidth="1"/>
    <col min="3082" max="3327" width="8.88671875" style="1"/>
    <col min="3328" max="3328" width="7.5546875" style="1" bestFit="1" customWidth="1"/>
    <col min="3329" max="3329" width="7" style="1" bestFit="1" customWidth="1"/>
    <col min="3330" max="3330" width="5.5546875" style="1" bestFit="1" customWidth="1"/>
    <col min="3331" max="3331" width="8.5546875" style="1" bestFit="1" customWidth="1"/>
    <col min="3332" max="3332" width="8.44140625" style="1" bestFit="1" customWidth="1"/>
    <col min="3333" max="3333" width="76.109375" style="1" customWidth="1"/>
    <col min="3334" max="3336" width="16.5546875" style="1" customWidth="1"/>
    <col min="3337" max="3337" width="18.5546875" style="1" customWidth="1"/>
    <col min="3338" max="3583" width="8.88671875" style="1"/>
    <col min="3584" max="3584" width="7.5546875" style="1" bestFit="1" customWidth="1"/>
    <col min="3585" max="3585" width="7" style="1" bestFit="1" customWidth="1"/>
    <col min="3586" max="3586" width="5.5546875" style="1" bestFit="1" customWidth="1"/>
    <col min="3587" max="3587" width="8.5546875" style="1" bestFit="1" customWidth="1"/>
    <col min="3588" max="3588" width="8.44140625" style="1" bestFit="1" customWidth="1"/>
    <col min="3589" max="3589" width="76.109375" style="1" customWidth="1"/>
    <col min="3590" max="3592" width="16.5546875" style="1" customWidth="1"/>
    <col min="3593" max="3593" width="18.5546875" style="1" customWidth="1"/>
    <col min="3594" max="3839" width="8.88671875" style="1"/>
    <col min="3840" max="3840" width="7.5546875" style="1" bestFit="1" customWidth="1"/>
    <col min="3841" max="3841" width="7" style="1" bestFit="1" customWidth="1"/>
    <col min="3842" max="3842" width="5.5546875" style="1" bestFit="1" customWidth="1"/>
    <col min="3843" max="3843" width="8.5546875" style="1" bestFit="1" customWidth="1"/>
    <col min="3844" max="3844" width="8.44140625" style="1" bestFit="1" customWidth="1"/>
    <col min="3845" max="3845" width="76.109375" style="1" customWidth="1"/>
    <col min="3846" max="3848" width="16.5546875" style="1" customWidth="1"/>
    <col min="3849" max="3849" width="18.5546875" style="1" customWidth="1"/>
    <col min="3850" max="4095" width="8.88671875" style="1"/>
    <col min="4096" max="4096" width="7.5546875" style="1" bestFit="1" customWidth="1"/>
    <col min="4097" max="4097" width="7" style="1" bestFit="1" customWidth="1"/>
    <col min="4098" max="4098" width="5.5546875" style="1" bestFit="1" customWidth="1"/>
    <col min="4099" max="4099" width="8.5546875" style="1" bestFit="1" customWidth="1"/>
    <col min="4100" max="4100" width="8.44140625" style="1" bestFit="1" customWidth="1"/>
    <col min="4101" max="4101" width="76.109375" style="1" customWidth="1"/>
    <col min="4102" max="4104" width="16.5546875" style="1" customWidth="1"/>
    <col min="4105" max="4105" width="18.5546875" style="1" customWidth="1"/>
    <col min="4106" max="4351" width="8.88671875" style="1"/>
    <col min="4352" max="4352" width="7.5546875" style="1" bestFit="1" customWidth="1"/>
    <col min="4353" max="4353" width="7" style="1" bestFit="1" customWidth="1"/>
    <col min="4354" max="4354" width="5.5546875" style="1" bestFit="1" customWidth="1"/>
    <col min="4355" max="4355" width="8.5546875" style="1" bestFit="1" customWidth="1"/>
    <col min="4356" max="4356" width="8.44140625" style="1" bestFit="1" customWidth="1"/>
    <col min="4357" max="4357" width="76.109375" style="1" customWidth="1"/>
    <col min="4358" max="4360" width="16.5546875" style="1" customWidth="1"/>
    <col min="4361" max="4361" width="18.5546875" style="1" customWidth="1"/>
    <col min="4362" max="4607" width="8.88671875" style="1"/>
    <col min="4608" max="4608" width="7.5546875" style="1" bestFit="1" customWidth="1"/>
    <col min="4609" max="4609" width="7" style="1" bestFit="1" customWidth="1"/>
    <col min="4610" max="4610" width="5.5546875" style="1" bestFit="1" customWidth="1"/>
    <col min="4611" max="4611" width="8.5546875" style="1" bestFit="1" customWidth="1"/>
    <col min="4612" max="4612" width="8.44140625" style="1" bestFit="1" customWidth="1"/>
    <col min="4613" max="4613" width="76.109375" style="1" customWidth="1"/>
    <col min="4614" max="4616" width="16.5546875" style="1" customWidth="1"/>
    <col min="4617" max="4617" width="18.5546875" style="1" customWidth="1"/>
    <col min="4618" max="4863" width="8.88671875" style="1"/>
    <col min="4864" max="4864" width="7.5546875" style="1" bestFit="1" customWidth="1"/>
    <col min="4865" max="4865" width="7" style="1" bestFit="1" customWidth="1"/>
    <col min="4866" max="4866" width="5.5546875" style="1" bestFit="1" customWidth="1"/>
    <col min="4867" max="4867" width="8.5546875" style="1" bestFit="1" customWidth="1"/>
    <col min="4868" max="4868" width="8.44140625" style="1" bestFit="1" customWidth="1"/>
    <col min="4869" max="4869" width="76.109375" style="1" customWidth="1"/>
    <col min="4870" max="4872" width="16.5546875" style="1" customWidth="1"/>
    <col min="4873" max="4873" width="18.5546875" style="1" customWidth="1"/>
    <col min="4874" max="5119" width="8.88671875" style="1"/>
    <col min="5120" max="5120" width="7.5546875" style="1" bestFit="1" customWidth="1"/>
    <col min="5121" max="5121" width="7" style="1" bestFit="1" customWidth="1"/>
    <col min="5122" max="5122" width="5.5546875" style="1" bestFit="1" customWidth="1"/>
    <col min="5123" max="5123" width="8.5546875" style="1" bestFit="1" customWidth="1"/>
    <col min="5124" max="5124" width="8.44140625" style="1" bestFit="1" customWidth="1"/>
    <col min="5125" max="5125" width="76.109375" style="1" customWidth="1"/>
    <col min="5126" max="5128" width="16.5546875" style="1" customWidth="1"/>
    <col min="5129" max="5129" width="18.5546875" style="1" customWidth="1"/>
    <col min="5130" max="5375" width="8.88671875" style="1"/>
    <col min="5376" max="5376" width="7.5546875" style="1" bestFit="1" customWidth="1"/>
    <col min="5377" max="5377" width="7" style="1" bestFit="1" customWidth="1"/>
    <col min="5378" max="5378" width="5.5546875" style="1" bestFit="1" customWidth="1"/>
    <col min="5379" max="5379" width="8.5546875" style="1" bestFit="1" customWidth="1"/>
    <col min="5380" max="5380" width="8.44140625" style="1" bestFit="1" customWidth="1"/>
    <col min="5381" max="5381" width="76.109375" style="1" customWidth="1"/>
    <col min="5382" max="5384" width="16.5546875" style="1" customWidth="1"/>
    <col min="5385" max="5385" width="18.5546875" style="1" customWidth="1"/>
    <col min="5386" max="5631" width="8.88671875" style="1"/>
    <col min="5632" max="5632" width="7.5546875" style="1" bestFit="1" customWidth="1"/>
    <col min="5633" max="5633" width="7" style="1" bestFit="1" customWidth="1"/>
    <col min="5634" max="5634" width="5.5546875" style="1" bestFit="1" customWidth="1"/>
    <col min="5635" max="5635" width="8.5546875" style="1" bestFit="1" customWidth="1"/>
    <col min="5636" max="5636" width="8.44140625" style="1" bestFit="1" customWidth="1"/>
    <col min="5637" max="5637" width="76.109375" style="1" customWidth="1"/>
    <col min="5638" max="5640" width="16.5546875" style="1" customWidth="1"/>
    <col min="5641" max="5641" width="18.5546875" style="1" customWidth="1"/>
    <col min="5642" max="5887" width="8.88671875" style="1"/>
    <col min="5888" max="5888" width="7.5546875" style="1" bestFit="1" customWidth="1"/>
    <col min="5889" max="5889" width="7" style="1" bestFit="1" customWidth="1"/>
    <col min="5890" max="5890" width="5.5546875" style="1" bestFit="1" customWidth="1"/>
    <col min="5891" max="5891" width="8.5546875" style="1" bestFit="1" customWidth="1"/>
    <col min="5892" max="5892" width="8.44140625" style="1" bestFit="1" customWidth="1"/>
    <col min="5893" max="5893" width="76.109375" style="1" customWidth="1"/>
    <col min="5894" max="5896" width="16.5546875" style="1" customWidth="1"/>
    <col min="5897" max="5897" width="18.5546875" style="1" customWidth="1"/>
    <col min="5898" max="6143" width="8.88671875" style="1"/>
    <col min="6144" max="6144" width="7.5546875" style="1" bestFit="1" customWidth="1"/>
    <col min="6145" max="6145" width="7" style="1" bestFit="1" customWidth="1"/>
    <col min="6146" max="6146" width="5.5546875" style="1" bestFit="1" customWidth="1"/>
    <col min="6147" max="6147" width="8.5546875" style="1" bestFit="1" customWidth="1"/>
    <col min="6148" max="6148" width="8.44140625" style="1" bestFit="1" customWidth="1"/>
    <col min="6149" max="6149" width="76.109375" style="1" customWidth="1"/>
    <col min="6150" max="6152" width="16.5546875" style="1" customWidth="1"/>
    <col min="6153" max="6153" width="18.5546875" style="1" customWidth="1"/>
    <col min="6154" max="6399" width="8.88671875" style="1"/>
    <col min="6400" max="6400" width="7.5546875" style="1" bestFit="1" customWidth="1"/>
    <col min="6401" max="6401" width="7" style="1" bestFit="1" customWidth="1"/>
    <col min="6402" max="6402" width="5.5546875" style="1" bestFit="1" customWidth="1"/>
    <col min="6403" max="6403" width="8.5546875" style="1" bestFit="1" customWidth="1"/>
    <col min="6404" max="6404" width="8.44140625" style="1" bestFit="1" customWidth="1"/>
    <col min="6405" max="6405" width="76.109375" style="1" customWidth="1"/>
    <col min="6406" max="6408" width="16.5546875" style="1" customWidth="1"/>
    <col min="6409" max="6409" width="18.5546875" style="1" customWidth="1"/>
    <col min="6410" max="6655" width="8.88671875" style="1"/>
    <col min="6656" max="6656" width="7.5546875" style="1" bestFit="1" customWidth="1"/>
    <col min="6657" max="6657" width="7" style="1" bestFit="1" customWidth="1"/>
    <col min="6658" max="6658" width="5.5546875" style="1" bestFit="1" customWidth="1"/>
    <col min="6659" max="6659" width="8.5546875" style="1" bestFit="1" customWidth="1"/>
    <col min="6660" max="6660" width="8.44140625" style="1" bestFit="1" customWidth="1"/>
    <col min="6661" max="6661" width="76.109375" style="1" customWidth="1"/>
    <col min="6662" max="6664" width="16.5546875" style="1" customWidth="1"/>
    <col min="6665" max="6665" width="18.5546875" style="1" customWidth="1"/>
    <col min="6666" max="6911" width="8.88671875" style="1"/>
    <col min="6912" max="6912" width="7.5546875" style="1" bestFit="1" customWidth="1"/>
    <col min="6913" max="6913" width="7" style="1" bestFit="1" customWidth="1"/>
    <col min="6914" max="6914" width="5.5546875" style="1" bestFit="1" customWidth="1"/>
    <col min="6915" max="6915" width="8.5546875" style="1" bestFit="1" customWidth="1"/>
    <col min="6916" max="6916" width="8.44140625" style="1" bestFit="1" customWidth="1"/>
    <col min="6917" max="6917" width="76.109375" style="1" customWidth="1"/>
    <col min="6918" max="6920" width="16.5546875" style="1" customWidth="1"/>
    <col min="6921" max="6921" width="18.5546875" style="1" customWidth="1"/>
    <col min="6922" max="7167" width="8.88671875" style="1"/>
    <col min="7168" max="7168" width="7.5546875" style="1" bestFit="1" customWidth="1"/>
    <col min="7169" max="7169" width="7" style="1" bestFit="1" customWidth="1"/>
    <col min="7170" max="7170" width="5.5546875" style="1" bestFit="1" customWidth="1"/>
    <col min="7171" max="7171" width="8.5546875" style="1" bestFit="1" customWidth="1"/>
    <col min="7172" max="7172" width="8.44140625" style="1" bestFit="1" customWidth="1"/>
    <col min="7173" max="7173" width="76.109375" style="1" customWidth="1"/>
    <col min="7174" max="7176" width="16.5546875" style="1" customWidth="1"/>
    <col min="7177" max="7177" width="18.5546875" style="1" customWidth="1"/>
    <col min="7178" max="7423" width="8.88671875" style="1"/>
    <col min="7424" max="7424" width="7.5546875" style="1" bestFit="1" customWidth="1"/>
    <col min="7425" max="7425" width="7" style="1" bestFit="1" customWidth="1"/>
    <col min="7426" max="7426" width="5.5546875" style="1" bestFit="1" customWidth="1"/>
    <col min="7427" max="7427" width="8.5546875" style="1" bestFit="1" customWidth="1"/>
    <col min="7428" max="7428" width="8.44140625" style="1" bestFit="1" customWidth="1"/>
    <col min="7429" max="7429" width="76.109375" style="1" customWidth="1"/>
    <col min="7430" max="7432" width="16.5546875" style="1" customWidth="1"/>
    <col min="7433" max="7433" width="18.5546875" style="1" customWidth="1"/>
    <col min="7434" max="7679" width="8.88671875" style="1"/>
    <col min="7680" max="7680" width="7.5546875" style="1" bestFit="1" customWidth="1"/>
    <col min="7681" max="7681" width="7" style="1" bestFit="1" customWidth="1"/>
    <col min="7682" max="7682" width="5.5546875" style="1" bestFit="1" customWidth="1"/>
    <col min="7683" max="7683" width="8.5546875" style="1" bestFit="1" customWidth="1"/>
    <col min="7684" max="7684" width="8.44140625" style="1" bestFit="1" customWidth="1"/>
    <col min="7685" max="7685" width="76.109375" style="1" customWidth="1"/>
    <col min="7686" max="7688" width="16.5546875" style="1" customWidth="1"/>
    <col min="7689" max="7689" width="18.5546875" style="1" customWidth="1"/>
    <col min="7690" max="7935" width="8.88671875" style="1"/>
    <col min="7936" max="7936" width="7.5546875" style="1" bestFit="1" customWidth="1"/>
    <col min="7937" max="7937" width="7" style="1" bestFit="1" customWidth="1"/>
    <col min="7938" max="7938" width="5.5546875" style="1" bestFit="1" customWidth="1"/>
    <col min="7939" max="7939" width="8.5546875" style="1" bestFit="1" customWidth="1"/>
    <col min="7940" max="7940" width="8.44140625" style="1" bestFit="1" customWidth="1"/>
    <col min="7941" max="7941" width="76.109375" style="1" customWidth="1"/>
    <col min="7942" max="7944" width="16.5546875" style="1" customWidth="1"/>
    <col min="7945" max="7945" width="18.5546875" style="1" customWidth="1"/>
    <col min="7946" max="8191" width="8.88671875" style="1"/>
    <col min="8192" max="8192" width="7.5546875" style="1" bestFit="1" customWidth="1"/>
    <col min="8193" max="8193" width="7" style="1" bestFit="1" customWidth="1"/>
    <col min="8194" max="8194" width="5.5546875" style="1" bestFit="1" customWidth="1"/>
    <col min="8195" max="8195" width="8.5546875" style="1" bestFit="1" customWidth="1"/>
    <col min="8196" max="8196" width="8.44140625" style="1" bestFit="1" customWidth="1"/>
    <col min="8197" max="8197" width="76.109375" style="1" customWidth="1"/>
    <col min="8198" max="8200" width="16.5546875" style="1" customWidth="1"/>
    <col min="8201" max="8201" width="18.5546875" style="1" customWidth="1"/>
    <col min="8202" max="8447" width="8.88671875" style="1"/>
    <col min="8448" max="8448" width="7.5546875" style="1" bestFit="1" customWidth="1"/>
    <col min="8449" max="8449" width="7" style="1" bestFit="1" customWidth="1"/>
    <col min="8450" max="8450" width="5.5546875" style="1" bestFit="1" customWidth="1"/>
    <col min="8451" max="8451" width="8.5546875" style="1" bestFit="1" customWidth="1"/>
    <col min="8452" max="8452" width="8.44140625" style="1" bestFit="1" customWidth="1"/>
    <col min="8453" max="8453" width="76.109375" style="1" customWidth="1"/>
    <col min="8454" max="8456" width="16.5546875" style="1" customWidth="1"/>
    <col min="8457" max="8457" width="18.5546875" style="1" customWidth="1"/>
    <col min="8458" max="8703" width="8.88671875" style="1"/>
    <col min="8704" max="8704" width="7.5546875" style="1" bestFit="1" customWidth="1"/>
    <col min="8705" max="8705" width="7" style="1" bestFit="1" customWidth="1"/>
    <col min="8706" max="8706" width="5.5546875" style="1" bestFit="1" customWidth="1"/>
    <col min="8707" max="8707" width="8.5546875" style="1" bestFit="1" customWidth="1"/>
    <col min="8708" max="8708" width="8.44140625" style="1" bestFit="1" customWidth="1"/>
    <col min="8709" max="8709" width="76.109375" style="1" customWidth="1"/>
    <col min="8710" max="8712" width="16.5546875" style="1" customWidth="1"/>
    <col min="8713" max="8713" width="18.5546875" style="1" customWidth="1"/>
    <col min="8714" max="8959" width="8.88671875" style="1"/>
    <col min="8960" max="8960" width="7.5546875" style="1" bestFit="1" customWidth="1"/>
    <col min="8961" max="8961" width="7" style="1" bestFit="1" customWidth="1"/>
    <col min="8962" max="8962" width="5.5546875" style="1" bestFit="1" customWidth="1"/>
    <col min="8963" max="8963" width="8.5546875" style="1" bestFit="1" customWidth="1"/>
    <col min="8964" max="8964" width="8.44140625" style="1" bestFit="1" customWidth="1"/>
    <col min="8965" max="8965" width="76.109375" style="1" customWidth="1"/>
    <col min="8966" max="8968" width="16.5546875" style="1" customWidth="1"/>
    <col min="8969" max="8969" width="18.5546875" style="1" customWidth="1"/>
    <col min="8970" max="9215" width="8.88671875" style="1"/>
    <col min="9216" max="9216" width="7.5546875" style="1" bestFit="1" customWidth="1"/>
    <col min="9217" max="9217" width="7" style="1" bestFit="1" customWidth="1"/>
    <col min="9218" max="9218" width="5.5546875" style="1" bestFit="1" customWidth="1"/>
    <col min="9219" max="9219" width="8.5546875" style="1" bestFit="1" customWidth="1"/>
    <col min="9220" max="9220" width="8.44140625" style="1" bestFit="1" customWidth="1"/>
    <col min="9221" max="9221" width="76.109375" style="1" customWidth="1"/>
    <col min="9222" max="9224" width="16.5546875" style="1" customWidth="1"/>
    <col min="9225" max="9225" width="18.5546875" style="1" customWidth="1"/>
    <col min="9226" max="9471" width="8.88671875" style="1"/>
    <col min="9472" max="9472" width="7.5546875" style="1" bestFit="1" customWidth="1"/>
    <col min="9473" max="9473" width="7" style="1" bestFit="1" customWidth="1"/>
    <col min="9474" max="9474" width="5.5546875" style="1" bestFit="1" customWidth="1"/>
    <col min="9475" max="9475" width="8.5546875" style="1" bestFit="1" customWidth="1"/>
    <col min="9476" max="9476" width="8.44140625" style="1" bestFit="1" customWidth="1"/>
    <col min="9477" max="9477" width="76.109375" style="1" customWidth="1"/>
    <col min="9478" max="9480" width="16.5546875" style="1" customWidth="1"/>
    <col min="9481" max="9481" width="18.5546875" style="1" customWidth="1"/>
    <col min="9482" max="9727" width="8.88671875" style="1"/>
    <col min="9728" max="9728" width="7.5546875" style="1" bestFit="1" customWidth="1"/>
    <col min="9729" max="9729" width="7" style="1" bestFit="1" customWidth="1"/>
    <col min="9730" max="9730" width="5.5546875" style="1" bestFit="1" customWidth="1"/>
    <col min="9731" max="9731" width="8.5546875" style="1" bestFit="1" customWidth="1"/>
    <col min="9732" max="9732" width="8.44140625" style="1" bestFit="1" customWidth="1"/>
    <col min="9733" max="9733" width="76.109375" style="1" customWidth="1"/>
    <col min="9734" max="9736" width="16.5546875" style="1" customWidth="1"/>
    <col min="9737" max="9737" width="18.5546875" style="1" customWidth="1"/>
    <col min="9738" max="9983" width="8.88671875" style="1"/>
    <col min="9984" max="9984" width="7.5546875" style="1" bestFit="1" customWidth="1"/>
    <col min="9985" max="9985" width="7" style="1" bestFit="1" customWidth="1"/>
    <col min="9986" max="9986" width="5.5546875" style="1" bestFit="1" customWidth="1"/>
    <col min="9987" max="9987" width="8.5546875" style="1" bestFit="1" customWidth="1"/>
    <col min="9988" max="9988" width="8.44140625" style="1" bestFit="1" customWidth="1"/>
    <col min="9989" max="9989" width="76.109375" style="1" customWidth="1"/>
    <col min="9990" max="9992" width="16.5546875" style="1" customWidth="1"/>
    <col min="9993" max="9993" width="18.5546875" style="1" customWidth="1"/>
    <col min="9994" max="10239" width="8.88671875" style="1"/>
    <col min="10240" max="10240" width="7.5546875" style="1" bestFit="1" customWidth="1"/>
    <col min="10241" max="10241" width="7" style="1" bestFit="1" customWidth="1"/>
    <col min="10242" max="10242" width="5.5546875" style="1" bestFit="1" customWidth="1"/>
    <col min="10243" max="10243" width="8.5546875" style="1" bestFit="1" customWidth="1"/>
    <col min="10244" max="10244" width="8.44140625" style="1" bestFit="1" customWidth="1"/>
    <col min="10245" max="10245" width="76.109375" style="1" customWidth="1"/>
    <col min="10246" max="10248" width="16.5546875" style="1" customWidth="1"/>
    <col min="10249" max="10249" width="18.5546875" style="1" customWidth="1"/>
    <col min="10250" max="10495" width="8.88671875" style="1"/>
    <col min="10496" max="10496" width="7.5546875" style="1" bestFit="1" customWidth="1"/>
    <col min="10497" max="10497" width="7" style="1" bestFit="1" customWidth="1"/>
    <col min="10498" max="10498" width="5.5546875" style="1" bestFit="1" customWidth="1"/>
    <col min="10499" max="10499" width="8.5546875" style="1" bestFit="1" customWidth="1"/>
    <col min="10500" max="10500" width="8.44140625" style="1" bestFit="1" customWidth="1"/>
    <col min="10501" max="10501" width="76.109375" style="1" customWidth="1"/>
    <col min="10502" max="10504" width="16.5546875" style="1" customWidth="1"/>
    <col min="10505" max="10505" width="18.5546875" style="1" customWidth="1"/>
    <col min="10506" max="10751" width="8.88671875" style="1"/>
    <col min="10752" max="10752" width="7.5546875" style="1" bestFit="1" customWidth="1"/>
    <col min="10753" max="10753" width="7" style="1" bestFit="1" customWidth="1"/>
    <col min="10754" max="10754" width="5.5546875" style="1" bestFit="1" customWidth="1"/>
    <col min="10755" max="10755" width="8.5546875" style="1" bestFit="1" customWidth="1"/>
    <col min="10756" max="10756" width="8.44140625" style="1" bestFit="1" customWidth="1"/>
    <col min="10757" max="10757" width="76.109375" style="1" customWidth="1"/>
    <col min="10758" max="10760" width="16.5546875" style="1" customWidth="1"/>
    <col min="10761" max="10761" width="18.5546875" style="1" customWidth="1"/>
    <col min="10762" max="11007" width="8.88671875" style="1"/>
    <col min="11008" max="11008" width="7.5546875" style="1" bestFit="1" customWidth="1"/>
    <col min="11009" max="11009" width="7" style="1" bestFit="1" customWidth="1"/>
    <col min="11010" max="11010" width="5.5546875" style="1" bestFit="1" customWidth="1"/>
    <col min="11011" max="11011" width="8.5546875" style="1" bestFit="1" customWidth="1"/>
    <col min="11012" max="11012" width="8.44140625" style="1" bestFit="1" customWidth="1"/>
    <col min="11013" max="11013" width="76.109375" style="1" customWidth="1"/>
    <col min="11014" max="11016" width="16.5546875" style="1" customWidth="1"/>
    <col min="11017" max="11017" width="18.5546875" style="1" customWidth="1"/>
    <col min="11018" max="11263" width="8.88671875" style="1"/>
    <col min="11264" max="11264" width="7.5546875" style="1" bestFit="1" customWidth="1"/>
    <col min="11265" max="11265" width="7" style="1" bestFit="1" customWidth="1"/>
    <col min="11266" max="11266" width="5.5546875" style="1" bestFit="1" customWidth="1"/>
    <col min="11267" max="11267" width="8.5546875" style="1" bestFit="1" customWidth="1"/>
    <col min="11268" max="11268" width="8.44140625" style="1" bestFit="1" customWidth="1"/>
    <col min="11269" max="11269" width="76.109375" style="1" customWidth="1"/>
    <col min="11270" max="11272" width="16.5546875" style="1" customWidth="1"/>
    <col min="11273" max="11273" width="18.5546875" style="1" customWidth="1"/>
    <col min="11274" max="11519" width="8.88671875" style="1"/>
    <col min="11520" max="11520" width="7.5546875" style="1" bestFit="1" customWidth="1"/>
    <col min="11521" max="11521" width="7" style="1" bestFit="1" customWidth="1"/>
    <col min="11522" max="11522" width="5.5546875" style="1" bestFit="1" customWidth="1"/>
    <col min="11523" max="11523" width="8.5546875" style="1" bestFit="1" customWidth="1"/>
    <col min="11524" max="11524" width="8.44140625" style="1" bestFit="1" customWidth="1"/>
    <col min="11525" max="11525" width="76.109375" style="1" customWidth="1"/>
    <col min="11526" max="11528" width="16.5546875" style="1" customWidth="1"/>
    <col min="11529" max="11529" width="18.5546875" style="1" customWidth="1"/>
    <col min="11530" max="11775" width="8.88671875" style="1"/>
    <col min="11776" max="11776" width="7.5546875" style="1" bestFit="1" customWidth="1"/>
    <col min="11777" max="11777" width="7" style="1" bestFit="1" customWidth="1"/>
    <col min="11778" max="11778" width="5.5546875" style="1" bestFit="1" customWidth="1"/>
    <col min="11779" max="11779" width="8.5546875" style="1" bestFit="1" customWidth="1"/>
    <col min="11780" max="11780" width="8.44140625" style="1" bestFit="1" customWidth="1"/>
    <col min="11781" max="11781" width="76.109375" style="1" customWidth="1"/>
    <col min="11782" max="11784" width="16.5546875" style="1" customWidth="1"/>
    <col min="11785" max="11785" width="18.5546875" style="1" customWidth="1"/>
    <col min="11786" max="12031" width="8.88671875" style="1"/>
    <col min="12032" max="12032" width="7.5546875" style="1" bestFit="1" customWidth="1"/>
    <col min="12033" max="12033" width="7" style="1" bestFit="1" customWidth="1"/>
    <col min="12034" max="12034" width="5.5546875" style="1" bestFit="1" customWidth="1"/>
    <col min="12035" max="12035" width="8.5546875" style="1" bestFit="1" customWidth="1"/>
    <col min="12036" max="12036" width="8.44140625" style="1" bestFit="1" customWidth="1"/>
    <col min="12037" max="12037" width="76.109375" style="1" customWidth="1"/>
    <col min="12038" max="12040" width="16.5546875" style="1" customWidth="1"/>
    <col min="12041" max="12041" width="18.5546875" style="1" customWidth="1"/>
    <col min="12042" max="12287" width="8.88671875" style="1"/>
    <col min="12288" max="12288" width="7.5546875" style="1" bestFit="1" customWidth="1"/>
    <col min="12289" max="12289" width="7" style="1" bestFit="1" customWidth="1"/>
    <col min="12290" max="12290" width="5.5546875" style="1" bestFit="1" customWidth="1"/>
    <col min="12291" max="12291" width="8.5546875" style="1" bestFit="1" customWidth="1"/>
    <col min="12292" max="12292" width="8.44140625" style="1" bestFit="1" customWidth="1"/>
    <col min="12293" max="12293" width="76.109375" style="1" customWidth="1"/>
    <col min="12294" max="12296" width="16.5546875" style="1" customWidth="1"/>
    <col min="12297" max="12297" width="18.5546875" style="1" customWidth="1"/>
    <col min="12298" max="12543" width="8.88671875" style="1"/>
    <col min="12544" max="12544" width="7.5546875" style="1" bestFit="1" customWidth="1"/>
    <col min="12545" max="12545" width="7" style="1" bestFit="1" customWidth="1"/>
    <col min="12546" max="12546" width="5.5546875" style="1" bestFit="1" customWidth="1"/>
    <col min="12547" max="12547" width="8.5546875" style="1" bestFit="1" customWidth="1"/>
    <col min="12548" max="12548" width="8.44140625" style="1" bestFit="1" customWidth="1"/>
    <col min="12549" max="12549" width="76.109375" style="1" customWidth="1"/>
    <col min="12550" max="12552" width="16.5546875" style="1" customWidth="1"/>
    <col min="12553" max="12553" width="18.5546875" style="1" customWidth="1"/>
    <col min="12554" max="12799" width="8.88671875" style="1"/>
    <col min="12800" max="12800" width="7.5546875" style="1" bestFit="1" customWidth="1"/>
    <col min="12801" max="12801" width="7" style="1" bestFit="1" customWidth="1"/>
    <col min="12802" max="12802" width="5.5546875" style="1" bestFit="1" customWidth="1"/>
    <col min="12803" max="12803" width="8.5546875" style="1" bestFit="1" customWidth="1"/>
    <col min="12804" max="12804" width="8.44140625" style="1" bestFit="1" customWidth="1"/>
    <col min="12805" max="12805" width="76.109375" style="1" customWidth="1"/>
    <col min="12806" max="12808" width="16.5546875" style="1" customWidth="1"/>
    <col min="12809" max="12809" width="18.5546875" style="1" customWidth="1"/>
    <col min="12810" max="13055" width="8.88671875" style="1"/>
    <col min="13056" max="13056" width="7.5546875" style="1" bestFit="1" customWidth="1"/>
    <col min="13057" max="13057" width="7" style="1" bestFit="1" customWidth="1"/>
    <col min="13058" max="13058" width="5.5546875" style="1" bestFit="1" customWidth="1"/>
    <col min="13059" max="13059" width="8.5546875" style="1" bestFit="1" customWidth="1"/>
    <col min="13060" max="13060" width="8.44140625" style="1" bestFit="1" customWidth="1"/>
    <col min="13061" max="13061" width="76.109375" style="1" customWidth="1"/>
    <col min="13062" max="13064" width="16.5546875" style="1" customWidth="1"/>
    <col min="13065" max="13065" width="18.5546875" style="1" customWidth="1"/>
    <col min="13066" max="13311" width="8.88671875" style="1"/>
    <col min="13312" max="13312" width="7.5546875" style="1" bestFit="1" customWidth="1"/>
    <col min="13313" max="13313" width="7" style="1" bestFit="1" customWidth="1"/>
    <col min="13314" max="13314" width="5.5546875" style="1" bestFit="1" customWidth="1"/>
    <col min="13315" max="13315" width="8.5546875" style="1" bestFit="1" customWidth="1"/>
    <col min="13316" max="13316" width="8.44140625" style="1" bestFit="1" customWidth="1"/>
    <col min="13317" max="13317" width="76.109375" style="1" customWidth="1"/>
    <col min="13318" max="13320" width="16.5546875" style="1" customWidth="1"/>
    <col min="13321" max="13321" width="18.5546875" style="1" customWidth="1"/>
    <col min="13322" max="13567" width="8.88671875" style="1"/>
    <col min="13568" max="13568" width="7.5546875" style="1" bestFit="1" customWidth="1"/>
    <col min="13569" max="13569" width="7" style="1" bestFit="1" customWidth="1"/>
    <col min="13570" max="13570" width="5.5546875" style="1" bestFit="1" customWidth="1"/>
    <col min="13571" max="13571" width="8.5546875" style="1" bestFit="1" customWidth="1"/>
    <col min="13572" max="13572" width="8.44140625" style="1" bestFit="1" customWidth="1"/>
    <col min="13573" max="13573" width="76.109375" style="1" customWidth="1"/>
    <col min="13574" max="13576" width="16.5546875" style="1" customWidth="1"/>
    <col min="13577" max="13577" width="18.5546875" style="1" customWidth="1"/>
    <col min="13578" max="13823" width="8.88671875" style="1"/>
    <col min="13824" max="13824" width="7.5546875" style="1" bestFit="1" customWidth="1"/>
    <col min="13825" max="13825" width="7" style="1" bestFit="1" customWidth="1"/>
    <col min="13826" max="13826" width="5.5546875" style="1" bestFit="1" customWidth="1"/>
    <col min="13827" max="13827" width="8.5546875" style="1" bestFit="1" customWidth="1"/>
    <col min="13828" max="13828" width="8.44140625" style="1" bestFit="1" customWidth="1"/>
    <col min="13829" max="13829" width="76.109375" style="1" customWidth="1"/>
    <col min="13830" max="13832" width="16.5546875" style="1" customWidth="1"/>
    <col min="13833" max="13833" width="18.5546875" style="1" customWidth="1"/>
    <col min="13834" max="14079" width="8.88671875" style="1"/>
    <col min="14080" max="14080" width="7.5546875" style="1" bestFit="1" customWidth="1"/>
    <col min="14081" max="14081" width="7" style="1" bestFit="1" customWidth="1"/>
    <col min="14082" max="14082" width="5.5546875" style="1" bestFit="1" customWidth="1"/>
    <col min="14083" max="14083" width="8.5546875" style="1" bestFit="1" customWidth="1"/>
    <col min="14084" max="14084" width="8.44140625" style="1" bestFit="1" customWidth="1"/>
    <col min="14085" max="14085" width="76.109375" style="1" customWidth="1"/>
    <col min="14086" max="14088" width="16.5546875" style="1" customWidth="1"/>
    <col min="14089" max="14089" width="18.5546875" style="1" customWidth="1"/>
    <col min="14090" max="14335" width="8.88671875" style="1"/>
    <col min="14336" max="14336" width="7.5546875" style="1" bestFit="1" customWidth="1"/>
    <col min="14337" max="14337" width="7" style="1" bestFit="1" customWidth="1"/>
    <col min="14338" max="14338" width="5.5546875" style="1" bestFit="1" customWidth="1"/>
    <col min="14339" max="14339" width="8.5546875" style="1" bestFit="1" customWidth="1"/>
    <col min="14340" max="14340" width="8.44140625" style="1" bestFit="1" customWidth="1"/>
    <col min="14341" max="14341" width="76.109375" style="1" customWidth="1"/>
    <col min="14342" max="14344" width="16.5546875" style="1" customWidth="1"/>
    <col min="14345" max="14345" width="18.5546875" style="1" customWidth="1"/>
    <col min="14346" max="14591" width="8.88671875" style="1"/>
    <col min="14592" max="14592" width="7.5546875" style="1" bestFit="1" customWidth="1"/>
    <col min="14593" max="14593" width="7" style="1" bestFit="1" customWidth="1"/>
    <col min="14594" max="14594" width="5.5546875" style="1" bestFit="1" customWidth="1"/>
    <col min="14595" max="14595" width="8.5546875" style="1" bestFit="1" customWidth="1"/>
    <col min="14596" max="14596" width="8.44140625" style="1" bestFit="1" customWidth="1"/>
    <col min="14597" max="14597" width="76.109375" style="1" customWidth="1"/>
    <col min="14598" max="14600" width="16.5546875" style="1" customWidth="1"/>
    <col min="14601" max="14601" width="18.5546875" style="1" customWidth="1"/>
    <col min="14602" max="14847" width="8.88671875" style="1"/>
    <col min="14848" max="14848" width="7.5546875" style="1" bestFit="1" customWidth="1"/>
    <col min="14849" max="14849" width="7" style="1" bestFit="1" customWidth="1"/>
    <col min="14850" max="14850" width="5.5546875" style="1" bestFit="1" customWidth="1"/>
    <col min="14851" max="14851" width="8.5546875" style="1" bestFit="1" customWidth="1"/>
    <col min="14852" max="14852" width="8.44140625" style="1" bestFit="1" customWidth="1"/>
    <col min="14853" max="14853" width="76.109375" style="1" customWidth="1"/>
    <col min="14854" max="14856" width="16.5546875" style="1" customWidth="1"/>
    <col min="14857" max="14857" width="18.5546875" style="1" customWidth="1"/>
    <col min="14858" max="15103" width="8.88671875" style="1"/>
    <col min="15104" max="15104" width="7.5546875" style="1" bestFit="1" customWidth="1"/>
    <col min="15105" max="15105" width="7" style="1" bestFit="1" customWidth="1"/>
    <col min="15106" max="15106" width="5.5546875" style="1" bestFit="1" customWidth="1"/>
    <col min="15107" max="15107" width="8.5546875" style="1" bestFit="1" customWidth="1"/>
    <col min="15108" max="15108" width="8.44140625" style="1" bestFit="1" customWidth="1"/>
    <col min="15109" max="15109" width="76.109375" style="1" customWidth="1"/>
    <col min="15110" max="15112" width="16.5546875" style="1" customWidth="1"/>
    <col min="15113" max="15113" width="18.5546875" style="1" customWidth="1"/>
    <col min="15114" max="15359" width="8.88671875" style="1"/>
    <col min="15360" max="15360" width="7.5546875" style="1" bestFit="1" customWidth="1"/>
    <col min="15361" max="15361" width="7" style="1" bestFit="1" customWidth="1"/>
    <col min="15362" max="15362" width="5.5546875" style="1" bestFit="1" customWidth="1"/>
    <col min="15363" max="15363" width="8.5546875" style="1" bestFit="1" customWidth="1"/>
    <col min="15364" max="15364" width="8.44140625" style="1" bestFit="1" customWidth="1"/>
    <col min="15365" max="15365" width="76.109375" style="1" customWidth="1"/>
    <col min="15366" max="15368" width="16.5546875" style="1" customWidth="1"/>
    <col min="15369" max="15369" width="18.5546875" style="1" customWidth="1"/>
    <col min="15370" max="15615" width="8.88671875" style="1"/>
    <col min="15616" max="15616" width="7.5546875" style="1" bestFit="1" customWidth="1"/>
    <col min="15617" max="15617" width="7" style="1" bestFit="1" customWidth="1"/>
    <col min="15618" max="15618" width="5.5546875" style="1" bestFit="1" customWidth="1"/>
    <col min="15619" max="15619" width="8.5546875" style="1" bestFit="1" customWidth="1"/>
    <col min="15620" max="15620" width="8.44140625" style="1" bestFit="1" customWidth="1"/>
    <col min="15621" max="15621" width="76.109375" style="1" customWidth="1"/>
    <col min="15622" max="15624" width="16.5546875" style="1" customWidth="1"/>
    <col min="15625" max="15625" width="18.5546875" style="1" customWidth="1"/>
    <col min="15626" max="15871" width="8.88671875" style="1"/>
    <col min="15872" max="15872" width="7.5546875" style="1" bestFit="1" customWidth="1"/>
    <col min="15873" max="15873" width="7" style="1" bestFit="1" customWidth="1"/>
    <col min="15874" max="15874" width="5.5546875" style="1" bestFit="1" customWidth="1"/>
    <col min="15875" max="15875" width="8.5546875" style="1" bestFit="1" customWidth="1"/>
    <col min="15876" max="15876" width="8.44140625" style="1" bestFit="1" customWidth="1"/>
    <col min="15877" max="15877" width="76.109375" style="1" customWidth="1"/>
    <col min="15878" max="15880" width="16.5546875" style="1" customWidth="1"/>
    <col min="15881" max="15881" width="18.5546875" style="1" customWidth="1"/>
    <col min="15882" max="16127" width="8.88671875" style="1"/>
    <col min="16128" max="16128" width="7.5546875" style="1" bestFit="1" customWidth="1"/>
    <col min="16129" max="16129" width="7" style="1" bestFit="1" customWidth="1"/>
    <col min="16130" max="16130" width="5.5546875" style="1" bestFit="1" customWidth="1"/>
    <col min="16131" max="16131" width="8.5546875" style="1" bestFit="1" customWidth="1"/>
    <col min="16132" max="16132" width="8.44140625" style="1" bestFit="1" customWidth="1"/>
    <col min="16133" max="16133" width="76.109375" style="1" customWidth="1"/>
    <col min="16134" max="16136" width="16.5546875" style="1" customWidth="1"/>
    <col min="16137" max="16137" width="18.5546875" style="1" customWidth="1"/>
    <col min="16138" max="16384" width="8.88671875" style="1"/>
  </cols>
  <sheetData>
    <row r="1" spans="2:10" ht="14.25" customHeight="1">
      <c r="B1" s="333" t="s">
        <v>19</v>
      </c>
      <c r="C1" s="333"/>
      <c r="D1" s="333"/>
      <c r="E1" s="333"/>
      <c r="F1" s="333"/>
      <c r="G1" s="333"/>
      <c r="H1" s="333"/>
      <c r="I1" s="333"/>
    </row>
    <row r="2" spans="2:10" ht="15" customHeight="1">
      <c r="B2" s="333" t="s">
        <v>23</v>
      </c>
      <c r="C2" s="333"/>
      <c r="D2" s="333"/>
      <c r="E2" s="333"/>
      <c r="F2" s="333"/>
      <c r="G2" s="333"/>
      <c r="H2" s="333"/>
      <c r="I2" s="333"/>
    </row>
    <row r="3" spans="2:10">
      <c r="B3" s="333" t="s">
        <v>0</v>
      </c>
      <c r="C3" s="333"/>
      <c r="D3" s="333"/>
      <c r="E3" s="333"/>
      <c r="F3" s="333"/>
      <c r="G3" s="333"/>
      <c r="H3" s="333"/>
      <c r="I3" s="333"/>
    </row>
    <row r="4" spans="2:10">
      <c r="B4" s="333"/>
      <c r="C4" s="333"/>
      <c r="D4" s="333"/>
      <c r="E4" s="333"/>
      <c r="F4" s="333"/>
      <c r="G4" s="333"/>
      <c r="H4" s="333"/>
      <c r="I4" s="333"/>
    </row>
    <row r="5" spans="2:10" ht="46.5" customHeight="1">
      <c r="B5" s="334" t="s">
        <v>24</v>
      </c>
      <c r="C5" s="334"/>
      <c r="D5" s="334"/>
      <c r="E5" s="334"/>
      <c r="F5" s="334"/>
      <c r="G5" s="334"/>
      <c r="H5" s="334"/>
      <c r="I5" s="334"/>
    </row>
    <row r="6" spans="2:10">
      <c r="G6" s="7"/>
      <c r="H6" s="7"/>
      <c r="I6" s="7"/>
    </row>
    <row r="7" spans="2:10">
      <c r="H7" s="335" t="s">
        <v>22</v>
      </c>
      <c r="I7" s="335"/>
    </row>
    <row r="8" spans="2:10" ht="68.25" customHeight="1">
      <c r="B8" s="332" t="s">
        <v>5</v>
      </c>
      <c r="C8" s="332"/>
      <c r="D8" s="332"/>
      <c r="E8" s="332" t="s">
        <v>1</v>
      </c>
      <c r="F8" s="332"/>
      <c r="G8" s="332" t="s">
        <v>14</v>
      </c>
      <c r="H8" s="332" t="s">
        <v>18</v>
      </c>
      <c r="I8" s="332"/>
    </row>
    <row r="9" spans="2:10">
      <c r="B9" s="6" t="s">
        <v>25</v>
      </c>
      <c r="C9" s="6" t="s">
        <v>26</v>
      </c>
      <c r="D9" s="6" t="s">
        <v>27</v>
      </c>
      <c r="E9" s="6" t="s">
        <v>15</v>
      </c>
      <c r="F9" s="6" t="s">
        <v>16</v>
      </c>
      <c r="G9" s="332"/>
      <c r="H9" s="6" t="s">
        <v>21</v>
      </c>
      <c r="I9" s="6" t="s">
        <v>2</v>
      </c>
    </row>
    <row r="10" spans="2:10">
      <c r="B10" s="6"/>
      <c r="C10" s="6"/>
      <c r="D10" s="6"/>
      <c r="E10" s="6"/>
      <c r="F10" s="6"/>
      <c r="G10" s="2" t="s">
        <v>4</v>
      </c>
      <c r="H10" s="9">
        <f>+H12+H13</f>
        <v>14976.426700000004</v>
      </c>
      <c r="I10" s="9">
        <f>+I12+I13</f>
        <v>-363431.87</v>
      </c>
    </row>
    <row r="11" spans="2:10" ht="18" customHeight="1">
      <c r="B11" s="6"/>
      <c r="C11" s="6"/>
      <c r="D11" s="6"/>
      <c r="E11" s="6"/>
      <c r="F11" s="6"/>
      <c r="G11" s="3" t="s">
        <v>3</v>
      </c>
      <c r="H11" s="8"/>
      <c r="I11" s="8"/>
    </row>
    <row r="12" spans="2:10" ht="52.2">
      <c r="B12" s="4" t="s">
        <v>52</v>
      </c>
      <c r="C12" s="4" t="s">
        <v>53</v>
      </c>
      <c r="D12" s="4" t="s">
        <v>54</v>
      </c>
      <c r="E12" s="6">
        <v>1167</v>
      </c>
      <c r="F12" s="6">
        <v>11006</v>
      </c>
      <c r="G12" s="2" t="s">
        <v>48</v>
      </c>
      <c r="H12" s="9">
        <v>14976.426700000004</v>
      </c>
      <c r="I12" s="9">
        <v>-25089.770000000004</v>
      </c>
      <c r="J12" s="5"/>
    </row>
    <row r="13" spans="2:10" ht="69.599999999999994">
      <c r="B13" s="4" t="s">
        <v>52</v>
      </c>
      <c r="C13" s="4" t="s">
        <v>53</v>
      </c>
      <c r="D13" s="4" t="s">
        <v>54</v>
      </c>
      <c r="E13" s="6">
        <v>1167</v>
      </c>
      <c r="F13" s="6">
        <v>32006</v>
      </c>
      <c r="G13" s="2" t="s">
        <v>51</v>
      </c>
      <c r="H13" s="9">
        <v>0</v>
      </c>
      <c r="I13" s="9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85"/>
  <sheetViews>
    <sheetView view="pageBreakPreview" zoomScale="90" zoomScaleNormal="100" zoomScaleSheetLayoutView="90" workbookViewId="0">
      <selection activeCell="E190" sqref="E190"/>
    </sheetView>
  </sheetViews>
  <sheetFormatPr defaultColWidth="5.5546875" defaultRowHeight="17.399999999999999"/>
  <cols>
    <col min="1" max="1" width="9.109375" style="124" customWidth="1"/>
    <col min="2" max="3" width="8.5546875" style="173" customWidth="1"/>
    <col min="4" max="4" width="6.5546875" style="173" customWidth="1"/>
    <col min="5" max="5" width="11.88671875" style="173" bestFit="1" customWidth="1"/>
    <col min="6" max="6" width="15.44140625" style="173" customWidth="1"/>
    <col min="7" max="7" width="75" style="124" customWidth="1"/>
    <col min="8" max="8" width="24.6640625" style="268" customWidth="1"/>
    <col min="9" max="9" width="24.6640625" style="124" customWidth="1"/>
    <col min="10" max="10" width="18.33203125" style="124" customWidth="1"/>
    <col min="11" max="11" width="30.109375" style="124" bestFit="1" customWidth="1"/>
    <col min="12" max="252" width="9.109375" style="124" customWidth="1"/>
    <col min="253" max="253" width="7.5546875" style="124" bestFit="1" customWidth="1"/>
    <col min="254" max="254" width="7" style="124" bestFit="1" customWidth="1"/>
    <col min="255" max="255" width="5.5546875" style="124"/>
    <col min="256" max="256" width="9.109375" style="124" customWidth="1"/>
    <col min="257" max="258" width="8.5546875" style="124" customWidth="1"/>
    <col min="259" max="259" width="6.5546875" style="124" customWidth="1"/>
    <col min="260" max="260" width="11.88671875" style="124" bestFit="1" customWidth="1"/>
    <col min="261" max="261" width="15.44140625" style="124" customWidth="1"/>
    <col min="262" max="262" width="76.109375" style="124" customWidth="1"/>
    <col min="263" max="263" width="19.44140625" style="124" customWidth="1"/>
    <col min="264" max="264" width="20.88671875" style="124" customWidth="1"/>
    <col min="265" max="265" width="16.44140625" style="124" bestFit="1" customWidth="1"/>
    <col min="266" max="508" width="9.109375" style="124" customWidth="1"/>
    <col min="509" max="509" width="7.5546875" style="124" bestFit="1" customWidth="1"/>
    <col min="510" max="510" width="7" style="124" bestFit="1" customWidth="1"/>
    <col min="511" max="511" width="5.5546875" style="124"/>
    <col min="512" max="512" width="9.109375" style="124" customWidth="1"/>
    <col min="513" max="514" width="8.5546875" style="124" customWidth="1"/>
    <col min="515" max="515" width="6.5546875" style="124" customWidth="1"/>
    <col min="516" max="516" width="11.88671875" style="124" bestFit="1" customWidth="1"/>
    <col min="517" max="517" width="15.44140625" style="124" customWidth="1"/>
    <col min="518" max="518" width="76.109375" style="124" customWidth="1"/>
    <col min="519" max="519" width="19.44140625" style="124" customWidth="1"/>
    <col min="520" max="520" width="20.88671875" style="124" customWidth="1"/>
    <col min="521" max="521" width="16.44140625" style="124" bestFit="1" customWidth="1"/>
    <col min="522" max="764" width="9.109375" style="124" customWidth="1"/>
    <col min="765" max="765" width="7.5546875" style="124" bestFit="1" customWidth="1"/>
    <col min="766" max="766" width="7" style="124" bestFit="1" customWidth="1"/>
    <col min="767" max="767" width="5.5546875" style="124"/>
    <col min="768" max="768" width="9.109375" style="124" customWidth="1"/>
    <col min="769" max="770" width="8.5546875" style="124" customWidth="1"/>
    <col min="771" max="771" width="6.5546875" style="124" customWidth="1"/>
    <col min="772" max="772" width="11.88671875" style="124" bestFit="1" customWidth="1"/>
    <col min="773" max="773" width="15.44140625" style="124" customWidth="1"/>
    <col min="774" max="774" width="76.109375" style="124" customWidth="1"/>
    <col min="775" max="775" width="19.44140625" style="124" customWidth="1"/>
    <col min="776" max="776" width="20.88671875" style="124" customWidth="1"/>
    <col min="777" max="777" width="16.44140625" style="124" bestFit="1" customWidth="1"/>
    <col min="778" max="1020" width="9.109375" style="124" customWidth="1"/>
    <col min="1021" max="1021" width="7.5546875" style="124" bestFit="1" customWidth="1"/>
    <col min="1022" max="1022" width="7" style="124" bestFit="1" customWidth="1"/>
    <col min="1023" max="1023" width="5.5546875" style="124"/>
    <col min="1024" max="1024" width="9.109375" style="124" customWidth="1"/>
    <col min="1025" max="1026" width="8.5546875" style="124" customWidth="1"/>
    <col min="1027" max="1027" width="6.5546875" style="124" customWidth="1"/>
    <col min="1028" max="1028" width="11.88671875" style="124" bestFit="1" customWidth="1"/>
    <col min="1029" max="1029" width="15.44140625" style="124" customWidth="1"/>
    <col min="1030" max="1030" width="76.109375" style="124" customWidth="1"/>
    <col min="1031" max="1031" width="19.44140625" style="124" customWidth="1"/>
    <col min="1032" max="1032" width="20.88671875" style="124" customWidth="1"/>
    <col min="1033" max="1033" width="16.44140625" style="124" bestFit="1" customWidth="1"/>
    <col min="1034" max="1276" width="9.109375" style="124" customWidth="1"/>
    <col min="1277" max="1277" width="7.5546875" style="124" bestFit="1" customWidth="1"/>
    <col min="1278" max="1278" width="7" style="124" bestFit="1" customWidth="1"/>
    <col min="1279" max="1279" width="5.5546875" style="124"/>
    <col min="1280" max="1280" width="9.109375" style="124" customWidth="1"/>
    <col min="1281" max="1282" width="8.5546875" style="124" customWidth="1"/>
    <col min="1283" max="1283" width="6.5546875" style="124" customWidth="1"/>
    <col min="1284" max="1284" width="11.88671875" style="124" bestFit="1" customWidth="1"/>
    <col min="1285" max="1285" width="15.44140625" style="124" customWidth="1"/>
    <col min="1286" max="1286" width="76.109375" style="124" customWidth="1"/>
    <col min="1287" max="1287" width="19.44140625" style="124" customWidth="1"/>
    <col min="1288" max="1288" width="20.88671875" style="124" customWidth="1"/>
    <col min="1289" max="1289" width="16.44140625" style="124" bestFit="1" customWidth="1"/>
    <col min="1290" max="1532" width="9.109375" style="124" customWidth="1"/>
    <col min="1533" max="1533" width="7.5546875" style="124" bestFit="1" customWidth="1"/>
    <col min="1534" max="1534" width="7" style="124" bestFit="1" customWidth="1"/>
    <col min="1535" max="1535" width="5.5546875" style="124"/>
    <col min="1536" max="1536" width="9.109375" style="124" customWidth="1"/>
    <col min="1537" max="1538" width="8.5546875" style="124" customWidth="1"/>
    <col min="1539" max="1539" width="6.5546875" style="124" customWidth="1"/>
    <col min="1540" max="1540" width="11.88671875" style="124" bestFit="1" customWidth="1"/>
    <col min="1541" max="1541" width="15.44140625" style="124" customWidth="1"/>
    <col min="1542" max="1542" width="76.109375" style="124" customWidth="1"/>
    <col min="1543" max="1543" width="19.44140625" style="124" customWidth="1"/>
    <col min="1544" max="1544" width="20.88671875" style="124" customWidth="1"/>
    <col min="1545" max="1545" width="16.44140625" style="124" bestFit="1" customWidth="1"/>
    <col min="1546" max="1788" width="9.109375" style="124" customWidth="1"/>
    <col min="1789" max="1789" width="7.5546875" style="124" bestFit="1" customWidth="1"/>
    <col min="1790" max="1790" width="7" style="124" bestFit="1" customWidth="1"/>
    <col min="1791" max="1791" width="5.5546875" style="124"/>
    <col min="1792" max="1792" width="9.109375" style="124" customWidth="1"/>
    <col min="1793" max="1794" width="8.5546875" style="124" customWidth="1"/>
    <col min="1795" max="1795" width="6.5546875" style="124" customWidth="1"/>
    <col min="1796" max="1796" width="11.88671875" style="124" bestFit="1" customWidth="1"/>
    <col min="1797" max="1797" width="15.44140625" style="124" customWidth="1"/>
    <col min="1798" max="1798" width="76.109375" style="124" customWidth="1"/>
    <col min="1799" max="1799" width="19.44140625" style="124" customWidth="1"/>
    <col min="1800" max="1800" width="20.88671875" style="124" customWidth="1"/>
    <col min="1801" max="1801" width="16.44140625" style="124" bestFit="1" customWidth="1"/>
    <col min="1802" max="2044" width="9.109375" style="124" customWidth="1"/>
    <col min="2045" max="2045" width="7.5546875" style="124" bestFit="1" customWidth="1"/>
    <col min="2046" max="2046" width="7" style="124" bestFit="1" customWidth="1"/>
    <col min="2047" max="2047" width="5.5546875" style="124"/>
    <col min="2048" max="2048" width="9.109375" style="124" customWidth="1"/>
    <col min="2049" max="2050" width="8.5546875" style="124" customWidth="1"/>
    <col min="2051" max="2051" width="6.5546875" style="124" customWidth="1"/>
    <col min="2052" max="2052" width="11.88671875" style="124" bestFit="1" customWidth="1"/>
    <col min="2053" max="2053" width="15.44140625" style="124" customWidth="1"/>
    <col min="2054" max="2054" width="76.109375" style="124" customWidth="1"/>
    <col min="2055" max="2055" width="19.44140625" style="124" customWidth="1"/>
    <col min="2056" max="2056" width="20.88671875" style="124" customWidth="1"/>
    <col min="2057" max="2057" width="16.44140625" style="124" bestFit="1" customWidth="1"/>
    <col min="2058" max="2300" width="9.109375" style="124" customWidth="1"/>
    <col min="2301" max="2301" width="7.5546875" style="124" bestFit="1" customWidth="1"/>
    <col min="2302" max="2302" width="7" style="124" bestFit="1" customWidth="1"/>
    <col min="2303" max="2303" width="5.5546875" style="124"/>
    <col min="2304" max="2304" width="9.109375" style="124" customWidth="1"/>
    <col min="2305" max="2306" width="8.5546875" style="124" customWidth="1"/>
    <col min="2307" max="2307" width="6.5546875" style="124" customWidth="1"/>
    <col min="2308" max="2308" width="11.88671875" style="124" bestFit="1" customWidth="1"/>
    <col min="2309" max="2309" width="15.44140625" style="124" customWidth="1"/>
    <col min="2310" max="2310" width="76.109375" style="124" customWidth="1"/>
    <col min="2311" max="2311" width="19.44140625" style="124" customWidth="1"/>
    <col min="2312" max="2312" width="20.88671875" style="124" customWidth="1"/>
    <col min="2313" max="2313" width="16.44140625" style="124" bestFit="1" customWidth="1"/>
    <col min="2314" max="2556" width="9.109375" style="124" customWidth="1"/>
    <col min="2557" max="2557" width="7.5546875" style="124" bestFit="1" customWidth="1"/>
    <col min="2558" max="2558" width="7" style="124" bestFit="1" customWidth="1"/>
    <col min="2559" max="2559" width="5.5546875" style="124"/>
    <col min="2560" max="2560" width="9.109375" style="124" customWidth="1"/>
    <col min="2561" max="2562" width="8.5546875" style="124" customWidth="1"/>
    <col min="2563" max="2563" width="6.5546875" style="124" customWidth="1"/>
    <col min="2564" max="2564" width="11.88671875" style="124" bestFit="1" customWidth="1"/>
    <col min="2565" max="2565" width="15.44140625" style="124" customWidth="1"/>
    <col min="2566" max="2566" width="76.109375" style="124" customWidth="1"/>
    <col min="2567" max="2567" width="19.44140625" style="124" customWidth="1"/>
    <col min="2568" max="2568" width="20.88671875" style="124" customWidth="1"/>
    <col min="2569" max="2569" width="16.44140625" style="124" bestFit="1" customWidth="1"/>
    <col min="2570" max="2812" width="9.109375" style="124" customWidth="1"/>
    <col min="2813" max="2813" width="7.5546875" style="124" bestFit="1" customWidth="1"/>
    <col min="2814" max="2814" width="7" style="124" bestFit="1" customWidth="1"/>
    <col min="2815" max="2815" width="5.5546875" style="124"/>
    <col min="2816" max="2816" width="9.109375" style="124" customWidth="1"/>
    <col min="2817" max="2818" width="8.5546875" style="124" customWidth="1"/>
    <col min="2819" max="2819" width="6.5546875" style="124" customWidth="1"/>
    <col min="2820" max="2820" width="11.88671875" style="124" bestFit="1" customWidth="1"/>
    <col min="2821" max="2821" width="15.44140625" style="124" customWidth="1"/>
    <col min="2822" max="2822" width="76.109375" style="124" customWidth="1"/>
    <col min="2823" max="2823" width="19.44140625" style="124" customWidth="1"/>
    <col min="2824" max="2824" width="20.88671875" style="124" customWidth="1"/>
    <col min="2825" max="2825" width="16.44140625" style="124" bestFit="1" customWidth="1"/>
    <col min="2826" max="3068" width="9.109375" style="124" customWidth="1"/>
    <col min="3069" max="3069" width="7.5546875" style="124" bestFit="1" customWidth="1"/>
    <col min="3070" max="3070" width="7" style="124" bestFit="1" customWidth="1"/>
    <col min="3071" max="3071" width="5.5546875" style="124"/>
    <col min="3072" max="3072" width="9.109375" style="124" customWidth="1"/>
    <col min="3073" max="3074" width="8.5546875" style="124" customWidth="1"/>
    <col min="3075" max="3075" width="6.5546875" style="124" customWidth="1"/>
    <col min="3076" max="3076" width="11.88671875" style="124" bestFit="1" customWidth="1"/>
    <col min="3077" max="3077" width="15.44140625" style="124" customWidth="1"/>
    <col min="3078" max="3078" width="76.109375" style="124" customWidth="1"/>
    <col min="3079" max="3079" width="19.44140625" style="124" customWidth="1"/>
    <col min="3080" max="3080" width="20.88671875" style="124" customWidth="1"/>
    <col min="3081" max="3081" width="16.44140625" style="124" bestFit="1" customWidth="1"/>
    <col min="3082" max="3324" width="9.109375" style="124" customWidth="1"/>
    <col min="3325" max="3325" width="7.5546875" style="124" bestFit="1" customWidth="1"/>
    <col min="3326" max="3326" width="7" style="124" bestFit="1" customWidth="1"/>
    <col min="3327" max="3327" width="5.5546875" style="124"/>
    <col min="3328" max="3328" width="9.109375" style="124" customWidth="1"/>
    <col min="3329" max="3330" width="8.5546875" style="124" customWidth="1"/>
    <col min="3331" max="3331" width="6.5546875" style="124" customWidth="1"/>
    <col min="3332" max="3332" width="11.88671875" style="124" bestFit="1" customWidth="1"/>
    <col min="3333" max="3333" width="15.44140625" style="124" customWidth="1"/>
    <col min="3334" max="3334" width="76.109375" style="124" customWidth="1"/>
    <col min="3335" max="3335" width="19.44140625" style="124" customWidth="1"/>
    <col min="3336" max="3336" width="20.88671875" style="124" customWidth="1"/>
    <col min="3337" max="3337" width="16.44140625" style="124" bestFit="1" customWidth="1"/>
    <col min="3338" max="3580" width="9.109375" style="124" customWidth="1"/>
    <col min="3581" max="3581" width="7.5546875" style="124" bestFit="1" customWidth="1"/>
    <col min="3582" max="3582" width="7" style="124" bestFit="1" customWidth="1"/>
    <col min="3583" max="3583" width="5.5546875" style="124"/>
    <col min="3584" max="3584" width="9.109375" style="124" customWidth="1"/>
    <col min="3585" max="3586" width="8.5546875" style="124" customWidth="1"/>
    <col min="3587" max="3587" width="6.5546875" style="124" customWidth="1"/>
    <col min="3588" max="3588" width="11.88671875" style="124" bestFit="1" customWidth="1"/>
    <col min="3589" max="3589" width="15.44140625" style="124" customWidth="1"/>
    <col min="3590" max="3590" width="76.109375" style="124" customWidth="1"/>
    <col min="3591" max="3591" width="19.44140625" style="124" customWidth="1"/>
    <col min="3592" max="3592" width="20.88671875" style="124" customWidth="1"/>
    <col min="3593" max="3593" width="16.44140625" style="124" bestFit="1" customWidth="1"/>
    <col min="3594" max="3836" width="9.109375" style="124" customWidth="1"/>
    <col min="3837" max="3837" width="7.5546875" style="124" bestFit="1" customWidth="1"/>
    <col min="3838" max="3838" width="7" style="124" bestFit="1" customWidth="1"/>
    <col min="3839" max="3839" width="5.5546875" style="124"/>
    <col min="3840" max="3840" width="9.109375" style="124" customWidth="1"/>
    <col min="3841" max="3842" width="8.5546875" style="124" customWidth="1"/>
    <col min="3843" max="3843" width="6.5546875" style="124" customWidth="1"/>
    <col min="3844" max="3844" width="11.88671875" style="124" bestFit="1" customWidth="1"/>
    <col min="3845" max="3845" width="15.44140625" style="124" customWidth="1"/>
    <col min="3846" max="3846" width="76.109375" style="124" customWidth="1"/>
    <col min="3847" max="3847" width="19.44140625" style="124" customWidth="1"/>
    <col min="3848" max="3848" width="20.88671875" style="124" customWidth="1"/>
    <col min="3849" max="3849" width="16.44140625" style="124" bestFit="1" customWidth="1"/>
    <col min="3850" max="4092" width="9.109375" style="124" customWidth="1"/>
    <col min="4093" max="4093" width="7.5546875" style="124" bestFit="1" customWidth="1"/>
    <col min="4094" max="4094" width="7" style="124" bestFit="1" customWidth="1"/>
    <col min="4095" max="4095" width="5.5546875" style="124"/>
    <col min="4096" max="4096" width="9.109375" style="124" customWidth="1"/>
    <col min="4097" max="4098" width="8.5546875" style="124" customWidth="1"/>
    <col min="4099" max="4099" width="6.5546875" style="124" customWidth="1"/>
    <col min="4100" max="4100" width="11.88671875" style="124" bestFit="1" customWidth="1"/>
    <col min="4101" max="4101" width="15.44140625" style="124" customWidth="1"/>
    <col min="4102" max="4102" width="76.109375" style="124" customWidth="1"/>
    <col min="4103" max="4103" width="19.44140625" style="124" customWidth="1"/>
    <col min="4104" max="4104" width="20.88671875" style="124" customWidth="1"/>
    <col min="4105" max="4105" width="16.44140625" style="124" bestFit="1" customWidth="1"/>
    <col min="4106" max="4348" width="9.109375" style="124" customWidth="1"/>
    <col min="4349" max="4349" width="7.5546875" style="124" bestFit="1" customWidth="1"/>
    <col min="4350" max="4350" width="7" style="124" bestFit="1" customWidth="1"/>
    <col min="4351" max="4351" width="5.5546875" style="124"/>
    <col min="4352" max="4352" width="9.109375" style="124" customWidth="1"/>
    <col min="4353" max="4354" width="8.5546875" style="124" customWidth="1"/>
    <col min="4355" max="4355" width="6.5546875" style="124" customWidth="1"/>
    <col min="4356" max="4356" width="11.88671875" style="124" bestFit="1" customWidth="1"/>
    <col min="4357" max="4357" width="15.44140625" style="124" customWidth="1"/>
    <col min="4358" max="4358" width="76.109375" style="124" customWidth="1"/>
    <col min="4359" max="4359" width="19.44140625" style="124" customWidth="1"/>
    <col min="4360" max="4360" width="20.88671875" style="124" customWidth="1"/>
    <col min="4361" max="4361" width="16.44140625" style="124" bestFit="1" customWidth="1"/>
    <col min="4362" max="4604" width="9.109375" style="124" customWidth="1"/>
    <col min="4605" max="4605" width="7.5546875" style="124" bestFit="1" customWidth="1"/>
    <col min="4606" max="4606" width="7" style="124" bestFit="1" customWidth="1"/>
    <col min="4607" max="4607" width="5.5546875" style="124"/>
    <col min="4608" max="4608" width="9.109375" style="124" customWidth="1"/>
    <col min="4609" max="4610" width="8.5546875" style="124" customWidth="1"/>
    <col min="4611" max="4611" width="6.5546875" style="124" customWidth="1"/>
    <col min="4612" max="4612" width="11.88671875" style="124" bestFit="1" customWidth="1"/>
    <col min="4613" max="4613" width="15.44140625" style="124" customWidth="1"/>
    <col min="4614" max="4614" width="76.109375" style="124" customWidth="1"/>
    <col min="4615" max="4615" width="19.44140625" style="124" customWidth="1"/>
    <col min="4616" max="4616" width="20.88671875" style="124" customWidth="1"/>
    <col min="4617" max="4617" width="16.44140625" style="124" bestFit="1" customWidth="1"/>
    <col min="4618" max="4860" width="9.109375" style="124" customWidth="1"/>
    <col min="4861" max="4861" width="7.5546875" style="124" bestFit="1" customWidth="1"/>
    <col min="4862" max="4862" width="7" style="124" bestFit="1" customWidth="1"/>
    <col min="4863" max="4863" width="5.5546875" style="124"/>
    <col min="4864" max="4864" width="9.109375" style="124" customWidth="1"/>
    <col min="4865" max="4866" width="8.5546875" style="124" customWidth="1"/>
    <col min="4867" max="4867" width="6.5546875" style="124" customWidth="1"/>
    <col min="4868" max="4868" width="11.88671875" style="124" bestFit="1" customWidth="1"/>
    <col min="4869" max="4869" width="15.44140625" style="124" customWidth="1"/>
    <col min="4870" max="4870" width="76.109375" style="124" customWidth="1"/>
    <col min="4871" max="4871" width="19.44140625" style="124" customWidth="1"/>
    <col min="4872" max="4872" width="20.88671875" style="124" customWidth="1"/>
    <col min="4873" max="4873" width="16.44140625" style="124" bestFit="1" customWidth="1"/>
    <col min="4874" max="5116" width="9.109375" style="124" customWidth="1"/>
    <col min="5117" max="5117" width="7.5546875" style="124" bestFit="1" customWidth="1"/>
    <col min="5118" max="5118" width="7" style="124" bestFit="1" customWidth="1"/>
    <col min="5119" max="5119" width="5.5546875" style="124"/>
    <col min="5120" max="5120" width="9.109375" style="124" customWidth="1"/>
    <col min="5121" max="5122" width="8.5546875" style="124" customWidth="1"/>
    <col min="5123" max="5123" width="6.5546875" style="124" customWidth="1"/>
    <col min="5124" max="5124" width="11.88671875" style="124" bestFit="1" customWidth="1"/>
    <col min="5125" max="5125" width="15.44140625" style="124" customWidth="1"/>
    <col min="5126" max="5126" width="76.109375" style="124" customWidth="1"/>
    <col min="5127" max="5127" width="19.44140625" style="124" customWidth="1"/>
    <col min="5128" max="5128" width="20.88671875" style="124" customWidth="1"/>
    <col min="5129" max="5129" width="16.44140625" style="124" bestFit="1" customWidth="1"/>
    <col min="5130" max="5372" width="9.109375" style="124" customWidth="1"/>
    <col min="5373" max="5373" width="7.5546875" style="124" bestFit="1" customWidth="1"/>
    <col min="5374" max="5374" width="7" style="124" bestFit="1" customWidth="1"/>
    <col min="5375" max="5375" width="5.5546875" style="124"/>
    <col min="5376" max="5376" width="9.109375" style="124" customWidth="1"/>
    <col min="5377" max="5378" width="8.5546875" style="124" customWidth="1"/>
    <col min="5379" max="5379" width="6.5546875" style="124" customWidth="1"/>
    <col min="5380" max="5380" width="11.88671875" style="124" bestFit="1" customWidth="1"/>
    <col min="5381" max="5381" width="15.44140625" style="124" customWidth="1"/>
    <col min="5382" max="5382" width="76.109375" style="124" customWidth="1"/>
    <col min="5383" max="5383" width="19.44140625" style="124" customWidth="1"/>
    <col min="5384" max="5384" width="20.88671875" style="124" customWidth="1"/>
    <col min="5385" max="5385" width="16.44140625" style="124" bestFit="1" customWidth="1"/>
    <col min="5386" max="5628" width="9.109375" style="124" customWidth="1"/>
    <col min="5629" max="5629" width="7.5546875" style="124" bestFit="1" customWidth="1"/>
    <col min="5630" max="5630" width="7" style="124" bestFit="1" customWidth="1"/>
    <col min="5631" max="5631" width="5.5546875" style="124"/>
    <col min="5632" max="5632" width="9.109375" style="124" customWidth="1"/>
    <col min="5633" max="5634" width="8.5546875" style="124" customWidth="1"/>
    <col min="5635" max="5635" width="6.5546875" style="124" customWidth="1"/>
    <col min="5636" max="5636" width="11.88671875" style="124" bestFit="1" customWidth="1"/>
    <col min="5637" max="5637" width="15.44140625" style="124" customWidth="1"/>
    <col min="5638" max="5638" width="76.109375" style="124" customWidth="1"/>
    <col min="5639" max="5639" width="19.44140625" style="124" customWidth="1"/>
    <col min="5640" max="5640" width="20.88671875" style="124" customWidth="1"/>
    <col min="5641" max="5641" width="16.44140625" style="124" bestFit="1" customWidth="1"/>
    <col min="5642" max="5884" width="9.109375" style="124" customWidth="1"/>
    <col min="5885" max="5885" width="7.5546875" style="124" bestFit="1" customWidth="1"/>
    <col min="5886" max="5886" width="7" style="124" bestFit="1" customWidth="1"/>
    <col min="5887" max="5887" width="5.5546875" style="124"/>
    <col min="5888" max="5888" width="9.109375" style="124" customWidth="1"/>
    <col min="5889" max="5890" width="8.5546875" style="124" customWidth="1"/>
    <col min="5891" max="5891" width="6.5546875" style="124" customWidth="1"/>
    <col min="5892" max="5892" width="11.88671875" style="124" bestFit="1" customWidth="1"/>
    <col min="5893" max="5893" width="15.44140625" style="124" customWidth="1"/>
    <col min="5894" max="5894" width="76.109375" style="124" customWidth="1"/>
    <col min="5895" max="5895" width="19.44140625" style="124" customWidth="1"/>
    <col min="5896" max="5896" width="20.88671875" style="124" customWidth="1"/>
    <col min="5897" max="5897" width="16.44140625" style="124" bestFit="1" customWidth="1"/>
    <col min="5898" max="6140" width="9.109375" style="124" customWidth="1"/>
    <col min="6141" max="6141" width="7.5546875" style="124" bestFit="1" customWidth="1"/>
    <col min="6142" max="6142" width="7" style="124" bestFit="1" customWidth="1"/>
    <col min="6143" max="6143" width="5.5546875" style="124"/>
    <col min="6144" max="6144" width="9.109375" style="124" customWidth="1"/>
    <col min="6145" max="6146" width="8.5546875" style="124" customWidth="1"/>
    <col min="6147" max="6147" width="6.5546875" style="124" customWidth="1"/>
    <col min="6148" max="6148" width="11.88671875" style="124" bestFit="1" customWidth="1"/>
    <col min="6149" max="6149" width="15.44140625" style="124" customWidth="1"/>
    <col min="6150" max="6150" width="76.109375" style="124" customWidth="1"/>
    <col min="6151" max="6151" width="19.44140625" style="124" customWidth="1"/>
    <col min="6152" max="6152" width="20.88671875" style="124" customWidth="1"/>
    <col min="6153" max="6153" width="16.44140625" style="124" bestFit="1" customWidth="1"/>
    <col min="6154" max="6396" width="9.109375" style="124" customWidth="1"/>
    <col min="6397" max="6397" width="7.5546875" style="124" bestFit="1" customWidth="1"/>
    <col min="6398" max="6398" width="7" style="124" bestFit="1" customWidth="1"/>
    <col min="6399" max="6399" width="5.5546875" style="124"/>
    <col min="6400" max="6400" width="9.109375" style="124" customWidth="1"/>
    <col min="6401" max="6402" width="8.5546875" style="124" customWidth="1"/>
    <col min="6403" max="6403" width="6.5546875" style="124" customWidth="1"/>
    <col min="6404" max="6404" width="11.88671875" style="124" bestFit="1" customWidth="1"/>
    <col min="6405" max="6405" width="15.44140625" style="124" customWidth="1"/>
    <col min="6406" max="6406" width="76.109375" style="124" customWidth="1"/>
    <col min="6407" max="6407" width="19.44140625" style="124" customWidth="1"/>
    <col min="6408" max="6408" width="20.88671875" style="124" customWidth="1"/>
    <col min="6409" max="6409" width="16.44140625" style="124" bestFit="1" customWidth="1"/>
    <col min="6410" max="6652" width="9.109375" style="124" customWidth="1"/>
    <col min="6653" max="6653" width="7.5546875" style="124" bestFit="1" customWidth="1"/>
    <col min="6654" max="6654" width="7" style="124" bestFit="1" customWidth="1"/>
    <col min="6655" max="6655" width="5.5546875" style="124"/>
    <col min="6656" max="6656" width="9.109375" style="124" customWidth="1"/>
    <col min="6657" max="6658" width="8.5546875" style="124" customWidth="1"/>
    <col min="6659" max="6659" width="6.5546875" style="124" customWidth="1"/>
    <col min="6660" max="6660" width="11.88671875" style="124" bestFit="1" customWidth="1"/>
    <col min="6661" max="6661" width="15.44140625" style="124" customWidth="1"/>
    <col min="6662" max="6662" width="76.109375" style="124" customWidth="1"/>
    <col min="6663" max="6663" width="19.44140625" style="124" customWidth="1"/>
    <col min="6664" max="6664" width="20.88671875" style="124" customWidth="1"/>
    <col min="6665" max="6665" width="16.44140625" style="124" bestFit="1" customWidth="1"/>
    <col min="6666" max="6908" width="9.109375" style="124" customWidth="1"/>
    <col min="6909" max="6909" width="7.5546875" style="124" bestFit="1" customWidth="1"/>
    <col min="6910" max="6910" width="7" style="124" bestFit="1" customWidth="1"/>
    <col min="6911" max="6911" width="5.5546875" style="124"/>
    <col min="6912" max="6912" width="9.109375" style="124" customWidth="1"/>
    <col min="6913" max="6914" width="8.5546875" style="124" customWidth="1"/>
    <col min="6915" max="6915" width="6.5546875" style="124" customWidth="1"/>
    <col min="6916" max="6916" width="11.88671875" style="124" bestFit="1" customWidth="1"/>
    <col min="6917" max="6917" width="15.44140625" style="124" customWidth="1"/>
    <col min="6918" max="6918" width="76.109375" style="124" customWidth="1"/>
    <col min="6919" max="6919" width="19.44140625" style="124" customWidth="1"/>
    <col min="6920" max="6920" width="20.88671875" style="124" customWidth="1"/>
    <col min="6921" max="6921" width="16.44140625" style="124" bestFit="1" customWidth="1"/>
    <col min="6922" max="7164" width="9.109375" style="124" customWidth="1"/>
    <col min="7165" max="7165" width="7.5546875" style="124" bestFit="1" customWidth="1"/>
    <col min="7166" max="7166" width="7" style="124" bestFit="1" customWidth="1"/>
    <col min="7167" max="7167" width="5.5546875" style="124"/>
    <col min="7168" max="7168" width="9.109375" style="124" customWidth="1"/>
    <col min="7169" max="7170" width="8.5546875" style="124" customWidth="1"/>
    <col min="7171" max="7171" width="6.5546875" style="124" customWidth="1"/>
    <col min="7172" max="7172" width="11.88671875" style="124" bestFit="1" customWidth="1"/>
    <col min="7173" max="7173" width="15.44140625" style="124" customWidth="1"/>
    <col min="7174" max="7174" width="76.109375" style="124" customWidth="1"/>
    <col min="7175" max="7175" width="19.44140625" style="124" customWidth="1"/>
    <col min="7176" max="7176" width="20.88671875" style="124" customWidth="1"/>
    <col min="7177" max="7177" width="16.44140625" style="124" bestFit="1" customWidth="1"/>
    <col min="7178" max="7420" width="9.109375" style="124" customWidth="1"/>
    <col min="7421" max="7421" width="7.5546875" style="124" bestFit="1" customWidth="1"/>
    <col min="7422" max="7422" width="7" style="124" bestFit="1" customWidth="1"/>
    <col min="7423" max="7423" width="5.5546875" style="124"/>
    <col min="7424" max="7424" width="9.109375" style="124" customWidth="1"/>
    <col min="7425" max="7426" width="8.5546875" style="124" customWidth="1"/>
    <col min="7427" max="7427" width="6.5546875" style="124" customWidth="1"/>
    <col min="7428" max="7428" width="11.88671875" style="124" bestFit="1" customWidth="1"/>
    <col min="7429" max="7429" width="15.44140625" style="124" customWidth="1"/>
    <col min="7430" max="7430" width="76.109375" style="124" customWidth="1"/>
    <col min="7431" max="7431" width="19.44140625" style="124" customWidth="1"/>
    <col min="7432" max="7432" width="20.88671875" style="124" customWidth="1"/>
    <col min="7433" max="7433" width="16.44140625" style="124" bestFit="1" customWidth="1"/>
    <col min="7434" max="7676" width="9.109375" style="124" customWidth="1"/>
    <col min="7677" max="7677" width="7.5546875" style="124" bestFit="1" customWidth="1"/>
    <col min="7678" max="7678" width="7" style="124" bestFit="1" customWidth="1"/>
    <col min="7679" max="7679" width="5.5546875" style="124"/>
    <col min="7680" max="7680" width="9.109375" style="124" customWidth="1"/>
    <col min="7681" max="7682" width="8.5546875" style="124" customWidth="1"/>
    <col min="7683" max="7683" width="6.5546875" style="124" customWidth="1"/>
    <col min="7684" max="7684" width="11.88671875" style="124" bestFit="1" customWidth="1"/>
    <col min="7685" max="7685" width="15.44140625" style="124" customWidth="1"/>
    <col min="7686" max="7686" width="76.109375" style="124" customWidth="1"/>
    <col min="7687" max="7687" width="19.44140625" style="124" customWidth="1"/>
    <col min="7688" max="7688" width="20.88671875" style="124" customWidth="1"/>
    <col min="7689" max="7689" width="16.44140625" style="124" bestFit="1" customWidth="1"/>
    <col min="7690" max="7932" width="9.109375" style="124" customWidth="1"/>
    <col min="7933" max="7933" width="7.5546875" style="124" bestFit="1" customWidth="1"/>
    <col min="7934" max="7934" width="7" style="124" bestFit="1" customWidth="1"/>
    <col min="7935" max="7935" width="5.5546875" style="124"/>
    <col min="7936" max="7936" width="9.109375" style="124" customWidth="1"/>
    <col min="7937" max="7938" width="8.5546875" style="124" customWidth="1"/>
    <col min="7939" max="7939" width="6.5546875" style="124" customWidth="1"/>
    <col min="7940" max="7940" width="11.88671875" style="124" bestFit="1" customWidth="1"/>
    <col min="7941" max="7941" width="15.44140625" style="124" customWidth="1"/>
    <col min="7942" max="7942" width="76.109375" style="124" customWidth="1"/>
    <col min="7943" max="7943" width="19.44140625" style="124" customWidth="1"/>
    <col min="7944" max="7944" width="20.88671875" style="124" customWidth="1"/>
    <col min="7945" max="7945" width="16.44140625" style="124" bestFit="1" customWidth="1"/>
    <col min="7946" max="8188" width="9.109375" style="124" customWidth="1"/>
    <col min="8189" max="8189" width="7.5546875" style="124" bestFit="1" customWidth="1"/>
    <col min="8190" max="8190" width="7" style="124" bestFit="1" customWidth="1"/>
    <col min="8191" max="8191" width="5.5546875" style="124"/>
    <col min="8192" max="8192" width="9.109375" style="124" customWidth="1"/>
    <col min="8193" max="8194" width="8.5546875" style="124" customWidth="1"/>
    <col min="8195" max="8195" width="6.5546875" style="124" customWidth="1"/>
    <col min="8196" max="8196" width="11.88671875" style="124" bestFit="1" customWidth="1"/>
    <col min="8197" max="8197" width="15.44140625" style="124" customWidth="1"/>
    <col min="8198" max="8198" width="76.109375" style="124" customWidth="1"/>
    <col min="8199" max="8199" width="19.44140625" style="124" customWidth="1"/>
    <col min="8200" max="8200" width="20.88671875" style="124" customWidth="1"/>
    <col min="8201" max="8201" width="16.44140625" style="124" bestFit="1" customWidth="1"/>
    <col min="8202" max="8444" width="9.109375" style="124" customWidth="1"/>
    <col min="8445" max="8445" width="7.5546875" style="124" bestFit="1" customWidth="1"/>
    <col min="8446" max="8446" width="7" style="124" bestFit="1" customWidth="1"/>
    <col min="8447" max="8447" width="5.5546875" style="124"/>
    <col min="8448" max="8448" width="9.109375" style="124" customWidth="1"/>
    <col min="8449" max="8450" width="8.5546875" style="124" customWidth="1"/>
    <col min="8451" max="8451" width="6.5546875" style="124" customWidth="1"/>
    <col min="8452" max="8452" width="11.88671875" style="124" bestFit="1" customWidth="1"/>
    <col min="8453" max="8453" width="15.44140625" style="124" customWidth="1"/>
    <col min="8454" max="8454" width="76.109375" style="124" customWidth="1"/>
    <col min="8455" max="8455" width="19.44140625" style="124" customWidth="1"/>
    <col min="8456" max="8456" width="20.88671875" style="124" customWidth="1"/>
    <col min="8457" max="8457" width="16.44140625" style="124" bestFit="1" customWidth="1"/>
    <col min="8458" max="8700" width="9.109375" style="124" customWidth="1"/>
    <col min="8701" max="8701" width="7.5546875" style="124" bestFit="1" customWidth="1"/>
    <col min="8702" max="8702" width="7" style="124" bestFit="1" customWidth="1"/>
    <col min="8703" max="8703" width="5.5546875" style="124"/>
    <col min="8704" max="8704" width="9.109375" style="124" customWidth="1"/>
    <col min="8705" max="8706" width="8.5546875" style="124" customWidth="1"/>
    <col min="8707" max="8707" width="6.5546875" style="124" customWidth="1"/>
    <col min="8708" max="8708" width="11.88671875" style="124" bestFit="1" customWidth="1"/>
    <col min="8709" max="8709" width="15.44140625" style="124" customWidth="1"/>
    <col min="8710" max="8710" width="76.109375" style="124" customWidth="1"/>
    <col min="8711" max="8711" width="19.44140625" style="124" customWidth="1"/>
    <col min="8712" max="8712" width="20.88671875" style="124" customWidth="1"/>
    <col min="8713" max="8713" width="16.44140625" style="124" bestFit="1" customWidth="1"/>
    <col min="8714" max="8956" width="9.109375" style="124" customWidth="1"/>
    <col min="8957" max="8957" width="7.5546875" style="124" bestFit="1" customWidth="1"/>
    <col min="8958" max="8958" width="7" style="124" bestFit="1" customWidth="1"/>
    <col min="8959" max="8959" width="5.5546875" style="124"/>
    <col min="8960" max="8960" width="9.109375" style="124" customWidth="1"/>
    <col min="8961" max="8962" width="8.5546875" style="124" customWidth="1"/>
    <col min="8963" max="8963" width="6.5546875" style="124" customWidth="1"/>
    <col min="8964" max="8964" width="11.88671875" style="124" bestFit="1" customWidth="1"/>
    <col min="8965" max="8965" width="15.44140625" style="124" customWidth="1"/>
    <col min="8966" max="8966" width="76.109375" style="124" customWidth="1"/>
    <col min="8967" max="8967" width="19.44140625" style="124" customWidth="1"/>
    <col min="8968" max="8968" width="20.88671875" style="124" customWidth="1"/>
    <col min="8969" max="8969" width="16.44140625" style="124" bestFit="1" customWidth="1"/>
    <col min="8970" max="9212" width="9.109375" style="124" customWidth="1"/>
    <col min="9213" max="9213" width="7.5546875" style="124" bestFit="1" customWidth="1"/>
    <col min="9214" max="9214" width="7" style="124" bestFit="1" customWidth="1"/>
    <col min="9215" max="9215" width="5.5546875" style="124"/>
    <col min="9216" max="9216" width="9.109375" style="124" customWidth="1"/>
    <col min="9217" max="9218" width="8.5546875" style="124" customWidth="1"/>
    <col min="9219" max="9219" width="6.5546875" style="124" customWidth="1"/>
    <col min="9220" max="9220" width="11.88671875" style="124" bestFit="1" customWidth="1"/>
    <col min="9221" max="9221" width="15.44140625" style="124" customWidth="1"/>
    <col min="9222" max="9222" width="76.109375" style="124" customWidth="1"/>
    <col min="9223" max="9223" width="19.44140625" style="124" customWidth="1"/>
    <col min="9224" max="9224" width="20.88671875" style="124" customWidth="1"/>
    <col min="9225" max="9225" width="16.44140625" style="124" bestFit="1" customWidth="1"/>
    <col min="9226" max="9468" width="9.109375" style="124" customWidth="1"/>
    <col min="9469" max="9469" width="7.5546875" style="124" bestFit="1" customWidth="1"/>
    <col min="9470" max="9470" width="7" style="124" bestFit="1" customWidth="1"/>
    <col min="9471" max="9471" width="5.5546875" style="124"/>
    <col min="9472" max="9472" width="9.109375" style="124" customWidth="1"/>
    <col min="9473" max="9474" width="8.5546875" style="124" customWidth="1"/>
    <col min="9475" max="9475" width="6.5546875" style="124" customWidth="1"/>
    <col min="9476" max="9476" width="11.88671875" style="124" bestFit="1" customWidth="1"/>
    <col min="9477" max="9477" width="15.44140625" style="124" customWidth="1"/>
    <col min="9478" max="9478" width="76.109375" style="124" customWidth="1"/>
    <col min="9479" max="9479" width="19.44140625" style="124" customWidth="1"/>
    <col min="9480" max="9480" width="20.88671875" style="124" customWidth="1"/>
    <col min="9481" max="9481" width="16.44140625" style="124" bestFit="1" customWidth="1"/>
    <col min="9482" max="9724" width="9.109375" style="124" customWidth="1"/>
    <col min="9725" max="9725" width="7.5546875" style="124" bestFit="1" customWidth="1"/>
    <col min="9726" max="9726" width="7" style="124" bestFit="1" customWidth="1"/>
    <col min="9727" max="9727" width="5.5546875" style="124"/>
    <col min="9728" max="9728" width="9.109375" style="124" customWidth="1"/>
    <col min="9729" max="9730" width="8.5546875" style="124" customWidth="1"/>
    <col min="9731" max="9731" width="6.5546875" style="124" customWidth="1"/>
    <col min="9732" max="9732" width="11.88671875" style="124" bestFit="1" customWidth="1"/>
    <col min="9733" max="9733" width="15.44140625" style="124" customWidth="1"/>
    <col min="9734" max="9734" width="76.109375" style="124" customWidth="1"/>
    <col min="9735" max="9735" width="19.44140625" style="124" customWidth="1"/>
    <col min="9736" max="9736" width="20.88671875" style="124" customWidth="1"/>
    <col min="9737" max="9737" width="16.44140625" style="124" bestFit="1" customWidth="1"/>
    <col min="9738" max="9980" width="9.109375" style="124" customWidth="1"/>
    <col min="9981" max="9981" width="7.5546875" style="124" bestFit="1" customWidth="1"/>
    <col min="9982" max="9982" width="7" style="124" bestFit="1" customWidth="1"/>
    <col min="9983" max="9983" width="5.5546875" style="124"/>
    <col min="9984" max="9984" width="9.109375" style="124" customWidth="1"/>
    <col min="9985" max="9986" width="8.5546875" style="124" customWidth="1"/>
    <col min="9987" max="9987" width="6.5546875" style="124" customWidth="1"/>
    <col min="9988" max="9988" width="11.88671875" style="124" bestFit="1" customWidth="1"/>
    <col min="9989" max="9989" width="15.44140625" style="124" customWidth="1"/>
    <col min="9990" max="9990" width="76.109375" style="124" customWidth="1"/>
    <col min="9991" max="9991" width="19.44140625" style="124" customWidth="1"/>
    <col min="9992" max="9992" width="20.88671875" style="124" customWidth="1"/>
    <col min="9993" max="9993" width="16.44140625" style="124" bestFit="1" customWidth="1"/>
    <col min="9994" max="10236" width="9.109375" style="124" customWidth="1"/>
    <col min="10237" max="10237" width="7.5546875" style="124" bestFit="1" customWidth="1"/>
    <col min="10238" max="10238" width="7" style="124" bestFit="1" customWidth="1"/>
    <col min="10239" max="10239" width="5.5546875" style="124"/>
    <col min="10240" max="10240" width="9.109375" style="124" customWidth="1"/>
    <col min="10241" max="10242" width="8.5546875" style="124" customWidth="1"/>
    <col min="10243" max="10243" width="6.5546875" style="124" customWidth="1"/>
    <col min="10244" max="10244" width="11.88671875" style="124" bestFit="1" customWidth="1"/>
    <col min="10245" max="10245" width="15.44140625" style="124" customWidth="1"/>
    <col min="10246" max="10246" width="76.109375" style="124" customWidth="1"/>
    <col min="10247" max="10247" width="19.44140625" style="124" customWidth="1"/>
    <col min="10248" max="10248" width="20.88671875" style="124" customWidth="1"/>
    <col min="10249" max="10249" width="16.44140625" style="124" bestFit="1" customWidth="1"/>
    <col min="10250" max="10492" width="9.109375" style="124" customWidth="1"/>
    <col min="10493" max="10493" width="7.5546875" style="124" bestFit="1" customWidth="1"/>
    <col min="10494" max="10494" width="7" style="124" bestFit="1" customWidth="1"/>
    <col min="10495" max="10495" width="5.5546875" style="124"/>
    <col min="10496" max="10496" width="9.109375" style="124" customWidth="1"/>
    <col min="10497" max="10498" width="8.5546875" style="124" customWidth="1"/>
    <col min="10499" max="10499" width="6.5546875" style="124" customWidth="1"/>
    <col min="10500" max="10500" width="11.88671875" style="124" bestFit="1" customWidth="1"/>
    <col min="10501" max="10501" width="15.44140625" style="124" customWidth="1"/>
    <col min="10502" max="10502" width="76.109375" style="124" customWidth="1"/>
    <col min="10503" max="10503" width="19.44140625" style="124" customWidth="1"/>
    <col min="10504" max="10504" width="20.88671875" style="124" customWidth="1"/>
    <col min="10505" max="10505" width="16.44140625" style="124" bestFit="1" customWidth="1"/>
    <col min="10506" max="10748" width="9.109375" style="124" customWidth="1"/>
    <col min="10749" max="10749" width="7.5546875" style="124" bestFit="1" customWidth="1"/>
    <col min="10750" max="10750" width="7" style="124" bestFit="1" customWidth="1"/>
    <col min="10751" max="10751" width="5.5546875" style="124"/>
    <col min="10752" max="10752" width="9.109375" style="124" customWidth="1"/>
    <col min="10753" max="10754" width="8.5546875" style="124" customWidth="1"/>
    <col min="10755" max="10755" width="6.5546875" style="124" customWidth="1"/>
    <col min="10756" max="10756" width="11.88671875" style="124" bestFit="1" customWidth="1"/>
    <col min="10757" max="10757" width="15.44140625" style="124" customWidth="1"/>
    <col min="10758" max="10758" width="76.109375" style="124" customWidth="1"/>
    <col min="10759" max="10759" width="19.44140625" style="124" customWidth="1"/>
    <col min="10760" max="10760" width="20.88671875" style="124" customWidth="1"/>
    <col min="10761" max="10761" width="16.44140625" style="124" bestFit="1" customWidth="1"/>
    <col min="10762" max="11004" width="9.109375" style="124" customWidth="1"/>
    <col min="11005" max="11005" width="7.5546875" style="124" bestFit="1" customWidth="1"/>
    <col min="11006" max="11006" width="7" style="124" bestFit="1" customWidth="1"/>
    <col min="11007" max="11007" width="5.5546875" style="124"/>
    <col min="11008" max="11008" width="9.109375" style="124" customWidth="1"/>
    <col min="11009" max="11010" width="8.5546875" style="124" customWidth="1"/>
    <col min="11011" max="11011" width="6.5546875" style="124" customWidth="1"/>
    <col min="11012" max="11012" width="11.88671875" style="124" bestFit="1" customWidth="1"/>
    <col min="11013" max="11013" width="15.44140625" style="124" customWidth="1"/>
    <col min="11014" max="11014" width="76.109375" style="124" customWidth="1"/>
    <col min="11015" max="11015" width="19.44140625" style="124" customWidth="1"/>
    <col min="11016" max="11016" width="20.88671875" style="124" customWidth="1"/>
    <col min="11017" max="11017" width="16.44140625" style="124" bestFit="1" customWidth="1"/>
    <col min="11018" max="11260" width="9.109375" style="124" customWidth="1"/>
    <col min="11261" max="11261" width="7.5546875" style="124" bestFit="1" customWidth="1"/>
    <col min="11262" max="11262" width="7" style="124" bestFit="1" customWidth="1"/>
    <col min="11263" max="11263" width="5.5546875" style="124"/>
    <col min="11264" max="11264" width="9.109375" style="124" customWidth="1"/>
    <col min="11265" max="11266" width="8.5546875" style="124" customWidth="1"/>
    <col min="11267" max="11267" width="6.5546875" style="124" customWidth="1"/>
    <col min="11268" max="11268" width="11.88671875" style="124" bestFit="1" customWidth="1"/>
    <col min="11269" max="11269" width="15.44140625" style="124" customWidth="1"/>
    <col min="11270" max="11270" width="76.109375" style="124" customWidth="1"/>
    <col min="11271" max="11271" width="19.44140625" style="124" customWidth="1"/>
    <col min="11272" max="11272" width="20.88671875" style="124" customWidth="1"/>
    <col min="11273" max="11273" width="16.44140625" style="124" bestFit="1" customWidth="1"/>
    <col min="11274" max="11516" width="9.109375" style="124" customWidth="1"/>
    <col min="11517" max="11517" width="7.5546875" style="124" bestFit="1" customWidth="1"/>
    <col min="11518" max="11518" width="7" style="124" bestFit="1" customWidth="1"/>
    <col min="11519" max="11519" width="5.5546875" style="124"/>
    <col min="11520" max="11520" width="9.109375" style="124" customWidth="1"/>
    <col min="11521" max="11522" width="8.5546875" style="124" customWidth="1"/>
    <col min="11523" max="11523" width="6.5546875" style="124" customWidth="1"/>
    <col min="11524" max="11524" width="11.88671875" style="124" bestFit="1" customWidth="1"/>
    <col min="11525" max="11525" width="15.44140625" style="124" customWidth="1"/>
    <col min="11526" max="11526" width="76.109375" style="124" customWidth="1"/>
    <col min="11527" max="11527" width="19.44140625" style="124" customWidth="1"/>
    <col min="11528" max="11528" width="20.88671875" style="124" customWidth="1"/>
    <col min="11529" max="11529" width="16.44140625" style="124" bestFit="1" customWidth="1"/>
    <col min="11530" max="11772" width="9.109375" style="124" customWidth="1"/>
    <col min="11773" max="11773" width="7.5546875" style="124" bestFit="1" customWidth="1"/>
    <col min="11774" max="11774" width="7" style="124" bestFit="1" customWidth="1"/>
    <col min="11775" max="11775" width="5.5546875" style="124"/>
    <col min="11776" max="11776" width="9.109375" style="124" customWidth="1"/>
    <col min="11777" max="11778" width="8.5546875" style="124" customWidth="1"/>
    <col min="11779" max="11779" width="6.5546875" style="124" customWidth="1"/>
    <col min="11780" max="11780" width="11.88671875" style="124" bestFit="1" customWidth="1"/>
    <col min="11781" max="11781" width="15.44140625" style="124" customWidth="1"/>
    <col min="11782" max="11782" width="76.109375" style="124" customWidth="1"/>
    <col min="11783" max="11783" width="19.44140625" style="124" customWidth="1"/>
    <col min="11784" max="11784" width="20.88671875" style="124" customWidth="1"/>
    <col min="11785" max="11785" width="16.44140625" style="124" bestFit="1" customWidth="1"/>
    <col min="11786" max="12028" width="9.109375" style="124" customWidth="1"/>
    <col min="12029" max="12029" width="7.5546875" style="124" bestFit="1" customWidth="1"/>
    <col min="12030" max="12030" width="7" style="124" bestFit="1" customWidth="1"/>
    <col min="12031" max="12031" width="5.5546875" style="124"/>
    <col min="12032" max="12032" width="9.109375" style="124" customWidth="1"/>
    <col min="12033" max="12034" width="8.5546875" style="124" customWidth="1"/>
    <col min="12035" max="12035" width="6.5546875" style="124" customWidth="1"/>
    <col min="12036" max="12036" width="11.88671875" style="124" bestFit="1" customWidth="1"/>
    <col min="12037" max="12037" width="15.44140625" style="124" customWidth="1"/>
    <col min="12038" max="12038" width="76.109375" style="124" customWidth="1"/>
    <col min="12039" max="12039" width="19.44140625" style="124" customWidth="1"/>
    <col min="12040" max="12040" width="20.88671875" style="124" customWidth="1"/>
    <col min="12041" max="12041" width="16.44140625" style="124" bestFit="1" customWidth="1"/>
    <col min="12042" max="12284" width="9.109375" style="124" customWidth="1"/>
    <col min="12285" max="12285" width="7.5546875" style="124" bestFit="1" customWidth="1"/>
    <col min="12286" max="12286" width="7" style="124" bestFit="1" customWidth="1"/>
    <col min="12287" max="12287" width="5.5546875" style="124"/>
    <col min="12288" max="12288" width="9.109375" style="124" customWidth="1"/>
    <col min="12289" max="12290" width="8.5546875" style="124" customWidth="1"/>
    <col min="12291" max="12291" width="6.5546875" style="124" customWidth="1"/>
    <col min="12292" max="12292" width="11.88671875" style="124" bestFit="1" customWidth="1"/>
    <col min="12293" max="12293" width="15.44140625" style="124" customWidth="1"/>
    <col min="12294" max="12294" width="76.109375" style="124" customWidth="1"/>
    <col min="12295" max="12295" width="19.44140625" style="124" customWidth="1"/>
    <col min="12296" max="12296" width="20.88671875" style="124" customWidth="1"/>
    <col min="12297" max="12297" width="16.44140625" style="124" bestFit="1" customWidth="1"/>
    <col min="12298" max="12540" width="9.109375" style="124" customWidth="1"/>
    <col min="12541" max="12541" width="7.5546875" style="124" bestFit="1" customWidth="1"/>
    <col min="12542" max="12542" width="7" style="124" bestFit="1" customWidth="1"/>
    <col min="12543" max="12543" width="5.5546875" style="124"/>
    <col min="12544" max="12544" width="9.109375" style="124" customWidth="1"/>
    <col min="12545" max="12546" width="8.5546875" style="124" customWidth="1"/>
    <col min="12547" max="12547" width="6.5546875" style="124" customWidth="1"/>
    <col min="12548" max="12548" width="11.88671875" style="124" bestFit="1" customWidth="1"/>
    <col min="12549" max="12549" width="15.44140625" style="124" customWidth="1"/>
    <col min="12550" max="12550" width="76.109375" style="124" customWidth="1"/>
    <col min="12551" max="12551" width="19.44140625" style="124" customWidth="1"/>
    <col min="12552" max="12552" width="20.88671875" style="124" customWidth="1"/>
    <col min="12553" max="12553" width="16.44140625" style="124" bestFit="1" customWidth="1"/>
    <col min="12554" max="12796" width="9.109375" style="124" customWidth="1"/>
    <col min="12797" max="12797" width="7.5546875" style="124" bestFit="1" customWidth="1"/>
    <col min="12798" max="12798" width="7" style="124" bestFit="1" customWidth="1"/>
    <col min="12799" max="12799" width="5.5546875" style="124"/>
    <col min="12800" max="12800" width="9.109375" style="124" customWidth="1"/>
    <col min="12801" max="12802" width="8.5546875" style="124" customWidth="1"/>
    <col min="12803" max="12803" width="6.5546875" style="124" customWidth="1"/>
    <col min="12804" max="12804" width="11.88671875" style="124" bestFit="1" customWidth="1"/>
    <col min="12805" max="12805" width="15.44140625" style="124" customWidth="1"/>
    <col min="12806" max="12806" width="76.109375" style="124" customWidth="1"/>
    <col min="12807" max="12807" width="19.44140625" style="124" customWidth="1"/>
    <col min="12808" max="12808" width="20.88671875" style="124" customWidth="1"/>
    <col min="12809" max="12809" width="16.44140625" style="124" bestFit="1" customWidth="1"/>
    <col min="12810" max="13052" width="9.109375" style="124" customWidth="1"/>
    <col min="13053" max="13053" width="7.5546875" style="124" bestFit="1" customWidth="1"/>
    <col min="13054" max="13054" width="7" style="124" bestFit="1" customWidth="1"/>
    <col min="13055" max="13055" width="5.5546875" style="124"/>
    <col min="13056" max="13056" width="9.109375" style="124" customWidth="1"/>
    <col min="13057" max="13058" width="8.5546875" style="124" customWidth="1"/>
    <col min="13059" max="13059" width="6.5546875" style="124" customWidth="1"/>
    <col min="13060" max="13060" width="11.88671875" style="124" bestFit="1" customWidth="1"/>
    <col min="13061" max="13061" width="15.44140625" style="124" customWidth="1"/>
    <col min="13062" max="13062" width="76.109375" style="124" customWidth="1"/>
    <col min="13063" max="13063" width="19.44140625" style="124" customWidth="1"/>
    <col min="13064" max="13064" width="20.88671875" style="124" customWidth="1"/>
    <col min="13065" max="13065" width="16.44140625" style="124" bestFit="1" customWidth="1"/>
    <col min="13066" max="13308" width="9.109375" style="124" customWidth="1"/>
    <col min="13309" max="13309" width="7.5546875" style="124" bestFit="1" customWidth="1"/>
    <col min="13310" max="13310" width="7" style="124" bestFit="1" customWidth="1"/>
    <col min="13311" max="13311" width="5.5546875" style="124"/>
    <col min="13312" max="13312" width="9.109375" style="124" customWidth="1"/>
    <col min="13313" max="13314" width="8.5546875" style="124" customWidth="1"/>
    <col min="13315" max="13315" width="6.5546875" style="124" customWidth="1"/>
    <col min="13316" max="13316" width="11.88671875" style="124" bestFit="1" customWidth="1"/>
    <col min="13317" max="13317" width="15.44140625" style="124" customWidth="1"/>
    <col min="13318" max="13318" width="76.109375" style="124" customWidth="1"/>
    <col min="13319" max="13319" width="19.44140625" style="124" customWidth="1"/>
    <col min="13320" max="13320" width="20.88671875" style="124" customWidth="1"/>
    <col min="13321" max="13321" width="16.44140625" style="124" bestFit="1" customWidth="1"/>
    <col min="13322" max="13564" width="9.109375" style="124" customWidth="1"/>
    <col min="13565" max="13565" width="7.5546875" style="124" bestFit="1" customWidth="1"/>
    <col min="13566" max="13566" width="7" style="124" bestFit="1" customWidth="1"/>
    <col min="13567" max="13567" width="5.5546875" style="124"/>
    <col min="13568" max="13568" width="9.109375" style="124" customWidth="1"/>
    <col min="13569" max="13570" width="8.5546875" style="124" customWidth="1"/>
    <col min="13571" max="13571" width="6.5546875" style="124" customWidth="1"/>
    <col min="13572" max="13572" width="11.88671875" style="124" bestFit="1" customWidth="1"/>
    <col min="13573" max="13573" width="15.44140625" style="124" customWidth="1"/>
    <col min="13574" max="13574" width="76.109375" style="124" customWidth="1"/>
    <col min="13575" max="13575" width="19.44140625" style="124" customWidth="1"/>
    <col min="13576" max="13576" width="20.88671875" style="124" customWidth="1"/>
    <col min="13577" max="13577" width="16.44140625" style="124" bestFit="1" customWidth="1"/>
    <col min="13578" max="13820" width="9.109375" style="124" customWidth="1"/>
    <col min="13821" max="13821" width="7.5546875" style="124" bestFit="1" customWidth="1"/>
    <col min="13822" max="13822" width="7" style="124" bestFit="1" customWidth="1"/>
    <col min="13823" max="13823" width="5.5546875" style="124"/>
    <col min="13824" max="13824" width="9.109375" style="124" customWidth="1"/>
    <col min="13825" max="13826" width="8.5546875" style="124" customWidth="1"/>
    <col min="13827" max="13827" width="6.5546875" style="124" customWidth="1"/>
    <col min="13828" max="13828" width="11.88671875" style="124" bestFit="1" customWidth="1"/>
    <col min="13829" max="13829" width="15.44140625" style="124" customWidth="1"/>
    <col min="13830" max="13830" width="76.109375" style="124" customWidth="1"/>
    <col min="13831" max="13831" width="19.44140625" style="124" customWidth="1"/>
    <col min="13832" max="13832" width="20.88671875" style="124" customWidth="1"/>
    <col min="13833" max="13833" width="16.44140625" style="124" bestFit="1" customWidth="1"/>
    <col min="13834" max="14076" width="9.109375" style="124" customWidth="1"/>
    <col min="14077" max="14077" width="7.5546875" style="124" bestFit="1" customWidth="1"/>
    <col min="14078" max="14078" width="7" style="124" bestFit="1" customWidth="1"/>
    <col min="14079" max="14079" width="5.5546875" style="124"/>
    <col min="14080" max="14080" width="9.109375" style="124" customWidth="1"/>
    <col min="14081" max="14082" width="8.5546875" style="124" customWidth="1"/>
    <col min="14083" max="14083" width="6.5546875" style="124" customWidth="1"/>
    <col min="14084" max="14084" width="11.88671875" style="124" bestFit="1" customWidth="1"/>
    <col min="14085" max="14085" width="15.44140625" style="124" customWidth="1"/>
    <col min="14086" max="14086" width="76.109375" style="124" customWidth="1"/>
    <col min="14087" max="14087" width="19.44140625" style="124" customWidth="1"/>
    <col min="14088" max="14088" width="20.88671875" style="124" customWidth="1"/>
    <col min="14089" max="14089" width="16.44140625" style="124" bestFit="1" customWidth="1"/>
    <col min="14090" max="14332" width="9.109375" style="124" customWidth="1"/>
    <col min="14333" max="14333" width="7.5546875" style="124" bestFit="1" customWidth="1"/>
    <col min="14334" max="14334" width="7" style="124" bestFit="1" customWidth="1"/>
    <col min="14335" max="14335" width="5.5546875" style="124"/>
    <col min="14336" max="14336" width="9.109375" style="124" customWidth="1"/>
    <col min="14337" max="14338" width="8.5546875" style="124" customWidth="1"/>
    <col min="14339" max="14339" width="6.5546875" style="124" customWidth="1"/>
    <col min="14340" max="14340" width="11.88671875" style="124" bestFit="1" customWidth="1"/>
    <col min="14341" max="14341" width="15.44140625" style="124" customWidth="1"/>
    <col min="14342" max="14342" width="76.109375" style="124" customWidth="1"/>
    <col min="14343" max="14343" width="19.44140625" style="124" customWidth="1"/>
    <col min="14344" max="14344" width="20.88671875" style="124" customWidth="1"/>
    <col min="14345" max="14345" width="16.44140625" style="124" bestFit="1" customWidth="1"/>
    <col min="14346" max="14588" width="9.109375" style="124" customWidth="1"/>
    <col min="14589" max="14589" width="7.5546875" style="124" bestFit="1" customWidth="1"/>
    <col min="14590" max="14590" width="7" style="124" bestFit="1" customWidth="1"/>
    <col min="14591" max="14591" width="5.5546875" style="124"/>
    <col min="14592" max="14592" width="9.109375" style="124" customWidth="1"/>
    <col min="14593" max="14594" width="8.5546875" style="124" customWidth="1"/>
    <col min="14595" max="14595" width="6.5546875" style="124" customWidth="1"/>
    <col min="14596" max="14596" width="11.88671875" style="124" bestFit="1" customWidth="1"/>
    <col min="14597" max="14597" width="15.44140625" style="124" customWidth="1"/>
    <col min="14598" max="14598" width="76.109375" style="124" customWidth="1"/>
    <col min="14599" max="14599" width="19.44140625" style="124" customWidth="1"/>
    <col min="14600" max="14600" width="20.88671875" style="124" customWidth="1"/>
    <col min="14601" max="14601" width="16.44140625" style="124" bestFit="1" customWidth="1"/>
    <col min="14602" max="14844" width="9.109375" style="124" customWidth="1"/>
    <col min="14845" max="14845" width="7.5546875" style="124" bestFit="1" customWidth="1"/>
    <col min="14846" max="14846" width="7" style="124" bestFit="1" customWidth="1"/>
    <col min="14847" max="14847" width="5.5546875" style="124"/>
    <col min="14848" max="14848" width="9.109375" style="124" customWidth="1"/>
    <col min="14849" max="14850" width="8.5546875" style="124" customWidth="1"/>
    <col min="14851" max="14851" width="6.5546875" style="124" customWidth="1"/>
    <col min="14852" max="14852" width="11.88671875" style="124" bestFit="1" customWidth="1"/>
    <col min="14853" max="14853" width="15.44140625" style="124" customWidth="1"/>
    <col min="14854" max="14854" width="76.109375" style="124" customWidth="1"/>
    <col min="14855" max="14855" width="19.44140625" style="124" customWidth="1"/>
    <col min="14856" max="14856" width="20.88671875" style="124" customWidth="1"/>
    <col min="14857" max="14857" width="16.44140625" style="124" bestFit="1" customWidth="1"/>
    <col min="14858" max="15100" width="9.109375" style="124" customWidth="1"/>
    <col min="15101" max="15101" width="7.5546875" style="124" bestFit="1" customWidth="1"/>
    <col min="15102" max="15102" width="7" style="124" bestFit="1" customWidth="1"/>
    <col min="15103" max="15103" width="5.5546875" style="124"/>
    <col min="15104" max="15104" width="9.109375" style="124" customWidth="1"/>
    <col min="15105" max="15106" width="8.5546875" style="124" customWidth="1"/>
    <col min="15107" max="15107" width="6.5546875" style="124" customWidth="1"/>
    <col min="15108" max="15108" width="11.88671875" style="124" bestFit="1" customWidth="1"/>
    <col min="15109" max="15109" width="15.44140625" style="124" customWidth="1"/>
    <col min="15110" max="15110" width="76.109375" style="124" customWidth="1"/>
    <col min="15111" max="15111" width="19.44140625" style="124" customWidth="1"/>
    <col min="15112" max="15112" width="20.88671875" style="124" customWidth="1"/>
    <col min="15113" max="15113" width="16.44140625" style="124" bestFit="1" customWidth="1"/>
    <col min="15114" max="15356" width="9.109375" style="124" customWidth="1"/>
    <col min="15357" max="15357" width="7.5546875" style="124" bestFit="1" customWidth="1"/>
    <col min="15358" max="15358" width="7" style="124" bestFit="1" customWidth="1"/>
    <col min="15359" max="15359" width="5.5546875" style="124"/>
    <col min="15360" max="15360" width="9.109375" style="124" customWidth="1"/>
    <col min="15361" max="15362" width="8.5546875" style="124" customWidth="1"/>
    <col min="15363" max="15363" width="6.5546875" style="124" customWidth="1"/>
    <col min="15364" max="15364" width="11.88671875" style="124" bestFit="1" customWidth="1"/>
    <col min="15365" max="15365" width="15.44140625" style="124" customWidth="1"/>
    <col min="15366" max="15366" width="76.109375" style="124" customWidth="1"/>
    <col min="15367" max="15367" width="19.44140625" style="124" customWidth="1"/>
    <col min="15368" max="15368" width="20.88671875" style="124" customWidth="1"/>
    <col min="15369" max="15369" width="16.44140625" style="124" bestFit="1" customWidth="1"/>
    <col min="15370" max="15612" width="9.109375" style="124" customWidth="1"/>
    <col min="15613" max="15613" width="7.5546875" style="124" bestFit="1" customWidth="1"/>
    <col min="15614" max="15614" width="7" style="124" bestFit="1" customWidth="1"/>
    <col min="15615" max="15615" width="5.5546875" style="124"/>
    <col min="15616" max="15616" width="9.109375" style="124" customWidth="1"/>
    <col min="15617" max="15618" width="8.5546875" style="124" customWidth="1"/>
    <col min="15619" max="15619" width="6.5546875" style="124" customWidth="1"/>
    <col min="15620" max="15620" width="11.88671875" style="124" bestFit="1" customWidth="1"/>
    <col min="15621" max="15621" width="15.44140625" style="124" customWidth="1"/>
    <col min="15622" max="15622" width="76.109375" style="124" customWidth="1"/>
    <col min="15623" max="15623" width="19.44140625" style="124" customWidth="1"/>
    <col min="15624" max="15624" width="20.88671875" style="124" customWidth="1"/>
    <col min="15625" max="15625" width="16.44140625" style="124" bestFit="1" customWidth="1"/>
    <col min="15626" max="15868" width="9.109375" style="124" customWidth="1"/>
    <col min="15869" max="15869" width="7.5546875" style="124" bestFit="1" customWidth="1"/>
    <col min="15870" max="15870" width="7" style="124" bestFit="1" customWidth="1"/>
    <col min="15871" max="15871" width="5.5546875" style="124"/>
    <col min="15872" max="15872" width="9.109375" style="124" customWidth="1"/>
    <col min="15873" max="15874" width="8.5546875" style="124" customWidth="1"/>
    <col min="15875" max="15875" width="6.5546875" style="124" customWidth="1"/>
    <col min="15876" max="15876" width="11.88671875" style="124" bestFit="1" customWidth="1"/>
    <col min="15877" max="15877" width="15.44140625" style="124" customWidth="1"/>
    <col min="15878" max="15878" width="76.109375" style="124" customWidth="1"/>
    <col min="15879" max="15879" width="19.44140625" style="124" customWidth="1"/>
    <col min="15880" max="15880" width="20.88671875" style="124" customWidth="1"/>
    <col min="15881" max="15881" width="16.44140625" style="124" bestFit="1" customWidth="1"/>
    <col min="15882" max="16124" width="9.109375" style="124" customWidth="1"/>
    <col min="16125" max="16125" width="7.5546875" style="124" bestFit="1" customWidth="1"/>
    <col min="16126" max="16126" width="7" style="124" bestFit="1" customWidth="1"/>
    <col min="16127" max="16127" width="5.5546875" style="124"/>
    <col min="16128" max="16128" width="9.109375" style="124" customWidth="1"/>
    <col min="16129" max="16130" width="8.5546875" style="124" customWidth="1"/>
    <col min="16131" max="16131" width="6.5546875" style="124" customWidth="1"/>
    <col min="16132" max="16132" width="11.88671875" style="124" bestFit="1" customWidth="1"/>
    <col min="16133" max="16133" width="15.44140625" style="124" customWidth="1"/>
    <col min="16134" max="16134" width="76.109375" style="124" customWidth="1"/>
    <col min="16135" max="16135" width="19.44140625" style="124" customWidth="1"/>
    <col min="16136" max="16136" width="20.88671875" style="124" customWidth="1"/>
    <col min="16137" max="16137" width="16.44140625" style="124" bestFit="1" customWidth="1"/>
    <col min="16138" max="16380" width="9.109375" style="124" customWidth="1"/>
    <col min="16381" max="16381" width="7.5546875" style="124" bestFit="1" customWidth="1"/>
    <col min="16382" max="16382" width="7" style="124" bestFit="1" customWidth="1"/>
    <col min="16383" max="16384" width="5.5546875" style="124"/>
  </cols>
  <sheetData>
    <row r="1" spans="2:10" ht="14.25" customHeight="1">
      <c r="B1" s="337" t="s">
        <v>114</v>
      </c>
      <c r="C1" s="337"/>
      <c r="D1" s="337"/>
      <c r="E1" s="337"/>
      <c r="F1" s="337"/>
      <c r="G1" s="337"/>
      <c r="H1" s="337"/>
      <c r="I1" s="337"/>
    </row>
    <row r="2" spans="2:10" ht="15" customHeight="1">
      <c r="B2" s="337" t="s">
        <v>23</v>
      </c>
      <c r="C2" s="337"/>
      <c r="D2" s="337"/>
      <c r="E2" s="337"/>
      <c r="F2" s="337"/>
      <c r="G2" s="337"/>
      <c r="H2" s="337"/>
      <c r="I2" s="337"/>
    </row>
    <row r="3" spans="2:10">
      <c r="B3" s="337" t="s">
        <v>0</v>
      </c>
      <c r="C3" s="337"/>
      <c r="D3" s="337"/>
      <c r="E3" s="337"/>
      <c r="F3" s="337"/>
      <c r="G3" s="337"/>
      <c r="H3" s="337"/>
      <c r="I3" s="337"/>
    </row>
    <row r="4" spans="2:10">
      <c r="B4" s="337"/>
      <c r="C4" s="337"/>
      <c r="D4" s="337"/>
      <c r="E4" s="337"/>
      <c r="F4" s="337"/>
      <c r="G4" s="337"/>
      <c r="H4" s="337"/>
      <c r="I4" s="337"/>
    </row>
    <row r="5" spans="2:10" ht="46.5" customHeight="1">
      <c r="B5" s="338" t="s">
        <v>131</v>
      </c>
      <c r="C5" s="338"/>
      <c r="D5" s="338"/>
      <c r="E5" s="338"/>
      <c r="F5" s="338"/>
      <c r="G5" s="338"/>
      <c r="H5" s="338"/>
      <c r="I5" s="338"/>
    </row>
    <row r="6" spans="2:10">
      <c r="G6" s="173"/>
      <c r="H6" s="267"/>
      <c r="I6" s="173"/>
    </row>
    <row r="7" spans="2:10">
      <c r="I7" s="125" t="str">
        <f>+Հ4!F6</f>
        <v>հազ. դրամ</v>
      </c>
    </row>
    <row r="8" spans="2:10" ht="87.75" customHeight="1">
      <c r="B8" s="336" t="s">
        <v>5</v>
      </c>
      <c r="C8" s="336"/>
      <c r="D8" s="336"/>
      <c r="E8" s="336" t="s">
        <v>1</v>
      </c>
      <c r="F8" s="336"/>
      <c r="G8" s="336" t="s">
        <v>14</v>
      </c>
      <c r="H8" s="339" t="s">
        <v>163</v>
      </c>
      <c r="I8" s="340"/>
    </row>
    <row r="9" spans="2:10">
      <c r="B9" s="126" t="s">
        <v>25</v>
      </c>
      <c r="C9" s="126" t="s">
        <v>26</v>
      </c>
      <c r="D9" s="126" t="s">
        <v>27</v>
      </c>
      <c r="E9" s="126" t="s">
        <v>15</v>
      </c>
      <c r="F9" s="126" t="s">
        <v>16</v>
      </c>
      <c r="G9" s="336"/>
      <c r="H9" s="269" t="s">
        <v>120</v>
      </c>
      <c r="I9" s="126" t="s">
        <v>2</v>
      </c>
      <c r="J9" s="127"/>
    </row>
    <row r="10" spans="2:10">
      <c r="B10" s="128"/>
      <c r="C10" s="128"/>
      <c r="D10" s="128"/>
      <c r="E10" s="121"/>
      <c r="F10" s="121"/>
      <c r="G10" s="121" t="s">
        <v>4</v>
      </c>
      <c r="H10" s="123">
        <f>H158+H12</f>
        <v>13397654.508000001</v>
      </c>
      <c r="I10" s="123">
        <f>I158+I12</f>
        <v>-2126228.8000000007</v>
      </c>
      <c r="J10" s="130"/>
    </row>
    <row r="11" spans="2:10" ht="18" customHeight="1">
      <c r="B11" s="128"/>
      <c r="C11" s="128"/>
      <c r="D11" s="128"/>
      <c r="E11" s="121"/>
      <c r="F11" s="121"/>
      <c r="G11" s="131" t="s">
        <v>3</v>
      </c>
      <c r="H11" s="123"/>
      <c r="I11" s="123"/>
    </row>
    <row r="12" spans="2:10" ht="42.75" customHeight="1">
      <c r="B12" s="121"/>
      <c r="C12" s="121"/>
      <c r="D12" s="121"/>
      <c r="E12" s="121"/>
      <c r="F12" s="121"/>
      <c r="G12" s="121" t="s">
        <v>17</v>
      </c>
      <c r="H12" s="123">
        <f>+H14</f>
        <v>4897654.5080000004</v>
      </c>
      <c r="I12" s="123">
        <f>+I14</f>
        <v>-10726228.792000001</v>
      </c>
    </row>
    <row r="13" spans="2:10">
      <c r="B13" s="121"/>
      <c r="C13" s="121"/>
      <c r="D13" s="121"/>
      <c r="E13" s="121"/>
      <c r="F13" s="121"/>
      <c r="G13" s="131" t="s">
        <v>3</v>
      </c>
      <c r="H13" s="123"/>
      <c r="I13" s="123"/>
    </row>
    <row r="14" spans="2:10" ht="18" customHeight="1">
      <c r="B14" s="128" t="s">
        <v>60</v>
      </c>
      <c r="C14" s="128"/>
      <c r="D14" s="128"/>
      <c r="E14" s="121"/>
      <c r="F14" s="121"/>
      <c r="G14" s="131" t="s">
        <v>61</v>
      </c>
      <c r="H14" s="123">
        <f>H16+H33+H128</f>
        <v>4897654.5080000004</v>
      </c>
      <c r="I14" s="123">
        <f>I16+I33+I128</f>
        <v>-10726228.792000001</v>
      </c>
    </row>
    <row r="15" spans="2:10" ht="18" customHeight="1">
      <c r="B15" s="128"/>
      <c r="C15" s="128"/>
      <c r="D15" s="128"/>
      <c r="E15" s="121"/>
      <c r="F15" s="121"/>
      <c r="G15" s="131" t="s">
        <v>3</v>
      </c>
      <c r="H15" s="123"/>
      <c r="I15" s="129"/>
    </row>
    <row r="16" spans="2:10" s="46" customFormat="1" ht="34.799999999999997">
      <c r="B16" s="34"/>
      <c r="C16" s="34" t="s">
        <v>295</v>
      </c>
      <c r="D16" s="34"/>
      <c r="E16" s="34"/>
      <c r="F16" s="34"/>
      <c r="G16" s="34" t="s">
        <v>296</v>
      </c>
      <c r="H16" s="123">
        <f>+H18</f>
        <v>0</v>
      </c>
      <c r="I16" s="123">
        <f>+I18</f>
        <v>-700000</v>
      </c>
    </row>
    <row r="17" spans="2:9" s="46" customFormat="1">
      <c r="B17" s="34"/>
      <c r="C17" s="34"/>
      <c r="D17" s="34"/>
      <c r="E17" s="34"/>
      <c r="F17" s="34"/>
      <c r="G17" s="34" t="s">
        <v>3</v>
      </c>
      <c r="H17" s="270"/>
      <c r="I17" s="270"/>
    </row>
    <row r="18" spans="2:9" s="46" customFormat="1">
      <c r="B18" s="34"/>
      <c r="C18" s="34"/>
      <c r="D18" s="34" t="s">
        <v>60</v>
      </c>
      <c r="E18" s="34"/>
      <c r="F18" s="34"/>
      <c r="G18" s="34" t="s">
        <v>297</v>
      </c>
      <c r="H18" s="123">
        <f>+H22</f>
        <v>0</v>
      </c>
      <c r="I18" s="123">
        <f>+I22</f>
        <v>-700000</v>
      </c>
    </row>
    <row r="19" spans="2:9" s="46" customFormat="1">
      <c r="B19" s="34"/>
      <c r="C19" s="34"/>
      <c r="D19" s="34"/>
      <c r="E19" s="34"/>
      <c r="F19" s="34"/>
      <c r="G19" s="34" t="s">
        <v>3</v>
      </c>
      <c r="H19" s="270"/>
      <c r="I19" s="270"/>
    </row>
    <row r="20" spans="2:9" ht="42.75" customHeight="1">
      <c r="B20" s="133"/>
      <c r="C20" s="133"/>
      <c r="D20" s="133"/>
      <c r="E20" s="133"/>
      <c r="F20" s="133"/>
      <c r="G20" s="121" t="s">
        <v>17</v>
      </c>
      <c r="H20" s="123">
        <f>H22</f>
        <v>0</v>
      </c>
      <c r="I20" s="123">
        <f>I22</f>
        <v>-700000</v>
      </c>
    </row>
    <row r="21" spans="2:9">
      <c r="B21" s="121"/>
      <c r="C21" s="121"/>
      <c r="D21" s="121"/>
      <c r="E21" s="121"/>
      <c r="F21" s="121"/>
      <c r="G21" s="131" t="s">
        <v>3</v>
      </c>
      <c r="H21" s="123"/>
      <c r="I21" s="123"/>
    </row>
    <row r="22" spans="2:9" s="46" customFormat="1">
      <c r="B22" s="34"/>
      <c r="C22" s="34"/>
      <c r="D22" s="34"/>
      <c r="E22" s="37" t="s">
        <v>287</v>
      </c>
      <c r="F22" s="37"/>
      <c r="G22" s="37" t="s">
        <v>288</v>
      </c>
      <c r="H22" s="123">
        <f>+H24</f>
        <v>0</v>
      </c>
      <c r="I22" s="123">
        <f>+I24</f>
        <v>-700000</v>
      </c>
    </row>
    <row r="23" spans="2:9" s="46" customFormat="1">
      <c r="B23" s="34"/>
      <c r="C23" s="34"/>
      <c r="D23" s="34"/>
      <c r="E23" s="37"/>
      <c r="F23" s="37"/>
      <c r="G23" s="37" t="s">
        <v>3</v>
      </c>
      <c r="H23" s="123"/>
      <c r="I23" s="123"/>
    </row>
    <row r="24" spans="2:9" s="46" customFormat="1" ht="52.2">
      <c r="B24" s="34"/>
      <c r="C24" s="34"/>
      <c r="D24" s="34"/>
      <c r="E24" s="37"/>
      <c r="F24" s="37" t="s">
        <v>291</v>
      </c>
      <c r="G24" s="37" t="s">
        <v>292</v>
      </c>
      <c r="H24" s="123">
        <f>+H26</f>
        <v>0</v>
      </c>
      <c r="I24" s="123">
        <f>+I26</f>
        <v>-700000</v>
      </c>
    </row>
    <row r="25" spans="2:9" s="46" customFormat="1">
      <c r="B25" s="34"/>
      <c r="C25" s="34"/>
      <c r="D25" s="34"/>
      <c r="E25" s="37"/>
      <c r="F25" s="37"/>
      <c r="G25" s="37" t="s">
        <v>42</v>
      </c>
      <c r="H25" s="123"/>
      <c r="I25" s="123"/>
    </row>
    <row r="26" spans="2:9" s="46" customFormat="1" ht="34.799999999999997">
      <c r="B26" s="34"/>
      <c r="C26" s="34"/>
      <c r="D26" s="34"/>
      <c r="E26" s="37"/>
      <c r="F26" s="37"/>
      <c r="G26" s="85" t="s">
        <v>300</v>
      </c>
      <c r="H26" s="123">
        <f>+H28</f>
        <v>0</v>
      </c>
      <c r="I26" s="123">
        <f>+I28</f>
        <v>-700000</v>
      </c>
    </row>
    <row r="27" spans="2:9" s="46" customFormat="1" ht="34.799999999999997">
      <c r="B27" s="34"/>
      <c r="C27" s="34"/>
      <c r="D27" s="34"/>
      <c r="E27" s="37"/>
      <c r="F27" s="37"/>
      <c r="G27" s="37" t="s">
        <v>43</v>
      </c>
      <c r="H27" s="123"/>
      <c r="I27" s="129"/>
    </row>
    <row r="28" spans="2:9" s="46" customFormat="1">
      <c r="B28" s="34"/>
      <c r="C28" s="34"/>
      <c r="D28" s="34"/>
      <c r="E28" s="37"/>
      <c r="F28" s="37"/>
      <c r="G28" s="37" t="s">
        <v>4</v>
      </c>
      <c r="H28" s="123">
        <f t="shared" ref="H28:I30" si="0">+H29</f>
        <v>0</v>
      </c>
      <c r="I28" s="123">
        <f t="shared" si="0"/>
        <v>-700000</v>
      </c>
    </row>
    <row r="29" spans="2:9" s="46" customFormat="1">
      <c r="B29" s="34"/>
      <c r="C29" s="34"/>
      <c r="D29" s="34"/>
      <c r="E29" s="37"/>
      <c r="F29" s="37"/>
      <c r="G29" s="37" t="s">
        <v>20</v>
      </c>
      <c r="H29" s="123">
        <f t="shared" si="0"/>
        <v>0</v>
      </c>
      <c r="I29" s="123">
        <f t="shared" si="0"/>
        <v>-700000</v>
      </c>
    </row>
    <row r="30" spans="2:9" s="46" customFormat="1">
      <c r="B30" s="34"/>
      <c r="C30" s="34"/>
      <c r="D30" s="34"/>
      <c r="E30" s="37"/>
      <c r="F30" s="37"/>
      <c r="G30" s="37" t="s">
        <v>56</v>
      </c>
      <c r="H30" s="123">
        <f t="shared" si="0"/>
        <v>0</v>
      </c>
      <c r="I30" s="123">
        <f t="shared" si="0"/>
        <v>-700000</v>
      </c>
    </row>
    <row r="31" spans="2:9" s="46" customFormat="1">
      <c r="B31" s="34"/>
      <c r="C31" s="34"/>
      <c r="D31" s="34"/>
      <c r="E31" s="37"/>
      <c r="F31" s="37"/>
      <c r="G31" s="37" t="s">
        <v>301</v>
      </c>
      <c r="H31" s="123">
        <f>+H32</f>
        <v>0</v>
      </c>
      <c r="I31" s="123">
        <f>+I32</f>
        <v>-700000</v>
      </c>
    </row>
    <row r="32" spans="2:9" s="46" customFormat="1">
      <c r="B32" s="34"/>
      <c r="C32" s="34"/>
      <c r="D32" s="34"/>
      <c r="E32" s="37"/>
      <c r="F32" s="37"/>
      <c r="G32" s="37" t="s">
        <v>302</v>
      </c>
      <c r="H32" s="123">
        <f>+Հ7!E17</f>
        <v>0</v>
      </c>
      <c r="I32" s="123">
        <f>+Հ7!H25</f>
        <v>-700000</v>
      </c>
    </row>
    <row r="33" spans="2:11">
      <c r="B33" s="121"/>
      <c r="C33" s="121" t="s">
        <v>62</v>
      </c>
      <c r="D33" s="121"/>
      <c r="E33" s="121"/>
      <c r="F33" s="121"/>
      <c r="G33" s="121" t="s">
        <v>67</v>
      </c>
      <c r="H33" s="123">
        <f>+H35</f>
        <v>6472999.7080000006</v>
      </c>
      <c r="I33" s="129">
        <f>+I35</f>
        <v>-8040883.592000002</v>
      </c>
    </row>
    <row r="34" spans="2:11">
      <c r="B34" s="121"/>
      <c r="C34" s="121"/>
      <c r="D34" s="121"/>
      <c r="E34" s="121"/>
      <c r="F34" s="121"/>
      <c r="G34" s="131" t="s">
        <v>3</v>
      </c>
      <c r="H34" s="123"/>
      <c r="I34" s="129"/>
    </row>
    <row r="35" spans="2:11">
      <c r="B35" s="121"/>
      <c r="C35" s="121"/>
      <c r="D35" s="132" t="s">
        <v>63</v>
      </c>
      <c r="E35" s="121"/>
      <c r="F35" s="121"/>
      <c r="G35" s="121" t="s">
        <v>68</v>
      </c>
      <c r="H35" s="123">
        <f>+H37</f>
        <v>6472999.7080000006</v>
      </c>
      <c r="I35" s="129">
        <f>+I37</f>
        <v>-8040883.592000002</v>
      </c>
    </row>
    <row r="36" spans="2:11">
      <c r="B36" s="121"/>
      <c r="C36" s="121"/>
      <c r="D36" s="121"/>
      <c r="E36" s="121"/>
      <c r="F36" s="121"/>
      <c r="G36" s="131" t="s">
        <v>3</v>
      </c>
      <c r="H36" s="123"/>
      <c r="I36" s="129"/>
    </row>
    <row r="37" spans="2:11" ht="42.75" customHeight="1">
      <c r="B37" s="133"/>
      <c r="C37" s="133"/>
      <c r="D37" s="133"/>
      <c r="E37" s="133"/>
      <c r="F37" s="133"/>
      <c r="G37" s="121" t="s">
        <v>17</v>
      </c>
      <c r="H37" s="123">
        <f>H39</f>
        <v>6472999.7080000006</v>
      </c>
      <c r="I37" s="129">
        <f>I39</f>
        <v>-8040883.592000002</v>
      </c>
    </row>
    <row r="38" spans="2:11">
      <c r="B38" s="121"/>
      <c r="C38" s="121"/>
      <c r="D38" s="121"/>
      <c r="E38" s="121"/>
      <c r="F38" s="121"/>
      <c r="G38" s="131" t="s">
        <v>3</v>
      </c>
      <c r="H38" s="123"/>
      <c r="I38" s="129"/>
    </row>
    <row r="39" spans="2:11">
      <c r="B39" s="121"/>
      <c r="C39" s="121"/>
      <c r="D39" s="121"/>
      <c r="E39" s="121">
        <v>1049</v>
      </c>
      <c r="F39" s="121"/>
      <c r="G39" s="121" t="s">
        <v>90</v>
      </c>
      <c r="H39" s="123">
        <f>H61+H70+H81+H90+H99+H110+H41+H52+H119</f>
        <v>6472999.7080000006</v>
      </c>
      <c r="I39" s="129">
        <f>I61+I70+I81+I90+I99+I110+I41+I52</f>
        <v>-8040883.592000002</v>
      </c>
    </row>
    <row r="40" spans="2:11">
      <c r="B40" s="121"/>
      <c r="C40" s="121"/>
      <c r="D40" s="121"/>
      <c r="E40" s="121"/>
      <c r="F40" s="121"/>
      <c r="G40" s="131" t="s">
        <v>3</v>
      </c>
      <c r="H40" s="271"/>
      <c r="I40" s="129"/>
    </row>
    <row r="41" spans="2:11" s="46" customFormat="1">
      <c r="B41" s="134"/>
      <c r="C41" s="134"/>
      <c r="D41" s="134"/>
      <c r="E41" s="135"/>
      <c r="F41" s="249" t="s">
        <v>154</v>
      </c>
      <c r="G41" s="136" t="s">
        <v>155</v>
      </c>
      <c r="H41" s="123">
        <f>H43</f>
        <v>6505983.7080000006</v>
      </c>
      <c r="I41" s="123">
        <f>I43</f>
        <v>8970323.5079999994</v>
      </c>
    </row>
    <row r="42" spans="2:11" s="10" customFormat="1">
      <c r="B42" s="134"/>
      <c r="C42" s="134"/>
      <c r="D42" s="134"/>
      <c r="E42" s="135"/>
      <c r="F42" s="135"/>
      <c r="G42" s="37" t="s">
        <v>173</v>
      </c>
      <c r="H42" s="123"/>
      <c r="I42" s="123"/>
    </row>
    <row r="43" spans="2:11" s="137" customFormat="1" ht="34.799999999999997">
      <c r="B43" s="134"/>
      <c r="C43" s="134"/>
      <c r="D43" s="134"/>
      <c r="E43" s="135"/>
      <c r="F43" s="135"/>
      <c r="G43" s="85" t="s">
        <v>34</v>
      </c>
      <c r="H43" s="123">
        <f t="shared" ref="H43" si="1">H45</f>
        <v>6505983.7080000006</v>
      </c>
      <c r="I43" s="123">
        <f>I45</f>
        <v>8970323.5079999994</v>
      </c>
    </row>
    <row r="44" spans="2:11" s="10" customFormat="1" ht="34.799999999999997">
      <c r="B44" s="134"/>
      <c r="C44" s="134"/>
      <c r="D44" s="134"/>
      <c r="E44" s="135"/>
      <c r="F44" s="135"/>
      <c r="G44" s="37" t="s">
        <v>174</v>
      </c>
      <c r="H44" s="123"/>
      <c r="I44" s="123"/>
    </row>
    <row r="45" spans="2:11" s="10" customFormat="1" ht="21.75" customHeight="1">
      <c r="B45" s="134"/>
      <c r="C45" s="134"/>
      <c r="D45" s="134"/>
      <c r="E45" s="135"/>
      <c r="F45" s="135"/>
      <c r="G45" s="34" t="s">
        <v>4</v>
      </c>
      <c r="H45" s="123">
        <f t="shared" ref="H45" si="2">+H46</f>
        <v>6505983.7080000006</v>
      </c>
      <c r="I45" s="123">
        <f>+I46</f>
        <v>8970323.5079999994</v>
      </c>
    </row>
    <row r="46" spans="2:11" s="10" customFormat="1" ht="21.75" customHeight="1">
      <c r="B46" s="134"/>
      <c r="C46" s="134"/>
      <c r="D46" s="134"/>
      <c r="E46" s="135"/>
      <c r="F46" s="135"/>
      <c r="G46" s="34" t="s">
        <v>20</v>
      </c>
      <c r="H46" s="123">
        <f t="shared" ref="H46:I46" si="3">H47</f>
        <v>6505983.7080000006</v>
      </c>
      <c r="I46" s="123">
        <f t="shared" si="3"/>
        <v>8970323.5079999994</v>
      </c>
    </row>
    <row r="47" spans="2:11" s="10" customFormat="1" ht="21.75" customHeight="1">
      <c r="B47" s="134"/>
      <c r="C47" s="134"/>
      <c r="D47" s="134"/>
      <c r="E47" s="135"/>
      <c r="F47" s="135"/>
      <c r="G47" s="34" t="s">
        <v>56</v>
      </c>
      <c r="H47" s="123">
        <f>+H48+H50</f>
        <v>6505983.7080000006</v>
      </c>
      <c r="I47" s="123">
        <f>+I48+I50</f>
        <v>8970323.5079999994</v>
      </c>
      <c r="J47" s="214"/>
      <c r="K47" s="214"/>
    </row>
    <row r="48" spans="2:11" s="10" customFormat="1" ht="21.75" customHeight="1">
      <c r="B48" s="134"/>
      <c r="C48" s="134"/>
      <c r="D48" s="134"/>
      <c r="E48" s="135"/>
      <c r="F48" s="135"/>
      <c r="G48" s="34" t="s">
        <v>57</v>
      </c>
      <c r="H48" s="123">
        <f>+H49</f>
        <v>6437488.8000000007</v>
      </c>
      <c r="I48" s="123">
        <f>+I49</f>
        <v>8901632.5999999996</v>
      </c>
      <c r="J48" s="214"/>
      <c r="K48" s="214"/>
    </row>
    <row r="49" spans="2:9" s="10" customFormat="1" ht="21.75" customHeight="1">
      <c r="B49" s="134"/>
      <c r="C49" s="134"/>
      <c r="D49" s="134"/>
      <c r="E49" s="135"/>
      <c r="F49" s="135"/>
      <c r="G49" s="138" t="s">
        <v>58</v>
      </c>
      <c r="H49" s="123">
        <f>5965830.4+Հ6!E19+Հ6!E21-16000+Հ6!E72+340</f>
        <v>6437488.8000000007</v>
      </c>
      <c r="I49" s="123">
        <f>8900669.2+Հ6!F19+Հ6!F21+680</f>
        <v>8901632.5999999996</v>
      </c>
    </row>
    <row r="50" spans="2:9" s="10" customFormat="1" ht="21.75" customHeight="1">
      <c r="B50" s="134"/>
      <c r="C50" s="134"/>
      <c r="D50" s="134"/>
      <c r="E50" s="135"/>
      <c r="F50" s="135"/>
      <c r="G50" s="138" t="s">
        <v>175</v>
      </c>
      <c r="H50" s="123">
        <f>+H51</f>
        <v>68494.907999999996</v>
      </c>
      <c r="I50" s="123">
        <f>+I51</f>
        <v>68690.907999999996</v>
      </c>
    </row>
    <row r="51" spans="2:9" s="10" customFormat="1" ht="21.75" customHeight="1">
      <c r="B51" s="134"/>
      <c r="C51" s="134"/>
      <c r="D51" s="134"/>
      <c r="E51" s="135"/>
      <c r="F51" s="135"/>
      <c r="G51" s="138" t="s">
        <v>70</v>
      </c>
      <c r="H51" s="123">
        <v>68494.907999999996</v>
      </c>
      <c r="I51" s="123">
        <v>68690.907999999996</v>
      </c>
    </row>
    <row r="52" spans="2:9" s="46" customFormat="1" ht="21.75" customHeight="1">
      <c r="B52" s="134"/>
      <c r="C52" s="134"/>
      <c r="D52" s="134"/>
      <c r="E52" s="135"/>
      <c r="F52" s="249" t="s">
        <v>157</v>
      </c>
      <c r="G52" s="250" t="s">
        <v>158</v>
      </c>
      <c r="H52" s="123">
        <f>+H54</f>
        <v>2360</v>
      </c>
      <c r="I52" s="123">
        <f>+I54</f>
        <v>2360</v>
      </c>
    </row>
    <row r="53" spans="2:9" s="10" customFormat="1">
      <c r="B53" s="134"/>
      <c r="C53" s="134"/>
      <c r="D53" s="134"/>
      <c r="E53" s="135"/>
      <c r="F53" s="135"/>
      <c r="G53" s="37" t="s">
        <v>42</v>
      </c>
      <c r="H53" s="123"/>
      <c r="I53" s="123"/>
    </row>
    <row r="54" spans="2:9" s="137" customFormat="1" ht="34.799999999999997">
      <c r="B54" s="134"/>
      <c r="C54" s="134"/>
      <c r="D54" s="134"/>
      <c r="E54" s="135"/>
      <c r="F54" s="135"/>
      <c r="G54" s="85" t="s">
        <v>34</v>
      </c>
      <c r="H54" s="123">
        <f t="shared" ref="H54:I54" si="4">H56</f>
        <v>2360</v>
      </c>
      <c r="I54" s="123">
        <f t="shared" si="4"/>
        <v>2360</v>
      </c>
    </row>
    <row r="55" spans="2:9" s="10" customFormat="1" ht="34.799999999999997">
      <c r="B55" s="134"/>
      <c r="C55" s="134"/>
      <c r="D55" s="134"/>
      <c r="E55" s="135"/>
      <c r="F55" s="135"/>
      <c r="G55" s="37" t="s">
        <v>174</v>
      </c>
      <c r="H55" s="123"/>
      <c r="I55" s="123"/>
    </row>
    <row r="56" spans="2:9" s="10" customFormat="1" ht="20.25" customHeight="1">
      <c r="B56" s="134"/>
      <c r="C56" s="134"/>
      <c r="D56" s="134"/>
      <c r="E56" s="135"/>
      <c r="F56" s="135"/>
      <c r="G56" s="34" t="s">
        <v>4</v>
      </c>
      <c r="H56" s="123">
        <f t="shared" ref="H56" si="5">+H57</f>
        <v>2360</v>
      </c>
      <c r="I56" s="123">
        <f>+I57</f>
        <v>2360</v>
      </c>
    </row>
    <row r="57" spans="2:9" s="10" customFormat="1" ht="20.25" customHeight="1">
      <c r="B57" s="134"/>
      <c r="C57" s="134"/>
      <c r="D57" s="134"/>
      <c r="E57" s="135"/>
      <c r="F57" s="135"/>
      <c r="G57" s="34" t="s">
        <v>20</v>
      </c>
      <c r="H57" s="123">
        <f t="shared" ref="H57:I57" si="6">H58</f>
        <v>2360</v>
      </c>
      <c r="I57" s="123">
        <f t="shared" si="6"/>
        <v>2360</v>
      </c>
    </row>
    <row r="58" spans="2:9" s="10" customFormat="1" ht="20.25" customHeight="1">
      <c r="B58" s="134"/>
      <c r="C58" s="134"/>
      <c r="D58" s="134"/>
      <c r="E58" s="135"/>
      <c r="F58" s="135"/>
      <c r="G58" s="34" t="s">
        <v>56</v>
      </c>
      <c r="H58" s="123">
        <f t="shared" ref="H58:I59" si="7">+H59</f>
        <v>2360</v>
      </c>
      <c r="I58" s="123">
        <f t="shared" si="7"/>
        <v>2360</v>
      </c>
    </row>
    <row r="59" spans="2:9" s="10" customFormat="1" ht="20.25" customHeight="1">
      <c r="B59" s="134"/>
      <c r="C59" s="134"/>
      <c r="D59" s="134"/>
      <c r="E59" s="135"/>
      <c r="F59" s="135"/>
      <c r="G59" s="34" t="s">
        <v>175</v>
      </c>
      <c r="H59" s="123">
        <f t="shared" si="7"/>
        <v>2360</v>
      </c>
      <c r="I59" s="123">
        <f t="shared" si="7"/>
        <v>2360</v>
      </c>
    </row>
    <row r="60" spans="2:9" s="10" customFormat="1" ht="20.25" customHeight="1">
      <c r="B60" s="134"/>
      <c r="C60" s="134"/>
      <c r="D60" s="134"/>
      <c r="E60" s="135"/>
      <c r="F60" s="135"/>
      <c r="G60" s="138" t="s">
        <v>70</v>
      </c>
      <c r="H60" s="123">
        <v>2360</v>
      </c>
      <c r="I60" s="123">
        <v>2360</v>
      </c>
    </row>
    <row r="61" spans="2:9" s="46" customFormat="1" ht="34.799999999999997">
      <c r="B61" s="112"/>
      <c r="C61" s="112"/>
      <c r="D61" s="112"/>
      <c r="E61" s="112"/>
      <c r="F61" s="112">
        <v>21006</v>
      </c>
      <c r="G61" s="37" t="s">
        <v>100</v>
      </c>
      <c r="H61" s="111">
        <f>SUM(H63)</f>
        <v>0</v>
      </c>
      <c r="I61" s="111">
        <f>SUM(I63)</f>
        <v>-3214605</v>
      </c>
    </row>
    <row r="62" spans="2:9" s="46" customFormat="1">
      <c r="B62" s="112"/>
      <c r="C62" s="112"/>
      <c r="D62" s="112"/>
      <c r="E62" s="112"/>
      <c r="F62" s="112"/>
      <c r="G62" s="37" t="s">
        <v>42</v>
      </c>
      <c r="H62" s="260"/>
      <c r="I62" s="260"/>
    </row>
    <row r="63" spans="2:9" s="46" customFormat="1" ht="34.799999999999997">
      <c r="B63" s="112"/>
      <c r="C63" s="112"/>
      <c r="D63" s="112"/>
      <c r="E63" s="112"/>
      <c r="F63" s="112"/>
      <c r="G63" s="34" t="s">
        <v>55</v>
      </c>
      <c r="H63" s="261">
        <f>SUM(H65)</f>
        <v>0</v>
      </c>
      <c r="I63" s="261">
        <f>SUM(I65)</f>
        <v>-3214605</v>
      </c>
    </row>
    <row r="64" spans="2:9" s="46" customFormat="1" ht="34.799999999999997">
      <c r="B64" s="112"/>
      <c r="C64" s="112"/>
      <c r="D64" s="112"/>
      <c r="E64" s="112"/>
      <c r="F64" s="112"/>
      <c r="G64" s="37" t="s">
        <v>43</v>
      </c>
      <c r="H64" s="260"/>
      <c r="I64" s="260"/>
    </row>
    <row r="65" spans="2:9" s="46" customFormat="1">
      <c r="B65" s="112"/>
      <c r="C65" s="112"/>
      <c r="D65" s="112"/>
      <c r="E65" s="112"/>
      <c r="F65" s="112"/>
      <c r="G65" s="37" t="s">
        <v>4</v>
      </c>
      <c r="H65" s="111">
        <f>SUM(H66)</f>
        <v>0</v>
      </c>
      <c r="I65" s="111">
        <f>SUM(I66)</f>
        <v>-3214605</v>
      </c>
    </row>
    <row r="66" spans="2:9" s="46" customFormat="1">
      <c r="B66" s="112"/>
      <c r="C66" s="112"/>
      <c r="D66" s="112"/>
      <c r="E66" s="112"/>
      <c r="F66" s="112"/>
      <c r="G66" s="37" t="s">
        <v>20</v>
      </c>
      <c r="H66" s="111">
        <f>SUM(H67)</f>
        <v>0</v>
      </c>
      <c r="I66" s="111">
        <f>SUM(I67)</f>
        <v>-3214605</v>
      </c>
    </row>
    <row r="67" spans="2:9" s="46" customFormat="1">
      <c r="B67" s="112"/>
      <c r="C67" s="112"/>
      <c r="D67" s="112"/>
      <c r="E67" s="112"/>
      <c r="F67" s="112"/>
      <c r="G67" s="37" t="s">
        <v>56</v>
      </c>
      <c r="H67" s="111">
        <f>H68</f>
        <v>0</v>
      </c>
      <c r="I67" s="111">
        <f>I68</f>
        <v>-3214605</v>
      </c>
    </row>
    <row r="68" spans="2:9" s="46" customFormat="1">
      <c r="B68" s="112"/>
      <c r="C68" s="112"/>
      <c r="D68" s="112"/>
      <c r="E68" s="112"/>
      <c r="F68" s="112"/>
      <c r="G68" s="37" t="s">
        <v>57</v>
      </c>
      <c r="H68" s="111">
        <f>H69</f>
        <v>0</v>
      </c>
      <c r="I68" s="111">
        <f>I69</f>
        <v>-3214605</v>
      </c>
    </row>
    <row r="69" spans="2:9" s="46" customFormat="1">
      <c r="B69" s="112"/>
      <c r="C69" s="112"/>
      <c r="D69" s="112"/>
      <c r="E69" s="112"/>
      <c r="F69" s="112"/>
      <c r="G69" s="141" t="s">
        <v>69</v>
      </c>
      <c r="H69" s="111">
        <v>0</v>
      </c>
      <c r="I69" s="111">
        <f>Հ7!H60</f>
        <v>-3214605</v>
      </c>
    </row>
    <row r="70" spans="2:9" s="46" customFormat="1" ht="52.2">
      <c r="B70" s="112"/>
      <c r="C70" s="112"/>
      <c r="D70" s="112"/>
      <c r="E70" s="112"/>
      <c r="F70" s="112">
        <v>21008</v>
      </c>
      <c r="G70" s="37" t="s">
        <v>110</v>
      </c>
      <c r="H70" s="111">
        <f>SUM(H72)</f>
        <v>-5344</v>
      </c>
      <c r="I70" s="111">
        <f>SUM(I72)</f>
        <v>-134993</v>
      </c>
    </row>
    <row r="71" spans="2:9" s="46" customFormat="1">
      <c r="B71" s="112"/>
      <c r="C71" s="112"/>
      <c r="D71" s="112"/>
      <c r="E71" s="112"/>
      <c r="F71" s="112"/>
      <c r="G71" s="37" t="s">
        <v>42</v>
      </c>
      <c r="H71" s="260"/>
      <c r="I71" s="140"/>
    </row>
    <row r="72" spans="2:9" s="46" customFormat="1" ht="34.799999999999997">
      <c r="B72" s="112"/>
      <c r="C72" s="112"/>
      <c r="D72" s="112"/>
      <c r="E72" s="112"/>
      <c r="F72" s="112"/>
      <c r="G72" s="34" t="s">
        <v>55</v>
      </c>
      <c r="H72" s="261">
        <f>SUM(H74)</f>
        <v>-5344</v>
      </c>
      <c r="I72" s="261">
        <f>SUM(I74)</f>
        <v>-134993</v>
      </c>
    </row>
    <row r="73" spans="2:9" s="46" customFormat="1" ht="34.799999999999997">
      <c r="B73" s="112"/>
      <c r="C73" s="112"/>
      <c r="D73" s="112"/>
      <c r="E73" s="112"/>
      <c r="F73" s="112"/>
      <c r="G73" s="37" t="s">
        <v>43</v>
      </c>
      <c r="H73" s="260"/>
      <c r="I73" s="140"/>
    </row>
    <row r="74" spans="2:9" s="46" customFormat="1">
      <c r="B74" s="112"/>
      <c r="C74" s="112"/>
      <c r="D74" s="112"/>
      <c r="E74" s="112"/>
      <c r="F74" s="112"/>
      <c r="G74" s="276" t="s">
        <v>4</v>
      </c>
      <c r="H74" s="111">
        <f>SUM(H75)</f>
        <v>-5344</v>
      </c>
      <c r="I74" s="111">
        <f>SUM(I75)</f>
        <v>-134993</v>
      </c>
    </row>
    <row r="75" spans="2:9" s="46" customFormat="1">
      <c r="B75" s="112"/>
      <c r="C75" s="112"/>
      <c r="D75" s="112"/>
      <c r="E75" s="112"/>
      <c r="F75" s="112"/>
      <c r="G75" s="276" t="s">
        <v>20</v>
      </c>
      <c r="H75" s="111">
        <f>+H76</f>
        <v>-5344</v>
      </c>
      <c r="I75" s="111">
        <f>SUM(I76)</f>
        <v>-134993</v>
      </c>
    </row>
    <row r="76" spans="2:9" s="46" customFormat="1">
      <c r="B76" s="112"/>
      <c r="C76" s="112"/>
      <c r="D76" s="112"/>
      <c r="E76" s="112"/>
      <c r="F76" s="112"/>
      <c r="G76" s="276" t="s">
        <v>56</v>
      </c>
      <c r="H76" s="111">
        <f>+H77+H79</f>
        <v>-5344</v>
      </c>
      <c r="I76" s="111">
        <f>+I77+I79</f>
        <v>-134993</v>
      </c>
    </row>
    <row r="77" spans="2:9" s="46" customFormat="1">
      <c r="B77" s="112"/>
      <c r="C77" s="112"/>
      <c r="D77" s="112"/>
      <c r="E77" s="112"/>
      <c r="F77" s="112"/>
      <c r="G77" s="276" t="s">
        <v>57</v>
      </c>
      <c r="H77" s="111">
        <v>0</v>
      </c>
      <c r="I77" s="111">
        <f>I78</f>
        <v>-129649</v>
      </c>
    </row>
    <row r="78" spans="2:9" s="46" customFormat="1">
      <c r="B78" s="112"/>
      <c r="C78" s="112"/>
      <c r="D78" s="112"/>
      <c r="E78" s="112"/>
      <c r="F78" s="112"/>
      <c r="G78" s="277" t="s">
        <v>69</v>
      </c>
      <c r="H78" s="111">
        <v>0</v>
      </c>
      <c r="I78" s="111">
        <f>Հ7!H69</f>
        <v>-129649</v>
      </c>
    </row>
    <row r="79" spans="2:9" s="46" customFormat="1">
      <c r="B79" s="112"/>
      <c r="C79" s="112"/>
      <c r="D79" s="112"/>
      <c r="E79" s="112"/>
      <c r="F79" s="112"/>
      <c r="G79" s="278" t="s">
        <v>95</v>
      </c>
      <c r="H79" s="111">
        <f>+H80</f>
        <v>-5344</v>
      </c>
      <c r="I79" s="111">
        <f>+I80</f>
        <v>-5344</v>
      </c>
    </row>
    <row r="80" spans="2:9" s="46" customFormat="1">
      <c r="B80" s="112"/>
      <c r="C80" s="112"/>
      <c r="D80" s="112"/>
      <c r="E80" s="112"/>
      <c r="F80" s="112"/>
      <c r="G80" s="279" t="s">
        <v>70</v>
      </c>
      <c r="H80" s="111">
        <f>Հ7!E71</f>
        <v>-5344</v>
      </c>
      <c r="I80" s="111">
        <f>+Հ7!H71</f>
        <v>-5344</v>
      </c>
    </row>
    <row r="81" spans="2:9" s="46" customFormat="1" ht="34.799999999999997">
      <c r="B81" s="112"/>
      <c r="C81" s="112"/>
      <c r="D81" s="112"/>
      <c r="E81" s="112"/>
      <c r="F81" s="112">
        <v>21009</v>
      </c>
      <c r="G81" s="37" t="s">
        <v>115</v>
      </c>
      <c r="H81" s="111">
        <f>SUM(H83)</f>
        <v>100000</v>
      </c>
      <c r="I81" s="111">
        <f>SUM(I83)</f>
        <v>-2000000</v>
      </c>
    </row>
    <row r="82" spans="2:9" s="46" customFormat="1">
      <c r="B82" s="112"/>
      <c r="C82" s="112"/>
      <c r="D82" s="112"/>
      <c r="E82" s="112"/>
      <c r="F82" s="112"/>
      <c r="G82" s="37" t="s">
        <v>42</v>
      </c>
      <c r="H82" s="260"/>
      <c r="I82" s="260"/>
    </row>
    <row r="83" spans="2:9" s="46" customFormat="1" ht="34.799999999999997">
      <c r="B83" s="112"/>
      <c r="C83" s="112"/>
      <c r="D83" s="112"/>
      <c r="E83" s="112"/>
      <c r="F83" s="112"/>
      <c r="G83" s="34" t="s">
        <v>55</v>
      </c>
      <c r="H83" s="261">
        <f>SUM(H85)</f>
        <v>100000</v>
      </c>
      <c r="I83" s="261">
        <f>SUM(I85)</f>
        <v>-2000000</v>
      </c>
    </row>
    <row r="84" spans="2:9" s="46" customFormat="1" ht="34.799999999999997">
      <c r="B84" s="112"/>
      <c r="C84" s="112"/>
      <c r="D84" s="112"/>
      <c r="E84" s="112"/>
      <c r="F84" s="112"/>
      <c r="G84" s="37" t="s">
        <v>43</v>
      </c>
      <c r="H84" s="260"/>
      <c r="I84" s="260"/>
    </row>
    <row r="85" spans="2:9" s="46" customFormat="1">
      <c r="B85" s="112"/>
      <c r="C85" s="112"/>
      <c r="D85" s="112"/>
      <c r="E85" s="112"/>
      <c r="F85" s="112"/>
      <c r="G85" s="37" t="s">
        <v>4</v>
      </c>
      <c r="H85" s="111">
        <f>SUM(H86)</f>
        <v>100000</v>
      </c>
      <c r="I85" s="111">
        <f>SUM(I86)</f>
        <v>-2000000</v>
      </c>
    </row>
    <row r="86" spans="2:9" s="46" customFormat="1">
      <c r="B86" s="112"/>
      <c r="C86" s="112"/>
      <c r="D86" s="112"/>
      <c r="E86" s="112"/>
      <c r="F86" s="112"/>
      <c r="G86" s="37" t="s">
        <v>20</v>
      </c>
      <c r="H86" s="111">
        <f>SUM(H87)</f>
        <v>100000</v>
      </c>
      <c r="I86" s="111">
        <f>SUM(I87)</f>
        <v>-2000000</v>
      </c>
    </row>
    <row r="87" spans="2:9" s="46" customFormat="1">
      <c r="B87" s="112"/>
      <c r="C87" s="112"/>
      <c r="D87" s="112"/>
      <c r="E87" s="112"/>
      <c r="F87" s="112"/>
      <c r="G87" s="37" t="s">
        <v>56</v>
      </c>
      <c r="H87" s="111">
        <f>H88</f>
        <v>100000</v>
      </c>
      <c r="I87" s="111">
        <f>I88</f>
        <v>-2000000</v>
      </c>
    </row>
    <row r="88" spans="2:9" s="46" customFormat="1">
      <c r="B88" s="112"/>
      <c r="C88" s="112"/>
      <c r="D88" s="112"/>
      <c r="E88" s="112"/>
      <c r="F88" s="112"/>
      <c r="G88" s="37" t="s">
        <v>57</v>
      </c>
      <c r="H88" s="111">
        <f>H89</f>
        <v>100000</v>
      </c>
      <c r="I88" s="111">
        <f>I89</f>
        <v>-2000000</v>
      </c>
    </row>
    <row r="89" spans="2:9" s="46" customFormat="1">
      <c r="B89" s="112"/>
      <c r="C89" s="112"/>
      <c r="D89" s="112"/>
      <c r="E89" s="112"/>
      <c r="F89" s="112"/>
      <c r="G89" s="141" t="s">
        <v>69</v>
      </c>
      <c r="H89" s="111">
        <f>Հ7!G80</f>
        <v>100000</v>
      </c>
      <c r="I89" s="111">
        <f>Հ7!H80</f>
        <v>-2000000</v>
      </c>
    </row>
    <row r="90" spans="2:9" s="46" customFormat="1" ht="34.799999999999997">
      <c r="B90" s="112"/>
      <c r="C90" s="112"/>
      <c r="D90" s="112"/>
      <c r="E90" s="112"/>
      <c r="F90" s="112">
        <v>21011</v>
      </c>
      <c r="G90" s="37" t="s">
        <v>102</v>
      </c>
      <c r="H90" s="111">
        <f>SUM(H92)</f>
        <v>0</v>
      </c>
      <c r="I90" s="111">
        <f>SUM(I92)</f>
        <v>-600000</v>
      </c>
    </row>
    <row r="91" spans="2:9" s="46" customFormat="1">
      <c r="B91" s="112"/>
      <c r="C91" s="112"/>
      <c r="D91" s="112"/>
      <c r="E91" s="112"/>
      <c r="F91" s="112"/>
      <c r="G91" s="37" t="s">
        <v>42</v>
      </c>
      <c r="H91" s="260"/>
      <c r="I91" s="260"/>
    </row>
    <row r="92" spans="2:9" s="46" customFormat="1" ht="34.799999999999997">
      <c r="B92" s="112"/>
      <c r="C92" s="112"/>
      <c r="D92" s="112"/>
      <c r="E92" s="112"/>
      <c r="F92" s="112"/>
      <c r="G92" s="34" t="s">
        <v>55</v>
      </c>
      <c r="H92" s="261">
        <f>SUM(H94)</f>
        <v>0</v>
      </c>
      <c r="I92" s="261">
        <f>SUM(I94)</f>
        <v>-600000</v>
      </c>
    </row>
    <row r="93" spans="2:9" s="46" customFormat="1" ht="34.799999999999997">
      <c r="B93" s="112"/>
      <c r="C93" s="112"/>
      <c r="D93" s="112"/>
      <c r="E93" s="112"/>
      <c r="F93" s="112"/>
      <c r="G93" s="37" t="s">
        <v>43</v>
      </c>
      <c r="H93" s="260"/>
      <c r="I93" s="260"/>
    </row>
    <row r="94" spans="2:9" s="46" customFormat="1">
      <c r="B94" s="112"/>
      <c r="C94" s="112"/>
      <c r="D94" s="112"/>
      <c r="E94" s="112"/>
      <c r="F94" s="112"/>
      <c r="G94" s="37" t="s">
        <v>4</v>
      </c>
      <c r="H94" s="111">
        <f>SUM(H95)</f>
        <v>0</v>
      </c>
      <c r="I94" s="111">
        <f>SUM(I95)</f>
        <v>-600000</v>
      </c>
    </row>
    <row r="95" spans="2:9" s="46" customFormat="1">
      <c r="B95" s="112"/>
      <c r="C95" s="112"/>
      <c r="D95" s="112"/>
      <c r="E95" s="112"/>
      <c r="F95" s="112"/>
      <c r="G95" s="37" t="s">
        <v>20</v>
      </c>
      <c r="H95" s="111">
        <f>SUM(H96)</f>
        <v>0</v>
      </c>
      <c r="I95" s="111">
        <f>SUM(I96)</f>
        <v>-600000</v>
      </c>
    </row>
    <row r="96" spans="2:9" s="46" customFormat="1">
      <c r="B96" s="112"/>
      <c r="C96" s="112"/>
      <c r="D96" s="112"/>
      <c r="E96" s="112"/>
      <c r="F96" s="112"/>
      <c r="G96" s="37" t="s">
        <v>56</v>
      </c>
      <c r="H96" s="111">
        <f>H97</f>
        <v>0</v>
      </c>
      <c r="I96" s="111">
        <f>I97</f>
        <v>-600000</v>
      </c>
    </row>
    <row r="97" spans="2:9" s="46" customFormat="1">
      <c r="B97" s="112"/>
      <c r="C97" s="112"/>
      <c r="D97" s="112"/>
      <c r="E97" s="112"/>
      <c r="F97" s="112"/>
      <c r="G97" s="37" t="s">
        <v>57</v>
      </c>
      <c r="H97" s="111">
        <f>+H98</f>
        <v>0</v>
      </c>
      <c r="I97" s="111">
        <f>+I98</f>
        <v>-600000</v>
      </c>
    </row>
    <row r="98" spans="2:9" s="46" customFormat="1">
      <c r="B98" s="112"/>
      <c r="C98" s="112"/>
      <c r="D98" s="112"/>
      <c r="E98" s="112"/>
      <c r="F98" s="112"/>
      <c r="G98" s="141" t="s">
        <v>69</v>
      </c>
      <c r="H98" s="111">
        <v>0</v>
      </c>
      <c r="I98" s="111">
        <f>+Հ7!H89</f>
        <v>-600000</v>
      </c>
    </row>
    <row r="99" spans="2:9" s="46" customFormat="1" ht="34.799999999999997">
      <c r="B99" s="112"/>
      <c r="C99" s="112"/>
      <c r="D99" s="112"/>
      <c r="E99" s="112"/>
      <c r="F99" s="144" t="s">
        <v>135</v>
      </c>
      <c r="G99" s="142" t="s">
        <v>137</v>
      </c>
      <c r="H99" s="111">
        <f>SUM(H101)</f>
        <v>-30000</v>
      </c>
      <c r="I99" s="111">
        <f>SUM(I101)</f>
        <v>-6130000</v>
      </c>
    </row>
    <row r="100" spans="2:9" s="46" customFormat="1">
      <c r="B100" s="112"/>
      <c r="C100" s="112"/>
      <c r="D100" s="112"/>
      <c r="E100" s="112"/>
      <c r="F100" s="112"/>
      <c r="G100" s="37" t="s">
        <v>42</v>
      </c>
      <c r="H100" s="260"/>
      <c r="I100" s="260"/>
    </row>
    <row r="101" spans="2:9" s="46" customFormat="1" ht="34.799999999999997">
      <c r="B101" s="112"/>
      <c r="C101" s="112"/>
      <c r="D101" s="112"/>
      <c r="E101" s="112"/>
      <c r="F101" s="112"/>
      <c r="G101" s="34" t="s">
        <v>55</v>
      </c>
      <c r="H101" s="261">
        <f>SUM(H103)</f>
        <v>-30000</v>
      </c>
      <c r="I101" s="261">
        <f>SUM(I103)</f>
        <v>-6130000</v>
      </c>
    </row>
    <row r="102" spans="2:9" s="46" customFormat="1" ht="34.799999999999997">
      <c r="B102" s="112"/>
      <c r="C102" s="112"/>
      <c r="D102" s="112"/>
      <c r="E102" s="112"/>
      <c r="F102" s="112"/>
      <c r="G102" s="37" t="s">
        <v>43</v>
      </c>
      <c r="H102" s="260"/>
      <c r="I102" s="140"/>
    </row>
    <row r="103" spans="2:9" s="46" customFormat="1">
      <c r="B103" s="112"/>
      <c r="C103" s="112"/>
      <c r="D103" s="112"/>
      <c r="E103" s="112"/>
      <c r="F103" s="112"/>
      <c r="G103" s="37" t="s">
        <v>4</v>
      </c>
      <c r="H103" s="111">
        <f>SUM(H104)</f>
        <v>-30000</v>
      </c>
      <c r="I103" s="111">
        <f>SUM(I104)</f>
        <v>-6130000</v>
      </c>
    </row>
    <row r="104" spans="2:9" s="46" customFormat="1">
      <c r="B104" s="112"/>
      <c r="C104" s="112"/>
      <c r="D104" s="112"/>
      <c r="E104" s="112"/>
      <c r="F104" s="112"/>
      <c r="G104" s="37" t="s">
        <v>20</v>
      </c>
      <c r="H104" s="111">
        <f>SUM(H105)</f>
        <v>-30000</v>
      </c>
      <c r="I104" s="111">
        <f>SUM(I105)</f>
        <v>-6130000</v>
      </c>
    </row>
    <row r="105" spans="2:9" s="46" customFormat="1">
      <c r="B105" s="112"/>
      <c r="C105" s="112"/>
      <c r="D105" s="112"/>
      <c r="E105" s="112"/>
      <c r="F105" s="112"/>
      <c r="G105" s="37" t="s">
        <v>56</v>
      </c>
      <c r="H105" s="111">
        <f>+H106+H108</f>
        <v>-30000</v>
      </c>
      <c r="I105" s="111">
        <f>+I106+I108</f>
        <v>-6130000</v>
      </c>
    </row>
    <row r="106" spans="2:9" s="46" customFormat="1">
      <c r="B106" s="112"/>
      <c r="C106" s="112"/>
      <c r="D106" s="112"/>
      <c r="E106" s="112"/>
      <c r="F106" s="112"/>
      <c r="G106" s="37" t="s">
        <v>57</v>
      </c>
      <c r="H106" s="111">
        <f>+H107</f>
        <v>0</v>
      </c>
      <c r="I106" s="111">
        <f>I107</f>
        <v>-5800000</v>
      </c>
    </row>
    <row r="107" spans="2:9" s="46" customFormat="1">
      <c r="B107" s="112"/>
      <c r="C107" s="112"/>
      <c r="D107" s="112"/>
      <c r="E107" s="112"/>
      <c r="F107" s="112"/>
      <c r="G107" s="141" t="s">
        <v>58</v>
      </c>
      <c r="H107" s="111">
        <f>+Հ7!E98</f>
        <v>0</v>
      </c>
      <c r="I107" s="111">
        <f>+Հ7!H98</f>
        <v>-5800000</v>
      </c>
    </row>
    <row r="108" spans="2:9" s="46" customFormat="1">
      <c r="B108" s="112"/>
      <c r="C108" s="112"/>
      <c r="D108" s="112"/>
      <c r="E108" s="112"/>
      <c r="F108" s="112"/>
      <c r="G108" s="142" t="s">
        <v>95</v>
      </c>
      <c r="H108" s="111">
        <f>+H109</f>
        <v>-30000</v>
      </c>
      <c r="I108" s="111">
        <f>+I109</f>
        <v>-330000</v>
      </c>
    </row>
    <row r="109" spans="2:9" s="46" customFormat="1">
      <c r="B109" s="112"/>
      <c r="C109" s="112"/>
      <c r="D109" s="112"/>
      <c r="E109" s="112"/>
      <c r="F109" s="112"/>
      <c r="G109" s="143" t="s">
        <v>70</v>
      </c>
      <c r="H109" s="111">
        <f>Հ7!E100</f>
        <v>-30000</v>
      </c>
      <c r="I109" s="111">
        <f>Հ7!H100</f>
        <v>-330000</v>
      </c>
    </row>
    <row r="110" spans="2:9" s="46" customFormat="1" ht="52.2">
      <c r="B110" s="112"/>
      <c r="C110" s="112"/>
      <c r="D110" s="112"/>
      <c r="E110" s="112"/>
      <c r="F110" s="144" t="s">
        <v>136</v>
      </c>
      <c r="G110" s="142" t="s">
        <v>138</v>
      </c>
      <c r="H110" s="111">
        <f t="shared" ref="H110:H115" si="8">+H112</f>
        <v>0</v>
      </c>
      <c r="I110" s="111">
        <f>SUM(I112)</f>
        <v>-4933969.0999999996</v>
      </c>
    </row>
    <row r="111" spans="2:9" s="46" customFormat="1">
      <c r="B111" s="112"/>
      <c r="C111" s="112"/>
      <c r="D111" s="112"/>
      <c r="E111" s="112"/>
      <c r="F111" s="112"/>
      <c r="G111" s="37" t="s">
        <v>42</v>
      </c>
      <c r="H111" s="111"/>
      <c r="I111" s="111"/>
    </row>
    <row r="112" spans="2:9" s="46" customFormat="1" ht="34.799999999999997">
      <c r="B112" s="112"/>
      <c r="C112" s="112"/>
      <c r="D112" s="112"/>
      <c r="E112" s="112"/>
      <c r="F112" s="112"/>
      <c r="G112" s="34" t="s">
        <v>55</v>
      </c>
      <c r="H112" s="111">
        <f t="shared" si="8"/>
        <v>0</v>
      </c>
      <c r="I112" s="111">
        <f>SUM(I114)</f>
        <v>-4933969.0999999996</v>
      </c>
    </row>
    <row r="113" spans="2:9" s="46" customFormat="1" ht="34.799999999999997">
      <c r="B113" s="112"/>
      <c r="C113" s="112"/>
      <c r="D113" s="112"/>
      <c r="E113" s="112"/>
      <c r="F113" s="112"/>
      <c r="G113" s="37" t="s">
        <v>43</v>
      </c>
      <c r="H113" s="111"/>
      <c r="I113" s="111"/>
    </row>
    <row r="114" spans="2:9" s="46" customFormat="1">
      <c r="B114" s="112"/>
      <c r="C114" s="112"/>
      <c r="D114" s="112"/>
      <c r="E114" s="112"/>
      <c r="F114" s="112"/>
      <c r="G114" s="37" t="s">
        <v>4</v>
      </c>
      <c r="H114" s="111">
        <f t="shared" si="8"/>
        <v>0</v>
      </c>
      <c r="I114" s="111">
        <f>SUM(I115)</f>
        <v>-4933969.0999999996</v>
      </c>
    </row>
    <row r="115" spans="2:9" s="46" customFormat="1">
      <c r="B115" s="112"/>
      <c r="C115" s="112"/>
      <c r="D115" s="112"/>
      <c r="E115" s="112"/>
      <c r="F115" s="112"/>
      <c r="G115" s="37" t="s">
        <v>20</v>
      </c>
      <c r="H115" s="111">
        <f t="shared" si="8"/>
        <v>0</v>
      </c>
      <c r="I115" s="111">
        <f>SUM(I116)</f>
        <v>-4933969.0999999996</v>
      </c>
    </row>
    <row r="116" spans="2:9" s="46" customFormat="1">
      <c r="B116" s="112"/>
      <c r="C116" s="112"/>
      <c r="D116" s="112"/>
      <c r="E116" s="112"/>
      <c r="F116" s="112"/>
      <c r="G116" s="37" t="s">
        <v>56</v>
      </c>
      <c r="H116" s="111">
        <f>H117</f>
        <v>0</v>
      </c>
      <c r="I116" s="111">
        <f>I117</f>
        <v>-4933969.0999999996</v>
      </c>
    </row>
    <row r="117" spans="2:9" s="46" customFormat="1">
      <c r="B117" s="112"/>
      <c r="C117" s="112"/>
      <c r="D117" s="112"/>
      <c r="E117" s="112"/>
      <c r="F117" s="112"/>
      <c r="G117" s="37" t="s">
        <v>57</v>
      </c>
      <c r="H117" s="111">
        <f>H118</f>
        <v>0</v>
      </c>
      <c r="I117" s="111">
        <f>I118</f>
        <v>-4933969.0999999996</v>
      </c>
    </row>
    <row r="118" spans="2:9" s="46" customFormat="1">
      <c r="B118" s="112"/>
      <c r="C118" s="112"/>
      <c r="D118" s="112"/>
      <c r="E118" s="112"/>
      <c r="F118" s="112"/>
      <c r="G118" s="141" t="s">
        <v>69</v>
      </c>
      <c r="H118" s="111"/>
      <c r="I118" s="111">
        <f>Հ7!H101</f>
        <v>-4933969.0999999996</v>
      </c>
    </row>
    <row r="119" spans="2:9" s="46" customFormat="1" ht="34.799999999999997">
      <c r="B119" s="257"/>
      <c r="C119" s="257"/>
      <c r="D119" s="257"/>
      <c r="E119" s="257"/>
      <c r="F119" s="263">
        <v>11017</v>
      </c>
      <c r="G119" s="264" t="s">
        <v>446</v>
      </c>
      <c r="H119" s="272">
        <f>+H121</f>
        <v>-100000</v>
      </c>
      <c r="I119" s="262"/>
    </row>
    <row r="120" spans="2:9" s="46" customFormat="1">
      <c r="B120" s="257"/>
      <c r="C120" s="257"/>
      <c r="D120" s="257"/>
      <c r="E120" s="257"/>
      <c r="F120" s="265"/>
      <c r="G120" s="265" t="s">
        <v>42</v>
      </c>
      <c r="H120" s="272"/>
      <c r="I120" s="258"/>
    </row>
    <row r="121" spans="2:9" s="46" customFormat="1" ht="34.799999999999997">
      <c r="B121" s="257"/>
      <c r="C121" s="257"/>
      <c r="D121" s="257"/>
      <c r="E121" s="257"/>
      <c r="F121" s="265"/>
      <c r="G121" s="266" t="s">
        <v>55</v>
      </c>
      <c r="H121" s="272">
        <f t="shared" ref="H121" si="9">H123</f>
        <v>-100000</v>
      </c>
      <c r="I121" s="258"/>
    </row>
    <row r="122" spans="2:9" s="46" customFormat="1" ht="34.799999999999997">
      <c r="B122" s="257"/>
      <c r="C122" s="257"/>
      <c r="D122" s="257"/>
      <c r="E122" s="257"/>
      <c r="F122" s="265"/>
      <c r="G122" s="265" t="s">
        <v>43</v>
      </c>
      <c r="H122" s="272"/>
      <c r="I122" s="258"/>
    </row>
    <row r="123" spans="2:9" s="46" customFormat="1">
      <c r="B123" s="257"/>
      <c r="C123" s="257"/>
      <c r="D123" s="257"/>
      <c r="E123" s="257"/>
      <c r="F123" s="265"/>
      <c r="G123" s="265" t="s">
        <v>4</v>
      </c>
      <c r="H123" s="272">
        <f t="shared" ref="H123:H124" si="10">+H124</f>
        <v>-100000</v>
      </c>
      <c r="I123" s="258"/>
    </row>
    <row r="124" spans="2:9" s="46" customFormat="1">
      <c r="B124" s="257"/>
      <c r="C124" s="257"/>
      <c r="D124" s="257"/>
      <c r="E124" s="257"/>
      <c r="F124" s="265"/>
      <c r="G124" s="265" t="s">
        <v>442</v>
      </c>
      <c r="H124" s="272">
        <f t="shared" si="10"/>
        <v>-100000</v>
      </c>
      <c r="I124" s="258"/>
    </row>
    <row r="125" spans="2:9" s="46" customFormat="1">
      <c r="B125" s="257"/>
      <c r="C125" s="257"/>
      <c r="D125" s="257"/>
      <c r="E125" s="257"/>
      <c r="F125" s="265"/>
      <c r="G125" s="265" t="s">
        <v>448</v>
      </c>
      <c r="H125" s="272">
        <f>H126</f>
        <v>-100000</v>
      </c>
      <c r="I125" s="258"/>
    </row>
    <row r="126" spans="2:9" s="46" customFormat="1" ht="34.799999999999997">
      <c r="B126" s="257"/>
      <c r="C126" s="257"/>
      <c r="D126" s="257"/>
      <c r="E126" s="257"/>
      <c r="F126" s="265"/>
      <c r="G126" s="265" t="s">
        <v>449</v>
      </c>
      <c r="H126" s="272">
        <f>+H127</f>
        <v>-100000</v>
      </c>
      <c r="I126" s="258"/>
    </row>
    <row r="127" spans="2:9" s="46" customFormat="1">
      <c r="B127" s="257"/>
      <c r="C127" s="257"/>
      <c r="D127" s="257"/>
      <c r="E127" s="257"/>
      <c r="F127" s="265"/>
      <c r="G127" s="265" t="s">
        <v>450</v>
      </c>
      <c r="H127" s="272">
        <f>Հ7!G118</f>
        <v>-100000</v>
      </c>
      <c r="I127" s="258"/>
    </row>
    <row r="128" spans="2:9" s="46" customFormat="1">
      <c r="B128" s="34"/>
      <c r="C128" s="34" t="s">
        <v>298</v>
      </c>
      <c r="D128" s="34"/>
      <c r="E128" s="34"/>
      <c r="F128" s="34"/>
      <c r="G128" s="34" t="s">
        <v>299</v>
      </c>
      <c r="H128" s="111">
        <f>+H130</f>
        <v>-1575345.2</v>
      </c>
      <c r="I128" s="111">
        <f>+I130</f>
        <v>-1985345.2</v>
      </c>
    </row>
    <row r="129" spans="2:9" s="46" customFormat="1">
      <c r="B129" s="34"/>
      <c r="C129" s="34"/>
      <c r="D129" s="34"/>
      <c r="E129" s="34"/>
      <c r="F129" s="34"/>
      <c r="G129" s="34" t="s">
        <v>3</v>
      </c>
      <c r="H129" s="111"/>
      <c r="I129" s="111"/>
    </row>
    <row r="130" spans="2:9" s="46" customFormat="1">
      <c r="B130" s="34"/>
      <c r="C130" s="34"/>
      <c r="D130" s="34" t="s">
        <v>63</v>
      </c>
      <c r="E130" s="34"/>
      <c r="F130" s="34"/>
      <c r="G130" s="34" t="s">
        <v>299</v>
      </c>
      <c r="H130" s="111">
        <f>+H132</f>
        <v>-1575345.2</v>
      </c>
      <c r="I130" s="111">
        <f>+I132</f>
        <v>-1985345.2</v>
      </c>
    </row>
    <row r="131" spans="2:9" s="46" customFormat="1">
      <c r="B131" s="34"/>
      <c r="C131" s="34"/>
      <c r="D131" s="34"/>
      <c r="E131" s="34"/>
      <c r="F131" s="34"/>
      <c r="G131" s="34" t="s">
        <v>3</v>
      </c>
      <c r="H131" s="111"/>
      <c r="I131" s="111"/>
    </row>
    <row r="132" spans="2:9" s="46" customFormat="1" ht="34.799999999999997">
      <c r="B132" s="34"/>
      <c r="C132" s="34"/>
      <c r="D132" s="34"/>
      <c r="E132" s="34"/>
      <c r="F132" s="34"/>
      <c r="G132" s="34" t="s">
        <v>55</v>
      </c>
      <c r="H132" s="111">
        <f>+H134</f>
        <v>-1575345.2</v>
      </c>
      <c r="I132" s="111">
        <f>+I134</f>
        <v>-1985345.2</v>
      </c>
    </row>
    <row r="133" spans="2:9" s="46" customFormat="1">
      <c r="B133" s="34"/>
      <c r="C133" s="34"/>
      <c r="D133" s="34"/>
      <c r="E133" s="34"/>
      <c r="F133" s="34"/>
      <c r="G133" s="34" t="s">
        <v>3</v>
      </c>
      <c r="H133" s="111"/>
      <c r="I133" s="111"/>
    </row>
    <row r="134" spans="2:9" s="46" customFormat="1">
      <c r="B134" s="34"/>
      <c r="C134" s="34"/>
      <c r="D134" s="34"/>
      <c r="E134" s="37" t="s">
        <v>276</v>
      </c>
      <c r="F134" s="37"/>
      <c r="G134" s="37" t="s">
        <v>277</v>
      </c>
      <c r="H134" s="111">
        <f>+H136+H149</f>
        <v>-1575345.2</v>
      </c>
      <c r="I134" s="111">
        <f>+I136+I149</f>
        <v>-1985345.2</v>
      </c>
    </row>
    <row r="135" spans="2:9" s="46" customFormat="1">
      <c r="B135" s="34"/>
      <c r="C135" s="34"/>
      <c r="D135" s="34"/>
      <c r="E135" s="37"/>
      <c r="F135" s="37"/>
      <c r="G135" s="37" t="s">
        <v>3</v>
      </c>
      <c r="H135" s="111"/>
      <c r="I135" s="111"/>
    </row>
    <row r="136" spans="2:9" s="46" customFormat="1" ht="87">
      <c r="B136" s="34"/>
      <c r="C136" s="34"/>
      <c r="D136" s="34"/>
      <c r="E136" s="37"/>
      <c r="F136" s="37" t="s">
        <v>280</v>
      </c>
      <c r="G136" s="37" t="s">
        <v>281</v>
      </c>
      <c r="H136" s="111">
        <f>+H138</f>
        <v>-135345.20000000001</v>
      </c>
      <c r="I136" s="111">
        <f>+I138</f>
        <v>-135345.20000000001</v>
      </c>
    </row>
    <row r="137" spans="2:9" s="46" customFormat="1">
      <c r="B137" s="34"/>
      <c r="C137" s="34"/>
      <c r="D137" s="34"/>
      <c r="E137" s="37"/>
      <c r="F137" s="37"/>
      <c r="G137" s="37" t="s">
        <v>42</v>
      </c>
      <c r="H137" s="111"/>
      <c r="I137" s="111"/>
    </row>
    <row r="138" spans="2:9" s="46" customFormat="1" ht="34.799999999999997">
      <c r="B138" s="34"/>
      <c r="C138" s="34"/>
      <c r="D138" s="34"/>
      <c r="E138" s="37"/>
      <c r="F138" s="37"/>
      <c r="G138" s="85" t="s">
        <v>55</v>
      </c>
      <c r="H138" s="111">
        <f>+H140</f>
        <v>-135345.20000000001</v>
      </c>
      <c r="I138" s="111">
        <f>+I140</f>
        <v>-135345.20000000001</v>
      </c>
    </row>
    <row r="139" spans="2:9" s="46" customFormat="1" ht="34.799999999999997">
      <c r="B139" s="34"/>
      <c r="C139" s="34"/>
      <c r="D139" s="34"/>
      <c r="E139" s="37"/>
      <c r="F139" s="37"/>
      <c r="G139" s="37" t="s">
        <v>43</v>
      </c>
      <c r="H139" s="111"/>
      <c r="I139" s="111"/>
    </row>
    <row r="140" spans="2:9" s="46" customFormat="1">
      <c r="B140" s="34"/>
      <c r="C140" s="34"/>
      <c r="D140" s="34"/>
      <c r="E140" s="37"/>
      <c r="F140" s="37"/>
      <c r="G140" s="37" t="s">
        <v>4</v>
      </c>
      <c r="H140" s="111">
        <f>+H141</f>
        <v>-135345.20000000001</v>
      </c>
      <c r="I140" s="111">
        <f>+I141</f>
        <v>-135345.20000000001</v>
      </c>
    </row>
    <row r="141" spans="2:9" s="46" customFormat="1">
      <c r="B141" s="34"/>
      <c r="C141" s="34"/>
      <c r="D141" s="34"/>
      <c r="E141" s="37"/>
      <c r="F141" s="37"/>
      <c r="G141" s="37" t="s">
        <v>20</v>
      </c>
      <c r="H141" s="111">
        <f>+H142</f>
        <v>-135345.20000000001</v>
      </c>
      <c r="I141" s="111">
        <f>+I142</f>
        <v>-135345.20000000001</v>
      </c>
    </row>
    <row r="142" spans="2:9" s="46" customFormat="1">
      <c r="B142" s="34"/>
      <c r="C142" s="34"/>
      <c r="D142" s="34"/>
      <c r="E142" s="37"/>
      <c r="F142" s="37"/>
      <c r="G142" s="37" t="s">
        <v>56</v>
      </c>
      <c r="H142" s="111">
        <f>+H143+H145+H147</f>
        <v>-135345.20000000001</v>
      </c>
      <c r="I142" s="139">
        <f>+I143+I145+I147</f>
        <v>-135345.20000000001</v>
      </c>
    </row>
    <row r="143" spans="2:9" s="46" customFormat="1">
      <c r="B143" s="34"/>
      <c r="C143" s="34"/>
      <c r="D143" s="34"/>
      <c r="E143" s="37"/>
      <c r="F143" s="37"/>
      <c r="G143" s="37" t="s">
        <v>57</v>
      </c>
      <c r="H143" s="111">
        <f>+H144</f>
        <v>-4264</v>
      </c>
      <c r="I143" s="111">
        <f>+I144</f>
        <v>-4264</v>
      </c>
    </row>
    <row r="144" spans="2:9" s="46" customFormat="1">
      <c r="B144" s="34"/>
      <c r="C144" s="34"/>
      <c r="D144" s="34"/>
      <c r="E144" s="37"/>
      <c r="F144" s="37"/>
      <c r="G144" s="37" t="s">
        <v>69</v>
      </c>
      <c r="H144" s="111">
        <f>+Հ7!E36</f>
        <v>-4264</v>
      </c>
      <c r="I144" s="111">
        <f>+Հ7!H36</f>
        <v>-4264</v>
      </c>
    </row>
    <row r="145" spans="2:11" s="46" customFormat="1">
      <c r="B145" s="34"/>
      <c r="C145" s="34"/>
      <c r="D145" s="34"/>
      <c r="E145" s="37"/>
      <c r="F145" s="37"/>
      <c r="G145" s="37" t="s">
        <v>301</v>
      </c>
      <c r="H145" s="111">
        <f>+H146</f>
        <v>-129940</v>
      </c>
      <c r="I145" s="111">
        <f>+I146</f>
        <v>-129940</v>
      </c>
    </row>
    <row r="146" spans="2:11" s="46" customFormat="1">
      <c r="B146" s="34"/>
      <c r="C146" s="34"/>
      <c r="D146" s="34"/>
      <c r="E146" s="37"/>
      <c r="F146" s="37"/>
      <c r="G146" s="37" t="s">
        <v>303</v>
      </c>
      <c r="H146" s="111">
        <f>+Հ7!E38</f>
        <v>-129940</v>
      </c>
      <c r="I146" s="111">
        <f>+Հ7!H38</f>
        <v>-129940</v>
      </c>
    </row>
    <row r="147" spans="2:11" s="46" customFormat="1">
      <c r="B147" s="34"/>
      <c r="C147" s="34"/>
      <c r="D147" s="34"/>
      <c r="E147" s="37"/>
      <c r="F147" s="37"/>
      <c r="G147" s="37" t="s">
        <v>175</v>
      </c>
      <c r="H147" s="111">
        <f>+H148</f>
        <v>-1141.2</v>
      </c>
      <c r="I147" s="111">
        <f>+I148</f>
        <v>-1141.2</v>
      </c>
    </row>
    <row r="148" spans="2:11" s="46" customFormat="1">
      <c r="B148" s="34"/>
      <c r="C148" s="34"/>
      <c r="D148" s="34"/>
      <c r="E148" s="37"/>
      <c r="F148" s="37"/>
      <c r="G148" s="37" t="s">
        <v>70</v>
      </c>
      <c r="H148" s="111">
        <f>+Հ7!E40</f>
        <v>-1141.2</v>
      </c>
      <c r="I148" s="111">
        <f>+Հ7!H40</f>
        <v>-1141.2</v>
      </c>
    </row>
    <row r="149" spans="2:11" s="46" customFormat="1" ht="87">
      <c r="B149" s="34"/>
      <c r="C149" s="34"/>
      <c r="D149" s="34"/>
      <c r="E149" s="37"/>
      <c r="F149" s="37" t="s">
        <v>284</v>
      </c>
      <c r="G149" s="37" t="s">
        <v>285</v>
      </c>
      <c r="H149" s="111">
        <f>+H151</f>
        <v>-1440000</v>
      </c>
      <c r="I149" s="111">
        <f>+I151</f>
        <v>-1850000</v>
      </c>
    </row>
    <row r="150" spans="2:11" s="46" customFormat="1">
      <c r="B150" s="34"/>
      <c r="C150" s="34"/>
      <c r="D150" s="34"/>
      <c r="E150" s="37"/>
      <c r="F150" s="37"/>
      <c r="G150" s="37" t="s">
        <v>42</v>
      </c>
      <c r="H150" s="111"/>
      <c r="I150" s="139"/>
    </row>
    <row r="151" spans="2:11" s="46" customFormat="1" ht="34.799999999999997">
      <c r="B151" s="34"/>
      <c r="C151" s="34"/>
      <c r="D151" s="34"/>
      <c r="E151" s="37"/>
      <c r="F151" s="37"/>
      <c r="G151" s="85" t="s">
        <v>55</v>
      </c>
      <c r="H151" s="111">
        <f>+H153</f>
        <v>-1440000</v>
      </c>
      <c r="I151" s="111">
        <f>+I153</f>
        <v>-1850000</v>
      </c>
    </row>
    <row r="152" spans="2:11" s="46" customFormat="1" ht="34.799999999999997">
      <c r="B152" s="34"/>
      <c r="C152" s="34"/>
      <c r="D152" s="34"/>
      <c r="E152" s="37"/>
      <c r="F152" s="37"/>
      <c r="G152" s="37" t="s">
        <v>43</v>
      </c>
      <c r="H152" s="111"/>
      <c r="I152" s="139"/>
    </row>
    <row r="153" spans="2:11" s="46" customFormat="1">
      <c r="B153" s="34"/>
      <c r="C153" s="34"/>
      <c r="D153" s="34"/>
      <c r="E153" s="37"/>
      <c r="F153" s="37"/>
      <c r="G153" s="37" t="s">
        <v>4</v>
      </c>
      <c r="H153" s="111">
        <f t="shared" ref="H153:I155" si="11">+H154</f>
        <v>-1440000</v>
      </c>
      <c r="I153" s="111">
        <f t="shared" si="11"/>
        <v>-1850000</v>
      </c>
    </row>
    <row r="154" spans="2:11" s="46" customFormat="1">
      <c r="B154" s="34"/>
      <c r="C154" s="34"/>
      <c r="D154" s="34"/>
      <c r="E154" s="37"/>
      <c r="F154" s="37"/>
      <c r="G154" s="37" t="s">
        <v>20</v>
      </c>
      <c r="H154" s="111">
        <f t="shared" si="11"/>
        <v>-1440000</v>
      </c>
      <c r="I154" s="111">
        <f t="shared" si="11"/>
        <v>-1850000</v>
      </c>
    </row>
    <row r="155" spans="2:11" s="46" customFormat="1">
      <c r="B155" s="34"/>
      <c r="C155" s="34"/>
      <c r="D155" s="34"/>
      <c r="E155" s="37"/>
      <c r="F155" s="37"/>
      <c r="G155" s="37" t="s">
        <v>56</v>
      </c>
      <c r="H155" s="111">
        <f t="shared" si="11"/>
        <v>-1440000</v>
      </c>
      <c r="I155" s="111">
        <f t="shared" si="11"/>
        <v>-1850000</v>
      </c>
    </row>
    <row r="156" spans="2:11" s="46" customFormat="1">
      <c r="B156" s="34"/>
      <c r="C156" s="34"/>
      <c r="D156" s="34"/>
      <c r="E156" s="37"/>
      <c r="F156" s="37"/>
      <c r="G156" s="37" t="s">
        <v>301</v>
      </c>
      <c r="H156" s="111">
        <f>+H157</f>
        <v>-1440000</v>
      </c>
      <c r="I156" s="111">
        <f>+I157</f>
        <v>-1850000</v>
      </c>
    </row>
    <row r="157" spans="2:11" s="46" customFormat="1">
      <c r="B157" s="34"/>
      <c r="C157" s="34"/>
      <c r="D157" s="34"/>
      <c r="E157" s="37"/>
      <c r="F157" s="37"/>
      <c r="G157" s="37" t="s">
        <v>303</v>
      </c>
      <c r="H157" s="123">
        <f>+Հ7!E49</f>
        <v>-1440000</v>
      </c>
      <c r="I157" s="123">
        <f>+Հ7!H49</f>
        <v>-1850000</v>
      </c>
    </row>
    <row r="158" spans="2:11" s="188" customFormat="1">
      <c r="B158" s="116"/>
      <c r="C158" s="116"/>
      <c r="D158" s="116"/>
      <c r="E158" s="116"/>
      <c r="F158" s="116"/>
      <c r="G158" s="116" t="s">
        <v>330</v>
      </c>
      <c r="H158" s="184">
        <f>+H159</f>
        <v>8500000</v>
      </c>
      <c r="I158" s="184">
        <f>+I159</f>
        <v>8599999.9920000006</v>
      </c>
      <c r="J158" s="46"/>
      <c r="K158" s="46"/>
    </row>
    <row r="159" spans="2:11" s="188" customFormat="1" ht="34.799999999999997">
      <c r="B159" s="116" t="s">
        <v>334</v>
      </c>
      <c r="C159" s="116"/>
      <c r="D159" s="116"/>
      <c r="E159" s="116"/>
      <c r="F159" s="116"/>
      <c r="G159" s="116" t="s">
        <v>335</v>
      </c>
      <c r="H159" s="194">
        <f>+H161</f>
        <v>8500000</v>
      </c>
      <c r="I159" s="194">
        <f>+I161</f>
        <v>8599999.9920000006</v>
      </c>
      <c r="J159" s="46"/>
      <c r="K159" s="46"/>
    </row>
    <row r="160" spans="2:11" s="188" customFormat="1">
      <c r="B160" s="116"/>
      <c r="C160" s="116"/>
      <c r="D160" s="116"/>
      <c r="E160" s="116"/>
      <c r="F160" s="116"/>
      <c r="G160" s="116" t="s">
        <v>3</v>
      </c>
      <c r="H160" s="273"/>
      <c r="I160" s="185"/>
      <c r="J160" s="46"/>
      <c r="K160" s="46"/>
    </row>
    <row r="161" spans="2:11" s="188" customFormat="1">
      <c r="B161" s="116"/>
      <c r="C161" s="116" t="s">
        <v>63</v>
      </c>
      <c r="D161" s="116"/>
      <c r="E161" s="116"/>
      <c r="F161" s="116"/>
      <c r="G161" s="116" t="s">
        <v>336</v>
      </c>
      <c r="H161" s="194">
        <f>+H163</f>
        <v>8500000</v>
      </c>
      <c r="I161" s="194">
        <f>+I163</f>
        <v>8599999.9920000006</v>
      </c>
      <c r="J161" s="46"/>
      <c r="K161" s="46"/>
    </row>
    <row r="162" spans="2:11" s="188" customFormat="1">
      <c r="B162" s="116"/>
      <c r="C162" s="116"/>
      <c r="D162" s="116"/>
      <c r="E162" s="116"/>
      <c r="F162" s="116"/>
      <c r="G162" s="116" t="s">
        <v>3</v>
      </c>
      <c r="H162" s="273"/>
      <c r="I162" s="185"/>
      <c r="J162" s="46"/>
      <c r="K162" s="46"/>
    </row>
    <row r="163" spans="2:11" s="188" customFormat="1">
      <c r="B163" s="116"/>
      <c r="C163" s="116"/>
      <c r="D163" s="116" t="s">
        <v>63</v>
      </c>
      <c r="E163" s="116"/>
      <c r="F163" s="116"/>
      <c r="G163" s="116" t="s">
        <v>327</v>
      </c>
      <c r="H163" s="194">
        <f>+H165</f>
        <v>8500000</v>
      </c>
      <c r="I163" s="194">
        <f>+I165</f>
        <v>8599999.9920000006</v>
      </c>
      <c r="J163" s="46"/>
      <c r="K163" s="46"/>
    </row>
    <row r="164" spans="2:11" s="188" customFormat="1">
      <c r="B164" s="116"/>
      <c r="C164" s="116"/>
      <c r="D164" s="116"/>
      <c r="E164" s="116"/>
      <c r="F164" s="116"/>
      <c r="G164" s="116" t="s">
        <v>3</v>
      </c>
      <c r="H164" s="273"/>
      <c r="I164" s="185"/>
      <c r="J164" s="46"/>
      <c r="K164" s="46"/>
    </row>
    <row r="165" spans="2:11" s="188" customFormat="1">
      <c r="B165" s="116"/>
      <c r="C165" s="116"/>
      <c r="D165" s="116"/>
      <c r="E165" s="116"/>
      <c r="F165" s="116"/>
      <c r="G165" s="116" t="s">
        <v>330</v>
      </c>
      <c r="H165" s="194">
        <f>+H167</f>
        <v>8500000</v>
      </c>
      <c r="I165" s="194">
        <f>+I167</f>
        <v>8599999.9920000006</v>
      </c>
      <c r="J165" s="46"/>
      <c r="K165" s="46"/>
    </row>
    <row r="166" spans="2:11" s="188" customFormat="1">
      <c r="B166" s="116"/>
      <c r="C166" s="116"/>
      <c r="D166" s="116"/>
      <c r="E166" s="116"/>
      <c r="F166" s="116"/>
      <c r="G166" s="116" t="s">
        <v>3</v>
      </c>
      <c r="H166" s="273"/>
      <c r="I166" s="185"/>
      <c r="J166" s="46"/>
      <c r="K166" s="46"/>
    </row>
    <row r="167" spans="2:11">
      <c r="B167" s="116"/>
      <c r="C167" s="116"/>
      <c r="D167" s="116"/>
      <c r="E167" s="116" t="s">
        <v>326</v>
      </c>
      <c r="F167" s="116"/>
      <c r="G167" s="116" t="s">
        <v>327</v>
      </c>
      <c r="H167" s="184">
        <f>+H169+H179</f>
        <v>8500000</v>
      </c>
      <c r="I167" s="184">
        <f>+I169+I179</f>
        <v>8599999.9920000006</v>
      </c>
    </row>
    <row r="168" spans="2:11">
      <c r="B168" s="116"/>
      <c r="C168" s="116"/>
      <c r="D168" s="116"/>
      <c r="E168" s="116"/>
      <c r="F168" s="116"/>
      <c r="G168" s="116" t="s">
        <v>3</v>
      </c>
      <c r="H168" s="184"/>
      <c r="I168" s="184"/>
    </row>
    <row r="169" spans="2:11">
      <c r="B169" s="116"/>
      <c r="C169" s="116"/>
      <c r="D169" s="116"/>
      <c r="E169" s="116"/>
      <c r="F169" s="116" t="s">
        <v>331</v>
      </c>
      <c r="G169" s="116" t="s">
        <v>327</v>
      </c>
      <c r="H169" s="184">
        <f>+H171</f>
        <v>-6473999.7080000006</v>
      </c>
      <c r="I169" s="184">
        <f>+I171</f>
        <v>-7102276.0079999994</v>
      </c>
    </row>
    <row r="170" spans="2:11">
      <c r="B170" s="116"/>
      <c r="C170" s="116"/>
      <c r="D170" s="116"/>
      <c r="E170" s="116"/>
      <c r="F170" s="116"/>
      <c r="G170" s="116" t="s">
        <v>42</v>
      </c>
      <c r="H170" s="184"/>
      <c r="I170" s="184"/>
    </row>
    <row r="171" spans="2:11">
      <c r="B171" s="116"/>
      <c r="C171" s="116"/>
      <c r="D171" s="116"/>
      <c r="E171" s="116"/>
      <c r="F171" s="116"/>
      <c r="G171" s="116" t="s">
        <v>330</v>
      </c>
      <c r="H171" s="184">
        <f>+H173</f>
        <v>-6473999.7080000006</v>
      </c>
      <c r="I171" s="184">
        <f>+I173</f>
        <v>-7102276.0079999994</v>
      </c>
    </row>
    <row r="172" spans="2:11" ht="34.799999999999997">
      <c r="B172" s="116"/>
      <c r="C172" s="116"/>
      <c r="D172" s="116"/>
      <c r="E172" s="116"/>
      <c r="F172" s="116"/>
      <c r="G172" s="116" t="s">
        <v>43</v>
      </c>
      <c r="H172" s="184"/>
      <c r="I172" s="184"/>
    </row>
    <row r="173" spans="2:11">
      <c r="B173" s="116"/>
      <c r="C173" s="116"/>
      <c r="D173" s="116"/>
      <c r="E173" s="116"/>
      <c r="F173" s="116"/>
      <c r="G173" s="116" t="s">
        <v>4</v>
      </c>
      <c r="H173" s="184">
        <f>H174</f>
        <v>-6473999.7080000006</v>
      </c>
      <c r="I173" s="184">
        <f>I174</f>
        <v>-7102276.0079999994</v>
      </c>
    </row>
    <row r="174" spans="2:11">
      <c r="B174" s="116"/>
      <c r="C174" s="116"/>
      <c r="D174" s="116"/>
      <c r="E174" s="116"/>
      <c r="F174" s="116"/>
      <c r="G174" s="222" t="s">
        <v>442</v>
      </c>
      <c r="H174" s="184">
        <f t="shared" ref="H174" si="12">+H175</f>
        <v>-6473999.7080000006</v>
      </c>
      <c r="I174" s="184">
        <f t="shared" ref="I174" si="13">+I175</f>
        <v>-7102276.0079999994</v>
      </c>
    </row>
    <row r="175" spans="2:11">
      <c r="B175" s="116"/>
      <c r="C175" s="116"/>
      <c r="D175" s="116"/>
      <c r="E175" s="116"/>
      <c r="F175" s="116"/>
      <c r="G175" s="222" t="s">
        <v>443</v>
      </c>
      <c r="H175" s="184">
        <f>+H176</f>
        <v>-6473999.7080000006</v>
      </c>
      <c r="I175" s="184">
        <f>+I176</f>
        <v>-7102276.0079999994</v>
      </c>
    </row>
    <row r="176" spans="2:11">
      <c r="B176" s="116"/>
      <c r="C176" s="116"/>
      <c r="D176" s="116"/>
      <c r="E176" s="116"/>
      <c r="F176" s="116"/>
      <c r="G176" s="222" t="s">
        <v>444</v>
      </c>
      <c r="H176" s="184">
        <f>-Հ7!G14-Հ5!H47-H52</f>
        <v>-6473999.7080000006</v>
      </c>
      <c r="I176" s="184">
        <f>-Հ7!J14-Հ5!I47-Հ5!I60</f>
        <v>-7102276.0079999994</v>
      </c>
    </row>
    <row r="177" spans="2:11">
      <c r="B177" s="126"/>
      <c r="C177" s="126"/>
      <c r="D177" s="126"/>
      <c r="E177" s="126"/>
      <c r="F177" s="116" t="s">
        <v>331</v>
      </c>
      <c r="G177" s="116" t="s">
        <v>327</v>
      </c>
      <c r="H177" s="184">
        <f>+H179</f>
        <v>14973999.708000001</v>
      </c>
      <c r="I177" s="184">
        <f>+I179</f>
        <v>15702276</v>
      </c>
      <c r="J177" s="46"/>
      <c r="K177" s="46"/>
    </row>
    <row r="178" spans="2:11">
      <c r="B178" s="126"/>
      <c r="C178" s="126"/>
      <c r="D178" s="126"/>
      <c r="E178" s="126"/>
      <c r="F178" s="116"/>
      <c r="G178" s="116" t="s">
        <v>42</v>
      </c>
      <c r="H178" s="184"/>
      <c r="I178" s="184"/>
      <c r="J178" s="46"/>
      <c r="K178" s="46"/>
    </row>
    <row r="179" spans="2:11">
      <c r="B179" s="126"/>
      <c r="C179" s="126"/>
      <c r="D179" s="126"/>
      <c r="E179" s="126"/>
      <c r="F179" s="116"/>
      <c r="G179" s="116" t="s">
        <v>330</v>
      </c>
      <c r="H179" s="184">
        <f>+H181</f>
        <v>14973999.708000001</v>
      </c>
      <c r="I179" s="184">
        <f>+I181</f>
        <v>15702276</v>
      </c>
      <c r="J179" s="46"/>
      <c r="K179" s="46"/>
    </row>
    <row r="180" spans="2:11" ht="34.799999999999997">
      <c r="B180" s="126"/>
      <c r="C180" s="126"/>
      <c r="D180" s="126"/>
      <c r="E180" s="126"/>
      <c r="F180" s="116"/>
      <c r="G180" s="116" t="s">
        <v>43</v>
      </c>
      <c r="H180" s="184"/>
      <c r="I180" s="184"/>
    </row>
    <row r="181" spans="2:11">
      <c r="B181" s="126"/>
      <c r="C181" s="126"/>
      <c r="D181" s="126"/>
      <c r="E181" s="126"/>
      <c r="F181" s="116"/>
      <c r="G181" s="116" t="s">
        <v>4</v>
      </c>
      <c r="H181" s="184">
        <f>H182</f>
        <v>14973999.708000001</v>
      </c>
      <c r="I181" s="184">
        <f>I182</f>
        <v>15702276</v>
      </c>
    </row>
    <row r="182" spans="2:11">
      <c r="B182" s="126"/>
      <c r="C182" s="126"/>
      <c r="D182" s="126"/>
      <c r="E182" s="126"/>
      <c r="F182" s="116"/>
      <c r="G182" s="222" t="s">
        <v>442</v>
      </c>
      <c r="H182" s="184">
        <f t="shared" ref="H182:I182" si="14">+H183</f>
        <v>14973999.708000001</v>
      </c>
      <c r="I182" s="184">
        <f t="shared" si="14"/>
        <v>15702276</v>
      </c>
    </row>
    <row r="183" spans="2:11">
      <c r="B183" s="126"/>
      <c r="C183" s="126"/>
      <c r="D183" s="126"/>
      <c r="E183" s="121"/>
      <c r="F183" s="116"/>
      <c r="G183" s="222" t="s">
        <v>443</v>
      </c>
      <c r="H183" s="184">
        <f>+H184</f>
        <v>14973999.708000001</v>
      </c>
      <c r="I183" s="184">
        <f>+I184</f>
        <v>15702276</v>
      </c>
    </row>
    <row r="184" spans="2:11">
      <c r="B184" s="126"/>
      <c r="C184" s="126"/>
      <c r="D184" s="126"/>
      <c r="E184" s="121"/>
      <c r="F184" s="116"/>
      <c r="G184" s="222" t="s">
        <v>444</v>
      </c>
      <c r="H184" s="184">
        <f>Հ4!E120</f>
        <v>14973999.708000001</v>
      </c>
      <c r="I184" s="184">
        <f>Հ4!F120</f>
        <v>15702276</v>
      </c>
    </row>
    <row r="185" spans="2:11">
      <c r="E185" s="124"/>
      <c r="F185" s="124"/>
    </row>
  </sheetData>
  <mergeCells count="9">
    <mergeCell ref="B8:D8"/>
    <mergeCell ref="E8:F8"/>
    <mergeCell ref="G8:G9"/>
    <mergeCell ref="B1:I1"/>
    <mergeCell ref="B2:I2"/>
    <mergeCell ref="B3:I3"/>
    <mergeCell ref="B4:I4"/>
    <mergeCell ref="B5:I5"/>
    <mergeCell ref="H8:I8"/>
  </mergeCells>
  <pageMargins left="0.19685039370078741" right="0.19685039370078741" top="0.15748031496062992" bottom="0.15748031496062992" header="0.15748031496062992" footer="0.15748031496062992"/>
  <pageSetup paperSize="9" scale="18" orientation="portrait" r:id="rId1"/>
  <ignoredErrors>
    <ignoredError sqref="H142:I147 H49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opLeftCell="B4" zoomScaleNormal="100" workbookViewId="0">
      <selection activeCell="D40" sqref="D40"/>
    </sheetView>
  </sheetViews>
  <sheetFormatPr defaultRowHeight="17.399999999999999"/>
  <cols>
    <col min="1" max="1" width="7.33203125" style="29" customWidth="1"/>
    <col min="2" max="2" width="9.88671875" style="29" customWidth="1"/>
    <col min="3" max="3" width="14.88671875" style="29" customWidth="1"/>
    <col min="4" max="4" width="81.88671875" style="29" customWidth="1"/>
    <col min="5" max="5" width="20.88671875" style="29" customWidth="1"/>
    <col min="6" max="6" width="20.5546875" style="29" customWidth="1"/>
    <col min="7" max="7" width="17.6640625" style="29" customWidth="1"/>
    <col min="8" max="8" width="12.88671875" style="29" customWidth="1"/>
    <col min="9" max="9" width="14.109375" style="29" customWidth="1"/>
    <col min="10" max="10" width="10.6640625" style="29" customWidth="1"/>
    <col min="11" max="257" width="9.109375" style="29"/>
    <col min="258" max="258" width="7.33203125" style="29" customWidth="1"/>
    <col min="259" max="259" width="12" style="29" customWidth="1"/>
    <col min="260" max="260" width="11.88671875" style="29" customWidth="1"/>
    <col min="261" max="261" width="64.33203125" style="29" customWidth="1"/>
    <col min="262" max="262" width="16.88671875" style="29" customWidth="1"/>
    <col min="263" max="263" width="17.6640625" style="29" customWidth="1"/>
    <col min="264" max="264" width="12.88671875" style="29" customWidth="1"/>
    <col min="265" max="265" width="14.109375" style="29" customWidth="1"/>
    <col min="266" max="266" width="10.6640625" style="29" customWidth="1"/>
    <col min="267" max="513" width="9.109375" style="29"/>
    <col min="514" max="514" width="7.33203125" style="29" customWidth="1"/>
    <col min="515" max="515" width="12" style="29" customWidth="1"/>
    <col min="516" max="516" width="11.88671875" style="29" customWidth="1"/>
    <col min="517" max="517" width="64.33203125" style="29" customWidth="1"/>
    <col min="518" max="518" width="16.88671875" style="29" customWidth="1"/>
    <col min="519" max="519" width="17.6640625" style="29" customWidth="1"/>
    <col min="520" max="520" width="12.88671875" style="29" customWidth="1"/>
    <col min="521" max="521" width="14.109375" style="29" customWidth="1"/>
    <col min="522" max="522" width="10.6640625" style="29" customWidth="1"/>
    <col min="523" max="769" width="9.109375" style="29"/>
    <col min="770" max="770" width="7.33203125" style="29" customWidth="1"/>
    <col min="771" max="771" width="12" style="29" customWidth="1"/>
    <col min="772" max="772" width="11.88671875" style="29" customWidth="1"/>
    <col min="773" max="773" width="64.33203125" style="29" customWidth="1"/>
    <col min="774" max="774" width="16.88671875" style="29" customWidth="1"/>
    <col min="775" max="775" width="17.6640625" style="29" customWidth="1"/>
    <col min="776" max="776" width="12.88671875" style="29" customWidth="1"/>
    <col min="777" max="777" width="14.109375" style="29" customWidth="1"/>
    <col min="778" max="778" width="10.6640625" style="29" customWidth="1"/>
    <col min="779" max="1025" width="9.109375" style="29"/>
    <col min="1026" max="1026" width="7.33203125" style="29" customWidth="1"/>
    <col min="1027" max="1027" width="12" style="29" customWidth="1"/>
    <col min="1028" max="1028" width="11.88671875" style="29" customWidth="1"/>
    <col min="1029" max="1029" width="64.33203125" style="29" customWidth="1"/>
    <col min="1030" max="1030" width="16.88671875" style="29" customWidth="1"/>
    <col min="1031" max="1031" width="17.6640625" style="29" customWidth="1"/>
    <col min="1032" max="1032" width="12.88671875" style="29" customWidth="1"/>
    <col min="1033" max="1033" width="14.109375" style="29" customWidth="1"/>
    <col min="1034" max="1034" width="10.6640625" style="29" customWidth="1"/>
    <col min="1035" max="1281" width="9.109375" style="29"/>
    <col min="1282" max="1282" width="7.33203125" style="29" customWidth="1"/>
    <col min="1283" max="1283" width="12" style="29" customWidth="1"/>
    <col min="1284" max="1284" width="11.88671875" style="29" customWidth="1"/>
    <col min="1285" max="1285" width="64.33203125" style="29" customWidth="1"/>
    <col min="1286" max="1286" width="16.88671875" style="29" customWidth="1"/>
    <col min="1287" max="1287" width="17.6640625" style="29" customWidth="1"/>
    <col min="1288" max="1288" width="12.88671875" style="29" customWidth="1"/>
    <col min="1289" max="1289" width="14.109375" style="29" customWidth="1"/>
    <col min="1290" max="1290" width="10.6640625" style="29" customWidth="1"/>
    <col min="1291" max="1537" width="9.109375" style="29"/>
    <col min="1538" max="1538" width="7.33203125" style="29" customWidth="1"/>
    <col min="1539" max="1539" width="12" style="29" customWidth="1"/>
    <col min="1540" max="1540" width="11.88671875" style="29" customWidth="1"/>
    <col min="1541" max="1541" width="64.33203125" style="29" customWidth="1"/>
    <col min="1542" max="1542" width="16.88671875" style="29" customWidth="1"/>
    <col min="1543" max="1543" width="17.6640625" style="29" customWidth="1"/>
    <col min="1544" max="1544" width="12.88671875" style="29" customWidth="1"/>
    <col min="1545" max="1545" width="14.109375" style="29" customWidth="1"/>
    <col min="1546" max="1546" width="10.6640625" style="29" customWidth="1"/>
    <col min="1547" max="1793" width="9.109375" style="29"/>
    <col min="1794" max="1794" width="7.33203125" style="29" customWidth="1"/>
    <col min="1795" max="1795" width="12" style="29" customWidth="1"/>
    <col min="1796" max="1796" width="11.88671875" style="29" customWidth="1"/>
    <col min="1797" max="1797" width="64.33203125" style="29" customWidth="1"/>
    <col min="1798" max="1798" width="16.88671875" style="29" customWidth="1"/>
    <col min="1799" max="1799" width="17.6640625" style="29" customWidth="1"/>
    <col min="1800" max="1800" width="12.88671875" style="29" customWidth="1"/>
    <col min="1801" max="1801" width="14.109375" style="29" customWidth="1"/>
    <col min="1802" max="1802" width="10.6640625" style="29" customWidth="1"/>
    <col min="1803" max="2049" width="9.109375" style="29"/>
    <col min="2050" max="2050" width="7.33203125" style="29" customWidth="1"/>
    <col min="2051" max="2051" width="12" style="29" customWidth="1"/>
    <col min="2052" max="2052" width="11.88671875" style="29" customWidth="1"/>
    <col min="2053" max="2053" width="64.33203125" style="29" customWidth="1"/>
    <col min="2054" max="2054" width="16.88671875" style="29" customWidth="1"/>
    <col min="2055" max="2055" width="17.6640625" style="29" customWidth="1"/>
    <col min="2056" max="2056" width="12.88671875" style="29" customWidth="1"/>
    <col min="2057" max="2057" width="14.109375" style="29" customWidth="1"/>
    <col min="2058" max="2058" width="10.6640625" style="29" customWidth="1"/>
    <col min="2059" max="2305" width="9.109375" style="29"/>
    <col min="2306" max="2306" width="7.33203125" style="29" customWidth="1"/>
    <col min="2307" max="2307" width="12" style="29" customWidth="1"/>
    <col min="2308" max="2308" width="11.88671875" style="29" customWidth="1"/>
    <col min="2309" max="2309" width="64.33203125" style="29" customWidth="1"/>
    <col min="2310" max="2310" width="16.88671875" style="29" customWidth="1"/>
    <col min="2311" max="2311" width="17.6640625" style="29" customWidth="1"/>
    <col min="2312" max="2312" width="12.88671875" style="29" customWidth="1"/>
    <col min="2313" max="2313" width="14.109375" style="29" customWidth="1"/>
    <col min="2314" max="2314" width="10.6640625" style="29" customWidth="1"/>
    <col min="2315" max="2561" width="9.109375" style="29"/>
    <col min="2562" max="2562" width="7.33203125" style="29" customWidth="1"/>
    <col min="2563" max="2563" width="12" style="29" customWidth="1"/>
    <col min="2564" max="2564" width="11.88671875" style="29" customWidth="1"/>
    <col min="2565" max="2565" width="64.33203125" style="29" customWidth="1"/>
    <col min="2566" max="2566" width="16.88671875" style="29" customWidth="1"/>
    <col min="2567" max="2567" width="17.6640625" style="29" customWidth="1"/>
    <col min="2568" max="2568" width="12.88671875" style="29" customWidth="1"/>
    <col min="2569" max="2569" width="14.109375" style="29" customWidth="1"/>
    <col min="2570" max="2570" width="10.6640625" style="29" customWidth="1"/>
    <col min="2571" max="2817" width="9.109375" style="29"/>
    <col min="2818" max="2818" width="7.33203125" style="29" customWidth="1"/>
    <col min="2819" max="2819" width="12" style="29" customWidth="1"/>
    <col min="2820" max="2820" width="11.88671875" style="29" customWidth="1"/>
    <col min="2821" max="2821" width="64.33203125" style="29" customWidth="1"/>
    <col min="2822" max="2822" width="16.88671875" style="29" customWidth="1"/>
    <col min="2823" max="2823" width="17.6640625" style="29" customWidth="1"/>
    <col min="2824" max="2824" width="12.88671875" style="29" customWidth="1"/>
    <col min="2825" max="2825" width="14.109375" style="29" customWidth="1"/>
    <col min="2826" max="2826" width="10.6640625" style="29" customWidth="1"/>
    <col min="2827" max="3073" width="9.109375" style="29"/>
    <col min="3074" max="3074" width="7.33203125" style="29" customWidth="1"/>
    <col min="3075" max="3075" width="12" style="29" customWidth="1"/>
    <col min="3076" max="3076" width="11.88671875" style="29" customWidth="1"/>
    <col min="3077" max="3077" width="64.33203125" style="29" customWidth="1"/>
    <col min="3078" max="3078" width="16.88671875" style="29" customWidth="1"/>
    <col min="3079" max="3079" width="17.6640625" style="29" customWidth="1"/>
    <col min="3080" max="3080" width="12.88671875" style="29" customWidth="1"/>
    <col min="3081" max="3081" width="14.109375" style="29" customWidth="1"/>
    <col min="3082" max="3082" width="10.6640625" style="29" customWidth="1"/>
    <col min="3083" max="3329" width="9.109375" style="29"/>
    <col min="3330" max="3330" width="7.33203125" style="29" customWidth="1"/>
    <col min="3331" max="3331" width="12" style="29" customWidth="1"/>
    <col min="3332" max="3332" width="11.88671875" style="29" customWidth="1"/>
    <col min="3333" max="3333" width="64.33203125" style="29" customWidth="1"/>
    <col min="3334" max="3334" width="16.88671875" style="29" customWidth="1"/>
    <col min="3335" max="3335" width="17.6640625" style="29" customWidth="1"/>
    <col min="3336" max="3336" width="12.88671875" style="29" customWidth="1"/>
    <col min="3337" max="3337" width="14.109375" style="29" customWidth="1"/>
    <col min="3338" max="3338" width="10.6640625" style="29" customWidth="1"/>
    <col min="3339" max="3585" width="9.109375" style="29"/>
    <col min="3586" max="3586" width="7.33203125" style="29" customWidth="1"/>
    <col min="3587" max="3587" width="12" style="29" customWidth="1"/>
    <col min="3588" max="3588" width="11.88671875" style="29" customWidth="1"/>
    <col min="3589" max="3589" width="64.33203125" style="29" customWidth="1"/>
    <col min="3590" max="3590" width="16.88671875" style="29" customWidth="1"/>
    <col min="3591" max="3591" width="17.6640625" style="29" customWidth="1"/>
    <col min="3592" max="3592" width="12.88671875" style="29" customWidth="1"/>
    <col min="3593" max="3593" width="14.109375" style="29" customWidth="1"/>
    <col min="3594" max="3594" width="10.6640625" style="29" customWidth="1"/>
    <col min="3595" max="3841" width="9.109375" style="29"/>
    <col min="3842" max="3842" width="7.33203125" style="29" customWidth="1"/>
    <col min="3843" max="3843" width="12" style="29" customWidth="1"/>
    <col min="3844" max="3844" width="11.88671875" style="29" customWidth="1"/>
    <col min="3845" max="3845" width="64.33203125" style="29" customWidth="1"/>
    <col min="3846" max="3846" width="16.88671875" style="29" customWidth="1"/>
    <col min="3847" max="3847" width="17.6640625" style="29" customWidth="1"/>
    <col min="3848" max="3848" width="12.88671875" style="29" customWidth="1"/>
    <col min="3849" max="3849" width="14.109375" style="29" customWidth="1"/>
    <col min="3850" max="3850" width="10.6640625" style="29" customWidth="1"/>
    <col min="3851" max="4097" width="9.109375" style="29"/>
    <col min="4098" max="4098" width="7.33203125" style="29" customWidth="1"/>
    <col min="4099" max="4099" width="12" style="29" customWidth="1"/>
    <col min="4100" max="4100" width="11.88671875" style="29" customWidth="1"/>
    <col min="4101" max="4101" width="64.33203125" style="29" customWidth="1"/>
    <col min="4102" max="4102" width="16.88671875" style="29" customWidth="1"/>
    <col min="4103" max="4103" width="17.6640625" style="29" customWidth="1"/>
    <col min="4104" max="4104" width="12.88671875" style="29" customWidth="1"/>
    <col min="4105" max="4105" width="14.109375" style="29" customWidth="1"/>
    <col min="4106" max="4106" width="10.6640625" style="29" customWidth="1"/>
    <col min="4107" max="4353" width="9.109375" style="29"/>
    <col min="4354" max="4354" width="7.33203125" style="29" customWidth="1"/>
    <col min="4355" max="4355" width="12" style="29" customWidth="1"/>
    <col min="4356" max="4356" width="11.88671875" style="29" customWidth="1"/>
    <col min="4357" max="4357" width="64.33203125" style="29" customWidth="1"/>
    <col min="4358" max="4358" width="16.88671875" style="29" customWidth="1"/>
    <col min="4359" max="4359" width="17.6640625" style="29" customWidth="1"/>
    <col min="4360" max="4360" width="12.88671875" style="29" customWidth="1"/>
    <col min="4361" max="4361" width="14.109375" style="29" customWidth="1"/>
    <col min="4362" max="4362" width="10.6640625" style="29" customWidth="1"/>
    <col min="4363" max="4609" width="9.109375" style="29"/>
    <col min="4610" max="4610" width="7.33203125" style="29" customWidth="1"/>
    <col min="4611" max="4611" width="12" style="29" customWidth="1"/>
    <col min="4612" max="4612" width="11.88671875" style="29" customWidth="1"/>
    <col min="4613" max="4613" width="64.33203125" style="29" customWidth="1"/>
    <col min="4614" max="4614" width="16.88671875" style="29" customWidth="1"/>
    <col min="4615" max="4615" width="17.6640625" style="29" customWidth="1"/>
    <col min="4616" max="4616" width="12.88671875" style="29" customWidth="1"/>
    <col min="4617" max="4617" width="14.109375" style="29" customWidth="1"/>
    <col min="4618" max="4618" width="10.6640625" style="29" customWidth="1"/>
    <col min="4619" max="4865" width="9.109375" style="29"/>
    <col min="4866" max="4866" width="7.33203125" style="29" customWidth="1"/>
    <col min="4867" max="4867" width="12" style="29" customWidth="1"/>
    <col min="4868" max="4868" width="11.88671875" style="29" customWidth="1"/>
    <col min="4869" max="4869" width="64.33203125" style="29" customWidth="1"/>
    <col min="4870" max="4870" width="16.88671875" style="29" customWidth="1"/>
    <col min="4871" max="4871" width="17.6640625" style="29" customWidth="1"/>
    <col min="4872" max="4872" width="12.88671875" style="29" customWidth="1"/>
    <col min="4873" max="4873" width="14.109375" style="29" customWidth="1"/>
    <col min="4874" max="4874" width="10.6640625" style="29" customWidth="1"/>
    <col min="4875" max="5121" width="9.109375" style="29"/>
    <col min="5122" max="5122" width="7.33203125" style="29" customWidth="1"/>
    <col min="5123" max="5123" width="12" style="29" customWidth="1"/>
    <col min="5124" max="5124" width="11.88671875" style="29" customWidth="1"/>
    <col min="5125" max="5125" width="64.33203125" style="29" customWidth="1"/>
    <col min="5126" max="5126" width="16.88671875" style="29" customWidth="1"/>
    <col min="5127" max="5127" width="17.6640625" style="29" customWidth="1"/>
    <col min="5128" max="5128" width="12.88671875" style="29" customWidth="1"/>
    <col min="5129" max="5129" width="14.109375" style="29" customWidth="1"/>
    <col min="5130" max="5130" width="10.6640625" style="29" customWidth="1"/>
    <col min="5131" max="5377" width="9.109375" style="29"/>
    <col min="5378" max="5378" width="7.33203125" style="29" customWidth="1"/>
    <col min="5379" max="5379" width="12" style="29" customWidth="1"/>
    <col min="5380" max="5380" width="11.88671875" style="29" customWidth="1"/>
    <col min="5381" max="5381" width="64.33203125" style="29" customWidth="1"/>
    <col min="5382" max="5382" width="16.88671875" style="29" customWidth="1"/>
    <col min="5383" max="5383" width="17.6640625" style="29" customWidth="1"/>
    <col min="5384" max="5384" width="12.88671875" style="29" customWidth="1"/>
    <col min="5385" max="5385" width="14.109375" style="29" customWidth="1"/>
    <col min="5386" max="5386" width="10.6640625" style="29" customWidth="1"/>
    <col min="5387" max="5633" width="9.109375" style="29"/>
    <col min="5634" max="5634" width="7.33203125" style="29" customWidth="1"/>
    <col min="5635" max="5635" width="12" style="29" customWidth="1"/>
    <col min="5636" max="5636" width="11.88671875" style="29" customWidth="1"/>
    <col min="5637" max="5637" width="64.33203125" style="29" customWidth="1"/>
    <col min="5638" max="5638" width="16.88671875" style="29" customWidth="1"/>
    <col min="5639" max="5639" width="17.6640625" style="29" customWidth="1"/>
    <col min="5640" max="5640" width="12.88671875" style="29" customWidth="1"/>
    <col min="5641" max="5641" width="14.109375" style="29" customWidth="1"/>
    <col min="5642" max="5642" width="10.6640625" style="29" customWidth="1"/>
    <col min="5643" max="5889" width="9.109375" style="29"/>
    <col min="5890" max="5890" width="7.33203125" style="29" customWidth="1"/>
    <col min="5891" max="5891" width="12" style="29" customWidth="1"/>
    <col min="5892" max="5892" width="11.88671875" style="29" customWidth="1"/>
    <col min="5893" max="5893" width="64.33203125" style="29" customWidth="1"/>
    <col min="5894" max="5894" width="16.88671875" style="29" customWidth="1"/>
    <col min="5895" max="5895" width="17.6640625" style="29" customWidth="1"/>
    <col min="5896" max="5896" width="12.88671875" style="29" customWidth="1"/>
    <col min="5897" max="5897" width="14.109375" style="29" customWidth="1"/>
    <col min="5898" max="5898" width="10.6640625" style="29" customWidth="1"/>
    <col min="5899" max="6145" width="9.109375" style="29"/>
    <col min="6146" max="6146" width="7.33203125" style="29" customWidth="1"/>
    <col min="6147" max="6147" width="12" style="29" customWidth="1"/>
    <col min="6148" max="6148" width="11.88671875" style="29" customWidth="1"/>
    <col min="6149" max="6149" width="64.33203125" style="29" customWidth="1"/>
    <col min="6150" max="6150" width="16.88671875" style="29" customWidth="1"/>
    <col min="6151" max="6151" width="17.6640625" style="29" customWidth="1"/>
    <col min="6152" max="6152" width="12.88671875" style="29" customWidth="1"/>
    <col min="6153" max="6153" width="14.109375" style="29" customWidth="1"/>
    <col min="6154" max="6154" width="10.6640625" style="29" customWidth="1"/>
    <col min="6155" max="6401" width="9.109375" style="29"/>
    <col min="6402" max="6402" width="7.33203125" style="29" customWidth="1"/>
    <col min="6403" max="6403" width="12" style="29" customWidth="1"/>
    <col min="6404" max="6404" width="11.88671875" style="29" customWidth="1"/>
    <col min="6405" max="6405" width="64.33203125" style="29" customWidth="1"/>
    <col min="6406" max="6406" width="16.88671875" style="29" customWidth="1"/>
    <col min="6407" max="6407" width="17.6640625" style="29" customWidth="1"/>
    <col min="6408" max="6408" width="12.88671875" style="29" customWidth="1"/>
    <col min="6409" max="6409" width="14.109375" style="29" customWidth="1"/>
    <col min="6410" max="6410" width="10.6640625" style="29" customWidth="1"/>
    <col min="6411" max="6657" width="9.109375" style="29"/>
    <col min="6658" max="6658" width="7.33203125" style="29" customWidth="1"/>
    <col min="6659" max="6659" width="12" style="29" customWidth="1"/>
    <col min="6660" max="6660" width="11.88671875" style="29" customWidth="1"/>
    <col min="6661" max="6661" width="64.33203125" style="29" customWidth="1"/>
    <col min="6662" max="6662" width="16.88671875" style="29" customWidth="1"/>
    <col min="6663" max="6663" width="17.6640625" style="29" customWidth="1"/>
    <col min="6664" max="6664" width="12.88671875" style="29" customWidth="1"/>
    <col min="6665" max="6665" width="14.109375" style="29" customWidth="1"/>
    <col min="6666" max="6666" width="10.6640625" style="29" customWidth="1"/>
    <col min="6667" max="6913" width="9.109375" style="29"/>
    <col min="6914" max="6914" width="7.33203125" style="29" customWidth="1"/>
    <col min="6915" max="6915" width="12" style="29" customWidth="1"/>
    <col min="6916" max="6916" width="11.88671875" style="29" customWidth="1"/>
    <col min="6917" max="6917" width="64.33203125" style="29" customWidth="1"/>
    <col min="6918" max="6918" width="16.88671875" style="29" customWidth="1"/>
    <col min="6919" max="6919" width="17.6640625" style="29" customWidth="1"/>
    <col min="6920" max="6920" width="12.88671875" style="29" customWidth="1"/>
    <col min="6921" max="6921" width="14.109375" style="29" customWidth="1"/>
    <col min="6922" max="6922" width="10.6640625" style="29" customWidth="1"/>
    <col min="6923" max="7169" width="9.109375" style="29"/>
    <col min="7170" max="7170" width="7.33203125" style="29" customWidth="1"/>
    <col min="7171" max="7171" width="12" style="29" customWidth="1"/>
    <col min="7172" max="7172" width="11.88671875" style="29" customWidth="1"/>
    <col min="7173" max="7173" width="64.33203125" style="29" customWidth="1"/>
    <col min="7174" max="7174" width="16.88671875" style="29" customWidth="1"/>
    <col min="7175" max="7175" width="17.6640625" style="29" customWidth="1"/>
    <col min="7176" max="7176" width="12.88671875" style="29" customWidth="1"/>
    <col min="7177" max="7177" width="14.109375" style="29" customWidth="1"/>
    <col min="7178" max="7178" width="10.6640625" style="29" customWidth="1"/>
    <col min="7179" max="7425" width="9.109375" style="29"/>
    <col min="7426" max="7426" width="7.33203125" style="29" customWidth="1"/>
    <col min="7427" max="7427" width="12" style="29" customWidth="1"/>
    <col min="7428" max="7428" width="11.88671875" style="29" customWidth="1"/>
    <col min="7429" max="7429" width="64.33203125" style="29" customWidth="1"/>
    <col min="7430" max="7430" width="16.88671875" style="29" customWidth="1"/>
    <col min="7431" max="7431" width="17.6640625" style="29" customWidth="1"/>
    <col min="7432" max="7432" width="12.88671875" style="29" customWidth="1"/>
    <col min="7433" max="7433" width="14.109375" style="29" customWidth="1"/>
    <col min="7434" max="7434" width="10.6640625" style="29" customWidth="1"/>
    <col min="7435" max="7681" width="9.109375" style="29"/>
    <col min="7682" max="7682" width="7.33203125" style="29" customWidth="1"/>
    <col min="7683" max="7683" width="12" style="29" customWidth="1"/>
    <col min="7684" max="7684" width="11.88671875" style="29" customWidth="1"/>
    <col min="7685" max="7685" width="64.33203125" style="29" customWidth="1"/>
    <col min="7686" max="7686" width="16.88671875" style="29" customWidth="1"/>
    <col min="7687" max="7687" width="17.6640625" style="29" customWidth="1"/>
    <col min="7688" max="7688" width="12.88671875" style="29" customWidth="1"/>
    <col min="7689" max="7689" width="14.109375" style="29" customWidth="1"/>
    <col min="7690" max="7690" width="10.6640625" style="29" customWidth="1"/>
    <col min="7691" max="7937" width="9.109375" style="29"/>
    <col min="7938" max="7938" width="7.33203125" style="29" customWidth="1"/>
    <col min="7939" max="7939" width="12" style="29" customWidth="1"/>
    <col min="7940" max="7940" width="11.88671875" style="29" customWidth="1"/>
    <col min="7941" max="7941" width="64.33203125" style="29" customWidth="1"/>
    <col min="7942" max="7942" width="16.88671875" style="29" customWidth="1"/>
    <col min="7943" max="7943" width="17.6640625" style="29" customWidth="1"/>
    <col min="7944" max="7944" width="12.88671875" style="29" customWidth="1"/>
    <col min="7945" max="7945" width="14.109375" style="29" customWidth="1"/>
    <col min="7946" max="7946" width="10.6640625" style="29" customWidth="1"/>
    <col min="7947" max="8193" width="9.109375" style="29"/>
    <col min="8194" max="8194" width="7.33203125" style="29" customWidth="1"/>
    <col min="8195" max="8195" width="12" style="29" customWidth="1"/>
    <col min="8196" max="8196" width="11.88671875" style="29" customWidth="1"/>
    <col min="8197" max="8197" width="64.33203125" style="29" customWidth="1"/>
    <col min="8198" max="8198" width="16.88671875" style="29" customWidth="1"/>
    <col min="8199" max="8199" width="17.6640625" style="29" customWidth="1"/>
    <col min="8200" max="8200" width="12.88671875" style="29" customWidth="1"/>
    <col min="8201" max="8201" width="14.109375" style="29" customWidth="1"/>
    <col min="8202" max="8202" width="10.6640625" style="29" customWidth="1"/>
    <col min="8203" max="8449" width="9.109375" style="29"/>
    <col min="8450" max="8450" width="7.33203125" style="29" customWidth="1"/>
    <col min="8451" max="8451" width="12" style="29" customWidth="1"/>
    <col min="8452" max="8452" width="11.88671875" style="29" customWidth="1"/>
    <col min="8453" max="8453" width="64.33203125" style="29" customWidth="1"/>
    <col min="8454" max="8454" width="16.88671875" style="29" customWidth="1"/>
    <col min="8455" max="8455" width="17.6640625" style="29" customWidth="1"/>
    <col min="8456" max="8456" width="12.88671875" style="29" customWidth="1"/>
    <col min="8457" max="8457" width="14.109375" style="29" customWidth="1"/>
    <col min="8458" max="8458" width="10.6640625" style="29" customWidth="1"/>
    <col min="8459" max="8705" width="9.109375" style="29"/>
    <col min="8706" max="8706" width="7.33203125" style="29" customWidth="1"/>
    <col min="8707" max="8707" width="12" style="29" customWidth="1"/>
    <col min="8708" max="8708" width="11.88671875" style="29" customWidth="1"/>
    <col min="8709" max="8709" width="64.33203125" style="29" customWidth="1"/>
    <col min="8710" max="8710" width="16.88671875" style="29" customWidth="1"/>
    <col min="8711" max="8711" width="17.6640625" style="29" customWidth="1"/>
    <col min="8712" max="8712" width="12.88671875" style="29" customWidth="1"/>
    <col min="8713" max="8713" width="14.109375" style="29" customWidth="1"/>
    <col min="8714" max="8714" width="10.6640625" style="29" customWidth="1"/>
    <col min="8715" max="8961" width="9.109375" style="29"/>
    <col min="8962" max="8962" width="7.33203125" style="29" customWidth="1"/>
    <col min="8963" max="8963" width="12" style="29" customWidth="1"/>
    <col min="8964" max="8964" width="11.88671875" style="29" customWidth="1"/>
    <col min="8965" max="8965" width="64.33203125" style="29" customWidth="1"/>
    <col min="8966" max="8966" width="16.88671875" style="29" customWidth="1"/>
    <col min="8967" max="8967" width="17.6640625" style="29" customWidth="1"/>
    <col min="8968" max="8968" width="12.88671875" style="29" customWidth="1"/>
    <col min="8969" max="8969" width="14.109375" style="29" customWidth="1"/>
    <col min="8970" max="8970" width="10.6640625" style="29" customWidth="1"/>
    <col min="8971" max="9217" width="9.109375" style="29"/>
    <col min="9218" max="9218" width="7.33203125" style="29" customWidth="1"/>
    <col min="9219" max="9219" width="12" style="29" customWidth="1"/>
    <col min="9220" max="9220" width="11.88671875" style="29" customWidth="1"/>
    <col min="9221" max="9221" width="64.33203125" style="29" customWidth="1"/>
    <col min="9222" max="9222" width="16.88671875" style="29" customWidth="1"/>
    <col min="9223" max="9223" width="17.6640625" style="29" customWidth="1"/>
    <col min="9224" max="9224" width="12.88671875" style="29" customWidth="1"/>
    <col min="9225" max="9225" width="14.109375" style="29" customWidth="1"/>
    <col min="9226" max="9226" width="10.6640625" style="29" customWidth="1"/>
    <col min="9227" max="9473" width="9.109375" style="29"/>
    <col min="9474" max="9474" width="7.33203125" style="29" customWidth="1"/>
    <col min="9475" max="9475" width="12" style="29" customWidth="1"/>
    <col min="9476" max="9476" width="11.88671875" style="29" customWidth="1"/>
    <col min="9477" max="9477" width="64.33203125" style="29" customWidth="1"/>
    <col min="9478" max="9478" width="16.88671875" style="29" customWidth="1"/>
    <col min="9479" max="9479" width="17.6640625" style="29" customWidth="1"/>
    <col min="9480" max="9480" width="12.88671875" style="29" customWidth="1"/>
    <col min="9481" max="9481" width="14.109375" style="29" customWidth="1"/>
    <col min="9482" max="9482" width="10.6640625" style="29" customWidth="1"/>
    <col min="9483" max="9729" width="9.109375" style="29"/>
    <col min="9730" max="9730" width="7.33203125" style="29" customWidth="1"/>
    <col min="9731" max="9731" width="12" style="29" customWidth="1"/>
    <col min="9732" max="9732" width="11.88671875" style="29" customWidth="1"/>
    <col min="9733" max="9733" width="64.33203125" style="29" customWidth="1"/>
    <col min="9734" max="9734" width="16.88671875" style="29" customWidth="1"/>
    <col min="9735" max="9735" width="17.6640625" style="29" customWidth="1"/>
    <col min="9736" max="9736" width="12.88671875" style="29" customWidth="1"/>
    <col min="9737" max="9737" width="14.109375" style="29" customWidth="1"/>
    <col min="9738" max="9738" width="10.6640625" style="29" customWidth="1"/>
    <col min="9739" max="9985" width="9.109375" style="29"/>
    <col min="9986" max="9986" width="7.33203125" style="29" customWidth="1"/>
    <col min="9987" max="9987" width="12" style="29" customWidth="1"/>
    <col min="9988" max="9988" width="11.88671875" style="29" customWidth="1"/>
    <col min="9989" max="9989" width="64.33203125" style="29" customWidth="1"/>
    <col min="9990" max="9990" width="16.88671875" style="29" customWidth="1"/>
    <col min="9991" max="9991" width="17.6640625" style="29" customWidth="1"/>
    <col min="9992" max="9992" width="12.88671875" style="29" customWidth="1"/>
    <col min="9993" max="9993" width="14.109375" style="29" customWidth="1"/>
    <col min="9994" max="9994" width="10.6640625" style="29" customWidth="1"/>
    <col min="9995" max="10241" width="9.109375" style="29"/>
    <col min="10242" max="10242" width="7.33203125" style="29" customWidth="1"/>
    <col min="10243" max="10243" width="12" style="29" customWidth="1"/>
    <col min="10244" max="10244" width="11.88671875" style="29" customWidth="1"/>
    <col min="10245" max="10245" width="64.33203125" style="29" customWidth="1"/>
    <col min="10246" max="10246" width="16.88671875" style="29" customWidth="1"/>
    <col min="10247" max="10247" width="17.6640625" style="29" customWidth="1"/>
    <col min="10248" max="10248" width="12.88671875" style="29" customWidth="1"/>
    <col min="10249" max="10249" width="14.109375" style="29" customWidth="1"/>
    <col min="10250" max="10250" width="10.6640625" style="29" customWidth="1"/>
    <col min="10251" max="10497" width="9.109375" style="29"/>
    <col min="10498" max="10498" width="7.33203125" style="29" customWidth="1"/>
    <col min="10499" max="10499" width="12" style="29" customWidth="1"/>
    <col min="10500" max="10500" width="11.88671875" style="29" customWidth="1"/>
    <col min="10501" max="10501" width="64.33203125" style="29" customWidth="1"/>
    <col min="10502" max="10502" width="16.88671875" style="29" customWidth="1"/>
    <col min="10503" max="10503" width="17.6640625" style="29" customWidth="1"/>
    <col min="10504" max="10504" width="12.88671875" style="29" customWidth="1"/>
    <col min="10505" max="10505" width="14.109375" style="29" customWidth="1"/>
    <col min="10506" max="10506" width="10.6640625" style="29" customWidth="1"/>
    <col min="10507" max="10753" width="9.109375" style="29"/>
    <col min="10754" max="10754" width="7.33203125" style="29" customWidth="1"/>
    <col min="10755" max="10755" width="12" style="29" customWidth="1"/>
    <col min="10756" max="10756" width="11.88671875" style="29" customWidth="1"/>
    <col min="10757" max="10757" width="64.33203125" style="29" customWidth="1"/>
    <col min="10758" max="10758" width="16.88671875" style="29" customWidth="1"/>
    <col min="10759" max="10759" width="17.6640625" style="29" customWidth="1"/>
    <col min="10760" max="10760" width="12.88671875" style="29" customWidth="1"/>
    <col min="10761" max="10761" width="14.109375" style="29" customWidth="1"/>
    <col min="10762" max="10762" width="10.6640625" style="29" customWidth="1"/>
    <col min="10763" max="11009" width="9.109375" style="29"/>
    <col min="11010" max="11010" width="7.33203125" style="29" customWidth="1"/>
    <col min="11011" max="11011" width="12" style="29" customWidth="1"/>
    <col min="11012" max="11012" width="11.88671875" style="29" customWidth="1"/>
    <col min="11013" max="11013" width="64.33203125" style="29" customWidth="1"/>
    <col min="11014" max="11014" width="16.88671875" style="29" customWidth="1"/>
    <col min="11015" max="11015" width="17.6640625" style="29" customWidth="1"/>
    <col min="11016" max="11016" width="12.88671875" style="29" customWidth="1"/>
    <col min="11017" max="11017" width="14.109375" style="29" customWidth="1"/>
    <col min="11018" max="11018" width="10.6640625" style="29" customWidth="1"/>
    <col min="11019" max="11265" width="9.109375" style="29"/>
    <col min="11266" max="11266" width="7.33203125" style="29" customWidth="1"/>
    <col min="11267" max="11267" width="12" style="29" customWidth="1"/>
    <col min="11268" max="11268" width="11.88671875" style="29" customWidth="1"/>
    <col min="11269" max="11269" width="64.33203125" style="29" customWidth="1"/>
    <col min="11270" max="11270" width="16.88671875" style="29" customWidth="1"/>
    <col min="11271" max="11271" width="17.6640625" style="29" customWidth="1"/>
    <col min="11272" max="11272" width="12.88671875" style="29" customWidth="1"/>
    <col min="11273" max="11273" width="14.109375" style="29" customWidth="1"/>
    <col min="11274" max="11274" width="10.6640625" style="29" customWidth="1"/>
    <col min="11275" max="11521" width="9.109375" style="29"/>
    <col min="11522" max="11522" width="7.33203125" style="29" customWidth="1"/>
    <col min="11523" max="11523" width="12" style="29" customWidth="1"/>
    <col min="11524" max="11524" width="11.88671875" style="29" customWidth="1"/>
    <col min="11525" max="11525" width="64.33203125" style="29" customWidth="1"/>
    <col min="11526" max="11526" width="16.88671875" style="29" customWidth="1"/>
    <col min="11527" max="11527" width="17.6640625" style="29" customWidth="1"/>
    <col min="11528" max="11528" width="12.88671875" style="29" customWidth="1"/>
    <col min="11529" max="11529" width="14.109375" style="29" customWidth="1"/>
    <col min="11530" max="11530" width="10.6640625" style="29" customWidth="1"/>
    <col min="11531" max="11777" width="9.109375" style="29"/>
    <col min="11778" max="11778" width="7.33203125" style="29" customWidth="1"/>
    <col min="11779" max="11779" width="12" style="29" customWidth="1"/>
    <col min="11780" max="11780" width="11.88671875" style="29" customWidth="1"/>
    <col min="11781" max="11781" width="64.33203125" style="29" customWidth="1"/>
    <col min="11782" max="11782" width="16.88671875" style="29" customWidth="1"/>
    <col min="11783" max="11783" width="17.6640625" style="29" customWidth="1"/>
    <col min="11784" max="11784" width="12.88671875" style="29" customWidth="1"/>
    <col min="11785" max="11785" width="14.109375" style="29" customWidth="1"/>
    <col min="11786" max="11786" width="10.6640625" style="29" customWidth="1"/>
    <col min="11787" max="12033" width="9.109375" style="29"/>
    <col min="12034" max="12034" width="7.33203125" style="29" customWidth="1"/>
    <col min="12035" max="12035" width="12" style="29" customWidth="1"/>
    <col min="12036" max="12036" width="11.88671875" style="29" customWidth="1"/>
    <col min="12037" max="12037" width="64.33203125" style="29" customWidth="1"/>
    <col min="12038" max="12038" width="16.88671875" style="29" customWidth="1"/>
    <col min="12039" max="12039" width="17.6640625" style="29" customWidth="1"/>
    <col min="12040" max="12040" width="12.88671875" style="29" customWidth="1"/>
    <col min="12041" max="12041" width="14.109375" style="29" customWidth="1"/>
    <col min="12042" max="12042" width="10.6640625" style="29" customWidth="1"/>
    <col min="12043" max="12289" width="9.109375" style="29"/>
    <col min="12290" max="12290" width="7.33203125" style="29" customWidth="1"/>
    <col min="12291" max="12291" width="12" style="29" customWidth="1"/>
    <col min="12292" max="12292" width="11.88671875" style="29" customWidth="1"/>
    <col min="12293" max="12293" width="64.33203125" style="29" customWidth="1"/>
    <col min="12294" max="12294" width="16.88671875" style="29" customWidth="1"/>
    <col min="12295" max="12295" width="17.6640625" style="29" customWidth="1"/>
    <col min="12296" max="12296" width="12.88671875" style="29" customWidth="1"/>
    <col min="12297" max="12297" width="14.109375" style="29" customWidth="1"/>
    <col min="12298" max="12298" width="10.6640625" style="29" customWidth="1"/>
    <col min="12299" max="12545" width="9.109375" style="29"/>
    <col min="12546" max="12546" width="7.33203125" style="29" customWidth="1"/>
    <col min="12547" max="12547" width="12" style="29" customWidth="1"/>
    <col min="12548" max="12548" width="11.88671875" style="29" customWidth="1"/>
    <col min="12549" max="12549" width="64.33203125" style="29" customWidth="1"/>
    <col min="12550" max="12550" width="16.88671875" style="29" customWidth="1"/>
    <col min="12551" max="12551" width="17.6640625" style="29" customWidth="1"/>
    <col min="12552" max="12552" width="12.88671875" style="29" customWidth="1"/>
    <col min="12553" max="12553" width="14.109375" style="29" customWidth="1"/>
    <col min="12554" max="12554" width="10.6640625" style="29" customWidth="1"/>
    <col min="12555" max="12801" width="9.109375" style="29"/>
    <col min="12802" max="12802" width="7.33203125" style="29" customWidth="1"/>
    <col min="12803" max="12803" width="12" style="29" customWidth="1"/>
    <col min="12804" max="12804" width="11.88671875" style="29" customWidth="1"/>
    <col min="12805" max="12805" width="64.33203125" style="29" customWidth="1"/>
    <col min="12806" max="12806" width="16.88671875" style="29" customWidth="1"/>
    <col min="12807" max="12807" width="17.6640625" style="29" customWidth="1"/>
    <col min="12808" max="12808" width="12.88671875" style="29" customWidth="1"/>
    <col min="12809" max="12809" width="14.109375" style="29" customWidth="1"/>
    <col min="12810" max="12810" width="10.6640625" style="29" customWidth="1"/>
    <col min="12811" max="13057" width="9.109375" style="29"/>
    <col min="13058" max="13058" width="7.33203125" style="29" customWidth="1"/>
    <col min="13059" max="13059" width="12" style="29" customWidth="1"/>
    <col min="13060" max="13060" width="11.88671875" style="29" customWidth="1"/>
    <col min="13061" max="13061" width="64.33203125" style="29" customWidth="1"/>
    <col min="13062" max="13062" width="16.88671875" style="29" customWidth="1"/>
    <col min="13063" max="13063" width="17.6640625" style="29" customWidth="1"/>
    <col min="13064" max="13064" width="12.88671875" style="29" customWidth="1"/>
    <col min="13065" max="13065" width="14.109375" style="29" customWidth="1"/>
    <col min="13066" max="13066" width="10.6640625" style="29" customWidth="1"/>
    <col min="13067" max="13313" width="9.109375" style="29"/>
    <col min="13314" max="13314" width="7.33203125" style="29" customWidth="1"/>
    <col min="13315" max="13315" width="12" style="29" customWidth="1"/>
    <col min="13316" max="13316" width="11.88671875" style="29" customWidth="1"/>
    <col min="13317" max="13317" width="64.33203125" style="29" customWidth="1"/>
    <col min="13318" max="13318" width="16.88671875" style="29" customWidth="1"/>
    <col min="13319" max="13319" width="17.6640625" style="29" customWidth="1"/>
    <col min="13320" max="13320" width="12.88671875" style="29" customWidth="1"/>
    <col min="13321" max="13321" width="14.109375" style="29" customWidth="1"/>
    <col min="13322" max="13322" width="10.6640625" style="29" customWidth="1"/>
    <col min="13323" max="13569" width="9.109375" style="29"/>
    <col min="13570" max="13570" width="7.33203125" style="29" customWidth="1"/>
    <col min="13571" max="13571" width="12" style="29" customWidth="1"/>
    <col min="13572" max="13572" width="11.88671875" style="29" customWidth="1"/>
    <col min="13573" max="13573" width="64.33203125" style="29" customWidth="1"/>
    <col min="13574" max="13574" width="16.88671875" style="29" customWidth="1"/>
    <col min="13575" max="13575" width="17.6640625" style="29" customWidth="1"/>
    <col min="13576" max="13576" width="12.88671875" style="29" customWidth="1"/>
    <col min="13577" max="13577" width="14.109375" style="29" customWidth="1"/>
    <col min="13578" max="13578" width="10.6640625" style="29" customWidth="1"/>
    <col min="13579" max="13825" width="9.109375" style="29"/>
    <col min="13826" max="13826" width="7.33203125" style="29" customWidth="1"/>
    <col min="13827" max="13827" width="12" style="29" customWidth="1"/>
    <col min="13828" max="13828" width="11.88671875" style="29" customWidth="1"/>
    <col min="13829" max="13829" width="64.33203125" style="29" customWidth="1"/>
    <col min="13830" max="13830" width="16.88671875" style="29" customWidth="1"/>
    <col min="13831" max="13831" width="17.6640625" style="29" customWidth="1"/>
    <col min="13832" max="13832" width="12.88671875" style="29" customWidth="1"/>
    <col min="13833" max="13833" width="14.109375" style="29" customWidth="1"/>
    <col min="13834" max="13834" width="10.6640625" style="29" customWidth="1"/>
    <col min="13835" max="14081" width="9.109375" style="29"/>
    <col min="14082" max="14082" width="7.33203125" style="29" customWidth="1"/>
    <col min="14083" max="14083" width="12" style="29" customWidth="1"/>
    <col min="14084" max="14084" width="11.88671875" style="29" customWidth="1"/>
    <col min="14085" max="14085" width="64.33203125" style="29" customWidth="1"/>
    <col min="14086" max="14086" width="16.88671875" style="29" customWidth="1"/>
    <col min="14087" max="14087" width="17.6640625" style="29" customWidth="1"/>
    <col min="14088" max="14088" width="12.88671875" style="29" customWidth="1"/>
    <col min="14089" max="14089" width="14.109375" style="29" customWidth="1"/>
    <col min="14090" max="14090" width="10.6640625" style="29" customWidth="1"/>
    <col min="14091" max="14337" width="9.109375" style="29"/>
    <col min="14338" max="14338" width="7.33203125" style="29" customWidth="1"/>
    <col min="14339" max="14339" width="12" style="29" customWidth="1"/>
    <col min="14340" max="14340" width="11.88671875" style="29" customWidth="1"/>
    <col min="14341" max="14341" width="64.33203125" style="29" customWidth="1"/>
    <col min="14342" max="14342" width="16.88671875" style="29" customWidth="1"/>
    <col min="14343" max="14343" width="17.6640625" style="29" customWidth="1"/>
    <col min="14344" max="14344" width="12.88671875" style="29" customWidth="1"/>
    <col min="14345" max="14345" width="14.109375" style="29" customWidth="1"/>
    <col min="14346" max="14346" width="10.6640625" style="29" customWidth="1"/>
    <col min="14347" max="14593" width="9.109375" style="29"/>
    <col min="14594" max="14594" width="7.33203125" style="29" customWidth="1"/>
    <col min="14595" max="14595" width="12" style="29" customWidth="1"/>
    <col min="14596" max="14596" width="11.88671875" style="29" customWidth="1"/>
    <col min="14597" max="14597" width="64.33203125" style="29" customWidth="1"/>
    <col min="14598" max="14598" width="16.88671875" style="29" customWidth="1"/>
    <col min="14599" max="14599" width="17.6640625" style="29" customWidth="1"/>
    <col min="14600" max="14600" width="12.88671875" style="29" customWidth="1"/>
    <col min="14601" max="14601" width="14.109375" style="29" customWidth="1"/>
    <col min="14602" max="14602" width="10.6640625" style="29" customWidth="1"/>
    <col min="14603" max="14849" width="9.109375" style="29"/>
    <col min="14850" max="14850" width="7.33203125" style="29" customWidth="1"/>
    <col min="14851" max="14851" width="12" style="29" customWidth="1"/>
    <col min="14852" max="14852" width="11.88671875" style="29" customWidth="1"/>
    <col min="14853" max="14853" width="64.33203125" style="29" customWidth="1"/>
    <col min="14854" max="14854" width="16.88671875" style="29" customWidth="1"/>
    <col min="14855" max="14855" width="17.6640625" style="29" customWidth="1"/>
    <col min="14856" max="14856" width="12.88671875" style="29" customWidth="1"/>
    <col min="14857" max="14857" width="14.109375" style="29" customWidth="1"/>
    <col min="14858" max="14858" width="10.6640625" style="29" customWidth="1"/>
    <col min="14859" max="15105" width="9.109375" style="29"/>
    <col min="15106" max="15106" width="7.33203125" style="29" customWidth="1"/>
    <col min="15107" max="15107" width="12" style="29" customWidth="1"/>
    <col min="15108" max="15108" width="11.88671875" style="29" customWidth="1"/>
    <col min="15109" max="15109" width="64.33203125" style="29" customWidth="1"/>
    <col min="15110" max="15110" width="16.88671875" style="29" customWidth="1"/>
    <col min="15111" max="15111" width="17.6640625" style="29" customWidth="1"/>
    <col min="15112" max="15112" width="12.88671875" style="29" customWidth="1"/>
    <col min="15113" max="15113" width="14.109375" style="29" customWidth="1"/>
    <col min="15114" max="15114" width="10.6640625" style="29" customWidth="1"/>
    <col min="15115" max="15361" width="9.109375" style="29"/>
    <col min="15362" max="15362" width="7.33203125" style="29" customWidth="1"/>
    <col min="15363" max="15363" width="12" style="29" customWidth="1"/>
    <col min="15364" max="15364" width="11.88671875" style="29" customWidth="1"/>
    <col min="15365" max="15365" width="64.33203125" style="29" customWidth="1"/>
    <col min="15366" max="15366" width="16.88671875" style="29" customWidth="1"/>
    <col min="15367" max="15367" width="17.6640625" style="29" customWidth="1"/>
    <col min="15368" max="15368" width="12.88671875" style="29" customWidth="1"/>
    <col min="15369" max="15369" width="14.109375" style="29" customWidth="1"/>
    <col min="15370" max="15370" width="10.6640625" style="29" customWidth="1"/>
    <col min="15371" max="15617" width="9.109375" style="29"/>
    <col min="15618" max="15618" width="7.33203125" style="29" customWidth="1"/>
    <col min="15619" max="15619" width="12" style="29" customWidth="1"/>
    <col min="15620" max="15620" width="11.88671875" style="29" customWidth="1"/>
    <col min="15621" max="15621" width="64.33203125" style="29" customWidth="1"/>
    <col min="15622" max="15622" width="16.88671875" style="29" customWidth="1"/>
    <col min="15623" max="15623" width="17.6640625" style="29" customWidth="1"/>
    <col min="15624" max="15624" width="12.88671875" style="29" customWidth="1"/>
    <col min="15625" max="15625" width="14.109375" style="29" customWidth="1"/>
    <col min="15626" max="15626" width="10.6640625" style="29" customWidth="1"/>
    <col min="15627" max="15873" width="9.109375" style="29"/>
    <col min="15874" max="15874" width="7.33203125" style="29" customWidth="1"/>
    <col min="15875" max="15875" width="12" style="29" customWidth="1"/>
    <col min="15876" max="15876" width="11.88671875" style="29" customWidth="1"/>
    <col min="15877" max="15877" width="64.33203125" style="29" customWidth="1"/>
    <col min="15878" max="15878" width="16.88671875" style="29" customWidth="1"/>
    <col min="15879" max="15879" width="17.6640625" style="29" customWidth="1"/>
    <col min="15880" max="15880" width="12.88671875" style="29" customWidth="1"/>
    <col min="15881" max="15881" width="14.109375" style="29" customWidth="1"/>
    <col min="15882" max="15882" width="10.6640625" style="29" customWidth="1"/>
    <col min="15883" max="16129" width="9.109375" style="29"/>
    <col min="16130" max="16130" width="7.33203125" style="29" customWidth="1"/>
    <col min="16131" max="16131" width="12" style="29" customWidth="1"/>
    <col min="16132" max="16132" width="11.88671875" style="29" customWidth="1"/>
    <col min="16133" max="16133" width="64.33203125" style="29" customWidth="1"/>
    <col min="16134" max="16134" width="16.88671875" style="29" customWidth="1"/>
    <col min="16135" max="16135" width="17.6640625" style="29" customWidth="1"/>
    <col min="16136" max="16136" width="12.88671875" style="29" customWidth="1"/>
    <col min="16137" max="16137" width="14.109375" style="29" customWidth="1"/>
    <col min="16138" max="16138" width="10.6640625" style="29" customWidth="1"/>
    <col min="16139" max="16384" width="9.109375" style="29"/>
  </cols>
  <sheetData>
    <row r="1" spans="1:8">
      <c r="F1" s="30" t="s">
        <v>133</v>
      </c>
      <c r="G1" s="30"/>
    </row>
    <row r="2" spans="1:8">
      <c r="F2" s="30" t="s">
        <v>119</v>
      </c>
    </row>
    <row r="3" spans="1:8">
      <c r="F3" s="30" t="s">
        <v>0</v>
      </c>
    </row>
    <row r="5" spans="1:8" ht="57" customHeight="1">
      <c r="A5" s="341" t="s">
        <v>177</v>
      </c>
      <c r="B5" s="341"/>
      <c r="C5" s="341"/>
      <c r="D5" s="341"/>
      <c r="E5" s="341"/>
      <c r="F5" s="341"/>
      <c r="G5" s="47"/>
    </row>
    <row r="7" spans="1:8">
      <c r="F7" s="30" t="s">
        <v>79</v>
      </c>
    </row>
    <row r="8" spans="1:8" s="24" customFormat="1" ht="51" customHeight="1">
      <c r="B8" s="342" t="s">
        <v>178</v>
      </c>
      <c r="C8" s="343"/>
      <c r="D8" s="344" t="s">
        <v>179</v>
      </c>
      <c r="E8" s="346" t="s">
        <v>180</v>
      </c>
      <c r="F8" s="347"/>
    </row>
    <row r="9" spans="1:8" s="24" customFormat="1" ht="39.75" customHeight="1">
      <c r="B9" s="33" t="s">
        <v>15</v>
      </c>
      <c r="C9" s="33" t="s">
        <v>16</v>
      </c>
      <c r="D9" s="345"/>
      <c r="E9" s="33" t="s">
        <v>120</v>
      </c>
      <c r="F9" s="33" t="s">
        <v>41</v>
      </c>
    </row>
    <row r="10" spans="1:8" s="24" customFormat="1">
      <c r="B10" s="38"/>
      <c r="C10" s="38"/>
      <c r="D10" s="39" t="s">
        <v>169</v>
      </c>
      <c r="E10" s="40">
        <f t="shared" ref="E10:F10" si="0">+E12</f>
        <v>6508343.7080000006</v>
      </c>
      <c r="F10" s="40">
        <f t="shared" si="0"/>
        <v>8972683.5079999994</v>
      </c>
    </row>
    <row r="11" spans="1:8" s="24" customFormat="1">
      <c r="B11" s="38"/>
      <c r="C11" s="38"/>
      <c r="D11" s="39" t="s">
        <v>170</v>
      </c>
      <c r="E11" s="40"/>
      <c r="F11" s="40"/>
    </row>
    <row r="12" spans="1:8" s="24" customFormat="1" ht="34.799999999999997">
      <c r="B12" s="39"/>
      <c r="C12" s="41"/>
      <c r="D12" s="41" t="s">
        <v>17</v>
      </c>
      <c r="E12" s="40">
        <f>+E14+E80</f>
        <v>6508343.7080000006</v>
      </c>
      <c r="F12" s="40">
        <f>+F14+F80</f>
        <v>8972683.5079999994</v>
      </c>
    </row>
    <row r="13" spans="1:8" s="24" customFormat="1">
      <c r="B13" s="39"/>
      <c r="C13" s="39"/>
      <c r="D13" s="39" t="s">
        <v>76</v>
      </c>
      <c r="E13" s="40"/>
      <c r="F13" s="40"/>
    </row>
    <row r="14" spans="1:8" s="24" customFormat="1" ht="18">
      <c r="B14" s="43">
        <v>1049</v>
      </c>
      <c r="C14" s="43">
        <v>21001</v>
      </c>
      <c r="D14" s="48" t="s">
        <v>171</v>
      </c>
      <c r="E14" s="44">
        <f>+E16</f>
        <v>6505983.7080000006</v>
      </c>
      <c r="F14" s="44">
        <f>+F16</f>
        <v>8970323.5079999994</v>
      </c>
    </row>
    <row r="15" spans="1:8" s="24" customFormat="1">
      <c r="B15" s="49"/>
      <c r="C15" s="49"/>
      <c r="D15" s="50" t="s">
        <v>173</v>
      </c>
      <c r="E15" s="40"/>
      <c r="F15" s="40"/>
    </row>
    <row r="16" spans="1:8" s="24" customFormat="1">
      <c r="B16" s="52"/>
      <c r="C16" s="52"/>
      <c r="D16" s="39" t="s">
        <v>140</v>
      </c>
      <c r="E16" s="40">
        <f>+E18+E37+E58</f>
        <v>6505983.7080000006</v>
      </c>
      <c r="F16" s="40">
        <f>+F18+F37+F58</f>
        <v>8970323.5079999994</v>
      </c>
      <c r="G16" s="53"/>
      <c r="H16" s="53"/>
    </row>
    <row r="17" spans="2:6">
      <c r="B17" s="51"/>
      <c r="C17" s="51"/>
      <c r="D17" s="50" t="s">
        <v>181</v>
      </c>
      <c r="E17" s="40"/>
      <c r="F17" s="40"/>
    </row>
    <row r="18" spans="2:6" ht="18">
      <c r="B18" s="39"/>
      <c r="C18" s="54" t="s">
        <v>182</v>
      </c>
      <c r="D18" s="55" t="s">
        <v>183</v>
      </c>
      <c r="E18" s="44">
        <f>SUM(E19:E36)</f>
        <v>3132657.1</v>
      </c>
      <c r="F18" s="44">
        <f>SUM(F19:F36)</f>
        <v>4603312.2</v>
      </c>
    </row>
    <row r="19" spans="2:6" ht="52.2">
      <c r="B19" s="39"/>
      <c r="C19" s="56"/>
      <c r="D19" s="57" t="s">
        <v>470</v>
      </c>
      <c r="E19" s="40">
        <v>288275</v>
      </c>
      <c r="F19" s="40">
        <v>0</v>
      </c>
    </row>
    <row r="20" spans="2:6" ht="53.25" customHeight="1">
      <c r="B20" s="39"/>
      <c r="C20" s="56"/>
      <c r="D20" s="57" t="s">
        <v>460</v>
      </c>
      <c r="E20" s="40">
        <v>421646.7</v>
      </c>
      <c r="F20" s="40">
        <v>843293.3</v>
      </c>
    </row>
    <row r="21" spans="2:6" ht="38.25" customHeight="1">
      <c r="B21" s="39"/>
      <c r="C21" s="56"/>
      <c r="D21" s="57" t="s">
        <v>461</v>
      </c>
      <c r="E21" s="40">
        <v>283.39999999999998</v>
      </c>
      <c r="F21" s="40">
        <v>283.39999999999998</v>
      </c>
    </row>
    <row r="22" spans="2:6" ht="52.2">
      <c r="B22" s="39"/>
      <c r="C22" s="56"/>
      <c r="D22" s="57" t="s">
        <v>471</v>
      </c>
      <c r="E22" s="40">
        <v>261215</v>
      </c>
      <c r="F22" s="40">
        <v>0</v>
      </c>
    </row>
    <row r="23" spans="2:6" ht="52.2">
      <c r="B23" s="39"/>
      <c r="C23" s="56"/>
      <c r="D23" s="57" t="s">
        <v>462</v>
      </c>
      <c r="E23" s="40">
        <v>611400.30000000005</v>
      </c>
      <c r="F23" s="40">
        <v>1019000.4</v>
      </c>
    </row>
    <row r="24" spans="2:6" ht="69.599999999999994">
      <c r="B24" s="39"/>
      <c r="C24" s="56"/>
      <c r="D24" s="57" t="s">
        <v>463</v>
      </c>
      <c r="E24" s="40">
        <v>60643.9</v>
      </c>
      <c r="F24" s="40">
        <v>121287.8</v>
      </c>
    </row>
    <row r="25" spans="2:6" ht="69.599999999999994">
      <c r="B25" s="39"/>
      <c r="C25" s="56"/>
      <c r="D25" s="57" t="s">
        <v>464</v>
      </c>
      <c r="E25" s="40">
        <v>647389.5</v>
      </c>
      <c r="F25" s="40">
        <v>1294778.8999999999</v>
      </c>
    </row>
    <row r="26" spans="2:6" ht="69.599999999999994">
      <c r="B26" s="39"/>
      <c r="C26" s="56"/>
      <c r="D26" s="57" t="s">
        <v>467</v>
      </c>
      <c r="E26" s="40">
        <v>28412.6</v>
      </c>
      <c r="F26" s="40">
        <v>28412.6</v>
      </c>
    </row>
    <row r="27" spans="2:6" ht="52.2">
      <c r="B27" s="39"/>
      <c r="C27" s="56"/>
      <c r="D27" s="57" t="s">
        <v>465</v>
      </c>
      <c r="E27" s="40">
        <v>2865</v>
      </c>
      <c r="F27" s="40">
        <v>2865</v>
      </c>
    </row>
    <row r="28" spans="2:6" ht="52.2">
      <c r="B28" s="39"/>
      <c r="C28" s="56"/>
      <c r="D28" s="57" t="s">
        <v>466</v>
      </c>
      <c r="E28" s="40">
        <v>158858.70000000001</v>
      </c>
      <c r="F28" s="40">
        <v>317717.40000000002</v>
      </c>
    </row>
    <row r="29" spans="2:6" ht="104.4">
      <c r="B29" s="39"/>
      <c r="C29" s="56"/>
      <c r="D29" s="57" t="s">
        <v>472</v>
      </c>
      <c r="E29" s="40">
        <v>236854.5</v>
      </c>
      <c r="F29" s="40">
        <v>473709</v>
      </c>
    </row>
    <row r="30" spans="2:6" ht="52.2">
      <c r="B30" s="39"/>
      <c r="C30" s="56"/>
      <c r="D30" s="57" t="s">
        <v>473</v>
      </c>
      <c r="E30" s="40">
        <v>83.7</v>
      </c>
      <c r="F30" s="40">
        <v>83.7</v>
      </c>
    </row>
    <row r="31" spans="2:6" ht="52.2">
      <c r="B31" s="39"/>
      <c r="C31" s="56"/>
      <c r="D31" s="57" t="s">
        <v>184</v>
      </c>
      <c r="E31" s="40">
        <v>5980</v>
      </c>
      <c r="F31" s="40">
        <v>5980</v>
      </c>
    </row>
    <row r="32" spans="2:6" ht="34.799999999999997">
      <c r="B32" s="39"/>
      <c r="C32" s="56"/>
      <c r="D32" s="57" t="s">
        <v>185</v>
      </c>
      <c r="E32" s="40">
        <v>1156</v>
      </c>
      <c r="F32" s="40">
        <v>1156</v>
      </c>
    </row>
    <row r="33" spans="2:6" ht="52.2">
      <c r="B33" s="39"/>
      <c r="C33" s="56"/>
      <c r="D33" s="57" t="s">
        <v>474</v>
      </c>
      <c r="E33" s="40">
        <v>-3737.3</v>
      </c>
      <c r="F33" s="40">
        <v>-3737.3</v>
      </c>
    </row>
    <row r="34" spans="2:6" ht="34.799999999999997">
      <c r="B34" s="39"/>
      <c r="C34" s="56"/>
      <c r="D34" s="57" t="s">
        <v>186</v>
      </c>
      <c r="E34" s="40">
        <v>4400</v>
      </c>
      <c r="F34" s="40">
        <v>4400</v>
      </c>
    </row>
    <row r="35" spans="2:6" ht="52.2">
      <c r="B35" s="39"/>
      <c r="C35" s="56"/>
      <c r="D35" s="57" t="s">
        <v>187</v>
      </c>
      <c r="E35" s="40">
        <v>348607.8</v>
      </c>
      <c r="F35" s="40">
        <v>435759.7</v>
      </c>
    </row>
    <row r="36" spans="2:6" ht="52.2">
      <c r="B36" s="39"/>
      <c r="C36" s="56"/>
      <c r="D36" s="57" t="s">
        <v>188</v>
      </c>
      <c r="E36" s="40">
        <v>58322.3</v>
      </c>
      <c r="F36" s="40">
        <v>58322.3</v>
      </c>
    </row>
    <row r="37" spans="2:6" ht="18">
      <c r="B37" s="39"/>
      <c r="C37" s="54" t="s">
        <v>189</v>
      </c>
      <c r="D37" s="55" t="s">
        <v>190</v>
      </c>
      <c r="E37" s="44">
        <f>SUM(E38:E57)</f>
        <v>2324560.4</v>
      </c>
      <c r="F37" s="44">
        <f>SUM(F38:F57)</f>
        <v>2737005.2</v>
      </c>
    </row>
    <row r="38" spans="2:6" ht="69.599999999999994">
      <c r="B38" s="39"/>
      <c r="C38" s="58"/>
      <c r="D38" s="57" t="s">
        <v>191</v>
      </c>
      <c r="E38" s="40">
        <v>208566.2</v>
      </c>
      <c r="F38" s="40">
        <v>834264.7</v>
      </c>
    </row>
    <row r="39" spans="2:6" ht="69.599999999999994">
      <c r="B39" s="39"/>
      <c r="C39" s="58"/>
      <c r="D39" s="57" t="s">
        <v>192</v>
      </c>
      <c r="E39" s="40">
        <v>98839.7</v>
      </c>
      <c r="F39" s="40">
        <v>197679.4</v>
      </c>
    </row>
    <row r="40" spans="2:6" ht="52.2">
      <c r="B40" s="39"/>
      <c r="C40" s="58"/>
      <c r="D40" s="57" t="s">
        <v>193</v>
      </c>
      <c r="E40" s="40">
        <v>3530</v>
      </c>
      <c r="F40" s="40">
        <v>3530</v>
      </c>
    </row>
    <row r="41" spans="2:6" ht="52.2">
      <c r="B41" s="39"/>
      <c r="C41" s="58"/>
      <c r="D41" s="57" t="s">
        <v>194</v>
      </c>
      <c r="E41" s="40">
        <v>0</v>
      </c>
      <c r="F41" s="40">
        <v>165347.79999999999</v>
      </c>
    </row>
    <row r="42" spans="2:6" ht="52.2">
      <c r="B42" s="39"/>
      <c r="C42" s="58"/>
      <c r="D42" s="57" t="s">
        <v>195</v>
      </c>
      <c r="E42" s="40">
        <v>2700</v>
      </c>
      <c r="F42" s="40">
        <v>2700</v>
      </c>
    </row>
    <row r="43" spans="2:6" ht="52.2">
      <c r="B43" s="39"/>
      <c r="C43" s="58"/>
      <c r="D43" s="57" t="s">
        <v>196</v>
      </c>
      <c r="E43" s="40">
        <v>2416.9</v>
      </c>
      <c r="F43" s="40">
        <v>2416.9</v>
      </c>
    </row>
    <row r="44" spans="2:6" ht="52.2">
      <c r="B44" s="39"/>
      <c r="C44" s="58"/>
      <c r="D44" s="57" t="s">
        <v>197</v>
      </c>
      <c r="E44" s="40">
        <v>1743.1</v>
      </c>
      <c r="F44" s="40">
        <v>1743.1</v>
      </c>
    </row>
    <row r="45" spans="2:6" ht="36.75" customHeight="1">
      <c r="B45" s="39"/>
      <c r="C45" s="58"/>
      <c r="D45" s="57" t="s">
        <v>198</v>
      </c>
      <c r="E45" s="40">
        <v>8350</v>
      </c>
      <c r="F45" s="40">
        <v>8350</v>
      </c>
    </row>
    <row r="46" spans="2:6" ht="36.75" customHeight="1">
      <c r="B46" s="39"/>
      <c r="C46" s="58"/>
      <c r="D46" s="57" t="s">
        <v>199</v>
      </c>
      <c r="E46" s="40">
        <v>224.8</v>
      </c>
      <c r="F46" s="40">
        <v>224.8</v>
      </c>
    </row>
    <row r="47" spans="2:6" ht="36.75" customHeight="1">
      <c r="B47" s="39"/>
      <c r="C47" s="58"/>
      <c r="D47" s="57" t="s">
        <v>200</v>
      </c>
      <c r="E47" s="40">
        <v>468</v>
      </c>
      <c r="F47" s="40">
        <v>468</v>
      </c>
    </row>
    <row r="48" spans="2:6" ht="36.75" customHeight="1">
      <c r="B48" s="39"/>
      <c r="C48" s="58"/>
      <c r="D48" s="57" t="s">
        <v>201</v>
      </c>
      <c r="E48" s="40">
        <v>647.79999999999995</v>
      </c>
      <c r="F48" s="40">
        <v>647.79999999999995</v>
      </c>
    </row>
    <row r="49" spans="2:6" ht="52.2">
      <c r="B49" s="39"/>
      <c r="C49" s="58"/>
      <c r="D49" s="57" t="s">
        <v>202</v>
      </c>
      <c r="E49" s="40">
        <v>12138</v>
      </c>
      <c r="F49" s="40">
        <v>12138</v>
      </c>
    </row>
    <row r="50" spans="2:6" ht="34.799999999999997">
      <c r="B50" s="39"/>
      <c r="C50" s="58"/>
      <c r="D50" s="57" t="s">
        <v>203</v>
      </c>
      <c r="E50" s="40">
        <v>-968.8</v>
      </c>
      <c r="F50" s="40">
        <v>-968.8</v>
      </c>
    </row>
    <row r="51" spans="2:6" ht="34.799999999999997">
      <c r="B51" s="39"/>
      <c r="C51" s="58"/>
      <c r="D51" s="57" t="s">
        <v>204</v>
      </c>
      <c r="E51" s="40">
        <v>41371.300000000003</v>
      </c>
      <c r="F51" s="40">
        <v>41371.300000000003</v>
      </c>
    </row>
    <row r="52" spans="2:6" ht="52.2">
      <c r="B52" s="39"/>
      <c r="C52" s="58"/>
      <c r="D52" s="57" t="s">
        <v>205</v>
      </c>
      <c r="E52" s="40">
        <v>550000</v>
      </c>
      <c r="F52" s="40">
        <v>0</v>
      </c>
    </row>
    <row r="53" spans="2:6" ht="34.799999999999997">
      <c r="B53" s="39"/>
      <c r="C53" s="58"/>
      <c r="D53" s="57" t="s">
        <v>206</v>
      </c>
      <c r="E53" s="40">
        <v>788132.7</v>
      </c>
      <c r="F53" s="40">
        <v>798831.3</v>
      </c>
    </row>
    <row r="54" spans="2:6" ht="52.2">
      <c r="B54" s="39"/>
      <c r="C54" s="58"/>
      <c r="D54" s="57" t="s">
        <v>207</v>
      </c>
      <c r="E54" s="40">
        <v>590611.4</v>
      </c>
      <c r="F54" s="40">
        <v>598056.4</v>
      </c>
    </row>
    <row r="55" spans="2:6" ht="52.2">
      <c r="B55" s="39"/>
      <c r="C55" s="58"/>
      <c r="D55" s="57" t="s">
        <v>208</v>
      </c>
      <c r="E55" s="40">
        <v>1089.3</v>
      </c>
      <c r="F55" s="40">
        <v>3630.9</v>
      </c>
    </row>
    <row r="56" spans="2:6" ht="52.2">
      <c r="B56" s="39"/>
      <c r="C56" s="58"/>
      <c r="D56" s="57" t="s">
        <v>209</v>
      </c>
      <c r="E56" s="40">
        <v>0</v>
      </c>
      <c r="F56" s="40">
        <v>51873.599999999999</v>
      </c>
    </row>
    <row r="57" spans="2:6" ht="34.799999999999997">
      <c r="B57" s="39"/>
      <c r="C57" s="58"/>
      <c r="D57" s="57" t="s">
        <v>210</v>
      </c>
      <c r="E57" s="40">
        <v>14700</v>
      </c>
      <c r="F57" s="40">
        <v>14700</v>
      </c>
    </row>
    <row r="58" spans="2:6" ht="18">
      <c r="B58" s="39"/>
      <c r="C58" s="59">
        <v>3</v>
      </c>
      <c r="D58" s="55" t="s">
        <v>211</v>
      </c>
      <c r="E58" s="44">
        <f>SUM(E59:E79)</f>
        <v>1048766.2080000001</v>
      </c>
      <c r="F58" s="44">
        <f>SUM(F59:F79)</f>
        <v>1630006.1079999995</v>
      </c>
    </row>
    <row r="59" spans="2:6" ht="34.799999999999997">
      <c r="B59" s="39"/>
      <c r="C59" s="59"/>
      <c r="D59" s="57" t="s">
        <v>212</v>
      </c>
      <c r="E59" s="40">
        <v>1050</v>
      </c>
      <c r="F59" s="40">
        <v>1050</v>
      </c>
    </row>
    <row r="60" spans="2:6" ht="34.799999999999997">
      <c r="B60" s="39"/>
      <c r="C60" s="59"/>
      <c r="D60" s="57" t="s">
        <v>213</v>
      </c>
      <c r="E60" s="40">
        <v>185.9</v>
      </c>
      <c r="F60" s="40">
        <v>185.9</v>
      </c>
    </row>
    <row r="61" spans="2:6" ht="34.799999999999997">
      <c r="B61" s="39"/>
      <c r="C61" s="59"/>
      <c r="D61" s="57" t="s">
        <v>214</v>
      </c>
      <c r="E61" s="40">
        <v>326949.09999999998</v>
      </c>
      <c r="F61" s="40">
        <v>544915.19999999995</v>
      </c>
    </row>
    <row r="62" spans="2:6" ht="34.799999999999997">
      <c r="B62" s="39"/>
      <c r="C62" s="59"/>
      <c r="D62" s="57" t="s">
        <v>215</v>
      </c>
      <c r="E62" s="40">
        <v>189.7</v>
      </c>
      <c r="F62" s="40">
        <v>189.7</v>
      </c>
    </row>
    <row r="63" spans="2:6" ht="34.799999999999997">
      <c r="B63" s="39"/>
      <c r="C63" s="59"/>
      <c r="D63" s="57" t="s">
        <v>216</v>
      </c>
      <c r="E63" s="40">
        <v>78079.399999999994</v>
      </c>
      <c r="F63" s="40">
        <v>156158.79999999999</v>
      </c>
    </row>
    <row r="64" spans="2:6" ht="52.2">
      <c r="B64" s="39"/>
      <c r="C64" s="59"/>
      <c r="D64" s="57" t="s">
        <v>217</v>
      </c>
      <c r="E64" s="40">
        <v>2949</v>
      </c>
      <c r="F64" s="40">
        <v>2949</v>
      </c>
    </row>
    <row r="65" spans="2:6" ht="34.799999999999997">
      <c r="B65" s="39"/>
      <c r="C65" s="59"/>
      <c r="D65" s="57" t="s">
        <v>218</v>
      </c>
      <c r="E65" s="40">
        <v>144495.20000000001</v>
      </c>
      <c r="F65" s="40">
        <v>288990.40000000002</v>
      </c>
    </row>
    <row r="66" spans="2:6" ht="34.799999999999997">
      <c r="B66" s="39"/>
      <c r="C66" s="59"/>
      <c r="D66" s="57" t="s">
        <v>219</v>
      </c>
      <c r="E66" s="40">
        <v>2639</v>
      </c>
      <c r="F66" s="40">
        <v>2639</v>
      </c>
    </row>
    <row r="67" spans="2:6" ht="34.799999999999997">
      <c r="B67" s="39"/>
      <c r="C67" s="59"/>
      <c r="D67" s="57" t="s">
        <v>220</v>
      </c>
      <c r="E67" s="40">
        <v>37401.599999999999</v>
      </c>
      <c r="F67" s="40">
        <v>43690.2</v>
      </c>
    </row>
    <row r="68" spans="2:6" ht="34.799999999999997">
      <c r="B68" s="39"/>
      <c r="C68" s="59"/>
      <c r="D68" s="57" t="s">
        <v>221</v>
      </c>
      <c r="E68" s="40">
        <v>218172.7</v>
      </c>
      <c r="F68" s="40">
        <v>436345.5</v>
      </c>
    </row>
    <row r="69" spans="2:6" ht="34.799999999999997">
      <c r="B69" s="39"/>
      <c r="C69" s="59"/>
      <c r="D69" s="57" t="s">
        <v>222</v>
      </c>
      <c r="E69" s="40">
        <v>4038</v>
      </c>
      <c r="F69" s="40">
        <v>4038</v>
      </c>
    </row>
    <row r="70" spans="2:6" ht="52.2">
      <c r="B70" s="39"/>
      <c r="C70" s="59"/>
      <c r="D70" s="57" t="s">
        <v>223</v>
      </c>
      <c r="E70" s="40">
        <v>28937.7</v>
      </c>
      <c r="F70" s="40">
        <v>28937.7</v>
      </c>
    </row>
    <row r="71" spans="2:6" ht="34.799999999999997">
      <c r="B71" s="39"/>
      <c r="C71" s="59"/>
      <c r="D71" s="57" t="s">
        <v>224</v>
      </c>
      <c r="E71" s="40">
        <v>24524.400000000001</v>
      </c>
      <c r="F71" s="40">
        <v>24524.400000000001</v>
      </c>
    </row>
    <row r="72" spans="2:6" ht="34.799999999999997">
      <c r="B72" s="39"/>
      <c r="C72" s="59"/>
      <c r="D72" s="57" t="s">
        <v>425</v>
      </c>
      <c r="E72" s="40">
        <v>198760</v>
      </c>
      <c r="F72" s="40">
        <v>16000</v>
      </c>
    </row>
    <row r="73" spans="2:6" ht="52.2">
      <c r="B73" s="39"/>
      <c r="C73" s="59"/>
      <c r="D73" s="57" t="s">
        <v>225</v>
      </c>
      <c r="E73" s="40">
        <v>148202.70000000001</v>
      </c>
      <c r="F73" s="40">
        <v>247004.5</v>
      </c>
    </row>
    <row r="74" spans="2:6" ht="36.75" customHeight="1">
      <c r="B74" s="39"/>
      <c r="C74" s="59"/>
      <c r="D74" s="57" t="s">
        <v>226</v>
      </c>
      <c r="E74" s="40">
        <v>4200</v>
      </c>
      <c r="F74" s="40">
        <v>4200</v>
      </c>
    </row>
    <row r="75" spans="2:6" ht="36.75" customHeight="1">
      <c r="B75" s="39"/>
      <c r="C75" s="59"/>
      <c r="D75" s="57" t="s">
        <v>227</v>
      </c>
      <c r="E75" s="40">
        <v>1719.1079999999999</v>
      </c>
      <c r="F75" s="40">
        <v>1719.1079999999999</v>
      </c>
    </row>
    <row r="76" spans="2:6" ht="36.75" customHeight="1">
      <c r="B76" s="39"/>
      <c r="C76" s="59"/>
      <c r="D76" s="57" t="s">
        <v>228</v>
      </c>
      <c r="E76" s="40">
        <v>1460.9</v>
      </c>
      <c r="F76" s="40">
        <v>1460.9</v>
      </c>
    </row>
    <row r="77" spans="2:6" ht="59.25" customHeight="1">
      <c r="B77" s="39"/>
      <c r="C77" s="59"/>
      <c r="D77" s="57" t="s">
        <v>229</v>
      </c>
      <c r="E77" s="40">
        <v>3360</v>
      </c>
      <c r="F77" s="40">
        <v>3556</v>
      </c>
    </row>
    <row r="78" spans="2:6" ht="38.25" customHeight="1">
      <c r="B78" s="39"/>
      <c r="C78" s="59"/>
      <c r="D78" s="57" t="s">
        <v>230</v>
      </c>
      <c r="E78" s="40">
        <v>-65010.7</v>
      </c>
      <c r="F78" s="40">
        <v>-65010.7</v>
      </c>
    </row>
    <row r="79" spans="2:6" ht="38.25" customHeight="1">
      <c r="B79" s="39"/>
      <c r="C79" s="59"/>
      <c r="D79" s="57" t="s">
        <v>231</v>
      </c>
      <c r="E79" s="40">
        <v>-113537.5</v>
      </c>
      <c r="F79" s="40">
        <v>-113537.5</v>
      </c>
    </row>
    <row r="80" spans="2:6" ht="21.75" customHeight="1">
      <c r="B80" s="55">
        <v>1049</v>
      </c>
      <c r="C80" s="55">
        <v>21002</v>
      </c>
      <c r="D80" s="60" t="s">
        <v>232</v>
      </c>
      <c r="E80" s="44">
        <f>+E82</f>
        <v>2360</v>
      </c>
      <c r="F80" s="44">
        <f>+F82</f>
        <v>2360</v>
      </c>
    </row>
    <row r="81" spans="2:6" ht="21.75" customHeight="1">
      <c r="B81" s="55"/>
      <c r="C81" s="55"/>
      <c r="D81" s="33" t="s">
        <v>173</v>
      </c>
      <c r="E81" s="40"/>
      <c r="F81" s="40"/>
    </row>
    <row r="82" spans="2:6">
      <c r="B82" s="51"/>
      <c r="C82" s="51"/>
      <c r="D82" s="39" t="s">
        <v>140</v>
      </c>
      <c r="E82" s="40">
        <f>SUM(E84:E86)</f>
        <v>2360</v>
      </c>
      <c r="F82" s="40">
        <f>SUM(F84:F86)</f>
        <v>2360</v>
      </c>
    </row>
    <row r="83" spans="2:6" ht="24.75" customHeight="1">
      <c r="B83" s="51"/>
      <c r="C83" s="51"/>
      <c r="D83" s="50" t="s">
        <v>181</v>
      </c>
      <c r="E83" s="40"/>
      <c r="F83" s="40"/>
    </row>
    <row r="84" spans="2:6" ht="57.75" customHeight="1">
      <c r="B84" s="39"/>
      <c r="C84" s="39"/>
      <c r="D84" s="61" t="s">
        <v>233</v>
      </c>
      <c r="E84" s="40">
        <v>780</v>
      </c>
      <c r="F84" s="40">
        <v>780</v>
      </c>
    </row>
    <row r="85" spans="2:6" ht="57.75" customHeight="1">
      <c r="B85" s="39"/>
      <c r="C85" s="39"/>
      <c r="D85" s="61" t="s">
        <v>234</v>
      </c>
      <c r="E85" s="40">
        <v>980</v>
      </c>
      <c r="F85" s="40">
        <v>980</v>
      </c>
    </row>
    <row r="86" spans="2:6" ht="34.799999999999997">
      <c r="B86" s="39"/>
      <c r="C86" s="39"/>
      <c r="D86" s="61" t="s">
        <v>235</v>
      </c>
      <c r="E86" s="40">
        <v>600</v>
      </c>
      <c r="F86" s="40">
        <v>600</v>
      </c>
    </row>
    <row r="89" spans="2:6" ht="52.2">
      <c r="D89" s="86" t="s">
        <v>274</v>
      </c>
      <c r="E89" s="87" t="s">
        <v>275</v>
      </c>
    </row>
  </sheetData>
  <mergeCells count="4">
    <mergeCell ref="A5:F5"/>
    <mergeCell ref="B8:C8"/>
    <mergeCell ref="D8:D9"/>
    <mergeCell ref="E8:F8"/>
  </mergeCells>
  <pageMargins left="0.31496062992125984" right="0" top="0.35433070866141736" bottom="0.35433070866141736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M119"/>
  <sheetViews>
    <sheetView topLeftCell="A124" zoomScaleNormal="100" workbookViewId="0">
      <selection activeCell="F89" sqref="F89"/>
    </sheetView>
  </sheetViews>
  <sheetFormatPr defaultColWidth="9.109375" defaultRowHeight="17.399999999999999"/>
  <cols>
    <col min="1" max="1" width="9.109375" style="14"/>
    <col min="2" max="2" width="10.109375" style="13" customWidth="1"/>
    <col min="3" max="3" width="8.6640625" style="13" customWidth="1"/>
    <col min="4" max="4" width="65.109375" style="14" customWidth="1"/>
    <col min="5" max="5" width="18.44140625" style="14" customWidth="1"/>
    <col min="6" max="6" width="17.109375" style="14" bestFit="1" customWidth="1"/>
    <col min="7" max="7" width="16.33203125" style="14" bestFit="1" customWidth="1"/>
    <col min="8" max="9" width="18.88671875" style="14" bestFit="1" customWidth="1"/>
    <col min="10" max="10" width="18.88671875" style="14" customWidth="1"/>
    <col min="11" max="11" width="18.6640625" style="14" customWidth="1"/>
    <col min="12" max="12" width="18" style="14" customWidth="1"/>
    <col min="13" max="13" width="14.5546875" style="14" customWidth="1"/>
    <col min="14" max="14" width="16.6640625" style="14" customWidth="1"/>
    <col min="15" max="16384" width="9.109375" style="14"/>
  </cols>
  <sheetData>
    <row r="1" spans="2:13" ht="17.25" customHeight="1">
      <c r="J1" s="14" t="s">
        <v>272</v>
      </c>
      <c r="K1" s="15"/>
      <c r="L1" s="15"/>
      <c r="M1" s="15"/>
    </row>
    <row r="2" spans="2:13" ht="17.25" customHeight="1">
      <c r="J2" s="16" t="s">
        <v>23</v>
      </c>
      <c r="K2" s="15"/>
      <c r="L2" s="15"/>
      <c r="M2" s="15"/>
    </row>
    <row r="3" spans="2:13" ht="17.25" customHeight="1">
      <c r="J3" s="16" t="s">
        <v>0</v>
      </c>
      <c r="K3" s="15"/>
      <c r="L3" s="15"/>
      <c r="M3" s="15"/>
    </row>
    <row r="4" spans="2:13">
      <c r="B4" s="333"/>
      <c r="C4" s="333"/>
      <c r="D4" s="333"/>
      <c r="E4" s="83"/>
      <c r="F4" s="83"/>
      <c r="G4" s="83"/>
    </row>
    <row r="5" spans="2:13" ht="66.75" customHeight="1">
      <c r="B5" s="334" t="s">
        <v>132</v>
      </c>
      <c r="C5" s="334"/>
      <c r="D5" s="334"/>
      <c r="E5" s="334"/>
      <c r="F5" s="334"/>
      <c r="G5" s="334"/>
      <c r="H5" s="334"/>
      <c r="I5" s="334"/>
      <c r="J5" s="334"/>
    </row>
    <row r="6" spans="2:13" ht="17.25" customHeight="1">
      <c r="B6" s="17"/>
      <c r="C6" s="17"/>
      <c r="D6" s="13"/>
      <c r="E6" s="13"/>
      <c r="F6" s="13"/>
      <c r="G6" s="13"/>
      <c r="H6" s="27"/>
      <c r="J6" s="18" t="s">
        <v>22</v>
      </c>
      <c r="K6" s="18"/>
    </row>
    <row r="7" spans="2:13" s="13" customFormat="1" ht="64.5" customHeight="1">
      <c r="B7" s="350" t="s">
        <v>1</v>
      </c>
      <c r="C7" s="350"/>
      <c r="D7" s="351" t="s">
        <v>36</v>
      </c>
      <c r="E7" s="352" t="s">
        <v>163</v>
      </c>
      <c r="F7" s="353"/>
      <c r="G7" s="353"/>
      <c r="H7" s="353"/>
      <c r="I7" s="353"/>
      <c r="J7" s="354"/>
    </row>
    <row r="8" spans="2:13" s="13" customFormat="1">
      <c r="B8" s="350"/>
      <c r="C8" s="350"/>
      <c r="D8" s="351"/>
      <c r="E8" s="352" t="s">
        <v>120</v>
      </c>
      <c r="F8" s="353"/>
      <c r="G8" s="354"/>
      <c r="H8" s="352" t="s">
        <v>41</v>
      </c>
      <c r="I8" s="353"/>
      <c r="J8" s="354"/>
    </row>
    <row r="9" spans="2:13" ht="17.25" customHeight="1">
      <c r="B9" s="350"/>
      <c r="C9" s="350"/>
      <c r="D9" s="351"/>
      <c r="E9" s="355" t="s">
        <v>37</v>
      </c>
      <c r="F9" s="348" t="s">
        <v>3</v>
      </c>
      <c r="G9" s="349"/>
      <c r="H9" s="355" t="s">
        <v>37</v>
      </c>
      <c r="I9" s="348" t="s">
        <v>3</v>
      </c>
      <c r="J9" s="349"/>
    </row>
    <row r="10" spans="2:13" ht="34.799999999999997">
      <c r="B10" s="84" t="s">
        <v>38</v>
      </c>
      <c r="C10" s="84" t="s">
        <v>39</v>
      </c>
      <c r="D10" s="351"/>
      <c r="E10" s="356"/>
      <c r="F10" s="84" t="s">
        <v>72</v>
      </c>
      <c r="G10" s="84" t="s">
        <v>40</v>
      </c>
      <c r="H10" s="356"/>
      <c r="I10" s="84" t="s">
        <v>72</v>
      </c>
      <c r="J10" s="84" t="s">
        <v>40</v>
      </c>
    </row>
    <row r="11" spans="2:13" ht="34.799999999999997">
      <c r="B11" s="299"/>
      <c r="C11" s="19"/>
      <c r="D11" s="300" t="s">
        <v>73</v>
      </c>
      <c r="E11" s="178">
        <f>F11+G11</f>
        <v>-1610689.2</v>
      </c>
      <c r="F11" s="178">
        <f>F12+F13</f>
        <v>-1576345.2</v>
      </c>
      <c r="G11" s="178">
        <f>G12+G13</f>
        <v>-34344</v>
      </c>
      <c r="H11" s="178">
        <f>I11+J11</f>
        <v>-19698912.299999997</v>
      </c>
      <c r="I11" s="178">
        <f>I12+I13</f>
        <v>-17828504.799999997</v>
      </c>
      <c r="J11" s="178">
        <f>J12+J13</f>
        <v>-1870407.5</v>
      </c>
      <c r="K11" s="23"/>
      <c r="L11" s="26"/>
    </row>
    <row r="12" spans="2:13" s="161" customFormat="1">
      <c r="B12" s="299"/>
      <c r="C12" s="19"/>
      <c r="D12" s="301" t="s">
        <v>78</v>
      </c>
      <c r="E12" s="178">
        <f>F12+G12</f>
        <v>-100000</v>
      </c>
      <c r="F12" s="178">
        <f>F115</f>
        <v>0</v>
      </c>
      <c r="G12" s="178">
        <f>G115</f>
        <v>-100000</v>
      </c>
      <c r="H12" s="178">
        <v>0</v>
      </c>
      <c r="I12" s="178">
        <v>0</v>
      </c>
      <c r="J12" s="178">
        <v>0</v>
      </c>
      <c r="K12" s="302"/>
      <c r="L12" s="26"/>
    </row>
    <row r="13" spans="2:13" s="161" customFormat="1">
      <c r="B13" s="299"/>
      <c r="C13" s="19"/>
      <c r="D13" s="301" t="s">
        <v>74</v>
      </c>
      <c r="E13" s="178">
        <f>F13+G13</f>
        <v>-1510689.2</v>
      </c>
      <c r="F13" s="178">
        <f>F52+F61+F72+F81+F90+F101+F15+F28+F41</f>
        <v>-1576345.2</v>
      </c>
      <c r="G13" s="178">
        <f>G52+G61+G72+G81+G90+G101+G15+G28+G41</f>
        <v>65656</v>
      </c>
      <c r="H13" s="178">
        <f t="shared" ref="H13" si="0">H52+H61+H72+H81+H90+H101</f>
        <v>-17013567.100000001</v>
      </c>
      <c r="I13" s="178">
        <f>I52+I61+I72+I81+I90+I101+I15+I28+I41</f>
        <v>-17828504.799999997</v>
      </c>
      <c r="J13" s="178">
        <f>J52+J61+J72+J81+J90+J101+J15+J28+J41</f>
        <v>-1870407.5</v>
      </c>
    </row>
    <row r="14" spans="2:13" s="161" customFormat="1" ht="52.2">
      <c r="B14" s="299"/>
      <c r="C14" s="19"/>
      <c r="D14" s="20" t="s">
        <v>75</v>
      </c>
      <c r="E14" s="178">
        <f>F14+G14</f>
        <v>-1610689.2</v>
      </c>
      <c r="F14" s="178">
        <f>F15+F26+F50</f>
        <v>-1576345.2</v>
      </c>
      <c r="G14" s="178">
        <f>G15+G26+G50</f>
        <v>-34344</v>
      </c>
      <c r="H14" s="178">
        <f>I14+J14</f>
        <v>-19698912.300000001</v>
      </c>
      <c r="I14" s="178">
        <f>I15+I26+I50</f>
        <v>-17828504.800000001</v>
      </c>
      <c r="J14" s="178">
        <f>J15+J26+J50</f>
        <v>-1870407.5</v>
      </c>
      <c r="K14" s="302"/>
    </row>
    <row r="15" spans="2:13" s="24" customFormat="1">
      <c r="B15" s="34" t="s">
        <v>287</v>
      </c>
      <c r="C15" s="34"/>
      <c r="D15" s="34" t="s">
        <v>288</v>
      </c>
      <c r="E15" s="179">
        <f>+E17</f>
        <v>0</v>
      </c>
      <c r="F15" s="179">
        <f>+F17</f>
        <v>0</v>
      </c>
      <c r="G15" s="179">
        <f>+G17</f>
        <v>0</v>
      </c>
      <c r="H15" s="179">
        <f>+I15+J15</f>
        <v>-700000</v>
      </c>
      <c r="I15" s="179">
        <f>+I17</f>
        <v>-700000</v>
      </c>
      <c r="J15" s="179">
        <f>+J17</f>
        <v>0</v>
      </c>
    </row>
    <row r="16" spans="2:13" s="24" customFormat="1">
      <c r="B16" s="34"/>
      <c r="C16" s="34"/>
      <c r="D16" s="34" t="s">
        <v>3</v>
      </c>
      <c r="E16" s="180"/>
      <c r="F16" s="180"/>
      <c r="G16" s="180"/>
      <c r="H16" s="180"/>
      <c r="I16" s="180"/>
      <c r="J16" s="180"/>
    </row>
    <row r="17" spans="2:10" s="24" customFormat="1" ht="69.599999999999994">
      <c r="B17" s="34"/>
      <c r="C17" s="34" t="s">
        <v>291</v>
      </c>
      <c r="D17" s="34" t="s">
        <v>292</v>
      </c>
      <c r="E17" s="179">
        <f>+F17+G17</f>
        <v>0</v>
      </c>
      <c r="F17" s="179">
        <f>+F19</f>
        <v>0</v>
      </c>
      <c r="G17" s="179">
        <f>+G19</f>
        <v>0</v>
      </c>
      <c r="H17" s="179">
        <f>+I17+J17</f>
        <v>-700000</v>
      </c>
      <c r="I17" s="179">
        <f>+I19</f>
        <v>-700000</v>
      </c>
      <c r="J17" s="179">
        <f>+J19</f>
        <v>0</v>
      </c>
    </row>
    <row r="18" spans="2:10" s="24" customFormat="1">
      <c r="B18" s="34"/>
      <c r="C18" s="34"/>
      <c r="D18" s="34" t="s">
        <v>42</v>
      </c>
      <c r="E18" s="180"/>
      <c r="F18" s="180"/>
      <c r="G18" s="180"/>
      <c r="H18" s="180"/>
      <c r="I18" s="180"/>
      <c r="J18" s="180"/>
    </row>
    <row r="19" spans="2:10" s="24" customFormat="1" ht="34.799999999999997">
      <c r="B19" s="34"/>
      <c r="C19" s="34"/>
      <c r="D19" s="85" t="s">
        <v>300</v>
      </c>
      <c r="E19" s="181">
        <f>+E21</f>
        <v>0</v>
      </c>
      <c r="F19" s="181">
        <f t="shared" ref="F19:G19" si="1">+F21</f>
        <v>0</v>
      </c>
      <c r="G19" s="181">
        <f t="shared" si="1"/>
        <v>0</v>
      </c>
      <c r="H19" s="181">
        <f>+I19+J19</f>
        <v>-700000</v>
      </c>
      <c r="I19" s="181">
        <f>+I21</f>
        <v>-700000</v>
      </c>
      <c r="J19" s="181">
        <f>+J21</f>
        <v>0</v>
      </c>
    </row>
    <row r="20" spans="2:10" s="24" customFormat="1" ht="34.799999999999997">
      <c r="B20" s="34"/>
      <c r="C20" s="34"/>
      <c r="D20" s="34" t="s">
        <v>43</v>
      </c>
      <c r="E20" s="180"/>
      <c r="F20" s="180"/>
      <c r="G20" s="180"/>
      <c r="H20" s="180"/>
      <c r="I20" s="180"/>
      <c r="J20" s="180"/>
    </row>
    <row r="21" spans="2:10" s="24" customFormat="1">
      <c r="B21" s="34"/>
      <c r="C21" s="34"/>
      <c r="D21" s="34" t="s">
        <v>4</v>
      </c>
      <c r="E21" s="179">
        <f t="shared" ref="E21:E25" si="2">+F21+G21</f>
        <v>0</v>
      </c>
      <c r="F21" s="179">
        <f t="shared" ref="F21:G23" si="3">+F22</f>
        <v>0</v>
      </c>
      <c r="G21" s="179">
        <f t="shared" si="3"/>
        <v>0</v>
      </c>
      <c r="H21" s="179">
        <f t="shared" ref="H21:H24" si="4">+I21+J21</f>
        <v>-700000</v>
      </c>
      <c r="I21" s="179">
        <f t="shared" ref="I21:J23" si="5">+I22</f>
        <v>-700000</v>
      </c>
      <c r="J21" s="179">
        <f t="shared" si="5"/>
        <v>0</v>
      </c>
    </row>
    <row r="22" spans="2:10" s="24" customFormat="1">
      <c r="B22" s="34"/>
      <c r="C22" s="34"/>
      <c r="D22" s="34" t="s">
        <v>20</v>
      </c>
      <c r="E22" s="179">
        <f t="shared" si="2"/>
        <v>0</v>
      </c>
      <c r="F22" s="179">
        <f t="shared" si="3"/>
        <v>0</v>
      </c>
      <c r="G22" s="179">
        <f t="shared" si="3"/>
        <v>0</v>
      </c>
      <c r="H22" s="179">
        <f t="shared" si="4"/>
        <v>-700000</v>
      </c>
      <c r="I22" s="179">
        <f t="shared" si="5"/>
        <v>-700000</v>
      </c>
      <c r="J22" s="179">
        <f t="shared" si="5"/>
        <v>0</v>
      </c>
    </row>
    <row r="23" spans="2:10" s="24" customFormat="1">
      <c r="B23" s="34"/>
      <c r="C23" s="34"/>
      <c r="D23" s="34" t="s">
        <v>56</v>
      </c>
      <c r="E23" s="179">
        <f t="shared" si="2"/>
        <v>0</v>
      </c>
      <c r="F23" s="179">
        <f t="shared" si="3"/>
        <v>0</v>
      </c>
      <c r="G23" s="179">
        <f t="shared" si="3"/>
        <v>0</v>
      </c>
      <c r="H23" s="179">
        <f t="shared" si="4"/>
        <v>-700000</v>
      </c>
      <c r="I23" s="179">
        <f t="shared" si="5"/>
        <v>-700000</v>
      </c>
      <c r="J23" s="179">
        <f t="shared" si="5"/>
        <v>0</v>
      </c>
    </row>
    <row r="24" spans="2:10" s="24" customFormat="1">
      <c r="B24" s="34"/>
      <c r="C24" s="34"/>
      <c r="D24" s="34" t="s">
        <v>301</v>
      </c>
      <c r="E24" s="179">
        <f t="shared" si="2"/>
        <v>0</v>
      </c>
      <c r="F24" s="179">
        <f>+F25</f>
        <v>0</v>
      </c>
      <c r="G24" s="179">
        <v>0</v>
      </c>
      <c r="H24" s="179">
        <f t="shared" si="4"/>
        <v>-700000</v>
      </c>
      <c r="I24" s="179">
        <f>+I25</f>
        <v>-700000</v>
      </c>
      <c r="J24" s="179">
        <v>0</v>
      </c>
    </row>
    <row r="25" spans="2:10" s="24" customFormat="1">
      <c r="B25" s="34"/>
      <c r="C25" s="34"/>
      <c r="D25" s="34" t="s">
        <v>302</v>
      </c>
      <c r="E25" s="179">
        <f t="shared" si="2"/>
        <v>0</v>
      </c>
      <c r="F25" s="179">
        <v>0</v>
      </c>
      <c r="G25" s="179">
        <v>0</v>
      </c>
      <c r="H25" s="179">
        <f>+I25+J25</f>
        <v>-700000</v>
      </c>
      <c r="I25" s="179">
        <v>-700000</v>
      </c>
      <c r="J25" s="179">
        <v>0</v>
      </c>
    </row>
    <row r="26" spans="2:10" s="24" customFormat="1" ht="34.799999999999997">
      <c r="B26" s="34" t="s">
        <v>276</v>
      </c>
      <c r="C26" s="34"/>
      <c r="D26" s="34" t="s">
        <v>277</v>
      </c>
      <c r="E26" s="179">
        <f>+E28+E41</f>
        <v>-1575345.2</v>
      </c>
      <c r="F26" s="179">
        <f t="shared" ref="F26:J26" si="6">+F28+F41</f>
        <v>-1575345.2</v>
      </c>
      <c r="G26" s="179">
        <f t="shared" si="6"/>
        <v>0</v>
      </c>
      <c r="H26" s="179">
        <f t="shared" si="6"/>
        <v>-1985345.2</v>
      </c>
      <c r="I26" s="179">
        <f t="shared" si="6"/>
        <v>-1985345.2</v>
      </c>
      <c r="J26" s="179">
        <f t="shared" si="6"/>
        <v>0</v>
      </c>
    </row>
    <row r="27" spans="2:10" s="24" customFormat="1">
      <c r="B27" s="34"/>
      <c r="C27" s="34"/>
      <c r="D27" s="34" t="s">
        <v>3</v>
      </c>
      <c r="E27" s="180"/>
      <c r="F27" s="180"/>
      <c r="G27" s="180"/>
      <c r="H27" s="180"/>
      <c r="I27" s="180"/>
      <c r="J27" s="180"/>
    </row>
    <row r="28" spans="2:10" s="24" customFormat="1" ht="104.4">
      <c r="B28" s="34"/>
      <c r="C28" s="34" t="s">
        <v>280</v>
      </c>
      <c r="D28" s="34" t="s">
        <v>281</v>
      </c>
      <c r="E28" s="179">
        <f>+F28+G28</f>
        <v>-135345.20000000001</v>
      </c>
      <c r="F28" s="179">
        <f>+F30</f>
        <v>-135345.20000000001</v>
      </c>
      <c r="G28" s="179">
        <f>+G30</f>
        <v>0</v>
      </c>
      <c r="H28" s="179">
        <f>+I28+J28</f>
        <v>-135345.20000000001</v>
      </c>
      <c r="I28" s="179">
        <f>+I30</f>
        <v>-135345.20000000001</v>
      </c>
      <c r="J28" s="179">
        <f>+J30</f>
        <v>0</v>
      </c>
    </row>
    <row r="29" spans="2:10" s="24" customFormat="1">
      <c r="B29" s="34"/>
      <c r="C29" s="34"/>
      <c r="D29" s="34" t="s">
        <v>42</v>
      </c>
      <c r="E29" s="180"/>
      <c r="F29" s="180"/>
      <c r="G29" s="180"/>
      <c r="H29" s="180"/>
      <c r="I29" s="180"/>
      <c r="J29" s="180"/>
    </row>
    <row r="30" spans="2:10" s="24" customFormat="1" ht="34.799999999999997">
      <c r="B30" s="34"/>
      <c r="C30" s="34"/>
      <c r="D30" s="85" t="s">
        <v>55</v>
      </c>
      <c r="E30" s="181">
        <f>+F30+G30</f>
        <v>-135345.20000000001</v>
      </c>
      <c r="F30" s="181">
        <f>+F32</f>
        <v>-135345.20000000001</v>
      </c>
      <c r="G30" s="181">
        <f>+G32</f>
        <v>0</v>
      </c>
      <c r="H30" s="181">
        <f>+I30+J30</f>
        <v>-135345.20000000001</v>
      </c>
      <c r="I30" s="181">
        <f>+I32</f>
        <v>-135345.20000000001</v>
      </c>
      <c r="J30" s="181">
        <f>+J32</f>
        <v>0</v>
      </c>
    </row>
    <row r="31" spans="2:10" s="24" customFormat="1" ht="34.799999999999997">
      <c r="B31" s="34"/>
      <c r="C31" s="34"/>
      <c r="D31" s="34" t="s">
        <v>43</v>
      </c>
      <c r="E31" s="180"/>
      <c r="F31" s="180"/>
      <c r="G31" s="180"/>
      <c r="H31" s="180"/>
      <c r="I31" s="180"/>
      <c r="J31" s="180"/>
    </row>
    <row r="32" spans="2:10" s="24" customFormat="1">
      <c r="B32" s="34"/>
      <c r="C32" s="34"/>
      <c r="D32" s="34" t="s">
        <v>4</v>
      </c>
      <c r="E32" s="179">
        <f t="shared" ref="E32:E40" si="7">+F32+G32</f>
        <v>-135345.20000000001</v>
      </c>
      <c r="F32" s="179">
        <f>+F33</f>
        <v>-135345.20000000001</v>
      </c>
      <c r="G32" s="179">
        <f>+G33</f>
        <v>0</v>
      </c>
      <c r="H32" s="179">
        <f t="shared" ref="H32:H40" si="8">+I32+J32</f>
        <v>-135345.20000000001</v>
      </c>
      <c r="I32" s="179">
        <f>+I33</f>
        <v>-135345.20000000001</v>
      </c>
      <c r="J32" s="179">
        <f>+J33</f>
        <v>0</v>
      </c>
    </row>
    <row r="33" spans="2:10" s="24" customFormat="1">
      <c r="B33" s="34"/>
      <c r="C33" s="34"/>
      <c r="D33" s="34" t="s">
        <v>20</v>
      </c>
      <c r="E33" s="179">
        <f t="shared" si="7"/>
        <v>-135345.20000000001</v>
      </c>
      <c r="F33" s="179">
        <f>+F34</f>
        <v>-135345.20000000001</v>
      </c>
      <c r="G33" s="179">
        <f>+G34</f>
        <v>0</v>
      </c>
      <c r="H33" s="179">
        <f t="shared" si="8"/>
        <v>-135345.20000000001</v>
      </c>
      <c r="I33" s="179">
        <f>+I34</f>
        <v>-135345.20000000001</v>
      </c>
      <c r="J33" s="179">
        <f>+J34</f>
        <v>0</v>
      </c>
    </row>
    <row r="34" spans="2:10" s="24" customFormat="1">
      <c r="B34" s="34"/>
      <c r="C34" s="34"/>
      <c r="D34" s="34" t="s">
        <v>56</v>
      </c>
      <c r="E34" s="179">
        <f t="shared" si="7"/>
        <v>-135345.20000000001</v>
      </c>
      <c r="F34" s="179">
        <f>+F35+F37+F39</f>
        <v>-135345.20000000001</v>
      </c>
      <c r="G34" s="179">
        <f>+G35+G37+G39</f>
        <v>0</v>
      </c>
      <c r="H34" s="179">
        <f t="shared" si="8"/>
        <v>-135345.20000000001</v>
      </c>
      <c r="I34" s="179">
        <f>+I35+I37+I39</f>
        <v>-135345.20000000001</v>
      </c>
      <c r="J34" s="179">
        <f>+J35+J37+J39</f>
        <v>0</v>
      </c>
    </row>
    <row r="35" spans="2:10" s="24" customFormat="1">
      <c r="B35" s="34"/>
      <c r="C35" s="34"/>
      <c r="D35" s="34" t="s">
        <v>57</v>
      </c>
      <c r="E35" s="179">
        <f t="shared" ref="E35" si="9">+F35+G35</f>
        <v>-4264</v>
      </c>
      <c r="F35" s="179">
        <f>+F36</f>
        <v>-4264</v>
      </c>
      <c r="G35" s="179">
        <f>+G36</f>
        <v>0</v>
      </c>
      <c r="H35" s="179">
        <f t="shared" ref="H35" si="10">+I35+J35</f>
        <v>-4264</v>
      </c>
      <c r="I35" s="179">
        <f>+I36</f>
        <v>-4264</v>
      </c>
      <c r="J35" s="179">
        <f>+J36</f>
        <v>0</v>
      </c>
    </row>
    <row r="36" spans="2:10" s="24" customFormat="1">
      <c r="B36" s="34"/>
      <c r="C36" s="34"/>
      <c r="D36" s="34" t="s">
        <v>69</v>
      </c>
      <c r="E36" s="179">
        <f t="shared" si="7"/>
        <v>-4264</v>
      </c>
      <c r="F36" s="179">
        <v>-4264</v>
      </c>
      <c r="G36" s="179">
        <v>0</v>
      </c>
      <c r="H36" s="179">
        <f t="shared" si="8"/>
        <v>-4264</v>
      </c>
      <c r="I36" s="179">
        <v>-4264</v>
      </c>
      <c r="J36" s="179">
        <v>0</v>
      </c>
    </row>
    <row r="37" spans="2:10" s="24" customFormat="1">
      <c r="B37" s="34"/>
      <c r="C37" s="34"/>
      <c r="D37" s="34" t="s">
        <v>301</v>
      </c>
      <c r="E37" s="179">
        <f t="shared" ref="E37" si="11">+F37+G37</f>
        <v>-129940</v>
      </c>
      <c r="F37" s="179">
        <f>+F38</f>
        <v>-129940</v>
      </c>
      <c r="G37" s="179">
        <f>+G38</f>
        <v>0</v>
      </c>
      <c r="H37" s="179">
        <f t="shared" ref="H37" si="12">+I37+J37</f>
        <v>-129940</v>
      </c>
      <c r="I37" s="179">
        <f>+I38</f>
        <v>-129940</v>
      </c>
      <c r="J37" s="179">
        <f>+J38</f>
        <v>0</v>
      </c>
    </row>
    <row r="38" spans="2:10" s="24" customFormat="1">
      <c r="B38" s="34"/>
      <c r="C38" s="34"/>
      <c r="D38" s="34" t="s">
        <v>303</v>
      </c>
      <c r="E38" s="179">
        <f t="shared" si="7"/>
        <v>-129940</v>
      </c>
      <c r="F38" s="179">
        <v>-129940</v>
      </c>
      <c r="G38" s="179">
        <v>0</v>
      </c>
      <c r="H38" s="179">
        <f t="shared" si="8"/>
        <v>-129940</v>
      </c>
      <c r="I38" s="179">
        <v>-129940</v>
      </c>
      <c r="J38" s="179">
        <v>0</v>
      </c>
    </row>
    <row r="39" spans="2:10" s="24" customFormat="1">
      <c r="B39" s="34"/>
      <c r="C39" s="34"/>
      <c r="D39" s="34" t="s">
        <v>175</v>
      </c>
      <c r="E39" s="179">
        <f t="shared" si="7"/>
        <v>-1141.2</v>
      </c>
      <c r="F39" s="179">
        <f>+F40</f>
        <v>-1141.2</v>
      </c>
      <c r="G39" s="179">
        <f>+G40</f>
        <v>0</v>
      </c>
      <c r="H39" s="179">
        <f t="shared" si="8"/>
        <v>-1141.2</v>
      </c>
      <c r="I39" s="179">
        <f>+I40</f>
        <v>-1141.2</v>
      </c>
      <c r="J39" s="179">
        <f>+J40</f>
        <v>0</v>
      </c>
    </row>
    <row r="40" spans="2:10" s="24" customFormat="1">
      <c r="B40" s="34"/>
      <c r="C40" s="34"/>
      <c r="D40" s="34" t="s">
        <v>70</v>
      </c>
      <c r="E40" s="179">
        <f t="shared" si="7"/>
        <v>-1141.2</v>
      </c>
      <c r="F40" s="179">
        <v>-1141.2</v>
      </c>
      <c r="G40" s="179">
        <v>0</v>
      </c>
      <c r="H40" s="179">
        <f t="shared" si="8"/>
        <v>-1141.2</v>
      </c>
      <c r="I40" s="179">
        <v>-1141.2</v>
      </c>
      <c r="J40" s="179">
        <v>0</v>
      </c>
    </row>
    <row r="41" spans="2:10" s="24" customFormat="1" ht="87">
      <c r="B41" s="34"/>
      <c r="C41" s="34" t="s">
        <v>284</v>
      </c>
      <c r="D41" s="34" t="s">
        <v>285</v>
      </c>
      <c r="E41" s="179">
        <f>+F41+G41</f>
        <v>-1440000</v>
      </c>
      <c r="F41" s="179">
        <f>+F43</f>
        <v>-1440000</v>
      </c>
      <c r="G41" s="179">
        <f>+G43</f>
        <v>0</v>
      </c>
      <c r="H41" s="179">
        <f>+I41+J41</f>
        <v>-1850000</v>
      </c>
      <c r="I41" s="179">
        <f>+I43</f>
        <v>-1850000</v>
      </c>
      <c r="J41" s="179">
        <f>+J43</f>
        <v>0</v>
      </c>
    </row>
    <row r="42" spans="2:10" s="24" customFormat="1">
      <c r="B42" s="34"/>
      <c r="C42" s="34"/>
      <c r="D42" s="34" t="s">
        <v>42</v>
      </c>
      <c r="E42" s="180"/>
      <c r="F42" s="180"/>
      <c r="G42" s="180"/>
      <c r="H42" s="180"/>
      <c r="I42" s="180"/>
      <c r="J42" s="180"/>
    </row>
    <row r="43" spans="2:10" s="24" customFormat="1" ht="34.799999999999997">
      <c r="B43" s="34"/>
      <c r="C43" s="34"/>
      <c r="D43" s="85" t="s">
        <v>55</v>
      </c>
      <c r="E43" s="181">
        <f>+E45</f>
        <v>-1440000</v>
      </c>
      <c r="F43" s="181">
        <f t="shared" ref="F43:G43" si="13">+F45</f>
        <v>-1440000</v>
      </c>
      <c r="G43" s="181">
        <f t="shared" si="13"/>
        <v>0</v>
      </c>
      <c r="H43" s="181">
        <f>+I43+J43</f>
        <v>-1850000</v>
      </c>
      <c r="I43" s="181">
        <f>+I45</f>
        <v>-1850000</v>
      </c>
      <c r="J43" s="181">
        <f>+J45</f>
        <v>0</v>
      </c>
    </row>
    <row r="44" spans="2:10" s="24" customFormat="1" ht="34.799999999999997">
      <c r="B44" s="34"/>
      <c r="C44" s="34"/>
      <c r="D44" s="34" t="s">
        <v>43</v>
      </c>
      <c r="E44" s="180"/>
      <c r="F44" s="180"/>
      <c r="G44" s="180"/>
      <c r="H44" s="180"/>
      <c r="I44" s="180"/>
      <c r="J44" s="180"/>
    </row>
    <row r="45" spans="2:10" s="24" customFormat="1">
      <c r="B45" s="34"/>
      <c r="C45" s="34"/>
      <c r="D45" s="34" t="s">
        <v>4</v>
      </c>
      <c r="E45" s="179">
        <f t="shared" ref="E45:E49" si="14">+F45+G45</f>
        <v>-1440000</v>
      </c>
      <c r="F45" s="179">
        <f t="shared" ref="F45:G47" si="15">+F46</f>
        <v>-1440000</v>
      </c>
      <c r="G45" s="179">
        <f t="shared" si="15"/>
        <v>0</v>
      </c>
      <c r="H45" s="179">
        <f t="shared" ref="H45:H48" si="16">+I45+J45</f>
        <v>-1850000</v>
      </c>
      <c r="I45" s="179">
        <f t="shared" ref="I45:J47" si="17">+I46</f>
        <v>-1850000</v>
      </c>
      <c r="J45" s="179">
        <f t="shared" si="17"/>
        <v>0</v>
      </c>
    </row>
    <row r="46" spans="2:10" s="24" customFormat="1">
      <c r="B46" s="34"/>
      <c r="C46" s="34"/>
      <c r="D46" s="34" t="s">
        <v>20</v>
      </c>
      <c r="E46" s="179">
        <f t="shared" si="14"/>
        <v>-1440000</v>
      </c>
      <c r="F46" s="179">
        <f t="shared" si="15"/>
        <v>-1440000</v>
      </c>
      <c r="G46" s="179">
        <f t="shared" si="15"/>
        <v>0</v>
      </c>
      <c r="H46" s="179">
        <f t="shared" si="16"/>
        <v>-1850000</v>
      </c>
      <c r="I46" s="179">
        <f t="shared" si="17"/>
        <v>-1850000</v>
      </c>
      <c r="J46" s="179">
        <f t="shared" si="17"/>
        <v>0</v>
      </c>
    </row>
    <row r="47" spans="2:10" s="24" customFormat="1">
      <c r="B47" s="34"/>
      <c r="C47" s="34"/>
      <c r="D47" s="34" t="s">
        <v>56</v>
      </c>
      <c r="E47" s="179">
        <f t="shared" si="14"/>
        <v>-1440000</v>
      </c>
      <c r="F47" s="179">
        <f t="shared" si="15"/>
        <v>-1440000</v>
      </c>
      <c r="G47" s="179">
        <f t="shared" si="15"/>
        <v>0</v>
      </c>
      <c r="H47" s="179">
        <f t="shared" si="16"/>
        <v>-1850000</v>
      </c>
      <c r="I47" s="179">
        <f t="shared" si="17"/>
        <v>-1850000</v>
      </c>
      <c r="J47" s="179">
        <f t="shared" si="17"/>
        <v>0</v>
      </c>
    </row>
    <row r="48" spans="2:10" s="24" customFormat="1">
      <c r="B48" s="34"/>
      <c r="C48" s="34"/>
      <c r="D48" s="34" t="s">
        <v>301</v>
      </c>
      <c r="E48" s="179">
        <f t="shared" si="14"/>
        <v>-1440000</v>
      </c>
      <c r="F48" s="179">
        <f>+F49</f>
        <v>-1440000</v>
      </c>
      <c r="G48" s="179">
        <v>0</v>
      </c>
      <c r="H48" s="179">
        <f t="shared" si="16"/>
        <v>-1850000</v>
      </c>
      <c r="I48" s="179">
        <f>+I49</f>
        <v>-1850000</v>
      </c>
      <c r="J48" s="179">
        <v>0</v>
      </c>
    </row>
    <row r="49" spans="2:13" s="24" customFormat="1">
      <c r="B49" s="34"/>
      <c r="C49" s="34"/>
      <c r="D49" s="34" t="s">
        <v>303</v>
      </c>
      <c r="E49" s="179">
        <f t="shared" si="14"/>
        <v>-1440000</v>
      </c>
      <c r="F49" s="179">
        <v>-1440000</v>
      </c>
      <c r="G49" s="179">
        <v>0</v>
      </c>
      <c r="H49" s="179">
        <f>+I49+J49</f>
        <v>-1850000</v>
      </c>
      <c r="I49" s="179">
        <v>-1850000</v>
      </c>
      <c r="J49" s="179">
        <v>0</v>
      </c>
    </row>
    <row r="50" spans="2:13">
      <c r="B50" s="21" t="s">
        <v>97</v>
      </c>
      <c r="C50" s="19"/>
      <c r="D50" s="20" t="s">
        <v>96</v>
      </c>
      <c r="E50" s="178">
        <f>+F50+G50</f>
        <v>-35344</v>
      </c>
      <c r="F50" s="178">
        <f>F52+F61+F72+F81+F90+F101</f>
        <v>-1000</v>
      </c>
      <c r="G50" s="178">
        <f>G52+G61+G72+G81+G90+G101+G110</f>
        <v>-34344</v>
      </c>
      <c r="H50" s="178">
        <f t="shared" ref="H50:J50" si="18">H52+H61+H72+H81+H90+H101</f>
        <v>-17013567.100000001</v>
      </c>
      <c r="I50" s="178">
        <f t="shared" si="18"/>
        <v>-15143159.6</v>
      </c>
      <c r="J50" s="178">
        <f t="shared" si="18"/>
        <v>-1870407.5</v>
      </c>
      <c r="L50" s="28"/>
      <c r="M50" s="28"/>
    </row>
    <row r="51" spans="2:13">
      <c r="B51" s="299"/>
      <c r="C51" s="19"/>
      <c r="D51" s="20" t="s">
        <v>76</v>
      </c>
      <c r="E51" s="178"/>
      <c r="F51" s="178"/>
      <c r="G51" s="178"/>
      <c r="H51" s="178"/>
      <c r="I51" s="178"/>
      <c r="J51" s="178"/>
      <c r="L51" s="26"/>
      <c r="M51" s="28"/>
    </row>
    <row r="52" spans="2:13" ht="52.2">
      <c r="B52" s="299"/>
      <c r="C52" s="21" t="s">
        <v>99</v>
      </c>
      <c r="D52" s="20" t="s">
        <v>100</v>
      </c>
      <c r="E52" s="182">
        <f t="shared" ref="E52:J52" si="19">E54</f>
        <v>0</v>
      </c>
      <c r="F52" s="182">
        <f t="shared" si="19"/>
        <v>0</v>
      </c>
      <c r="G52" s="182">
        <f t="shared" si="19"/>
        <v>0</v>
      </c>
      <c r="H52" s="182">
        <f t="shared" si="19"/>
        <v>-3214605</v>
      </c>
      <c r="I52" s="182">
        <f t="shared" si="19"/>
        <v>-2508600</v>
      </c>
      <c r="J52" s="182">
        <f t="shared" si="19"/>
        <v>-706005</v>
      </c>
    </row>
    <row r="53" spans="2:13">
      <c r="B53" s="299"/>
      <c r="C53" s="19"/>
      <c r="D53" s="20" t="s">
        <v>42</v>
      </c>
      <c r="E53" s="183"/>
      <c r="F53" s="183"/>
      <c r="G53" s="183"/>
      <c r="H53" s="183"/>
      <c r="I53" s="183"/>
      <c r="J53" s="183"/>
    </row>
    <row r="54" spans="2:13" ht="34.799999999999997">
      <c r="B54" s="299"/>
      <c r="C54" s="19"/>
      <c r="D54" s="20" t="s">
        <v>77</v>
      </c>
      <c r="E54" s="182">
        <f t="shared" ref="E54:J54" si="20">E56</f>
        <v>0</v>
      </c>
      <c r="F54" s="182">
        <f t="shared" si="20"/>
        <v>0</v>
      </c>
      <c r="G54" s="182">
        <f t="shared" si="20"/>
        <v>0</v>
      </c>
      <c r="H54" s="182">
        <f t="shared" si="20"/>
        <v>-3214605</v>
      </c>
      <c r="I54" s="182">
        <f t="shared" si="20"/>
        <v>-2508600</v>
      </c>
      <c r="J54" s="182">
        <f t="shared" si="20"/>
        <v>-706005</v>
      </c>
    </row>
    <row r="55" spans="2:13" ht="34.799999999999997">
      <c r="B55" s="299"/>
      <c r="C55" s="19"/>
      <c r="D55" s="20" t="s">
        <v>43</v>
      </c>
      <c r="E55" s="183"/>
      <c r="F55" s="183"/>
      <c r="G55" s="183"/>
      <c r="H55" s="183"/>
      <c r="I55" s="183"/>
      <c r="J55" s="183"/>
    </row>
    <row r="56" spans="2:13">
      <c r="B56" s="299"/>
      <c r="C56" s="19"/>
      <c r="D56" s="20" t="s">
        <v>4</v>
      </c>
      <c r="E56" s="178">
        <f t="shared" ref="E56:G57" si="21">E57</f>
        <v>0</v>
      </c>
      <c r="F56" s="178">
        <f t="shared" si="21"/>
        <v>0</v>
      </c>
      <c r="G56" s="178">
        <f t="shared" si="21"/>
        <v>0</v>
      </c>
      <c r="H56" s="178">
        <f t="shared" ref="H56:J57" si="22">H57</f>
        <v>-3214605</v>
      </c>
      <c r="I56" s="178">
        <f t="shared" si="22"/>
        <v>-2508600</v>
      </c>
      <c r="J56" s="178">
        <f t="shared" si="22"/>
        <v>-706005</v>
      </c>
    </row>
    <row r="57" spans="2:13">
      <c r="B57" s="299"/>
      <c r="C57" s="19"/>
      <c r="D57" s="20" t="s">
        <v>20</v>
      </c>
      <c r="E57" s="178">
        <f t="shared" si="21"/>
        <v>0</v>
      </c>
      <c r="F57" s="178">
        <f t="shared" si="21"/>
        <v>0</v>
      </c>
      <c r="G57" s="178">
        <f t="shared" si="21"/>
        <v>0</v>
      </c>
      <c r="H57" s="178">
        <f t="shared" si="22"/>
        <v>-3214605</v>
      </c>
      <c r="I57" s="178">
        <f t="shared" si="22"/>
        <v>-2508600</v>
      </c>
      <c r="J57" s="178">
        <f t="shared" si="22"/>
        <v>-706005</v>
      </c>
    </row>
    <row r="58" spans="2:13">
      <c r="B58" s="299"/>
      <c r="C58" s="19"/>
      <c r="D58" s="20" t="s">
        <v>56</v>
      </c>
      <c r="E58" s="178">
        <f>F58+G58</f>
        <v>0</v>
      </c>
      <c r="F58" s="178">
        <f>F59</f>
        <v>0</v>
      </c>
      <c r="G58" s="178">
        <f>G59</f>
        <v>0</v>
      </c>
      <c r="H58" s="178">
        <f>I58+J58</f>
        <v>-3214605</v>
      </c>
      <c r="I58" s="178">
        <f>I59</f>
        <v>-2508600</v>
      </c>
      <c r="J58" s="178">
        <f>J59</f>
        <v>-706005</v>
      </c>
    </row>
    <row r="59" spans="2:13">
      <c r="B59" s="299"/>
      <c r="C59" s="19"/>
      <c r="D59" s="20" t="s">
        <v>57</v>
      </c>
      <c r="E59" s="178">
        <f>E60</f>
        <v>0</v>
      </c>
      <c r="F59" s="178">
        <f>F60</f>
        <v>0</v>
      </c>
      <c r="G59" s="178">
        <f>G60</f>
        <v>0</v>
      </c>
      <c r="H59" s="178">
        <f>H60</f>
        <v>-3214605</v>
      </c>
      <c r="I59" s="178">
        <f>I60</f>
        <v>-2508600</v>
      </c>
      <c r="J59" s="178">
        <f>J60</f>
        <v>-706005</v>
      </c>
    </row>
    <row r="60" spans="2:13">
      <c r="B60" s="299"/>
      <c r="C60" s="19"/>
      <c r="D60" s="22" t="s">
        <v>69</v>
      </c>
      <c r="E60" s="178">
        <f>F60+G60</f>
        <v>0</v>
      </c>
      <c r="F60" s="178"/>
      <c r="G60" s="178"/>
      <c r="H60" s="178">
        <f>I60+J60</f>
        <v>-3214605</v>
      </c>
      <c r="I60" s="178">
        <f>-2500000-8600</f>
        <v>-2508600</v>
      </c>
      <c r="J60" s="178">
        <f>-700000-6005</f>
        <v>-706005</v>
      </c>
    </row>
    <row r="61" spans="2:13" ht="69.599999999999994">
      <c r="B61" s="299"/>
      <c r="C61" s="21" t="s">
        <v>109</v>
      </c>
      <c r="D61" s="20" t="s">
        <v>110</v>
      </c>
      <c r="E61" s="182">
        <f t="shared" ref="E61:J61" si="23">E63</f>
        <v>-5344</v>
      </c>
      <c r="F61" s="182">
        <f t="shared" si="23"/>
        <v>-1000</v>
      </c>
      <c r="G61" s="182">
        <f t="shared" si="23"/>
        <v>-4344</v>
      </c>
      <c r="H61" s="182">
        <f t="shared" si="23"/>
        <v>-134993</v>
      </c>
      <c r="I61" s="182">
        <f t="shared" si="23"/>
        <v>-100590.5</v>
      </c>
      <c r="J61" s="182">
        <f t="shared" si="23"/>
        <v>-34402.5</v>
      </c>
    </row>
    <row r="62" spans="2:13">
      <c r="B62" s="299"/>
      <c r="C62" s="19"/>
      <c r="D62" s="20" t="s">
        <v>42</v>
      </c>
      <c r="E62" s="183"/>
      <c r="F62" s="183"/>
      <c r="G62" s="183"/>
      <c r="H62" s="183"/>
      <c r="I62" s="183"/>
      <c r="J62" s="183"/>
    </row>
    <row r="63" spans="2:13" ht="34.799999999999997">
      <c r="B63" s="299"/>
      <c r="C63" s="19"/>
      <c r="D63" s="20" t="s">
        <v>77</v>
      </c>
      <c r="E63" s="182">
        <f t="shared" ref="E63:J63" si="24">E65</f>
        <v>-5344</v>
      </c>
      <c r="F63" s="182">
        <f t="shared" si="24"/>
        <v>-1000</v>
      </c>
      <c r="G63" s="182">
        <f t="shared" si="24"/>
        <v>-4344</v>
      </c>
      <c r="H63" s="182">
        <f t="shared" si="24"/>
        <v>-134993</v>
      </c>
      <c r="I63" s="182">
        <f t="shared" si="24"/>
        <v>-100590.5</v>
      </c>
      <c r="J63" s="182">
        <f t="shared" si="24"/>
        <v>-34402.5</v>
      </c>
    </row>
    <row r="64" spans="2:13" ht="34.799999999999997">
      <c r="B64" s="299"/>
      <c r="C64" s="19"/>
      <c r="D64" s="20" t="s">
        <v>43</v>
      </c>
      <c r="E64" s="183"/>
      <c r="F64" s="183"/>
      <c r="G64" s="183"/>
      <c r="H64" s="183"/>
      <c r="I64" s="183"/>
      <c r="J64" s="183"/>
    </row>
    <row r="65" spans="2:10">
      <c r="B65" s="299"/>
      <c r="C65" s="280"/>
      <c r="D65" s="278" t="s">
        <v>4</v>
      </c>
      <c r="E65" s="254">
        <f t="shared" ref="E65:G66" si="25">E66</f>
        <v>-5344</v>
      </c>
      <c r="F65" s="254">
        <f t="shared" si="25"/>
        <v>-1000</v>
      </c>
      <c r="G65" s="254">
        <f t="shared" si="25"/>
        <v>-4344</v>
      </c>
      <c r="H65" s="178">
        <f t="shared" ref="H65:J66" si="26">H66</f>
        <v>-134993</v>
      </c>
      <c r="I65" s="178">
        <f t="shared" si="26"/>
        <v>-100590.5</v>
      </c>
      <c r="J65" s="178">
        <f t="shared" si="26"/>
        <v>-34402.5</v>
      </c>
    </row>
    <row r="66" spans="2:10">
      <c r="B66" s="299"/>
      <c r="C66" s="280"/>
      <c r="D66" s="278" t="s">
        <v>20</v>
      </c>
      <c r="E66" s="254">
        <f t="shared" si="25"/>
        <v>-5344</v>
      </c>
      <c r="F66" s="254">
        <f t="shared" si="25"/>
        <v>-1000</v>
      </c>
      <c r="G66" s="254">
        <f t="shared" si="25"/>
        <v>-4344</v>
      </c>
      <c r="H66" s="178">
        <f t="shared" si="26"/>
        <v>-134993</v>
      </c>
      <c r="I66" s="178">
        <f t="shared" si="26"/>
        <v>-100590.5</v>
      </c>
      <c r="J66" s="178">
        <f t="shared" si="26"/>
        <v>-34402.5</v>
      </c>
    </row>
    <row r="67" spans="2:10">
      <c r="B67" s="299"/>
      <c r="C67" s="280"/>
      <c r="D67" s="278" t="s">
        <v>56</v>
      </c>
      <c r="E67" s="254">
        <f>F67+G67</f>
        <v>-5344</v>
      </c>
      <c r="F67" s="254">
        <f>F68+F70</f>
        <v>-1000</v>
      </c>
      <c r="G67" s="254">
        <f>G68+G70</f>
        <v>-4344</v>
      </c>
      <c r="H67" s="178">
        <f>I67+J67</f>
        <v>-134993</v>
      </c>
      <c r="I67" s="178">
        <f>I68+I70</f>
        <v>-100590.5</v>
      </c>
      <c r="J67" s="178">
        <f>J68+J70</f>
        <v>-34402.5</v>
      </c>
    </row>
    <row r="68" spans="2:10">
      <c r="B68" s="299"/>
      <c r="C68" s="280"/>
      <c r="D68" s="278" t="s">
        <v>57</v>
      </c>
      <c r="E68" s="254">
        <f t="shared" ref="E68:J68" si="27">E69</f>
        <v>0</v>
      </c>
      <c r="F68" s="254">
        <f t="shared" si="27"/>
        <v>0</v>
      </c>
      <c r="G68" s="254">
        <f t="shared" si="27"/>
        <v>0</v>
      </c>
      <c r="H68" s="178">
        <f t="shared" si="27"/>
        <v>-129649</v>
      </c>
      <c r="I68" s="178">
        <f t="shared" si="27"/>
        <v>-99590.5</v>
      </c>
      <c r="J68" s="178">
        <f t="shared" si="27"/>
        <v>-30058.5</v>
      </c>
    </row>
    <row r="69" spans="2:10">
      <c r="B69" s="299"/>
      <c r="C69" s="280"/>
      <c r="D69" s="279" t="s">
        <v>69</v>
      </c>
      <c r="E69" s="254">
        <f>F69+G69</f>
        <v>0</v>
      </c>
      <c r="F69" s="254">
        <v>0</v>
      </c>
      <c r="G69" s="254">
        <v>0</v>
      </c>
      <c r="H69" s="178">
        <f>I69+J69</f>
        <v>-129649</v>
      </c>
      <c r="I69" s="178">
        <f>-108190.5+8600</f>
        <v>-99590.5</v>
      </c>
      <c r="J69" s="178">
        <f>-36063.5+6005</f>
        <v>-30058.5</v>
      </c>
    </row>
    <row r="70" spans="2:10">
      <c r="B70" s="299"/>
      <c r="C70" s="280"/>
      <c r="D70" s="278" t="s">
        <v>95</v>
      </c>
      <c r="E70" s="254">
        <f>F70+G70</f>
        <v>-5344</v>
      </c>
      <c r="F70" s="254">
        <f>F71</f>
        <v>-1000</v>
      </c>
      <c r="G70" s="254">
        <f>G71</f>
        <v>-4344</v>
      </c>
      <c r="H70" s="178">
        <f t="shared" ref="H70:H71" si="28">I70+J70</f>
        <v>-5344</v>
      </c>
      <c r="I70" s="178">
        <f>+I71</f>
        <v>-1000</v>
      </c>
      <c r="J70" s="178">
        <f>+J71</f>
        <v>-4344</v>
      </c>
    </row>
    <row r="71" spans="2:10">
      <c r="B71" s="299"/>
      <c r="C71" s="280"/>
      <c r="D71" s="279" t="s">
        <v>70</v>
      </c>
      <c r="E71" s="254">
        <f>F71+G71</f>
        <v>-5344</v>
      </c>
      <c r="F71" s="254">
        <v>-1000</v>
      </c>
      <c r="G71" s="254">
        <v>-4344</v>
      </c>
      <c r="H71" s="178">
        <f t="shared" si="28"/>
        <v>-5344</v>
      </c>
      <c r="I71" s="178">
        <f>+F71</f>
        <v>-1000</v>
      </c>
      <c r="J71" s="178">
        <f>+G71</f>
        <v>-4344</v>
      </c>
    </row>
    <row r="72" spans="2:10" ht="52.2">
      <c r="B72" s="299"/>
      <c r="C72" s="144" t="s">
        <v>116</v>
      </c>
      <c r="D72" s="142" t="s">
        <v>115</v>
      </c>
      <c r="E72" s="252">
        <f t="shared" ref="E72:J72" si="29">E74</f>
        <v>100000</v>
      </c>
      <c r="F72" s="252">
        <f t="shared" si="29"/>
        <v>0</v>
      </c>
      <c r="G72" s="252">
        <f t="shared" si="29"/>
        <v>100000</v>
      </c>
      <c r="H72" s="182">
        <f t="shared" si="29"/>
        <v>-2000000</v>
      </c>
      <c r="I72" s="182">
        <f t="shared" si="29"/>
        <v>-2000000</v>
      </c>
      <c r="J72" s="182">
        <f t="shared" si="29"/>
        <v>0</v>
      </c>
    </row>
    <row r="73" spans="2:10">
      <c r="B73" s="299"/>
      <c r="C73" s="280"/>
      <c r="D73" s="142" t="s">
        <v>42</v>
      </c>
      <c r="E73" s="253"/>
      <c r="F73" s="253"/>
      <c r="G73" s="253"/>
      <c r="H73" s="183"/>
      <c r="I73" s="183"/>
      <c r="J73" s="183"/>
    </row>
    <row r="74" spans="2:10" ht="34.799999999999997">
      <c r="B74" s="299"/>
      <c r="C74" s="280"/>
      <c r="D74" s="142" t="s">
        <v>77</v>
      </c>
      <c r="E74" s="252">
        <f t="shared" ref="E74:J74" si="30">E76</f>
        <v>100000</v>
      </c>
      <c r="F74" s="252">
        <f t="shared" si="30"/>
        <v>0</v>
      </c>
      <c r="G74" s="252">
        <f t="shared" si="30"/>
        <v>100000</v>
      </c>
      <c r="H74" s="182">
        <f t="shared" si="30"/>
        <v>-2000000</v>
      </c>
      <c r="I74" s="182">
        <f t="shared" si="30"/>
        <v>-2000000</v>
      </c>
      <c r="J74" s="182">
        <f t="shared" si="30"/>
        <v>0</v>
      </c>
    </row>
    <row r="75" spans="2:10" ht="34.799999999999997">
      <c r="B75" s="299"/>
      <c r="C75" s="280"/>
      <c r="D75" s="142" t="s">
        <v>43</v>
      </c>
      <c r="E75" s="253"/>
      <c r="F75" s="253"/>
      <c r="G75" s="253"/>
      <c r="H75" s="183"/>
      <c r="I75" s="183"/>
      <c r="J75" s="183"/>
    </row>
    <row r="76" spans="2:10">
      <c r="B76" s="299"/>
      <c r="C76" s="280"/>
      <c r="D76" s="142" t="s">
        <v>4</v>
      </c>
      <c r="E76" s="254">
        <f t="shared" ref="E76:G77" si="31">E77</f>
        <v>100000</v>
      </c>
      <c r="F76" s="254">
        <f t="shared" si="31"/>
        <v>0</v>
      </c>
      <c r="G76" s="254">
        <f t="shared" si="31"/>
        <v>100000</v>
      </c>
      <c r="H76" s="178">
        <f t="shared" ref="H76:J77" si="32">H77</f>
        <v>-2000000</v>
      </c>
      <c r="I76" s="178">
        <f t="shared" si="32"/>
        <v>-2000000</v>
      </c>
      <c r="J76" s="178">
        <f t="shared" si="32"/>
        <v>0</v>
      </c>
    </row>
    <row r="77" spans="2:10">
      <c r="B77" s="299"/>
      <c r="C77" s="280"/>
      <c r="D77" s="142" t="s">
        <v>20</v>
      </c>
      <c r="E77" s="254">
        <f t="shared" si="31"/>
        <v>100000</v>
      </c>
      <c r="F77" s="254">
        <f t="shared" si="31"/>
        <v>0</v>
      </c>
      <c r="G77" s="254">
        <f t="shared" si="31"/>
        <v>100000</v>
      </c>
      <c r="H77" s="178">
        <f t="shared" si="32"/>
        <v>-2000000</v>
      </c>
      <c r="I77" s="178">
        <f t="shared" si="32"/>
        <v>-2000000</v>
      </c>
      <c r="J77" s="178">
        <f t="shared" si="32"/>
        <v>0</v>
      </c>
    </row>
    <row r="78" spans="2:10">
      <c r="B78" s="299"/>
      <c r="C78" s="280"/>
      <c r="D78" s="142" t="s">
        <v>56</v>
      </c>
      <c r="E78" s="254">
        <f>F78+G78</f>
        <v>100000</v>
      </c>
      <c r="F78" s="254">
        <f>F79</f>
        <v>0</v>
      </c>
      <c r="G78" s="254">
        <f>G79</f>
        <v>100000</v>
      </c>
      <c r="H78" s="178">
        <f>I78+J78</f>
        <v>-2000000</v>
      </c>
      <c r="I78" s="178">
        <f>I79</f>
        <v>-2000000</v>
      </c>
      <c r="J78" s="178">
        <f>J79</f>
        <v>0</v>
      </c>
    </row>
    <row r="79" spans="2:10">
      <c r="B79" s="299"/>
      <c r="C79" s="280"/>
      <c r="D79" s="142" t="s">
        <v>57</v>
      </c>
      <c r="E79" s="254">
        <f>E80</f>
        <v>100000</v>
      </c>
      <c r="F79" s="254">
        <f>F80</f>
        <v>0</v>
      </c>
      <c r="G79" s="254">
        <f>G80</f>
        <v>100000</v>
      </c>
      <c r="H79" s="178">
        <f>H80</f>
        <v>-2000000</v>
      </c>
      <c r="I79" s="178">
        <f>I80</f>
        <v>-2000000</v>
      </c>
      <c r="J79" s="178">
        <f>J80</f>
        <v>0</v>
      </c>
    </row>
    <row r="80" spans="2:10">
      <c r="B80" s="299"/>
      <c r="C80" s="280"/>
      <c r="D80" s="143" t="s">
        <v>69</v>
      </c>
      <c r="E80" s="254">
        <f>F80+G80</f>
        <v>100000</v>
      </c>
      <c r="F80" s="254">
        <v>0</v>
      </c>
      <c r="G80" s="254">
        <f>-G118</f>
        <v>100000</v>
      </c>
      <c r="H80" s="178">
        <f>I80+J80</f>
        <v>-2000000</v>
      </c>
      <c r="I80" s="178">
        <v>-2000000</v>
      </c>
      <c r="J80" s="178">
        <v>0</v>
      </c>
    </row>
    <row r="81" spans="2:10" ht="52.2">
      <c r="B81" s="299"/>
      <c r="C81" s="144" t="s">
        <v>101</v>
      </c>
      <c r="D81" s="142" t="s">
        <v>102</v>
      </c>
      <c r="E81" s="252">
        <f>E83</f>
        <v>0</v>
      </c>
      <c r="F81" s="252">
        <f>+F83</f>
        <v>0</v>
      </c>
      <c r="G81" s="252">
        <f>G83</f>
        <v>0</v>
      </c>
      <c r="H81" s="182">
        <f>H83</f>
        <v>-600000</v>
      </c>
      <c r="I81" s="182">
        <f>+I83</f>
        <v>-600000</v>
      </c>
      <c r="J81" s="182">
        <f>J83</f>
        <v>0</v>
      </c>
    </row>
    <row r="82" spans="2:10">
      <c r="B82" s="299"/>
      <c r="C82" s="19"/>
      <c r="D82" s="20" t="s">
        <v>42</v>
      </c>
      <c r="E82" s="183"/>
      <c r="F82" s="183"/>
      <c r="G82" s="183"/>
      <c r="H82" s="183"/>
      <c r="I82" s="183"/>
      <c r="J82" s="183"/>
    </row>
    <row r="83" spans="2:10" ht="34.799999999999997">
      <c r="B83" s="299"/>
      <c r="C83" s="19"/>
      <c r="D83" s="20" t="s">
        <v>77</v>
      </c>
      <c r="E83" s="182">
        <f t="shared" ref="E83:J83" si="33">E85</f>
        <v>0</v>
      </c>
      <c r="F83" s="182">
        <f t="shared" si="33"/>
        <v>0</v>
      </c>
      <c r="G83" s="182">
        <f t="shared" si="33"/>
        <v>0</v>
      </c>
      <c r="H83" s="182">
        <f t="shared" si="33"/>
        <v>-600000</v>
      </c>
      <c r="I83" s="182">
        <f t="shared" si="33"/>
        <v>-600000</v>
      </c>
      <c r="J83" s="182">
        <f t="shared" si="33"/>
        <v>0</v>
      </c>
    </row>
    <row r="84" spans="2:10" ht="34.799999999999997">
      <c r="B84" s="299"/>
      <c r="C84" s="19"/>
      <c r="D84" s="20" t="s">
        <v>43</v>
      </c>
      <c r="E84" s="183"/>
      <c r="F84" s="183"/>
      <c r="G84" s="183"/>
      <c r="H84" s="183"/>
      <c r="I84" s="183"/>
      <c r="J84" s="183"/>
    </row>
    <row r="85" spans="2:10">
      <c r="B85" s="299"/>
      <c r="C85" s="19"/>
      <c r="D85" s="20" t="s">
        <v>4</v>
      </c>
      <c r="E85" s="178">
        <f t="shared" ref="E85:G86" si="34">E86</f>
        <v>0</v>
      </c>
      <c r="F85" s="178">
        <f t="shared" si="34"/>
        <v>0</v>
      </c>
      <c r="G85" s="178">
        <f t="shared" si="34"/>
        <v>0</v>
      </c>
      <c r="H85" s="178">
        <f t="shared" ref="H85:H88" si="35">I85+J85</f>
        <v>-600000</v>
      </c>
      <c r="I85" s="178">
        <f t="shared" ref="I85:J86" si="36">I86</f>
        <v>-600000</v>
      </c>
      <c r="J85" s="178">
        <f t="shared" si="36"/>
        <v>0</v>
      </c>
    </row>
    <row r="86" spans="2:10">
      <c r="B86" s="299"/>
      <c r="C86" s="19"/>
      <c r="D86" s="20" t="s">
        <v>20</v>
      </c>
      <c r="E86" s="178">
        <f t="shared" si="34"/>
        <v>0</v>
      </c>
      <c r="F86" s="178">
        <f t="shared" si="34"/>
        <v>0</v>
      </c>
      <c r="G86" s="178">
        <f t="shared" si="34"/>
        <v>0</v>
      </c>
      <c r="H86" s="178">
        <f t="shared" si="35"/>
        <v>-600000</v>
      </c>
      <c r="I86" s="178">
        <f t="shared" si="36"/>
        <v>-600000</v>
      </c>
      <c r="J86" s="178">
        <f t="shared" si="36"/>
        <v>0</v>
      </c>
    </row>
    <row r="87" spans="2:10">
      <c r="B87" s="299"/>
      <c r="C87" s="19"/>
      <c r="D87" s="20" t="s">
        <v>56</v>
      </c>
      <c r="E87" s="178">
        <f>F87+G87</f>
        <v>0</v>
      </c>
      <c r="F87" s="178">
        <f>F88</f>
        <v>0</v>
      </c>
      <c r="G87" s="178">
        <f>G88</f>
        <v>0</v>
      </c>
      <c r="H87" s="178">
        <f t="shared" si="35"/>
        <v>-600000</v>
      </c>
      <c r="I87" s="178">
        <f>I88</f>
        <v>-600000</v>
      </c>
      <c r="J87" s="178">
        <f>J88</f>
        <v>0</v>
      </c>
    </row>
    <row r="88" spans="2:10">
      <c r="B88" s="299"/>
      <c r="C88" s="19"/>
      <c r="D88" s="20" t="s">
        <v>57</v>
      </c>
      <c r="E88" s="178">
        <f>F88+G88</f>
        <v>0</v>
      </c>
      <c r="F88" s="178">
        <f>+F89</f>
        <v>0</v>
      </c>
      <c r="G88" s="178">
        <f>+G89</f>
        <v>0</v>
      </c>
      <c r="H88" s="178">
        <f t="shared" si="35"/>
        <v>-600000</v>
      </c>
      <c r="I88" s="178">
        <f>+I89</f>
        <v>-600000</v>
      </c>
      <c r="J88" s="178">
        <f>+J89</f>
        <v>0</v>
      </c>
    </row>
    <row r="89" spans="2:10">
      <c r="B89" s="299"/>
      <c r="C89" s="19"/>
      <c r="D89" s="22" t="s">
        <v>69</v>
      </c>
      <c r="E89" s="178">
        <f>F89+G89</f>
        <v>0</v>
      </c>
      <c r="F89" s="178">
        <v>0</v>
      </c>
      <c r="G89" s="178">
        <v>0</v>
      </c>
      <c r="H89" s="178">
        <f>I89+J89</f>
        <v>-600000</v>
      </c>
      <c r="I89" s="178">
        <v>-600000</v>
      </c>
      <c r="J89" s="178">
        <v>0</v>
      </c>
    </row>
    <row r="90" spans="2:10" ht="52.2">
      <c r="B90" s="299"/>
      <c r="C90" s="21" t="s">
        <v>135</v>
      </c>
      <c r="D90" s="20" t="s">
        <v>137</v>
      </c>
      <c r="E90" s="182">
        <f t="shared" ref="E90:J90" si="37">E92</f>
        <v>-30000</v>
      </c>
      <c r="F90" s="182">
        <f t="shared" si="37"/>
        <v>0</v>
      </c>
      <c r="G90" s="182">
        <f t="shared" si="37"/>
        <v>-30000</v>
      </c>
      <c r="H90" s="182">
        <f t="shared" si="37"/>
        <v>-6130000</v>
      </c>
      <c r="I90" s="182">
        <f t="shared" si="37"/>
        <v>-5000000</v>
      </c>
      <c r="J90" s="182">
        <f t="shared" si="37"/>
        <v>-1130000</v>
      </c>
    </row>
    <row r="91" spans="2:10">
      <c r="B91" s="299"/>
      <c r="C91" s="19"/>
      <c r="D91" s="20" t="s">
        <v>42</v>
      </c>
      <c r="E91" s="183"/>
      <c r="F91" s="183"/>
      <c r="G91" s="183"/>
      <c r="H91" s="183"/>
      <c r="I91" s="183"/>
      <c r="J91" s="183"/>
    </row>
    <row r="92" spans="2:10" ht="34.799999999999997">
      <c r="B92" s="299"/>
      <c r="C92" s="19"/>
      <c r="D92" s="20" t="s">
        <v>55</v>
      </c>
      <c r="E92" s="182">
        <f t="shared" ref="E92:J92" si="38">E94</f>
        <v>-30000</v>
      </c>
      <c r="F92" s="182">
        <f t="shared" si="38"/>
        <v>0</v>
      </c>
      <c r="G92" s="182">
        <f t="shared" si="38"/>
        <v>-30000</v>
      </c>
      <c r="H92" s="182">
        <f t="shared" si="38"/>
        <v>-6130000</v>
      </c>
      <c r="I92" s="182">
        <f t="shared" si="38"/>
        <v>-5000000</v>
      </c>
      <c r="J92" s="182">
        <f t="shared" si="38"/>
        <v>-1130000</v>
      </c>
    </row>
    <row r="93" spans="2:10" ht="34.799999999999997">
      <c r="B93" s="299"/>
      <c r="C93" s="19"/>
      <c r="D93" s="20" t="s">
        <v>43</v>
      </c>
      <c r="E93" s="183"/>
      <c r="F93" s="183"/>
      <c r="G93" s="183"/>
      <c r="H93" s="183"/>
      <c r="I93" s="183"/>
      <c r="J93" s="183"/>
    </row>
    <row r="94" spans="2:10">
      <c r="B94" s="299"/>
      <c r="C94" s="19"/>
      <c r="D94" s="20" t="s">
        <v>4</v>
      </c>
      <c r="E94" s="178">
        <f t="shared" ref="E94:G99" si="39">E95</f>
        <v>-30000</v>
      </c>
      <c r="F94" s="178">
        <f t="shared" si="39"/>
        <v>0</v>
      </c>
      <c r="G94" s="178">
        <f t="shared" si="39"/>
        <v>-30000</v>
      </c>
      <c r="H94" s="178">
        <f t="shared" ref="H94:J99" si="40">H95</f>
        <v>-6130000</v>
      </c>
      <c r="I94" s="178">
        <f t="shared" si="40"/>
        <v>-5000000</v>
      </c>
      <c r="J94" s="178">
        <f t="shared" si="40"/>
        <v>-1130000</v>
      </c>
    </row>
    <row r="95" spans="2:10">
      <c r="B95" s="299"/>
      <c r="C95" s="19"/>
      <c r="D95" s="20" t="s">
        <v>20</v>
      </c>
      <c r="E95" s="178">
        <f t="shared" si="39"/>
        <v>-30000</v>
      </c>
      <c r="F95" s="178">
        <f t="shared" si="39"/>
        <v>0</v>
      </c>
      <c r="G95" s="178">
        <f t="shared" si="39"/>
        <v>-30000</v>
      </c>
      <c r="H95" s="178">
        <f t="shared" si="40"/>
        <v>-6130000</v>
      </c>
      <c r="I95" s="178">
        <f t="shared" si="40"/>
        <v>-5000000</v>
      </c>
      <c r="J95" s="178">
        <f t="shared" si="40"/>
        <v>-1130000</v>
      </c>
    </row>
    <row r="96" spans="2:10">
      <c r="B96" s="299"/>
      <c r="C96" s="19"/>
      <c r="D96" s="20" t="s">
        <v>56</v>
      </c>
      <c r="E96" s="178">
        <f>F96+G96</f>
        <v>-30000</v>
      </c>
      <c r="F96" s="178">
        <f>F97+F99</f>
        <v>0</v>
      </c>
      <c r="G96" s="178">
        <f>G97+G99</f>
        <v>-30000</v>
      </c>
      <c r="H96" s="178">
        <f>I96+J96</f>
        <v>-6130000</v>
      </c>
      <c r="I96" s="178">
        <f>I97+I99</f>
        <v>-5000000</v>
      </c>
      <c r="J96" s="178">
        <f>J97+J99</f>
        <v>-1130000</v>
      </c>
    </row>
    <row r="97" spans="2:10">
      <c r="B97" s="299"/>
      <c r="C97" s="19"/>
      <c r="D97" s="20" t="s">
        <v>57</v>
      </c>
      <c r="E97" s="178">
        <f t="shared" si="39"/>
        <v>0</v>
      </c>
      <c r="F97" s="178">
        <f t="shared" si="39"/>
        <v>0</v>
      </c>
      <c r="G97" s="178">
        <f>G98</f>
        <v>0</v>
      </c>
      <c r="H97" s="178">
        <f t="shared" si="40"/>
        <v>-5800000</v>
      </c>
      <c r="I97" s="178">
        <f t="shared" si="40"/>
        <v>-5000000</v>
      </c>
      <c r="J97" s="178">
        <f t="shared" si="40"/>
        <v>-800000</v>
      </c>
    </row>
    <row r="98" spans="2:10">
      <c r="B98" s="299"/>
      <c r="C98" s="19"/>
      <c r="D98" s="22" t="s">
        <v>69</v>
      </c>
      <c r="E98" s="178">
        <f>F98+G98</f>
        <v>0</v>
      </c>
      <c r="F98" s="178">
        <v>0</v>
      </c>
      <c r="G98" s="178">
        <v>0</v>
      </c>
      <c r="H98" s="178">
        <f>I98+J98</f>
        <v>-5800000</v>
      </c>
      <c r="I98" s="178">
        <v>-5000000</v>
      </c>
      <c r="J98" s="178">
        <f>-800000</f>
        <v>-800000</v>
      </c>
    </row>
    <row r="99" spans="2:10">
      <c r="B99" s="299"/>
      <c r="C99" s="19"/>
      <c r="D99" s="20" t="s">
        <v>95</v>
      </c>
      <c r="E99" s="178">
        <f t="shared" si="39"/>
        <v>-30000</v>
      </c>
      <c r="F99" s="178">
        <f t="shared" si="39"/>
        <v>0</v>
      </c>
      <c r="G99" s="178">
        <f t="shared" si="39"/>
        <v>-30000</v>
      </c>
      <c r="H99" s="178">
        <f t="shared" si="40"/>
        <v>-330000</v>
      </c>
      <c r="I99" s="178">
        <f t="shared" si="40"/>
        <v>0</v>
      </c>
      <c r="J99" s="178">
        <f t="shared" si="40"/>
        <v>-330000</v>
      </c>
    </row>
    <row r="100" spans="2:10">
      <c r="B100" s="299"/>
      <c r="C100" s="19"/>
      <c r="D100" s="22" t="s">
        <v>70</v>
      </c>
      <c r="E100" s="178">
        <f>F100+G100</f>
        <v>-30000</v>
      </c>
      <c r="F100" s="178">
        <v>0</v>
      </c>
      <c r="G100" s="178">
        <v>-30000</v>
      </c>
      <c r="H100" s="178">
        <f>I100+J100</f>
        <v>-330000</v>
      </c>
      <c r="I100" s="178">
        <v>0</v>
      </c>
      <c r="J100" s="178">
        <v>-330000</v>
      </c>
    </row>
    <row r="101" spans="2:10" ht="52.2">
      <c r="B101" s="299"/>
      <c r="C101" s="21" t="s">
        <v>136</v>
      </c>
      <c r="D101" s="142" t="s">
        <v>138</v>
      </c>
      <c r="E101" s="252">
        <f>E103</f>
        <v>0</v>
      </c>
      <c r="F101" s="252">
        <f>+F103</f>
        <v>0</v>
      </c>
      <c r="G101" s="252">
        <f>G103</f>
        <v>0</v>
      </c>
      <c r="H101" s="182">
        <f>H103</f>
        <v>-4933969.0999999996</v>
      </c>
      <c r="I101" s="182">
        <f>+I103</f>
        <v>-4933969.0999999996</v>
      </c>
      <c r="J101" s="182">
        <f>J103</f>
        <v>0</v>
      </c>
    </row>
    <row r="102" spans="2:10">
      <c r="B102" s="299"/>
      <c r="C102" s="19"/>
      <c r="D102" s="142" t="s">
        <v>42</v>
      </c>
      <c r="E102" s="253"/>
      <c r="F102" s="253"/>
      <c r="G102" s="253"/>
      <c r="H102" s="183"/>
      <c r="I102" s="183"/>
      <c r="J102" s="183"/>
    </row>
    <row r="103" spans="2:10" ht="34.799999999999997">
      <c r="B103" s="299"/>
      <c r="C103" s="19"/>
      <c r="D103" s="142" t="s">
        <v>77</v>
      </c>
      <c r="E103" s="252">
        <f t="shared" ref="E103:J103" si="41">E105</f>
        <v>0</v>
      </c>
      <c r="F103" s="252">
        <f t="shared" si="41"/>
        <v>0</v>
      </c>
      <c r="G103" s="252">
        <f t="shared" si="41"/>
        <v>0</v>
      </c>
      <c r="H103" s="182">
        <f t="shared" si="41"/>
        <v>-4933969.0999999996</v>
      </c>
      <c r="I103" s="182">
        <f t="shared" si="41"/>
        <v>-4933969.0999999996</v>
      </c>
      <c r="J103" s="182">
        <f t="shared" si="41"/>
        <v>0</v>
      </c>
    </row>
    <row r="104" spans="2:10" ht="34.799999999999997">
      <c r="B104" s="299"/>
      <c r="C104" s="19"/>
      <c r="D104" s="142" t="s">
        <v>43</v>
      </c>
      <c r="E104" s="253"/>
      <c r="F104" s="253"/>
      <c r="G104" s="253"/>
      <c r="H104" s="183"/>
      <c r="I104" s="183"/>
      <c r="J104" s="183"/>
    </row>
    <row r="105" spans="2:10">
      <c r="B105" s="299"/>
      <c r="C105" s="19"/>
      <c r="D105" s="142" t="s">
        <v>4</v>
      </c>
      <c r="E105" s="254">
        <f t="shared" ref="E105:G106" si="42">E106</f>
        <v>0</v>
      </c>
      <c r="F105" s="254">
        <f t="shared" si="42"/>
        <v>0</v>
      </c>
      <c r="G105" s="254">
        <f t="shared" si="42"/>
        <v>0</v>
      </c>
      <c r="H105" s="178">
        <f t="shared" ref="H105:H108" si="43">I105+J105</f>
        <v>-4933969.0999999996</v>
      </c>
      <c r="I105" s="178">
        <f t="shared" ref="I105:J106" si="44">I106</f>
        <v>-4933969.0999999996</v>
      </c>
      <c r="J105" s="178">
        <f t="shared" si="44"/>
        <v>0</v>
      </c>
    </row>
    <row r="106" spans="2:10">
      <c r="B106" s="299"/>
      <c r="C106" s="19"/>
      <c r="D106" s="142" t="s">
        <v>20</v>
      </c>
      <c r="E106" s="254">
        <f t="shared" si="42"/>
        <v>0</v>
      </c>
      <c r="F106" s="254">
        <f t="shared" si="42"/>
        <v>0</v>
      </c>
      <c r="G106" s="254">
        <f t="shared" si="42"/>
        <v>0</v>
      </c>
      <c r="H106" s="178">
        <f t="shared" si="43"/>
        <v>-4933969.0999999996</v>
      </c>
      <c r="I106" s="178">
        <f t="shared" si="44"/>
        <v>-4933969.0999999996</v>
      </c>
      <c r="J106" s="178">
        <f t="shared" si="44"/>
        <v>0</v>
      </c>
    </row>
    <row r="107" spans="2:10">
      <c r="B107" s="299"/>
      <c r="C107" s="19"/>
      <c r="D107" s="142" t="s">
        <v>56</v>
      </c>
      <c r="E107" s="254">
        <f>F107+G107</f>
        <v>0</v>
      </c>
      <c r="F107" s="254">
        <f>F108</f>
        <v>0</v>
      </c>
      <c r="G107" s="254">
        <f>G108</f>
        <v>0</v>
      </c>
      <c r="H107" s="178">
        <f t="shared" si="43"/>
        <v>-4933969.0999999996</v>
      </c>
      <c r="I107" s="178">
        <f>I108</f>
        <v>-4933969.0999999996</v>
      </c>
      <c r="J107" s="178">
        <f>J108</f>
        <v>0</v>
      </c>
    </row>
    <row r="108" spans="2:10">
      <c r="B108" s="299"/>
      <c r="C108" s="19"/>
      <c r="D108" s="142" t="s">
        <v>57</v>
      </c>
      <c r="E108" s="254">
        <f>F108+G108</f>
        <v>0</v>
      </c>
      <c r="F108" s="254">
        <f>+F109</f>
        <v>0</v>
      </c>
      <c r="G108" s="254">
        <f>+G109</f>
        <v>0</v>
      </c>
      <c r="H108" s="178">
        <f t="shared" si="43"/>
        <v>-4933969.0999999996</v>
      </c>
      <c r="I108" s="178">
        <f>+I109</f>
        <v>-4933969.0999999996</v>
      </c>
      <c r="J108" s="178">
        <f>+J109</f>
        <v>0</v>
      </c>
    </row>
    <row r="109" spans="2:10">
      <c r="B109" s="303"/>
      <c r="C109" s="280"/>
      <c r="D109" s="143" t="s">
        <v>69</v>
      </c>
      <c r="E109" s="254">
        <f>F109+G109</f>
        <v>0</v>
      </c>
      <c r="F109" s="254">
        <v>0</v>
      </c>
      <c r="G109" s="254"/>
      <c r="H109" s="178">
        <f>I109+J109</f>
        <v>-4933969.0999999996</v>
      </c>
      <c r="I109" s="178">
        <v>-4933969.0999999996</v>
      </c>
      <c r="J109" s="178">
        <v>0</v>
      </c>
    </row>
    <row r="110" spans="2:10" ht="52.2">
      <c r="B110" s="304"/>
      <c r="C110" s="281" t="s">
        <v>451</v>
      </c>
      <c r="D110" s="305" t="s">
        <v>446</v>
      </c>
      <c r="E110" s="255">
        <f>+F110+G110</f>
        <v>-100000</v>
      </c>
      <c r="F110" s="255">
        <f>+F112</f>
        <v>0</v>
      </c>
      <c r="G110" s="255">
        <f>+G112</f>
        <v>-100000</v>
      </c>
      <c r="H110" s="256">
        <f>J110</f>
        <v>0</v>
      </c>
      <c r="I110" s="256"/>
      <c r="J110" s="256">
        <f>J112</f>
        <v>0</v>
      </c>
    </row>
    <row r="111" spans="2:10">
      <c r="B111" s="304"/>
      <c r="C111" s="281"/>
      <c r="D111" s="282" t="s">
        <v>42</v>
      </c>
      <c r="E111" s="255"/>
      <c r="F111" s="255"/>
      <c r="G111" s="255"/>
      <c r="H111" s="256">
        <f>J111</f>
        <v>0</v>
      </c>
      <c r="I111" s="256"/>
      <c r="J111" s="256">
        <f>J112</f>
        <v>0</v>
      </c>
    </row>
    <row r="112" spans="2:10" ht="34.799999999999997">
      <c r="B112" s="304"/>
      <c r="C112" s="281"/>
      <c r="D112" s="282" t="s">
        <v>55</v>
      </c>
      <c r="E112" s="255">
        <f t="shared" ref="E112:G112" si="45">E114</f>
        <v>-100000</v>
      </c>
      <c r="F112" s="255">
        <f t="shared" si="45"/>
        <v>0</v>
      </c>
      <c r="G112" s="255">
        <f t="shared" si="45"/>
        <v>-100000</v>
      </c>
      <c r="H112" s="256">
        <f>J112</f>
        <v>0</v>
      </c>
      <c r="I112" s="256"/>
      <c r="J112" s="256">
        <f>J114</f>
        <v>0</v>
      </c>
    </row>
    <row r="113" spans="2:10" ht="34.799999999999997">
      <c r="B113" s="304"/>
      <c r="C113" s="281"/>
      <c r="D113" s="282" t="s">
        <v>43</v>
      </c>
      <c r="E113" s="255"/>
      <c r="F113" s="255"/>
      <c r="G113" s="255"/>
      <c r="H113" s="256"/>
      <c r="I113" s="256"/>
      <c r="J113" s="256"/>
    </row>
    <row r="114" spans="2:10">
      <c r="B114" s="304"/>
      <c r="C114" s="281"/>
      <c r="D114" s="282" t="s">
        <v>4</v>
      </c>
      <c r="E114" s="255">
        <f>+F114+G114</f>
        <v>-100000</v>
      </c>
      <c r="F114" s="255">
        <f t="shared" ref="F114:G115" si="46">+F115</f>
        <v>0</v>
      </c>
      <c r="G114" s="255">
        <f t="shared" si="46"/>
        <v>-100000</v>
      </c>
      <c r="H114" s="256">
        <f>J114</f>
        <v>0</v>
      </c>
      <c r="I114" s="256"/>
      <c r="J114" s="256">
        <f>J115</f>
        <v>0</v>
      </c>
    </row>
    <row r="115" spans="2:10">
      <c r="B115" s="304"/>
      <c r="C115" s="281"/>
      <c r="D115" s="282" t="s">
        <v>442</v>
      </c>
      <c r="E115" s="255">
        <f>F115+G115</f>
        <v>-100000</v>
      </c>
      <c r="F115" s="255">
        <f t="shared" si="46"/>
        <v>0</v>
      </c>
      <c r="G115" s="255">
        <f>+G116</f>
        <v>-100000</v>
      </c>
      <c r="H115" s="256">
        <f>J115</f>
        <v>0</v>
      </c>
      <c r="I115" s="256"/>
      <c r="J115" s="256">
        <f>J116</f>
        <v>0</v>
      </c>
    </row>
    <row r="116" spans="2:10">
      <c r="B116" s="304"/>
      <c r="C116" s="281"/>
      <c r="D116" s="282" t="s">
        <v>448</v>
      </c>
      <c r="E116" s="255">
        <f>+F116+G116</f>
        <v>-100000</v>
      </c>
      <c r="F116" s="255">
        <f>F117</f>
        <v>0</v>
      </c>
      <c r="G116" s="255">
        <f>G117</f>
        <v>-100000</v>
      </c>
      <c r="H116" s="256">
        <f>J116</f>
        <v>0</v>
      </c>
      <c r="I116" s="256"/>
      <c r="J116" s="256">
        <f>J117</f>
        <v>0</v>
      </c>
    </row>
    <row r="117" spans="2:10" ht="34.799999999999997">
      <c r="B117" s="304"/>
      <c r="C117" s="281"/>
      <c r="D117" s="282" t="s">
        <v>449</v>
      </c>
      <c r="E117" s="255">
        <f t="shared" ref="E117:E118" si="47">F117+G117</f>
        <v>-100000</v>
      </c>
      <c r="F117" s="255">
        <f>+F118</f>
        <v>0</v>
      </c>
      <c r="G117" s="255">
        <f>+G118</f>
        <v>-100000</v>
      </c>
      <c r="H117" s="256">
        <f>J117</f>
        <v>0</v>
      </c>
      <c r="I117" s="256"/>
      <c r="J117" s="256">
        <f>J118</f>
        <v>0</v>
      </c>
    </row>
    <row r="118" spans="2:10">
      <c r="B118" s="304"/>
      <c r="C118" s="281"/>
      <c r="D118" s="282" t="s">
        <v>450</v>
      </c>
      <c r="E118" s="255">
        <f t="shared" si="47"/>
        <v>-100000</v>
      </c>
      <c r="F118" s="255">
        <v>0</v>
      </c>
      <c r="G118" s="255">
        <v>-100000</v>
      </c>
      <c r="H118" s="256">
        <f>J118</f>
        <v>0</v>
      </c>
      <c r="I118" s="256"/>
      <c r="J118" s="256">
        <v>0</v>
      </c>
    </row>
    <row r="119" spans="2:10">
      <c r="D119" s="88"/>
      <c r="E119" s="88"/>
      <c r="F119" s="88"/>
    </row>
  </sheetData>
  <mergeCells count="11">
    <mergeCell ref="I9:J9"/>
    <mergeCell ref="B4:D4"/>
    <mergeCell ref="B5:J5"/>
    <mergeCell ref="B7:C9"/>
    <mergeCell ref="D7:D10"/>
    <mergeCell ref="H8:J8"/>
    <mergeCell ref="H9:H10"/>
    <mergeCell ref="E8:G8"/>
    <mergeCell ref="E9:E10"/>
    <mergeCell ref="F9:G9"/>
    <mergeCell ref="E7:J7"/>
  </mergeCells>
  <printOptions horizontalCentered="1"/>
  <pageMargins left="0.23622047244094499" right="0.15748031496063" top="0.196850393700787" bottom="0.27559055118110198" header="0.15748031496063" footer="0.196850393700787"/>
  <pageSetup paperSize="9" scale="70" firstPageNumber="236" orientation="landscape" r:id="rId1"/>
  <ignoredErrors>
    <ignoredError sqref="H41:J49 H11:H19 H85:H89 D72:I79 E96:J96 E99:J100 E97:F97 H97:J97 E98:F98 H98:I98 D81:I81 D80:F80 H80:I80" formula="1"/>
    <ignoredError sqref="C72:C81" numberStoredAsText="1" formula="1"/>
    <ignoredError sqref="C82:C90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3"/>
  <sheetViews>
    <sheetView zoomScaleNormal="100" workbookViewId="0">
      <selection activeCell="C108" sqref="C108"/>
    </sheetView>
  </sheetViews>
  <sheetFormatPr defaultColWidth="9.109375" defaultRowHeight="17.399999999999999"/>
  <cols>
    <col min="1" max="1" width="9.109375" style="29"/>
    <col min="2" max="2" width="37.6640625" style="29" customWidth="1"/>
    <col min="3" max="3" width="69.44140625" style="29" customWidth="1"/>
    <col min="4" max="4" width="23.109375" style="29" customWidth="1"/>
    <col min="5" max="5" width="25.109375" style="29" customWidth="1"/>
    <col min="6" max="6" width="19.5546875" style="29" customWidth="1"/>
    <col min="7" max="7" width="19.44140625" style="29" customWidth="1"/>
    <col min="8" max="8" width="19.5546875" style="29" customWidth="1"/>
    <col min="9" max="9" width="17.6640625" style="29" customWidth="1"/>
    <col min="10" max="10" width="18.6640625" style="29" customWidth="1"/>
    <col min="11" max="11" width="15" style="29" customWidth="1"/>
    <col min="12" max="16384" width="9.109375" style="29"/>
  </cols>
  <sheetData>
    <row r="1" spans="2:8" ht="16.5" customHeight="1">
      <c r="D1" s="368" t="s">
        <v>271</v>
      </c>
      <c r="E1" s="368"/>
      <c r="F1" s="30"/>
      <c r="G1" s="30"/>
      <c r="H1" s="30"/>
    </row>
    <row r="2" spans="2:8" ht="15.75" customHeight="1">
      <c r="C2" s="368" t="s">
        <v>128</v>
      </c>
      <c r="D2" s="368"/>
      <c r="E2" s="368"/>
      <c r="F2" s="30"/>
      <c r="G2" s="30"/>
      <c r="H2" s="30"/>
    </row>
    <row r="3" spans="2:8">
      <c r="C3" s="368" t="s">
        <v>0</v>
      </c>
      <c r="D3" s="368"/>
      <c r="E3" s="368"/>
    </row>
    <row r="4" spans="2:8">
      <c r="D4" s="10"/>
      <c r="E4" s="176"/>
    </row>
    <row r="5" spans="2:8">
      <c r="D5" s="369"/>
      <c r="E5" s="369"/>
    </row>
    <row r="6" spans="2:8">
      <c r="D6" s="175"/>
      <c r="E6" s="175"/>
    </row>
    <row r="7" spans="2:8" ht="48.75" customHeight="1">
      <c r="B7" s="361" t="s">
        <v>426</v>
      </c>
      <c r="C7" s="361"/>
      <c r="D7" s="361"/>
      <c r="E7" s="361"/>
      <c r="F7" s="201"/>
      <c r="G7" s="201"/>
      <c r="H7" s="201"/>
    </row>
    <row r="8" spans="2:8" ht="21.6" customHeight="1">
      <c r="B8" s="177"/>
      <c r="C8" s="177"/>
      <c r="D8" s="361" t="s">
        <v>139</v>
      </c>
      <c r="E8" s="361"/>
      <c r="F8" s="201"/>
      <c r="G8" s="201"/>
      <c r="H8" s="201"/>
    </row>
    <row r="9" spans="2:8" ht="28.5" customHeight="1">
      <c r="B9" s="361" t="s">
        <v>140</v>
      </c>
      <c r="C9" s="361"/>
      <c r="D9" s="361"/>
      <c r="E9" s="361"/>
      <c r="F9" s="177"/>
      <c r="G9" s="177"/>
      <c r="H9" s="177"/>
    </row>
    <row r="10" spans="2:8">
      <c r="B10" s="362" t="s">
        <v>341</v>
      </c>
      <c r="C10" s="362"/>
      <c r="D10" s="362"/>
      <c r="E10" s="362"/>
      <c r="F10" s="177"/>
      <c r="G10" s="177"/>
      <c r="H10" s="177"/>
    </row>
    <row r="12" spans="2:8">
      <c r="B12" s="202" t="s">
        <v>304</v>
      </c>
      <c r="C12" s="202" t="s">
        <v>305</v>
      </c>
      <c r="D12" s="203"/>
      <c r="E12" s="203"/>
    </row>
    <row r="13" spans="2:8">
      <c r="B13" s="72" t="s">
        <v>314</v>
      </c>
      <c r="C13" s="72" t="s">
        <v>315</v>
      </c>
      <c r="D13" s="187"/>
      <c r="E13" s="187"/>
    </row>
    <row r="14" spans="2:8">
      <c r="B14" s="188"/>
      <c r="C14" s="188"/>
      <c r="D14" s="188"/>
      <c r="E14" s="188"/>
    </row>
    <row r="15" spans="2:8">
      <c r="B15" s="204" t="s">
        <v>308</v>
      </c>
      <c r="C15" s="10"/>
      <c r="D15" s="203"/>
      <c r="E15" s="203"/>
    </row>
    <row r="16" spans="2:8">
      <c r="B16" s="188"/>
      <c r="C16" s="188"/>
      <c r="D16" s="188"/>
      <c r="E16" s="188"/>
    </row>
    <row r="17" spans="2:5" ht="39" customHeight="1">
      <c r="B17" s="57" t="s">
        <v>7</v>
      </c>
      <c r="C17" s="34" t="s">
        <v>314</v>
      </c>
      <c r="D17" s="357" t="s">
        <v>28</v>
      </c>
      <c r="E17" s="357"/>
    </row>
    <row r="18" spans="2:5" ht="27.75" customHeight="1">
      <c r="B18" s="57" t="s">
        <v>8</v>
      </c>
      <c r="C18" s="72" t="s">
        <v>316</v>
      </c>
      <c r="D18" s="33" t="s">
        <v>120</v>
      </c>
      <c r="E18" s="196" t="s">
        <v>41</v>
      </c>
    </row>
    <row r="19" spans="2:5" ht="104.4">
      <c r="B19" s="57" t="s">
        <v>9</v>
      </c>
      <c r="C19" s="72" t="s">
        <v>317</v>
      </c>
      <c r="D19" s="57"/>
      <c r="E19" s="190"/>
    </row>
    <row r="20" spans="2:5" ht="104.4">
      <c r="B20" s="57" t="s">
        <v>10</v>
      </c>
      <c r="C20" s="34" t="s">
        <v>318</v>
      </c>
      <c r="D20" s="57"/>
      <c r="E20" s="190"/>
    </row>
    <row r="21" spans="2:5" ht="21" customHeight="1">
      <c r="B21" s="57" t="s">
        <v>11</v>
      </c>
      <c r="C21" s="72" t="s">
        <v>319</v>
      </c>
      <c r="D21" s="57"/>
      <c r="E21" s="190"/>
    </row>
    <row r="22" spans="2:5" ht="34.799999999999997">
      <c r="B22" s="57" t="s">
        <v>320</v>
      </c>
      <c r="C22" s="72" t="s">
        <v>321</v>
      </c>
      <c r="D22" s="57"/>
      <c r="E22" s="190"/>
    </row>
    <row r="23" spans="2:5">
      <c r="B23" s="357" t="s">
        <v>12</v>
      </c>
      <c r="C23" s="357"/>
      <c r="D23" s="57"/>
      <c r="E23" s="190"/>
    </row>
    <row r="24" spans="2:5">
      <c r="B24" s="367" t="s">
        <v>13</v>
      </c>
      <c r="C24" s="367"/>
      <c r="D24" s="40">
        <f>Հ5!H136</f>
        <v>-135345.20000000001</v>
      </c>
      <c r="E24" s="40">
        <f>Հ5!I136</f>
        <v>-135345.20000000001</v>
      </c>
    </row>
    <row r="25" spans="2:5">
      <c r="B25" s="189"/>
      <c r="C25" s="189"/>
      <c r="D25" s="188"/>
      <c r="E25" s="188"/>
    </row>
    <row r="26" spans="2:5" ht="39.75" customHeight="1">
      <c r="B26" s="57" t="s">
        <v>7</v>
      </c>
      <c r="C26" s="34" t="s">
        <v>314</v>
      </c>
      <c r="D26" s="357" t="s">
        <v>28</v>
      </c>
      <c r="E26" s="357"/>
    </row>
    <row r="27" spans="2:5">
      <c r="B27" s="57" t="s">
        <v>8</v>
      </c>
      <c r="C27" s="72" t="s">
        <v>322</v>
      </c>
      <c r="D27" s="33" t="s">
        <v>120</v>
      </c>
      <c r="E27" s="196" t="s">
        <v>41</v>
      </c>
    </row>
    <row r="28" spans="2:5" ht="87">
      <c r="B28" s="57" t="s">
        <v>9</v>
      </c>
      <c r="C28" s="72" t="s">
        <v>323</v>
      </c>
      <c r="D28" s="57"/>
      <c r="E28" s="190"/>
    </row>
    <row r="29" spans="2:5" ht="87">
      <c r="B29" s="57" t="s">
        <v>10</v>
      </c>
      <c r="C29" s="34" t="s">
        <v>324</v>
      </c>
      <c r="D29" s="57"/>
      <c r="E29" s="190"/>
    </row>
    <row r="30" spans="2:5">
      <c r="B30" s="57" t="s">
        <v>11</v>
      </c>
      <c r="C30" s="72" t="s">
        <v>319</v>
      </c>
      <c r="D30" s="57"/>
      <c r="E30" s="190"/>
    </row>
    <row r="31" spans="2:5" ht="34.799999999999997">
      <c r="B31" s="57" t="s">
        <v>320</v>
      </c>
      <c r="C31" s="72" t="s">
        <v>325</v>
      </c>
      <c r="D31" s="57"/>
      <c r="E31" s="190"/>
    </row>
    <row r="32" spans="2:5">
      <c r="B32" s="357" t="s">
        <v>12</v>
      </c>
      <c r="C32" s="357"/>
      <c r="D32" s="57"/>
      <c r="E32" s="190"/>
    </row>
    <row r="33" spans="2:8">
      <c r="B33" s="367" t="s">
        <v>13</v>
      </c>
      <c r="C33" s="367"/>
      <c r="D33" s="40">
        <f>Հ5!H149</f>
        <v>-1440000</v>
      </c>
      <c r="E33" s="40">
        <f>Հ5!I149</f>
        <v>-1850000</v>
      </c>
    </row>
    <row r="35" spans="2:8">
      <c r="B35" s="202" t="s">
        <v>304</v>
      </c>
      <c r="C35" s="202" t="s">
        <v>305</v>
      </c>
      <c r="D35" s="203"/>
      <c r="E35" s="203"/>
    </row>
    <row r="36" spans="2:8">
      <c r="B36" s="72" t="s">
        <v>306</v>
      </c>
      <c r="C36" s="72" t="s">
        <v>307</v>
      </c>
      <c r="D36" s="187"/>
      <c r="E36" s="187"/>
    </row>
    <row r="37" spans="2:8">
      <c r="B37" s="188"/>
      <c r="C37" s="188"/>
      <c r="D37" s="188"/>
      <c r="E37" s="188"/>
    </row>
    <row r="38" spans="2:8" ht="24" customHeight="1">
      <c r="B38" s="204" t="s">
        <v>308</v>
      </c>
      <c r="C38" s="10"/>
      <c r="D38" s="24"/>
      <c r="E38" s="24"/>
      <c r="F38" s="177"/>
      <c r="G38" s="177"/>
      <c r="H38" s="177"/>
    </row>
    <row r="39" spans="2:8">
      <c r="B39" s="188"/>
      <c r="C39" s="188"/>
      <c r="D39" s="189"/>
      <c r="E39" s="189"/>
    </row>
    <row r="40" spans="2:8" ht="42" customHeight="1">
      <c r="B40" s="57" t="s">
        <v>7</v>
      </c>
      <c r="C40" s="34" t="s">
        <v>306</v>
      </c>
      <c r="D40" s="357" t="s">
        <v>28</v>
      </c>
      <c r="E40" s="357"/>
    </row>
    <row r="41" spans="2:8">
      <c r="B41" s="57" t="s">
        <v>8</v>
      </c>
      <c r="C41" s="72" t="s">
        <v>309</v>
      </c>
      <c r="D41" s="33" t="s">
        <v>120</v>
      </c>
      <c r="E41" s="196" t="s">
        <v>41</v>
      </c>
    </row>
    <row r="42" spans="2:8" ht="69.599999999999994">
      <c r="B42" s="57" t="s">
        <v>9</v>
      </c>
      <c r="C42" s="72" t="s">
        <v>310</v>
      </c>
      <c r="D42" s="57"/>
      <c r="E42" s="190"/>
    </row>
    <row r="43" spans="2:8" ht="34.799999999999997">
      <c r="B43" s="57" t="s">
        <v>10</v>
      </c>
      <c r="C43" s="34" t="s">
        <v>311</v>
      </c>
      <c r="D43" s="57"/>
      <c r="E43" s="190"/>
    </row>
    <row r="44" spans="2:8" ht="34.799999999999997">
      <c r="B44" s="57" t="s">
        <v>11</v>
      </c>
      <c r="C44" s="72" t="s">
        <v>312</v>
      </c>
      <c r="D44" s="57"/>
      <c r="E44" s="190"/>
    </row>
    <row r="45" spans="2:8" ht="52.2">
      <c r="B45" s="57" t="s">
        <v>313</v>
      </c>
      <c r="C45" s="72" t="s">
        <v>71</v>
      </c>
      <c r="D45" s="57"/>
      <c r="E45" s="190"/>
    </row>
    <row r="46" spans="2:8">
      <c r="B46" s="357" t="s">
        <v>12</v>
      </c>
      <c r="C46" s="357"/>
      <c r="D46" s="57"/>
      <c r="E46" s="190"/>
    </row>
    <row r="47" spans="2:8">
      <c r="B47" s="367" t="s">
        <v>13</v>
      </c>
      <c r="C47" s="367"/>
      <c r="D47" s="40">
        <f>Հ5!H24</f>
        <v>0</v>
      </c>
      <c r="E47" s="40">
        <f>Հ5!I24</f>
        <v>-700000</v>
      </c>
    </row>
    <row r="49" spans="2:8" ht="27.75" customHeight="1">
      <c r="B49" s="202" t="s">
        <v>123</v>
      </c>
      <c r="C49" s="202" t="s">
        <v>124</v>
      </c>
      <c r="D49" s="24"/>
      <c r="E49" s="24"/>
      <c r="F49" s="177"/>
      <c r="G49" s="177"/>
      <c r="H49" s="177"/>
    </row>
    <row r="50" spans="2:8" ht="27.75" customHeight="1">
      <c r="B50" s="72">
        <v>1049</v>
      </c>
      <c r="C50" s="72" t="s">
        <v>90</v>
      </c>
      <c r="D50" s="24"/>
      <c r="E50" s="24"/>
      <c r="F50" s="177"/>
      <c r="G50" s="177"/>
      <c r="H50" s="177"/>
    </row>
    <row r="51" spans="2:8" ht="12.75" customHeight="1">
      <c r="B51" s="31"/>
      <c r="C51" s="10"/>
      <c r="D51" s="24"/>
      <c r="E51" s="24"/>
      <c r="F51" s="177"/>
      <c r="G51" s="177"/>
      <c r="H51" s="177"/>
    </row>
    <row r="52" spans="2:8" ht="24" customHeight="1">
      <c r="B52" s="204" t="s">
        <v>125</v>
      </c>
      <c r="C52" s="10"/>
      <c r="D52" s="24"/>
      <c r="E52" s="24"/>
      <c r="F52" s="177"/>
      <c r="G52" s="177"/>
      <c r="H52" s="177"/>
    </row>
    <row r="53" spans="2:8" s="80" customFormat="1">
      <c r="B53" s="82"/>
      <c r="C53" s="81"/>
      <c r="D53" s="81"/>
    </row>
    <row r="54" spans="2:8" s="80" customFormat="1" ht="39.75" customHeight="1">
      <c r="B54" s="191" t="s">
        <v>7</v>
      </c>
      <c r="C54" s="85">
        <v>1049</v>
      </c>
      <c r="D54" s="370" t="s">
        <v>257</v>
      </c>
      <c r="E54" s="370"/>
    </row>
    <row r="55" spans="2:8" s="80" customFormat="1">
      <c r="B55" s="191" t="s">
        <v>8</v>
      </c>
      <c r="C55" s="85" t="s">
        <v>258</v>
      </c>
      <c r="D55" s="11" t="s">
        <v>120</v>
      </c>
      <c r="E55" s="11" t="s">
        <v>41</v>
      </c>
    </row>
    <row r="56" spans="2:8" s="80" customFormat="1" ht="34.799999999999997">
      <c r="B56" s="191" t="s">
        <v>9</v>
      </c>
      <c r="C56" s="85" t="s">
        <v>259</v>
      </c>
      <c r="D56" s="85"/>
      <c r="E56" s="191"/>
    </row>
    <row r="57" spans="2:8" s="80" customFormat="1" ht="52.2">
      <c r="B57" s="197" t="s">
        <v>10</v>
      </c>
      <c r="C57" s="85" t="s">
        <v>260</v>
      </c>
      <c r="D57" s="85"/>
      <c r="E57" s="191"/>
    </row>
    <row r="58" spans="2:8" s="80" customFormat="1" ht="34.799999999999997">
      <c r="B58" s="197" t="s">
        <v>11</v>
      </c>
      <c r="C58" s="85" t="s">
        <v>94</v>
      </c>
      <c r="D58" s="85"/>
      <c r="E58" s="191"/>
    </row>
    <row r="59" spans="2:8" s="80" customFormat="1" ht="34.799999999999997">
      <c r="B59" s="197" t="s">
        <v>121</v>
      </c>
      <c r="C59" s="85" t="s">
        <v>261</v>
      </c>
      <c r="D59" s="85"/>
      <c r="E59" s="191"/>
    </row>
    <row r="60" spans="2:8" s="80" customFormat="1">
      <c r="B60" s="371" t="s">
        <v>262</v>
      </c>
      <c r="C60" s="371"/>
      <c r="D60" s="192"/>
      <c r="E60" s="193"/>
    </row>
    <row r="61" spans="2:8" s="80" customFormat="1" ht="17.25" customHeight="1">
      <c r="B61" s="360" t="s">
        <v>263</v>
      </c>
      <c r="C61" s="360"/>
      <c r="D61" s="40">
        <v>0</v>
      </c>
      <c r="E61" s="198">
        <v>25.6</v>
      </c>
    </row>
    <row r="62" spans="2:8" s="80" customFormat="1" ht="17.25" customHeight="1">
      <c r="B62" s="360" t="s">
        <v>264</v>
      </c>
      <c r="C62" s="360"/>
      <c r="D62" s="40">
        <v>0</v>
      </c>
      <c r="E62" s="198">
        <v>42.5</v>
      </c>
    </row>
    <row r="63" spans="2:8" s="80" customFormat="1" ht="17.25" customHeight="1">
      <c r="B63" s="360" t="s">
        <v>265</v>
      </c>
      <c r="C63" s="360"/>
      <c r="D63" s="40">
        <v>0</v>
      </c>
      <c r="E63" s="198">
        <v>12.9</v>
      </c>
    </row>
    <row r="64" spans="2:8" s="80" customFormat="1">
      <c r="B64" s="199" t="s">
        <v>13</v>
      </c>
      <c r="C64" s="199"/>
      <c r="D64" s="200">
        <f>+Հ5!H47</f>
        <v>6505983.7080000006</v>
      </c>
      <c r="E64" s="200">
        <f>+Հ5!I47</f>
        <v>8970323.5079999994</v>
      </c>
    </row>
    <row r="65" spans="2:5" s="80" customFormat="1"/>
    <row r="66" spans="2:5" s="80" customFormat="1" ht="39" customHeight="1">
      <c r="B66" s="57" t="s">
        <v>7</v>
      </c>
      <c r="C66" s="34" t="s">
        <v>118</v>
      </c>
      <c r="D66" s="370" t="s">
        <v>257</v>
      </c>
      <c r="E66" s="370"/>
    </row>
    <row r="67" spans="2:5" s="80" customFormat="1">
      <c r="B67" s="57" t="s">
        <v>8</v>
      </c>
      <c r="C67" s="72" t="s">
        <v>266</v>
      </c>
      <c r="D67" s="11" t="s">
        <v>120</v>
      </c>
      <c r="E67" s="11" t="s">
        <v>41</v>
      </c>
    </row>
    <row r="68" spans="2:5" s="80" customFormat="1">
      <c r="B68" s="57" t="s">
        <v>9</v>
      </c>
      <c r="C68" s="72" t="s">
        <v>267</v>
      </c>
      <c r="D68" s="57"/>
      <c r="E68" s="190"/>
    </row>
    <row r="69" spans="2:5" s="80" customFormat="1" ht="34.799999999999997">
      <c r="B69" s="57" t="s">
        <v>10</v>
      </c>
      <c r="C69" s="34" t="s">
        <v>268</v>
      </c>
      <c r="D69" s="57"/>
      <c r="E69" s="190"/>
    </row>
    <row r="70" spans="2:5" s="80" customFormat="1" ht="34.799999999999997">
      <c r="B70" s="57" t="s">
        <v>11</v>
      </c>
      <c r="C70" s="72" t="s">
        <v>94</v>
      </c>
      <c r="D70" s="57"/>
      <c r="E70" s="190"/>
    </row>
    <row r="71" spans="2:5" s="80" customFormat="1" ht="34.799999999999997">
      <c r="B71" s="57" t="s">
        <v>121</v>
      </c>
      <c r="C71" s="72" t="s">
        <v>261</v>
      </c>
      <c r="D71" s="57"/>
      <c r="E71" s="190"/>
    </row>
    <row r="72" spans="2:5" s="80" customFormat="1">
      <c r="B72" s="357" t="s">
        <v>262</v>
      </c>
      <c r="C72" s="357"/>
      <c r="D72" s="57"/>
      <c r="E72" s="190"/>
    </row>
    <row r="73" spans="2:5" s="80" customFormat="1">
      <c r="B73" s="367" t="s">
        <v>269</v>
      </c>
      <c r="C73" s="367"/>
      <c r="D73" s="40">
        <f>+Հ5!H54</f>
        <v>2360</v>
      </c>
      <c r="E73" s="40">
        <f>+Հ5!I54</f>
        <v>2360</v>
      </c>
    </row>
    <row r="75" spans="2:5" ht="26.25" customHeight="1">
      <c r="B75" s="367" t="s">
        <v>7</v>
      </c>
      <c r="C75" s="363">
        <v>1049</v>
      </c>
      <c r="D75" s="357" t="s">
        <v>28</v>
      </c>
      <c r="E75" s="357"/>
    </row>
    <row r="76" spans="2:5" ht="21.75" customHeight="1">
      <c r="B76" s="367"/>
      <c r="C76" s="363"/>
      <c r="D76" s="357"/>
      <c r="E76" s="357"/>
    </row>
    <row r="77" spans="2:5" ht="22.5" customHeight="1">
      <c r="B77" s="72" t="s">
        <v>8</v>
      </c>
      <c r="C77" s="32">
        <v>21006</v>
      </c>
      <c r="D77" s="33" t="s">
        <v>120</v>
      </c>
      <c r="E77" s="196" t="s">
        <v>41</v>
      </c>
    </row>
    <row r="78" spans="2:5" ht="59.25" customHeight="1">
      <c r="B78" s="72" t="s">
        <v>9</v>
      </c>
      <c r="C78" s="32" t="s">
        <v>106</v>
      </c>
      <c r="D78" s="34"/>
      <c r="E78" s="34"/>
    </row>
    <row r="79" spans="2:5">
      <c r="B79" s="72" t="s">
        <v>10</v>
      </c>
      <c r="C79" s="32" t="s">
        <v>107</v>
      </c>
      <c r="D79" s="34"/>
      <c r="E79" s="34"/>
    </row>
    <row r="80" spans="2:5" ht="34.799999999999997">
      <c r="B80" s="72" t="s">
        <v>11</v>
      </c>
      <c r="C80" s="32" t="s">
        <v>94</v>
      </c>
      <c r="D80" s="34"/>
      <c r="E80" s="34"/>
    </row>
    <row r="81" spans="2:5" ht="41.25" customHeight="1">
      <c r="B81" s="72" t="s">
        <v>121</v>
      </c>
      <c r="C81" s="32" t="s">
        <v>71</v>
      </c>
      <c r="D81" s="34"/>
      <c r="E81" s="34"/>
    </row>
    <row r="82" spans="2:5" ht="19.5" customHeight="1">
      <c r="B82" s="325" t="s">
        <v>12</v>
      </c>
      <c r="C82" s="325"/>
      <c r="D82" s="35"/>
      <c r="E82" s="35"/>
    </row>
    <row r="83" spans="2:5">
      <c r="B83" s="360" t="s">
        <v>141</v>
      </c>
      <c r="C83" s="360"/>
      <c r="D83" s="207"/>
      <c r="E83" s="207">
        <v>-17</v>
      </c>
    </row>
    <row r="84" spans="2:5">
      <c r="B84" s="360" t="s">
        <v>142</v>
      </c>
      <c r="C84" s="360"/>
      <c r="D84" s="207"/>
      <c r="E84" s="207">
        <v>-19</v>
      </c>
    </row>
    <row r="85" spans="2:5">
      <c r="B85" s="363" t="s">
        <v>13</v>
      </c>
      <c r="C85" s="363"/>
      <c r="D85" s="205">
        <f>Հ7!E52</f>
        <v>0</v>
      </c>
      <c r="E85" s="205">
        <f>Հ7!H52</f>
        <v>-3214605</v>
      </c>
    </row>
    <row r="86" spans="2:5" ht="24.75" customHeight="1">
      <c r="B86" s="36"/>
      <c r="C86" s="36"/>
      <c r="D86" s="206"/>
      <c r="E86" s="206"/>
    </row>
    <row r="87" spans="2:5" ht="24.75" customHeight="1">
      <c r="B87" s="367" t="s">
        <v>7</v>
      </c>
      <c r="C87" s="363">
        <v>1049</v>
      </c>
      <c r="D87" s="357" t="s">
        <v>28</v>
      </c>
      <c r="E87" s="357"/>
    </row>
    <row r="88" spans="2:5" ht="24.75" customHeight="1">
      <c r="B88" s="367"/>
      <c r="C88" s="363"/>
      <c r="D88" s="357"/>
      <c r="E88" s="357"/>
    </row>
    <row r="89" spans="2:5" ht="24.75" customHeight="1">
      <c r="B89" s="72" t="s">
        <v>8</v>
      </c>
      <c r="C89" s="32">
        <v>21008</v>
      </c>
      <c r="D89" s="33" t="s">
        <v>120</v>
      </c>
      <c r="E89" s="196" t="s">
        <v>41</v>
      </c>
    </row>
    <row r="90" spans="2:5" ht="63" customHeight="1">
      <c r="B90" s="72" t="s">
        <v>9</v>
      </c>
      <c r="C90" s="32" t="s">
        <v>108</v>
      </c>
      <c r="D90" s="34"/>
      <c r="E90" s="34"/>
    </row>
    <row r="91" spans="2:5">
      <c r="B91" s="72" t="s">
        <v>10</v>
      </c>
      <c r="C91" s="32" t="s">
        <v>152</v>
      </c>
      <c r="D91" s="34"/>
      <c r="E91" s="34"/>
    </row>
    <row r="92" spans="2:5" ht="36" customHeight="1">
      <c r="B92" s="72" t="s">
        <v>11</v>
      </c>
      <c r="C92" s="32" t="s">
        <v>94</v>
      </c>
      <c r="D92" s="34"/>
      <c r="E92" s="34"/>
    </row>
    <row r="93" spans="2:5" ht="34.799999999999997">
      <c r="B93" s="72" t="s">
        <v>121</v>
      </c>
      <c r="C93" s="32" t="s">
        <v>71</v>
      </c>
      <c r="D93" s="34"/>
      <c r="E93" s="34"/>
    </row>
    <row r="94" spans="2:5" ht="24.75" customHeight="1">
      <c r="B94" s="325" t="s">
        <v>12</v>
      </c>
      <c r="C94" s="325"/>
      <c r="D94" s="35"/>
      <c r="E94" s="35"/>
    </row>
    <row r="95" spans="2:5" ht="39.6" customHeight="1">
      <c r="B95" s="360" t="s">
        <v>145</v>
      </c>
      <c r="C95" s="360"/>
      <c r="D95" s="207">
        <v>0</v>
      </c>
      <c r="E95" s="207">
        <v>-1</v>
      </c>
    </row>
    <row r="96" spans="2:5" ht="24.75" customHeight="1">
      <c r="B96" s="372" t="s">
        <v>13</v>
      </c>
      <c r="C96" s="372"/>
      <c r="D96" s="205">
        <f>Հ7!E61</f>
        <v>-5344</v>
      </c>
      <c r="E96" s="205">
        <f>Հ7!H61</f>
        <v>-134993</v>
      </c>
    </row>
    <row r="97" spans="2:5" ht="24.75" customHeight="1">
      <c r="B97" s="36"/>
      <c r="C97" s="36"/>
      <c r="D97" s="206"/>
      <c r="E97" s="206"/>
    </row>
    <row r="98" spans="2:5" ht="17.25" customHeight="1">
      <c r="B98" s="367" t="s">
        <v>7</v>
      </c>
      <c r="C98" s="363">
        <v>1049</v>
      </c>
      <c r="D98" s="357" t="str">
        <f>Հ3!E6</f>
        <v>Ցուցանիշների փոփոխությունը 
(Ավելացումները նշված են դրական նշանով, իսկ նվազեցումները` փակագծերում)</v>
      </c>
      <c r="E98" s="357"/>
    </row>
    <row r="99" spans="2:5" ht="44.25" customHeight="1">
      <c r="B99" s="367"/>
      <c r="C99" s="363"/>
      <c r="D99" s="357"/>
      <c r="E99" s="357"/>
    </row>
    <row r="100" spans="2:5">
      <c r="B100" s="72" t="s">
        <v>8</v>
      </c>
      <c r="C100" s="32">
        <v>21009</v>
      </c>
      <c r="D100" s="33" t="s">
        <v>120</v>
      </c>
      <c r="E100" s="196" t="s">
        <v>41</v>
      </c>
    </row>
    <row r="101" spans="2:5" ht="52.2">
      <c r="B101" s="72" t="s">
        <v>9</v>
      </c>
      <c r="C101" s="32" t="s">
        <v>115</v>
      </c>
      <c r="D101" s="34"/>
      <c r="E101" s="34"/>
    </row>
    <row r="102" spans="2:5" ht="34.799999999999997">
      <c r="B102" s="72" t="s">
        <v>10</v>
      </c>
      <c r="C102" s="32" t="s">
        <v>153</v>
      </c>
      <c r="D102" s="34"/>
      <c r="E102" s="34"/>
    </row>
    <row r="103" spans="2:5" ht="34.799999999999997">
      <c r="B103" s="72" t="s">
        <v>11</v>
      </c>
      <c r="C103" s="32" t="s">
        <v>94</v>
      </c>
      <c r="D103" s="34"/>
      <c r="E103" s="34"/>
    </row>
    <row r="104" spans="2:5" ht="34.799999999999997">
      <c r="B104" s="72" t="s">
        <v>121</v>
      </c>
      <c r="C104" s="32" t="s">
        <v>71</v>
      </c>
      <c r="D104" s="34"/>
      <c r="E104" s="34"/>
    </row>
    <row r="105" spans="2:5" ht="19.5" customHeight="1">
      <c r="B105" s="325" t="s">
        <v>12</v>
      </c>
      <c r="C105" s="325"/>
      <c r="D105" s="35"/>
      <c r="E105" s="35"/>
    </row>
    <row r="106" spans="2:5" ht="16.5" customHeight="1">
      <c r="B106" s="360" t="s">
        <v>144</v>
      </c>
      <c r="C106" s="360"/>
      <c r="D106" s="286">
        <v>0</v>
      </c>
      <c r="E106" s="208">
        <v>-2.27</v>
      </c>
    </row>
    <row r="107" spans="2:5" ht="24.75" customHeight="1">
      <c r="B107" s="363" t="s">
        <v>13</v>
      </c>
      <c r="C107" s="363"/>
      <c r="D107" s="287">
        <f>Հ7!G72</f>
        <v>100000</v>
      </c>
      <c r="E107" s="205">
        <f>Հ7!H72</f>
        <v>-2000000</v>
      </c>
    </row>
    <row r="109" spans="2:5" ht="17.25" customHeight="1">
      <c r="B109" s="367" t="s">
        <v>7</v>
      </c>
      <c r="C109" s="363">
        <v>1049</v>
      </c>
      <c r="D109" s="357" t="s">
        <v>28</v>
      </c>
      <c r="E109" s="357"/>
    </row>
    <row r="110" spans="2:5" ht="30.75" customHeight="1">
      <c r="B110" s="367"/>
      <c r="C110" s="363"/>
      <c r="D110" s="357"/>
      <c r="E110" s="357"/>
    </row>
    <row r="111" spans="2:5">
      <c r="B111" s="72" t="s">
        <v>8</v>
      </c>
      <c r="C111" s="32">
        <v>21011</v>
      </c>
      <c r="D111" s="33" t="s">
        <v>120</v>
      </c>
      <c r="E111" s="196" t="s">
        <v>41</v>
      </c>
    </row>
    <row r="112" spans="2:5" ht="52.2">
      <c r="B112" s="72" t="s">
        <v>9</v>
      </c>
      <c r="C112" s="32" t="s">
        <v>112</v>
      </c>
      <c r="D112" s="34"/>
      <c r="E112" s="34"/>
    </row>
    <row r="113" spans="2:5" ht="45.75" customHeight="1">
      <c r="B113" s="72" t="s">
        <v>10</v>
      </c>
      <c r="C113" s="32" t="s">
        <v>113</v>
      </c>
      <c r="D113" s="34"/>
      <c r="E113" s="34"/>
    </row>
    <row r="114" spans="2:5" ht="34.799999999999997">
      <c r="B114" s="72" t="s">
        <v>11</v>
      </c>
      <c r="C114" s="32" t="s">
        <v>94</v>
      </c>
      <c r="D114" s="34"/>
      <c r="E114" s="34"/>
    </row>
    <row r="115" spans="2:5" ht="34.799999999999997">
      <c r="B115" s="72" t="s">
        <v>121</v>
      </c>
      <c r="C115" s="32" t="s">
        <v>71</v>
      </c>
      <c r="D115" s="34"/>
      <c r="E115" s="34"/>
    </row>
    <row r="116" spans="2:5" ht="19.5" customHeight="1">
      <c r="B116" s="325" t="s">
        <v>12</v>
      </c>
      <c r="C116" s="325"/>
      <c r="D116" s="35"/>
      <c r="E116" s="35"/>
    </row>
    <row r="117" spans="2:5" ht="24.75" customHeight="1">
      <c r="B117" s="363" t="s">
        <v>13</v>
      </c>
      <c r="C117" s="363"/>
      <c r="D117" s="205">
        <f>Հ7!E81</f>
        <v>0</v>
      </c>
      <c r="E117" s="205">
        <f>Հ7!H81</f>
        <v>-600000</v>
      </c>
    </row>
    <row r="119" spans="2:5" ht="42" customHeight="1">
      <c r="B119" s="37" t="s">
        <v>7</v>
      </c>
      <c r="C119" s="85" t="s">
        <v>118</v>
      </c>
      <c r="D119" s="325" t="s">
        <v>28</v>
      </c>
      <c r="E119" s="325"/>
    </row>
    <row r="120" spans="2:5">
      <c r="B120" s="37" t="s">
        <v>8</v>
      </c>
      <c r="C120" s="85" t="s">
        <v>149</v>
      </c>
      <c r="D120" s="174" t="s">
        <v>122</v>
      </c>
      <c r="E120" s="174" t="s">
        <v>29</v>
      </c>
    </row>
    <row r="121" spans="2:5" ht="34.799999999999997">
      <c r="B121" s="37" t="s">
        <v>9</v>
      </c>
      <c r="C121" s="85" t="s">
        <v>150</v>
      </c>
      <c r="D121" s="37"/>
      <c r="E121" s="37"/>
    </row>
    <row r="122" spans="2:5">
      <c r="B122" s="37" t="s">
        <v>10</v>
      </c>
      <c r="C122" s="85" t="s">
        <v>105</v>
      </c>
      <c r="D122" s="37"/>
      <c r="E122" s="37"/>
    </row>
    <row r="123" spans="2:5" ht="34.799999999999997">
      <c r="B123" s="37" t="s">
        <v>11</v>
      </c>
      <c r="C123" s="85" t="s">
        <v>94</v>
      </c>
      <c r="D123" s="37"/>
      <c r="E123" s="37"/>
    </row>
    <row r="124" spans="2:5" ht="34.799999999999997">
      <c r="B124" s="37" t="s">
        <v>35</v>
      </c>
      <c r="C124" s="85" t="s">
        <v>71</v>
      </c>
      <c r="D124" s="37"/>
      <c r="E124" s="37"/>
    </row>
    <row r="125" spans="2:5">
      <c r="B125" s="325" t="s">
        <v>12</v>
      </c>
      <c r="C125" s="325"/>
      <c r="D125" s="37"/>
      <c r="E125" s="37"/>
    </row>
    <row r="126" spans="2:5" ht="21" customHeight="1">
      <c r="B126" s="360" t="s">
        <v>151</v>
      </c>
      <c r="C126" s="360"/>
      <c r="D126" s="207">
        <v>0</v>
      </c>
      <c r="E126" s="207">
        <v>-10</v>
      </c>
    </row>
    <row r="127" spans="2:5" ht="25.95" customHeight="1">
      <c r="B127" s="358" t="s">
        <v>13</v>
      </c>
      <c r="C127" s="358"/>
      <c r="D127" s="205">
        <f>Հ7!E90</f>
        <v>-30000</v>
      </c>
      <c r="E127" s="205">
        <f>Հ7!H90</f>
        <v>-6130000</v>
      </c>
    </row>
    <row r="129" spans="2:6" ht="44.25" customHeight="1">
      <c r="B129" s="37" t="s">
        <v>7</v>
      </c>
      <c r="C129" s="85" t="s">
        <v>118</v>
      </c>
      <c r="D129" s="325" t="s">
        <v>28</v>
      </c>
      <c r="E129" s="325"/>
    </row>
    <row r="130" spans="2:6">
      <c r="B130" s="37" t="s">
        <v>8</v>
      </c>
      <c r="C130" s="85" t="s">
        <v>146</v>
      </c>
      <c r="D130" s="174" t="s">
        <v>122</v>
      </c>
      <c r="E130" s="174" t="s">
        <v>29</v>
      </c>
    </row>
    <row r="131" spans="2:6" ht="52.2">
      <c r="B131" s="37" t="s">
        <v>9</v>
      </c>
      <c r="C131" s="85" t="s">
        <v>147</v>
      </c>
      <c r="D131" s="37"/>
      <c r="E131" s="37"/>
    </row>
    <row r="132" spans="2:6" ht="19.95" customHeight="1">
      <c r="B132" s="37" t="s">
        <v>10</v>
      </c>
      <c r="C132" s="85" t="s">
        <v>148</v>
      </c>
      <c r="D132" s="37"/>
      <c r="E132" s="37"/>
    </row>
    <row r="133" spans="2:6" ht="34.799999999999997">
      <c r="B133" s="37" t="s">
        <v>11</v>
      </c>
      <c r="C133" s="85" t="s">
        <v>94</v>
      </c>
      <c r="D133" s="37"/>
      <c r="E133" s="37"/>
    </row>
    <row r="134" spans="2:6" ht="34.799999999999997">
      <c r="B134" s="37" t="s">
        <v>35</v>
      </c>
      <c r="C134" s="85" t="s">
        <v>71</v>
      </c>
      <c r="D134" s="37"/>
      <c r="E134" s="37"/>
    </row>
    <row r="135" spans="2:6">
      <c r="B135" s="325" t="s">
        <v>12</v>
      </c>
      <c r="C135" s="325"/>
      <c r="D135" s="37"/>
      <c r="E135" s="37"/>
    </row>
    <row r="136" spans="2:6" ht="22.95" customHeight="1">
      <c r="B136" s="360" t="s">
        <v>143</v>
      </c>
      <c r="C136" s="360"/>
      <c r="D136" s="207">
        <v>0</v>
      </c>
      <c r="E136" s="207">
        <v>-1</v>
      </c>
    </row>
    <row r="137" spans="2:6" ht="24" customHeight="1">
      <c r="B137" s="358" t="s">
        <v>13</v>
      </c>
      <c r="C137" s="358"/>
      <c r="D137" s="205">
        <f>Հ7!E101</f>
        <v>0</v>
      </c>
      <c r="E137" s="205">
        <f>Հ7!H101</f>
        <v>-4933969.0999999996</v>
      </c>
    </row>
    <row r="138" spans="2:6" ht="24" customHeight="1">
      <c r="B138" s="46"/>
      <c r="C138" s="46"/>
      <c r="D138" s="206"/>
      <c r="E138" s="206"/>
    </row>
    <row r="139" spans="2:6" ht="52.5" customHeight="1">
      <c r="B139" s="265" t="s">
        <v>7</v>
      </c>
      <c r="C139" s="265" t="s">
        <v>118</v>
      </c>
      <c r="D139" s="364" t="s">
        <v>28</v>
      </c>
      <c r="E139" s="364"/>
    </row>
    <row r="140" spans="2:6" s="188" customFormat="1">
      <c r="B140" s="265" t="s">
        <v>8</v>
      </c>
      <c r="C140" s="265" t="s">
        <v>452</v>
      </c>
      <c r="D140" s="283" t="s">
        <v>122</v>
      </c>
      <c r="E140" s="283" t="s">
        <v>29</v>
      </c>
      <c r="F140" s="29"/>
    </row>
    <row r="141" spans="2:6" s="188" customFormat="1" ht="17.25" customHeight="1">
      <c r="B141" s="265" t="s">
        <v>9</v>
      </c>
      <c r="C141" s="265" t="s">
        <v>453</v>
      </c>
      <c r="D141" s="265"/>
      <c r="E141" s="265"/>
      <c r="F141" s="29"/>
    </row>
    <row r="142" spans="2:6" s="188" customFormat="1" ht="15" customHeight="1">
      <c r="B142" s="265" t="s">
        <v>10</v>
      </c>
      <c r="C142" s="265" t="s">
        <v>454</v>
      </c>
      <c r="D142" s="265"/>
      <c r="E142" s="265"/>
      <c r="F142" s="29"/>
    </row>
    <row r="143" spans="2:6" s="188" customFormat="1">
      <c r="B143" s="265" t="s">
        <v>11</v>
      </c>
      <c r="C143" s="265" t="s">
        <v>344</v>
      </c>
      <c r="D143" s="265"/>
      <c r="E143" s="265"/>
      <c r="F143" s="29"/>
    </row>
    <row r="144" spans="2:6" s="188" customFormat="1" ht="34.799999999999997">
      <c r="B144" s="265" t="s">
        <v>35</v>
      </c>
      <c r="C144" s="265" t="s">
        <v>71</v>
      </c>
      <c r="D144" s="265"/>
      <c r="E144" s="265"/>
      <c r="F144" s="29"/>
    </row>
    <row r="145" spans="2:8" s="188" customFormat="1">
      <c r="B145" s="365" t="s">
        <v>12</v>
      </c>
      <c r="C145" s="365"/>
      <c r="D145" s="265"/>
      <c r="E145" s="265"/>
      <c r="F145" s="29"/>
    </row>
    <row r="146" spans="2:8" s="188" customFormat="1" ht="17.25" customHeight="1">
      <c r="B146" s="366" t="s">
        <v>455</v>
      </c>
      <c r="C146" s="366"/>
      <c r="D146" s="284"/>
      <c r="E146" s="284"/>
      <c r="F146" s="29"/>
    </row>
    <row r="147" spans="2:8" s="188" customFormat="1" ht="17.25" customHeight="1">
      <c r="B147" s="366" t="s">
        <v>13</v>
      </c>
      <c r="C147" s="366"/>
      <c r="D147" s="285">
        <f>+[3]Հ7!E110</f>
        <v>-100000</v>
      </c>
      <c r="E147" s="285">
        <f>+[3]Հ7!H110</f>
        <v>0</v>
      </c>
      <c r="F147" s="29"/>
    </row>
    <row r="148" spans="2:8" s="188" customFormat="1">
      <c r="B148" s="46"/>
      <c r="C148" s="46"/>
      <c r="D148" s="206"/>
      <c r="E148" s="206"/>
      <c r="F148" s="29"/>
    </row>
    <row r="149" spans="2:8" s="188" customFormat="1" ht="42" customHeight="1">
      <c r="B149" s="37" t="s">
        <v>7</v>
      </c>
      <c r="C149" s="85" t="s">
        <v>306</v>
      </c>
      <c r="D149" s="325" t="s">
        <v>28</v>
      </c>
      <c r="E149" s="325"/>
    </row>
    <row r="150" spans="2:8" s="188" customFormat="1" ht="29.25" customHeight="1">
      <c r="B150" s="37" t="s">
        <v>8</v>
      </c>
      <c r="C150" s="85" t="s">
        <v>309</v>
      </c>
      <c r="D150" s="174" t="s">
        <v>122</v>
      </c>
      <c r="E150" s="174" t="s">
        <v>29</v>
      </c>
    </row>
    <row r="151" spans="2:8" s="188" customFormat="1" ht="69.599999999999994">
      <c r="B151" s="37" t="s">
        <v>9</v>
      </c>
      <c r="C151" s="85" t="s">
        <v>310</v>
      </c>
      <c r="D151" s="37"/>
      <c r="E151" s="37"/>
    </row>
    <row r="152" spans="2:8" s="188" customFormat="1" ht="39.75" customHeight="1">
      <c r="B152" s="37" t="s">
        <v>10</v>
      </c>
      <c r="C152" s="85" t="s">
        <v>311</v>
      </c>
      <c r="D152" s="37"/>
      <c r="E152" s="37"/>
    </row>
    <row r="153" spans="2:8" s="188" customFormat="1" ht="38.25" customHeight="1">
      <c r="B153" s="37" t="s">
        <v>11</v>
      </c>
      <c r="C153" s="85" t="s">
        <v>312</v>
      </c>
      <c r="D153" s="37"/>
      <c r="E153" s="37"/>
    </row>
    <row r="154" spans="2:8" s="188" customFormat="1" ht="52.2">
      <c r="B154" s="37" t="s">
        <v>313</v>
      </c>
      <c r="C154" s="85" t="s">
        <v>71</v>
      </c>
      <c r="D154" s="37"/>
      <c r="E154" s="37"/>
    </row>
    <row r="155" spans="2:8" s="188" customFormat="1">
      <c r="B155" s="325" t="s">
        <v>12</v>
      </c>
      <c r="C155" s="325"/>
      <c r="D155" s="37"/>
      <c r="E155" s="37"/>
    </row>
    <row r="156" spans="2:8" ht="18" customHeight="1">
      <c r="B156" s="358" t="str">
        <f>+B127</f>
        <v xml:space="preserve"> Միջոցառման վրա կատարվող ծախսը (հազար դրամ) </v>
      </c>
      <c r="C156" s="358"/>
      <c r="D156" s="205">
        <f>Հ5!H26</f>
        <v>0</v>
      </c>
      <c r="E156" s="205">
        <f>Հ5!I26</f>
        <v>-700000</v>
      </c>
    </row>
    <row r="158" spans="2:8" ht="21.6" customHeight="1">
      <c r="B158" s="177"/>
      <c r="C158" s="177"/>
      <c r="D158" s="361" t="s">
        <v>338</v>
      </c>
      <c r="E158" s="361"/>
      <c r="F158" s="201"/>
      <c r="G158" s="201"/>
      <c r="H158" s="201"/>
    </row>
    <row r="159" spans="2:8" ht="28.5" customHeight="1">
      <c r="B159" s="361" t="s">
        <v>337</v>
      </c>
      <c r="C159" s="361"/>
      <c r="D159" s="361"/>
      <c r="E159" s="361"/>
      <c r="F159" s="177"/>
      <c r="G159" s="177"/>
      <c r="H159" s="177"/>
    </row>
    <row r="160" spans="2:8">
      <c r="B160" s="362" t="s">
        <v>341</v>
      </c>
      <c r="C160" s="362"/>
      <c r="D160" s="362"/>
      <c r="E160" s="362"/>
      <c r="F160" s="177"/>
      <c r="G160" s="177"/>
      <c r="H160" s="177"/>
    </row>
    <row r="162" spans="2:5">
      <c r="B162" s="202" t="s">
        <v>304</v>
      </c>
      <c r="C162" s="202" t="s">
        <v>305</v>
      </c>
      <c r="D162" s="203"/>
      <c r="E162" s="203"/>
    </row>
    <row r="163" spans="2:5">
      <c r="B163" s="72" t="s">
        <v>339</v>
      </c>
      <c r="C163" s="72" t="s">
        <v>340</v>
      </c>
      <c r="D163" s="187"/>
      <c r="E163" s="187"/>
    </row>
    <row r="164" spans="2:5">
      <c r="B164" s="188"/>
      <c r="C164" s="188"/>
      <c r="D164" s="188"/>
      <c r="E164" s="188"/>
    </row>
    <row r="165" spans="2:5">
      <c r="B165" s="204" t="s">
        <v>308</v>
      </c>
      <c r="C165" s="10"/>
      <c r="D165" s="203"/>
      <c r="E165" s="203"/>
    </row>
    <row r="166" spans="2:5">
      <c r="B166" s="188"/>
      <c r="C166" s="188"/>
      <c r="D166" s="188"/>
      <c r="E166" s="188"/>
    </row>
    <row r="167" spans="2:5" ht="39" customHeight="1">
      <c r="B167" s="57" t="s">
        <v>7</v>
      </c>
      <c r="C167" s="34" t="s">
        <v>339</v>
      </c>
      <c r="D167" s="357" t="s">
        <v>28</v>
      </c>
      <c r="E167" s="357"/>
    </row>
    <row r="168" spans="2:5" ht="27.75" customHeight="1">
      <c r="B168" s="57" t="s">
        <v>8</v>
      </c>
      <c r="C168" s="72" t="s">
        <v>342</v>
      </c>
      <c r="D168" s="33" t="s">
        <v>120</v>
      </c>
      <c r="E168" s="196" t="s">
        <v>41</v>
      </c>
    </row>
    <row r="169" spans="2:5">
      <c r="B169" s="57" t="s">
        <v>9</v>
      </c>
      <c r="C169" s="72" t="s">
        <v>340</v>
      </c>
      <c r="D169" s="57"/>
      <c r="E169" s="190"/>
    </row>
    <row r="170" spans="2:5" ht="69.599999999999994">
      <c r="B170" s="57" t="s">
        <v>10</v>
      </c>
      <c r="C170" s="34" t="s">
        <v>343</v>
      </c>
      <c r="D170" s="57"/>
      <c r="E170" s="190"/>
    </row>
    <row r="171" spans="2:5" ht="21" customHeight="1">
      <c r="B171" s="57" t="s">
        <v>11</v>
      </c>
      <c r="C171" s="72" t="s">
        <v>344</v>
      </c>
      <c r="D171" s="57"/>
      <c r="E171" s="190"/>
    </row>
    <row r="172" spans="2:5" ht="34.799999999999997">
      <c r="B172" s="57" t="s">
        <v>121</v>
      </c>
      <c r="C172" s="72" t="s">
        <v>345</v>
      </c>
      <c r="D172" s="57"/>
      <c r="E172" s="190"/>
    </row>
    <row r="173" spans="2:5">
      <c r="B173" s="357" t="s">
        <v>12</v>
      </c>
      <c r="C173" s="357"/>
      <c r="D173" s="57"/>
      <c r="E173" s="190"/>
    </row>
    <row r="174" spans="2:5">
      <c r="B174" s="359" t="s">
        <v>13</v>
      </c>
      <c r="C174" s="359"/>
      <c r="D174" s="40">
        <f>Հ5!H177</f>
        <v>14973999.708000001</v>
      </c>
      <c r="E174" s="40">
        <f>Հ5!I177</f>
        <v>15702276</v>
      </c>
    </row>
    <row r="175" spans="2:5">
      <c r="B175" s="296"/>
      <c r="C175" s="296"/>
      <c r="D175" s="195"/>
      <c r="E175" s="195"/>
    </row>
    <row r="176" spans="2:5">
      <c r="B176" s="57" t="s">
        <v>7</v>
      </c>
      <c r="C176" s="34" t="s">
        <v>339</v>
      </c>
      <c r="D176" s="357" t="s">
        <v>28</v>
      </c>
      <c r="E176" s="357"/>
    </row>
    <row r="177" spans="2:5">
      <c r="B177" s="57" t="s">
        <v>8</v>
      </c>
      <c r="C177" s="72" t="s">
        <v>342</v>
      </c>
      <c r="D177" s="33" t="s">
        <v>120</v>
      </c>
      <c r="E177" s="196" t="s">
        <v>41</v>
      </c>
    </row>
    <row r="178" spans="2:5">
      <c r="B178" s="57" t="s">
        <v>9</v>
      </c>
      <c r="C178" s="72" t="s">
        <v>340</v>
      </c>
      <c r="D178" s="57"/>
      <c r="E178" s="190"/>
    </row>
    <row r="179" spans="2:5" ht="69.599999999999994">
      <c r="B179" s="57" t="s">
        <v>10</v>
      </c>
      <c r="C179" s="34" t="s">
        <v>343</v>
      </c>
      <c r="D179" s="57"/>
      <c r="E179" s="190"/>
    </row>
    <row r="180" spans="2:5">
      <c r="B180" s="57" t="s">
        <v>11</v>
      </c>
      <c r="C180" s="72" t="s">
        <v>344</v>
      </c>
      <c r="D180" s="57"/>
      <c r="E180" s="190"/>
    </row>
    <row r="181" spans="2:5" ht="34.799999999999997">
      <c r="B181" s="57" t="s">
        <v>121</v>
      </c>
      <c r="C181" s="72" t="s">
        <v>345</v>
      </c>
      <c r="D181" s="57"/>
      <c r="E181" s="190"/>
    </row>
    <row r="182" spans="2:5">
      <c r="B182" s="357" t="s">
        <v>12</v>
      </c>
      <c r="C182" s="357"/>
      <c r="D182" s="57"/>
      <c r="E182" s="190"/>
    </row>
    <row r="183" spans="2:5">
      <c r="B183" s="367" t="s">
        <v>13</v>
      </c>
      <c r="C183" s="367"/>
      <c r="D183" s="40">
        <f>Հ5!H176</f>
        <v>-6473999.7080000006</v>
      </c>
      <c r="E183" s="40">
        <f>Հ5!I176</f>
        <v>-7102276.0079999994</v>
      </c>
    </row>
  </sheetData>
  <mergeCells count="73">
    <mergeCell ref="D176:E176"/>
    <mergeCell ref="B182:C182"/>
    <mergeCell ref="B183:C183"/>
    <mergeCell ref="D109:E110"/>
    <mergeCell ref="B75:B76"/>
    <mergeCell ref="C75:C76"/>
    <mergeCell ref="B82:C82"/>
    <mergeCell ref="B85:C85"/>
    <mergeCell ref="B98:B99"/>
    <mergeCell ref="C98:C99"/>
    <mergeCell ref="D98:E99"/>
    <mergeCell ref="B105:C105"/>
    <mergeCell ref="B95:C95"/>
    <mergeCell ref="B96:C96"/>
    <mergeCell ref="B87:B88"/>
    <mergeCell ref="C87:C88"/>
    <mergeCell ref="B63:C63"/>
    <mergeCell ref="D66:E66"/>
    <mergeCell ref="B72:C72"/>
    <mergeCell ref="B73:C73"/>
    <mergeCell ref="D75:E76"/>
    <mergeCell ref="D8:E8"/>
    <mergeCell ref="D54:E54"/>
    <mergeCell ref="B60:C60"/>
    <mergeCell ref="B61:C61"/>
    <mergeCell ref="B62:C62"/>
    <mergeCell ref="B9:E9"/>
    <mergeCell ref="B10:E10"/>
    <mergeCell ref="D40:E40"/>
    <mergeCell ref="B46:C46"/>
    <mergeCell ref="B47:C47"/>
    <mergeCell ref="D26:E26"/>
    <mergeCell ref="B32:C32"/>
    <mergeCell ref="B33:C33"/>
    <mergeCell ref="D17:E17"/>
    <mergeCell ref="B23:C23"/>
    <mergeCell ref="B24:C24"/>
    <mergeCell ref="D1:E1"/>
    <mergeCell ref="C2:E2"/>
    <mergeCell ref="C3:E3"/>
    <mergeCell ref="D5:E5"/>
    <mergeCell ref="B7:E7"/>
    <mergeCell ref="D87:E88"/>
    <mergeCell ref="B94:C94"/>
    <mergeCell ref="B106:C106"/>
    <mergeCell ref="B109:B110"/>
    <mergeCell ref="C109:C110"/>
    <mergeCell ref="B116:C116"/>
    <mergeCell ref="B173:C173"/>
    <mergeCell ref="B145:C145"/>
    <mergeCell ref="B146:C146"/>
    <mergeCell ref="B147:C147"/>
    <mergeCell ref="B84:C84"/>
    <mergeCell ref="B83:C83"/>
    <mergeCell ref="D158:E158"/>
    <mergeCell ref="B159:E159"/>
    <mergeCell ref="B160:E160"/>
    <mergeCell ref="B137:C137"/>
    <mergeCell ref="D129:E129"/>
    <mergeCell ref="B135:C135"/>
    <mergeCell ref="B136:C136"/>
    <mergeCell ref="B117:C117"/>
    <mergeCell ref="B126:C126"/>
    <mergeCell ref="B127:C127"/>
    <mergeCell ref="D119:E119"/>
    <mergeCell ref="B125:C125"/>
    <mergeCell ref="D139:E139"/>
    <mergeCell ref="B107:C107"/>
    <mergeCell ref="D167:E167"/>
    <mergeCell ref="D149:E149"/>
    <mergeCell ref="B155:C155"/>
    <mergeCell ref="B156:C156"/>
    <mergeCell ref="B174:C174"/>
  </mergeCells>
  <pageMargins left="0.7" right="0.7" top="0.75" bottom="0.75" header="0.3" footer="0.3"/>
  <pageSetup paperSize="9" scale="5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0"/>
  <sheetViews>
    <sheetView zoomScaleNormal="100" workbookViewId="0">
      <selection activeCell="H1" sqref="H1:H3"/>
    </sheetView>
  </sheetViews>
  <sheetFormatPr defaultColWidth="9.109375" defaultRowHeight="17.399999999999999"/>
  <cols>
    <col min="1" max="1" width="9.109375" style="65"/>
    <col min="2" max="2" width="16" style="78" customWidth="1"/>
    <col min="3" max="3" width="60.109375" style="65" customWidth="1"/>
    <col min="4" max="4" width="13" style="65" customWidth="1"/>
    <col min="5" max="5" width="10.6640625" style="65" customWidth="1"/>
    <col min="6" max="6" width="19.6640625" style="79" customWidth="1"/>
    <col min="7" max="7" width="10.88671875" style="79" customWidth="1"/>
    <col min="8" max="8" width="19.109375" style="79" customWidth="1"/>
    <col min="9" max="9" width="9.109375" style="65"/>
    <col min="10" max="10" width="17.88671875" style="65" customWidth="1"/>
    <col min="11" max="11" width="9.109375" style="65"/>
    <col min="12" max="12" width="20.6640625" style="65" customWidth="1"/>
    <col min="13" max="16384" width="9.109375" style="65"/>
  </cols>
  <sheetData>
    <row r="1" spans="2:12" s="64" customFormat="1">
      <c r="B1" s="62"/>
      <c r="C1" s="62"/>
      <c r="D1" s="62"/>
      <c r="E1" s="62"/>
      <c r="F1" s="62"/>
      <c r="G1" s="62"/>
      <c r="H1" s="63" t="s">
        <v>270</v>
      </c>
    </row>
    <row r="2" spans="2:12" s="64" customFormat="1">
      <c r="B2" s="62"/>
      <c r="C2" s="62"/>
      <c r="D2" s="62"/>
      <c r="E2" s="62"/>
      <c r="F2" s="62"/>
      <c r="G2" s="62"/>
      <c r="H2" s="63" t="s">
        <v>119</v>
      </c>
    </row>
    <row r="3" spans="2:12" s="64" customFormat="1">
      <c r="B3" s="62"/>
      <c r="C3" s="62"/>
      <c r="D3" s="62"/>
      <c r="E3" s="62"/>
      <c r="F3" s="62"/>
      <c r="G3" s="62"/>
      <c r="H3" s="63" t="s">
        <v>0</v>
      </c>
    </row>
    <row r="5" spans="2:12" ht="48" customHeight="1">
      <c r="B5" s="377" t="s">
        <v>236</v>
      </c>
      <c r="C5" s="377"/>
      <c r="D5" s="377"/>
      <c r="E5" s="377"/>
      <c r="F5" s="377"/>
      <c r="G5" s="377"/>
      <c r="H5" s="377"/>
    </row>
    <row r="6" spans="2:12" ht="84" customHeight="1">
      <c r="B6" s="378" t="s">
        <v>237</v>
      </c>
      <c r="C6" s="379" t="s">
        <v>238</v>
      </c>
      <c r="D6" s="379" t="s">
        <v>239</v>
      </c>
      <c r="E6" s="379" t="s">
        <v>240</v>
      </c>
      <c r="F6" s="380" t="s">
        <v>241</v>
      </c>
      <c r="G6" s="380" t="s">
        <v>242</v>
      </c>
      <c r="H6" s="380"/>
    </row>
    <row r="7" spans="2:12" ht="34.799999999999997">
      <c r="B7" s="378"/>
      <c r="C7" s="379"/>
      <c r="D7" s="379"/>
      <c r="E7" s="379"/>
      <c r="F7" s="380"/>
      <c r="G7" s="209" t="s">
        <v>243</v>
      </c>
      <c r="H7" s="209" t="s">
        <v>244</v>
      </c>
    </row>
    <row r="8" spans="2:12" ht="17.25" customHeight="1">
      <c r="B8" s="381" t="s">
        <v>140</v>
      </c>
      <c r="C8" s="381"/>
      <c r="D8" s="381"/>
      <c r="E8" s="381"/>
      <c r="F8" s="381"/>
      <c r="G8" s="381"/>
      <c r="H8" s="40">
        <f>+H9</f>
        <v>8859261.5819999985</v>
      </c>
      <c r="I8" s="66"/>
      <c r="J8" s="66"/>
      <c r="L8" s="67"/>
    </row>
    <row r="9" spans="2:12" ht="17.25" customHeight="1">
      <c r="B9" s="68" t="s">
        <v>245</v>
      </c>
      <c r="C9" s="33" t="s">
        <v>246</v>
      </c>
      <c r="D9" s="33" t="s">
        <v>247</v>
      </c>
      <c r="E9" s="381" t="s">
        <v>68</v>
      </c>
      <c r="F9" s="381"/>
      <c r="G9" s="381"/>
      <c r="H9" s="40">
        <f>+H10+H112</f>
        <v>8859261.5819999985</v>
      </c>
      <c r="J9" s="66"/>
      <c r="L9" s="69"/>
    </row>
    <row r="10" spans="2:12" ht="17.25" customHeight="1">
      <c r="B10" s="215" t="s">
        <v>248</v>
      </c>
      <c r="C10" s="376" t="s">
        <v>171</v>
      </c>
      <c r="D10" s="376"/>
      <c r="E10" s="376"/>
      <c r="F10" s="376"/>
      <c r="G10" s="376"/>
      <c r="H10" s="44">
        <f>+H11+H38</f>
        <v>8856901.5819999985</v>
      </c>
    </row>
    <row r="11" spans="2:12" s="70" customFormat="1" ht="21.75" customHeight="1">
      <c r="B11" s="382" t="s">
        <v>249</v>
      </c>
      <c r="C11" s="383"/>
      <c r="D11" s="383"/>
      <c r="E11" s="383"/>
      <c r="F11" s="383"/>
      <c r="G11" s="384"/>
      <c r="H11" s="40">
        <f>H12+H13+H14+H15+H16+H17+H18+H19+H20+H21+H22+H23+H24+H25+H26+H27+H28+H29+H30+H31+H32+H33+H34+H35+H36+H37</f>
        <v>8673321.6999999993</v>
      </c>
    </row>
    <row r="12" spans="2:12">
      <c r="B12" s="71" t="s">
        <v>346</v>
      </c>
      <c r="C12" s="72" t="s">
        <v>250</v>
      </c>
      <c r="D12" s="33" t="s">
        <v>347</v>
      </c>
      <c r="E12" s="33" t="s">
        <v>251</v>
      </c>
      <c r="F12" s="73">
        <v>836440988</v>
      </c>
      <c r="G12" s="33">
        <v>1</v>
      </c>
      <c r="H12" s="74">
        <f t="shared" ref="H12:H35" si="0">+G12*F12/1000</f>
        <v>836440.98800000001</v>
      </c>
    </row>
    <row r="13" spans="2:12">
      <c r="B13" s="71" t="s">
        <v>348</v>
      </c>
      <c r="C13" s="72" t="s">
        <v>250</v>
      </c>
      <c r="D13" s="33" t="s">
        <v>347</v>
      </c>
      <c r="E13" s="33" t="s">
        <v>251</v>
      </c>
      <c r="F13" s="73">
        <v>1008659961</v>
      </c>
      <c r="G13" s="33">
        <v>1</v>
      </c>
      <c r="H13" s="74">
        <f t="shared" si="0"/>
        <v>1008659.961</v>
      </c>
    </row>
    <row r="14" spans="2:12">
      <c r="B14" s="71" t="s">
        <v>349</v>
      </c>
      <c r="C14" s="72" t="s">
        <v>250</v>
      </c>
      <c r="D14" s="33" t="s">
        <v>350</v>
      </c>
      <c r="E14" s="33" t="s">
        <v>251</v>
      </c>
      <c r="F14" s="73">
        <v>119998633</v>
      </c>
      <c r="G14" s="33">
        <v>1</v>
      </c>
      <c r="H14" s="74">
        <f t="shared" si="0"/>
        <v>119998.633</v>
      </c>
    </row>
    <row r="15" spans="2:12">
      <c r="B15" s="71" t="s">
        <v>351</v>
      </c>
      <c r="C15" s="72" t="s">
        <v>250</v>
      </c>
      <c r="D15" s="33" t="s">
        <v>350</v>
      </c>
      <c r="E15" s="33" t="s">
        <v>251</v>
      </c>
      <c r="F15" s="73">
        <v>1280220000</v>
      </c>
      <c r="G15" s="33">
        <v>1</v>
      </c>
      <c r="H15" s="74">
        <f t="shared" si="0"/>
        <v>1280220</v>
      </c>
    </row>
    <row r="16" spans="2:12">
      <c r="B16" s="71" t="s">
        <v>352</v>
      </c>
      <c r="C16" s="72" t="s">
        <v>250</v>
      </c>
      <c r="D16" s="33" t="s">
        <v>347</v>
      </c>
      <c r="E16" s="33" t="s">
        <v>251</v>
      </c>
      <c r="F16" s="73">
        <v>312600000</v>
      </c>
      <c r="G16" s="33">
        <v>1</v>
      </c>
      <c r="H16" s="74">
        <f t="shared" si="0"/>
        <v>312600</v>
      </c>
    </row>
    <row r="17" spans="2:8">
      <c r="B17" s="71" t="s">
        <v>353</v>
      </c>
      <c r="C17" s="72" t="s">
        <v>250</v>
      </c>
      <c r="D17" s="33" t="s">
        <v>350</v>
      </c>
      <c r="E17" s="33" t="s">
        <v>251</v>
      </c>
      <c r="F17" s="73">
        <v>467221936</v>
      </c>
      <c r="G17" s="33">
        <v>1</v>
      </c>
      <c r="H17" s="74">
        <f t="shared" si="0"/>
        <v>467221.93599999999</v>
      </c>
    </row>
    <row r="18" spans="2:8">
      <c r="B18" s="76" t="s">
        <v>354</v>
      </c>
      <c r="C18" s="210" t="s">
        <v>250</v>
      </c>
      <c r="D18" s="77" t="s">
        <v>350</v>
      </c>
      <c r="E18" s="77" t="s">
        <v>251</v>
      </c>
      <c r="F18" s="211"/>
      <c r="G18" s="77"/>
      <c r="H18" s="212">
        <f>-3046197/1000</f>
        <v>-3046.1970000000001</v>
      </c>
    </row>
    <row r="19" spans="2:8">
      <c r="B19" s="71" t="s">
        <v>355</v>
      </c>
      <c r="C19" s="72" t="s">
        <v>250</v>
      </c>
      <c r="D19" s="33" t="s">
        <v>350</v>
      </c>
      <c r="E19" s="33" t="s">
        <v>251</v>
      </c>
      <c r="F19" s="73">
        <v>429507509</v>
      </c>
      <c r="G19" s="33">
        <v>1</v>
      </c>
      <c r="H19" s="74">
        <f>+G19*F19/1000</f>
        <v>429507.50900000002</v>
      </c>
    </row>
    <row r="20" spans="2:8" ht="17.25" customHeight="1">
      <c r="B20" s="71" t="s">
        <v>356</v>
      </c>
      <c r="C20" s="72" t="s">
        <v>250</v>
      </c>
      <c r="D20" s="33" t="s">
        <v>350</v>
      </c>
      <c r="E20" s="33" t="s">
        <v>251</v>
      </c>
      <c r="F20" s="73">
        <v>57456000</v>
      </c>
      <c r="G20" s="33">
        <v>1</v>
      </c>
      <c r="H20" s="74">
        <f t="shared" si="0"/>
        <v>57456</v>
      </c>
    </row>
    <row r="21" spans="2:8">
      <c r="B21" s="71" t="s">
        <v>357</v>
      </c>
      <c r="C21" s="72" t="s">
        <v>250</v>
      </c>
      <c r="D21" s="33" t="s">
        <v>350</v>
      </c>
      <c r="E21" s="33" t="s">
        <v>251</v>
      </c>
      <c r="F21" s="73">
        <v>825030159</v>
      </c>
      <c r="G21" s="33">
        <v>1</v>
      </c>
      <c r="H21" s="74">
        <f t="shared" si="0"/>
        <v>825030.15899999999</v>
      </c>
    </row>
    <row r="22" spans="2:8">
      <c r="B22" s="71" t="s">
        <v>358</v>
      </c>
      <c r="C22" s="72" t="s">
        <v>250</v>
      </c>
      <c r="D22" s="33" t="s">
        <v>347</v>
      </c>
      <c r="E22" s="33" t="s">
        <v>251</v>
      </c>
      <c r="F22" s="73">
        <v>193971872</v>
      </c>
      <c r="G22" s="33">
        <v>1</v>
      </c>
      <c r="H22" s="74">
        <f t="shared" si="0"/>
        <v>193971.872</v>
      </c>
    </row>
    <row r="23" spans="2:8">
      <c r="B23" s="71" t="s">
        <v>359</v>
      </c>
      <c r="C23" s="72" t="s">
        <v>250</v>
      </c>
      <c r="D23" s="33" t="s">
        <v>350</v>
      </c>
      <c r="E23" s="33" t="s">
        <v>251</v>
      </c>
      <c r="F23" s="73">
        <v>163445070</v>
      </c>
      <c r="G23" s="33">
        <v>1</v>
      </c>
      <c r="H23" s="74">
        <f t="shared" si="0"/>
        <v>163445.07</v>
      </c>
    </row>
    <row r="24" spans="2:8">
      <c r="B24" s="71" t="s">
        <v>360</v>
      </c>
      <c r="C24" s="72" t="s">
        <v>250</v>
      </c>
      <c r="D24" s="33" t="s">
        <v>350</v>
      </c>
      <c r="E24" s="33" t="s">
        <v>251</v>
      </c>
      <c r="F24" s="73"/>
      <c r="G24" s="33"/>
      <c r="H24" s="74">
        <f>-968887/1000</f>
        <v>-968.88699999999994</v>
      </c>
    </row>
    <row r="25" spans="2:8">
      <c r="B25" s="71" t="s">
        <v>361</v>
      </c>
      <c r="C25" s="72" t="s">
        <v>250</v>
      </c>
      <c r="D25" s="33" t="s">
        <v>350</v>
      </c>
      <c r="E25" s="33" t="s">
        <v>251</v>
      </c>
      <c r="F25" s="73">
        <v>788132660</v>
      </c>
      <c r="G25" s="33">
        <v>1</v>
      </c>
      <c r="H25" s="74">
        <f t="shared" si="0"/>
        <v>788132.66</v>
      </c>
    </row>
    <row r="26" spans="2:8">
      <c r="B26" s="71" t="s">
        <v>362</v>
      </c>
      <c r="C26" s="72" t="s">
        <v>250</v>
      </c>
      <c r="D26" s="33" t="s">
        <v>347</v>
      </c>
      <c r="E26" s="33" t="s">
        <v>251</v>
      </c>
      <c r="F26" s="73">
        <v>590611431</v>
      </c>
      <c r="G26" s="33">
        <v>1</v>
      </c>
      <c r="H26" s="74">
        <f t="shared" si="0"/>
        <v>590611.43099999998</v>
      </c>
    </row>
    <row r="27" spans="2:8">
      <c r="B27" s="71" t="s">
        <v>363</v>
      </c>
      <c r="C27" s="72" t="s">
        <v>250</v>
      </c>
      <c r="D27" s="33" t="s">
        <v>350</v>
      </c>
      <c r="E27" s="33" t="s">
        <v>251</v>
      </c>
      <c r="F27" s="73">
        <v>51168000</v>
      </c>
      <c r="G27" s="33">
        <v>1</v>
      </c>
      <c r="H27" s="74">
        <f t="shared" si="0"/>
        <v>51168</v>
      </c>
    </row>
    <row r="28" spans="2:8">
      <c r="B28" s="71" t="s">
        <v>364</v>
      </c>
      <c r="C28" s="72" t="s">
        <v>250</v>
      </c>
      <c r="D28" s="33" t="s">
        <v>350</v>
      </c>
      <c r="E28" s="33" t="s">
        <v>251</v>
      </c>
      <c r="F28" s="73">
        <v>537864000</v>
      </c>
      <c r="G28" s="33">
        <v>1</v>
      </c>
      <c r="H28" s="74">
        <f t="shared" si="0"/>
        <v>537864</v>
      </c>
    </row>
    <row r="29" spans="2:8">
      <c r="B29" s="71" t="s">
        <v>365</v>
      </c>
      <c r="C29" s="72" t="s">
        <v>250</v>
      </c>
      <c r="D29" s="33" t="s">
        <v>350</v>
      </c>
      <c r="E29" s="33" t="s">
        <v>251</v>
      </c>
      <c r="F29" s="73">
        <v>154343939</v>
      </c>
      <c r="G29" s="33">
        <v>1</v>
      </c>
      <c r="H29" s="74">
        <f t="shared" si="0"/>
        <v>154343.93900000001</v>
      </c>
    </row>
    <row r="30" spans="2:8">
      <c r="B30" s="71" t="s">
        <v>366</v>
      </c>
      <c r="C30" s="72" t="s">
        <v>250</v>
      </c>
      <c r="D30" s="33" t="s">
        <v>350</v>
      </c>
      <c r="E30" s="33" t="s">
        <v>251</v>
      </c>
      <c r="F30" s="73">
        <v>284337600</v>
      </c>
      <c r="G30" s="33">
        <v>1</v>
      </c>
      <c r="H30" s="74">
        <f t="shared" si="0"/>
        <v>284337.59999999998</v>
      </c>
    </row>
    <row r="31" spans="2:8">
      <c r="B31" s="71">
        <v>45231177</v>
      </c>
      <c r="C31" s="72" t="s">
        <v>250</v>
      </c>
      <c r="D31" s="33" t="s">
        <v>350</v>
      </c>
      <c r="E31" s="33" t="s">
        <v>251</v>
      </c>
      <c r="F31" s="73">
        <v>42711270</v>
      </c>
      <c r="G31" s="33">
        <v>1</v>
      </c>
      <c r="H31" s="74">
        <f t="shared" si="0"/>
        <v>42711.27</v>
      </c>
    </row>
    <row r="32" spans="2:8">
      <c r="B32" s="71" t="s">
        <v>367</v>
      </c>
      <c r="C32" s="72" t="s">
        <v>250</v>
      </c>
      <c r="D32" s="33" t="s">
        <v>347</v>
      </c>
      <c r="E32" s="33" t="s">
        <v>251</v>
      </c>
      <c r="F32" s="73">
        <v>428483640</v>
      </c>
      <c r="G32" s="33">
        <v>1</v>
      </c>
      <c r="H32" s="74">
        <f t="shared" si="0"/>
        <v>428483.64</v>
      </c>
    </row>
    <row r="33" spans="2:8">
      <c r="B33" s="71">
        <v>45231177</v>
      </c>
      <c r="C33" s="72" t="s">
        <v>250</v>
      </c>
      <c r="D33" s="33" t="s">
        <v>350</v>
      </c>
      <c r="E33" s="33" t="s">
        <v>251</v>
      </c>
      <c r="F33" s="73">
        <v>24524370</v>
      </c>
      <c r="G33" s="33">
        <v>1</v>
      </c>
      <c r="H33" s="74">
        <f t="shared" si="0"/>
        <v>24524.37</v>
      </c>
    </row>
    <row r="34" spans="2:8">
      <c r="B34" s="71">
        <v>45231177</v>
      </c>
      <c r="C34" s="72" t="s">
        <v>250</v>
      </c>
      <c r="D34" s="33" t="s">
        <v>347</v>
      </c>
      <c r="E34" s="33" t="s">
        <v>251</v>
      </c>
      <c r="F34" s="73">
        <v>16000000</v>
      </c>
      <c r="G34" s="33">
        <v>1</v>
      </c>
      <c r="H34" s="74">
        <f t="shared" si="0"/>
        <v>16000</v>
      </c>
    </row>
    <row r="35" spans="2:8">
      <c r="B35" s="71" t="s">
        <v>368</v>
      </c>
      <c r="C35" s="72" t="s">
        <v>250</v>
      </c>
      <c r="D35" s="33" t="s">
        <v>347</v>
      </c>
      <c r="E35" s="33" t="s">
        <v>251</v>
      </c>
      <c r="F35" s="73">
        <v>243156000</v>
      </c>
      <c r="G35" s="33">
        <v>1</v>
      </c>
      <c r="H35" s="74">
        <f t="shared" si="0"/>
        <v>243156</v>
      </c>
    </row>
    <row r="36" spans="2:8">
      <c r="B36" s="71" t="s">
        <v>369</v>
      </c>
      <c r="C36" s="72" t="s">
        <v>250</v>
      </c>
      <c r="D36" s="33" t="s">
        <v>350</v>
      </c>
      <c r="E36" s="33" t="s">
        <v>251</v>
      </c>
      <c r="F36" s="73"/>
      <c r="G36" s="33"/>
      <c r="H36" s="74">
        <f>-65010740/1000</f>
        <v>-65010.74</v>
      </c>
    </row>
    <row r="37" spans="2:8">
      <c r="B37" s="71" t="s">
        <v>370</v>
      </c>
      <c r="C37" s="72" t="s">
        <v>250</v>
      </c>
      <c r="D37" s="33" t="s">
        <v>350</v>
      </c>
      <c r="E37" s="33" t="s">
        <v>251</v>
      </c>
      <c r="F37" s="73"/>
      <c r="G37" s="33"/>
      <c r="H37" s="74">
        <f>-113537514/1000</f>
        <v>-113537.514</v>
      </c>
    </row>
    <row r="38" spans="2:8">
      <c r="B38" s="373" t="s">
        <v>252</v>
      </c>
      <c r="C38" s="374"/>
      <c r="D38" s="374"/>
      <c r="E38" s="374"/>
      <c r="F38" s="374"/>
      <c r="G38" s="375"/>
      <c r="H38" s="74">
        <f>SUM(H39:H111)</f>
        <v>183579.88199999993</v>
      </c>
    </row>
    <row r="39" spans="2:8">
      <c r="B39" s="71" t="s">
        <v>371</v>
      </c>
      <c r="C39" s="57" t="s">
        <v>253</v>
      </c>
      <c r="D39" s="33" t="s">
        <v>350</v>
      </c>
      <c r="E39" s="33" t="s">
        <v>251</v>
      </c>
      <c r="F39" s="75">
        <v>1976087</v>
      </c>
      <c r="G39" s="33">
        <v>1</v>
      </c>
      <c r="H39" s="74">
        <f t="shared" ref="H39:H102" si="1">+G39*F39/1000</f>
        <v>1976.087</v>
      </c>
    </row>
    <row r="40" spans="2:8">
      <c r="B40" s="71" t="s">
        <v>372</v>
      </c>
      <c r="C40" s="57" t="s">
        <v>253</v>
      </c>
      <c r="D40" s="33" t="s">
        <v>350</v>
      </c>
      <c r="E40" s="33" t="s">
        <v>251</v>
      </c>
      <c r="F40" s="75">
        <v>3776737</v>
      </c>
      <c r="G40" s="33">
        <v>1</v>
      </c>
      <c r="H40" s="74">
        <f t="shared" si="1"/>
        <v>3776.7370000000001</v>
      </c>
    </row>
    <row r="41" spans="2:8">
      <c r="B41" s="71" t="s">
        <v>373</v>
      </c>
      <c r="C41" s="57" t="s">
        <v>253</v>
      </c>
      <c r="D41" s="33" t="s">
        <v>350</v>
      </c>
      <c r="E41" s="33" t="s">
        <v>251</v>
      </c>
      <c r="F41" s="75">
        <v>589435</v>
      </c>
      <c r="G41" s="33">
        <v>1</v>
      </c>
      <c r="H41" s="74">
        <f t="shared" si="1"/>
        <v>589.43499999999995</v>
      </c>
    </row>
    <row r="42" spans="2:8">
      <c r="B42" s="71" t="s">
        <v>374</v>
      </c>
      <c r="C42" s="57" t="s">
        <v>253</v>
      </c>
      <c r="D42" s="33" t="s">
        <v>350</v>
      </c>
      <c r="E42" s="33" t="s">
        <v>251</v>
      </c>
      <c r="F42" s="75">
        <v>5400000</v>
      </c>
      <c r="G42" s="33">
        <v>1</v>
      </c>
      <c r="H42" s="74">
        <f t="shared" si="1"/>
        <v>5400</v>
      </c>
    </row>
    <row r="43" spans="2:8">
      <c r="B43" s="71" t="s">
        <v>375</v>
      </c>
      <c r="C43" s="57" t="s">
        <v>253</v>
      </c>
      <c r="D43" s="33" t="s">
        <v>347</v>
      </c>
      <c r="E43" s="33" t="s">
        <v>251</v>
      </c>
      <c r="F43" s="75">
        <v>3059028</v>
      </c>
      <c r="G43" s="33">
        <v>1</v>
      </c>
      <c r="H43" s="74">
        <f t="shared" si="1"/>
        <v>3059.0279999999998</v>
      </c>
    </row>
    <row r="44" spans="2:8">
      <c r="B44" s="71" t="s">
        <v>376</v>
      </c>
      <c r="C44" s="57" t="s">
        <v>253</v>
      </c>
      <c r="D44" s="33" t="s">
        <v>350</v>
      </c>
      <c r="E44" s="33" t="s">
        <v>251</v>
      </c>
      <c r="F44" s="75">
        <v>3165392</v>
      </c>
      <c r="G44" s="33">
        <v>1</v>
      </c>
      <c r="H44" s="74">
        <f t="shared" si="1"/>
        <v>3165.3919999999998</v>
      </c>
    </row>
    <row r="45" spans="2:8">
      <c r="B45" s="71" t="s">
        <v>377</v>
      </c>
      <c r="C45" s="57" t="s">
        <v>253</v>
      </c>
      <c r="D45" s="33" t="s">
        <v>350</v>
      </c>
      <c r="E45" s="33" t="s">
        <v>251</v>
      </c>
      <c r="F45" s="75">
        <v>3004477</v>
      </c>
      <c r="G45" s="33">
        <v>1</v>
      </c>
      <c r="H45" s="74">
        <f t="shared" si="1"/>
        <v>3004.4769999999999</v>
      </c>
    </row>
    <row r="46" spans="2:8">
      <c r="B46" s="71" t="s">
        <v>378</v>
      </c>
      <c r="C46" s="57" t="s">
        <v>253</v>
      </c>
      <c r="D46" s="33" t="s">
        <v>350</v>
      </c>
      <c r="E46" s="33" t="s">
        <v>251</v>
      </c>
      <c r="F46" s="75">
        <v>4048335</v>
      </c>
      <c r="G46" s="33">
        <v>1</v>
      </c>
      <c r="H46" s="74">
        <f t="shared" si="1"/>
        <v>4048.335</v>
      </c>
    </row>
    <row r="47" spans="2:8">
      <c r="B47" s="71" t="s">
        <v>379</v>
      </c>
      <c r="C47" s="57" t="s">
        <v>253</v>
      </c>
      <c r="D47" s="33" t="s">
        <v>347</v>
      </c>
      <c r="E47" s="33" t="s">
        <v>251</v>
      </c>
      <c r="F47" s="75">
        <v>2328370</v>
      </c>
      <c r="G47" s="33">
        <v>1</v>
      </c>
      <c r="H47" s="74">
        <f t="shared" si="1"/>
        <v>2328.37</v>
      </c>
    </row>
    <row r="48" spans="2:8">
      <c r="B48" s="71" t="s">
        <v>380</v>
      </c>
      <c r="C48" s="57" t="s">
        <v>253</v>
      </c>
      <c r="D48" s="33" t="s">
        <v>350</v>
      </c>
      <c r="E48" s="33" t="s">
        <v>251</v>
      </c>
      <c r="F48" s="75">
        <v>4558807</v>
      </c>
      <c r="G48" s="33">
        <v>1</v>
      </c>
      <c r="H48" s="74">
        <f t="shared" si="1"/>
        <v>4558.8069999999998</v>
      </c>
    </row>
    <row r="49" spans="2:8">
      <c r="B49" s="76" t="s">
        <v>381</v>
      </c>
      <c r="C49" s="12" t="s">
        <v>253</v>
      </c>
      <c r="D49" s="77" t="s">
        <v>347</v>
      </c>
      <c r="E49" s="77" t="s">
        <v>251</v>
      </c>
      <c r="F49" s="75">
        <v>3030677</v>
      </c>
      <c r="G49" s="77">
        <v>1</v>
      </c>
      <c r="H49" s="213">
        <f t="shared" si="1"/>
        <v>3030.6770000000001</v>
      </c>
    </row>
    <row r="50" spans="2:8">
      <c r="B50" s="71">
        <v>71351540</v>
      </c>
      <c r="C50" s="57" t="s">
        <v>253</v>
      </c>
      <c r="D50" s="33" t="s">
        <v>350</v>
      </c>
      <c r="E50" s="33" t="s">
        <v>251</v>
      </c>
      <c r="F50" s="75">
        <v>2767872</v>
      </c>
      <c r="G50" s="33">
        <v>1</v>
      </c>
      <c r="H50" s="74">
        <f t="shared" si="1"/>
        <v>2767.8719999999998</v>
      </c>
    </row>
    <row r="51" spans="2:8">
      <c r="B51" s="71" t="s">
        <v>382</v>
      </c>
      <c r="C51" s="57" t="s">
        <v>253</v>
      </c>
      <c r="D51" s="33" t="s">
        <v>350</v>
      </c>
      <c r="E51" s="33" t="s">
        <v>251</v>
      </c>
      <c r="F51" s="75">
        <v>407500</v>
      </c>
      <c r="G51" s="33">
        <v>1</v>
      </c>
      <c r="H51" s="74">
        <f t="shared" si="1"/>
        <v>407.5</v>
      </c>
    </row>
    <row r="52" spans="2:8">
      <c r="B52" s="71" t="s">
        <v>383</v>
      </c>
      <c r="C52" s="57" t="s">
        <v>253</v>
      </c>
      <c r="D52" s="33" t="s">
        <v>350</v>
      </c>
      <c r="E52" s="33" t="s">
        <v>251</v>
      </c>
      <c r="F52" s="75">
        <v>3500000</v>
      </c>
      <c r="G52" s="33">
        <v>1</v>
      </c>
      <c r="H52" s="74">
        <f t="shared" si="1"/>
        <v>3500</v>
      </c>
    </row>
    <row r="53" spans="2:8">
      <c r="B53" s="71" t="s">
        <v>384</v>
      </c>
      <c r="C53" s="57" t="s">
        <v>253</v>
      </c>
      <c r="D53" s="33" t="s">
        <v>350</v>
      </c>
      <c r="E53" s="33" t="s">
        <v>251</v>
      </c>
      <c r="F53" s="75">
        <v>672258</v>
      </c>
      <c r="G53" s="33">
        <v>1</v>
      </c>
      <c r="H53" s="74">
        <f t="shared" si="1"/>
        <v>672.25800000000004</v>
      </c>
    </row>
    <row r="54" spans="2:8">
      <c r="B54" s="71" t="s">
        <v>385</v>
      </c>
      <c r="C54" s="57" t="s">
        <v>253</v>
      </c>
      <c r="D54" s="33" t="s">
        <v>350</v>
      </c>
      <c r="E54" s="33" t="s">
        <v>251</v>
      </c>
      <c r="F54" s="75">
        <v>2500000</v>
      </c>
      <c r="G54" s="33">
        <v>1</v>
      </c>
      <c r="H54" s="74">
        <f t="shared" si="1"/>
        <v>2500</v>
      </c>
    </row>
    <row r="55" spans="2:8">
      <c r="B55" s="71">
        <v>71351540</v>
      </c>
      <c r="C55" s="57" t="s">
        <v>253</v>
      </c>
      <c r="D55" s="33" t="s">
        <v>350</v>
      </c>
      <c r="E55" s="33" t="s">
        <v>251</v>
      </c>
      <c r="F55" s="75">
        <v>670100</v>
      </c>
      <c r="G55" s="33">
        <v>1</v>
      </c>
      <c r="H55" s="74">
        <f t="shared" si="1"/>
        <v>670.1</v>
      </c>
    </row>
    <row r="56" spans="2:8">
      <c r="B56" s="71" t="s">
        <v>379</v>
      </c>
      <c r="C56" s="57" t="s">
        <v>253</v>
      </c>
      <c r="D56" s="33" t="s">
        <v>347</v>
      </c>
      <c r="E56" s="33" t="s">
        <v>251</v>
      </c>
      <c r="F56" s="75">
        <v>4798290</v>
      </c>
      <c r="G56" s="33">
        <v>1</v>
      </c>
      <c r="H56" s="74">
        <f t="shared" si="1"/>
        <v>4798.29</v>
      </c>
    </row>
    <row r="57" spans="2:8">
      <c r="B57" s="71" t="s">
        <v>375</v>
      </c>
      <c r="C57" s="57" t="s">
        <v>253</v>
      </c>
      <c r="D57" s="33" t="s">
        <v>347</v>
      </c>
      <c r="E57" s="33" t="s">
        <v>251</v>
      </c>
      <c r="F57" s="75">
        <v>2430972</v>
      </c>
      <c r="G57" s="33">
        <v>1</v>
      </c>
      <c r="H57" s="74">
        <f t="shared" si="1"/>
        <v>2430.9720000000002</v>
      </c>
    </row>
    <row r="58" spans="2:8" ht="34.799999999999997">
      <c r="B58" s="76" t="s">
        <v>386</v>
      </c>
      <c r="C58" s="210" t="s">
        <v>387</v>
      </c>
      <c r="D58" s="33" t="s">
        <v>350</v>
      </c>
      <c r="E58" s="33" t="s">
        <v>251</v>
      </c>
      <c r="F58" s="75">
        <v>2790000</v>
      </c>
      <c r="G58" s="33">
        <v>1</v>
      </c>
      <c r="H58" s="74">
        <f t="shared" si="1"/>
        <v>2790</v>
      </c>
    </row>
    <row r="59" spans="2:8" ht="34.799999999999997">
      <c r="B59" s="76" t="s">
        <v>388</v>
      </c>
      <c r="C59" s="210" t="s">
        <v>387</v>
      </c>
      <c r="D59" s="33" t="s">
        <v>350</v>
      </c>
      <c r="E59" s="33" t="s">
        <v>251</v>
      </c>
      <c r="F59" s="75">
        <v>5760000</v>
      </c>
      <c r="G59" s="33">
        <v>1</v>
      </c>
      <c r="H59" s="74">
        <f t="shared" si="1"/>
        <v>5760</v>
      </c>
    </row>
    <row r="60" spans="2:8" ht="34.799999999999997">
      <c r="B60" s="76" t="s">
        <v>389</v>
      </c>
      <c r="C60" s="210" t="s">
        <v>387</v>
      </c>
      <c r="D60" s="33" t="s">
        <v>350</v>
      </c>
      <c r="E60" s="33" t="s">
        <v>251</v>
      </c>
      <c r="F60" s="75">
        <v>996000</v>
      </c>
      <c r="G60" s="33">
        <v>1</v>
      </c>
      <c r="H60" s="74">
        <f t="shared" si="1"/>
        <v>996</v>
      </c>
    </row>
    <row r="61" spans="2:8" ht="34.799999999999997">
      <c r="B61" s="76" t="s">
        <v>390</v>
      </c>
      <c r="C61" s="210" t="s">
        <v>387</v>
      </c>
      <c r="D61" s="33" t="s">
        <v>350</v>
      </c>
      <c r="E61" s="33" t="s">
        <v>251</v>
      </c>
      <c r="F61" s="75">
        <v>4200000</v>
      </c>
      <c r="G61" s="33">
        <v>1</v>
      </c>
      <c r="H61" s="74">
        <f t="shared" si="1"/>
        <v>4200</v>
      </c>
    </row>
    <row r="62" spans="2:8" ht="34.799999999999997">
      <c r="B62" s="76" t="s">
        <v>391</v>
      </c>
      <c r="C62" s="210" t="s">
        <v>387</v>
      </c>
      <c r="D62" s="33" t="s">
        <v>350</v>
      </c>
      <c r="E62" s="33" t="s">
        <v>251</v>
      </c>
      <c r="F62" s="75">
        <v>2880000</v>
      </c>
      <c r="G62" s="33">
        <v>1</v>
      </c>
      <c r="H62" s="74">
        <f t="shared" si="1"/>
        <v>2880</v>
      </c>
    </row>
    <row r="63" spans="2:8" ht="34.799999999999997">
      <c r="B63" s="76" t="s">
        <v>392</v>
      </c>
      <c r="C63" s="210" t="s">
        <v>387</v>
      </c>
      <c r="D63" s="33" t="s">
        <v>350</v>
      </c>
      <c r="E63" s="33" t="s">
        <v>251</v>
      </c>
      <c r="F63" s="75">
        <v>2400000</v>
      </c>
      <c r="G63" s="33">
        <v>1</v>
      </c>
      <c r="H63" s="74">
        <f t="shared" si="1"/>
        <v>2400</v>
      </c>
    </row>
    <row r="64" spans="2:8" ht="34.799999999999997">
      <c r="B64" s="76" t="s">
        <v>393</v>
      </c>
      <c r="C64" s="210" t="s">
        <v>387</v>
      </c>
      <c r="D64" s="33" t="s">
        <v>350</v>
      </c>
      <c r="E64" s="33" t="s">
        <v>251</v>
      </c>
      <c r="F64" s="75">
        <v>3240000</v>
      </c>
      <c r="G64" s="33">
        <v>1</v>
      </c>
      <c r="H64" s="74">
        <f t="shared" si="1"/>
        <v>3240</v>
      </c>
    </row>
    <row r="65" spans="2:8" ht="34.799999999999997">
      <c r="B65" s="76" t="s">
        <v>394</v>
      </c>
      <c r="C65" s="210" t="s">
        <v>387</v>
      </c>
      <c r="D65" s="33" t="s">
        <v>350</v>
      </c>
      <c r="E65" s="33" t="s">
        <v>251</v>
      </c>
      <c r="F65" s="75">
        <v>8100000</v>
      </c>
      <c r="G65" s="33">
        <v>1</v>
      </c>
      <c r="H65" s="74">
        <f t="shared" si="1"/>
        <v>8100</v>
      </c>
    </row>
    <row r="66" spans="2:8" ht="34.799999999999997">
      <c r="B66" s="76" t="s">
        <v>395</v>
      </c>
      <c r="C66" s="210" t="s">
        <v>387</v>
      </c>
      <c r="D66" s="33" t="s">
        <v>350</v>
      </c>
      <c r="E66" s="33" t="s">
        <v>251</v>
      </c>
      <c r="F66" s="75">
        <v>12000000</v>
      </c>
      <c r="G66" s="33">
        <v>1</v>
      </c>
      <c r="H66" s="74">
        <f t="shared" si="1"/>
        <v>12000</v>
      </c>
    </row>
    <row r="67" spans="2:8" ht="34.799999999999997">
      <c r="B67" s="76" t="s">
        <v>396</v>
      </c>
      <c r="C67" s="210" t="s">
        <v>387</v>
      </c>
      <c r="D67" s="33" t="s">
        <v>350</v>
      </c>
      <c r="E67" s="33" t="s">
        <v>251</v>
      </c>
      <c r="F67" s="75">
        <v>980000</v>
      </c>
      <c r="G67" s="33">
        <v>1</v>
      </c>
      <c r="H67" s="74">
        <f t="shared" si="1"/>
        <v>980</v>
      </c>
    </row>
    <row r="68" spans="2:8" ht="34.799999999999997">
      <c r="B68" s="76" t="s">
        <v>397</v>
      </c>
      <c r="C68" s="210" t="s">
        <v>387</v>
      </c>
      <c r="D68" s="33" t="s">
        <v>350</v>
      </c>
      <c r="E68" s="33" t="s">
        <v>251</v>
      </c>
      <c r="F68" s="75">
        <v>2850000</v>
      </c>
      <c r="G68" s="33">
        <v>1</v>
      </c>
      <c r="H68" s="74">
        <f t="shared" si="1"/>
        <v>2850</v>
      </c>
    </row>
    <row r="69" spans="2:8" ht="34.799999999999997">
      <c r="B69" s="76" t="s">
        <v>398</v>
      </c>
      <c r="C69" s="210" t="s">
        <v>387</v>
      </c>
      <c r="D69" s="33" t="s">
        <v>350</v>
      </c>
      <c r="E69" s="33" t="s">
        <v>251</v>
      </c>
      <c r="F69" s="75">
        <v>2550000</v>
      </c>
      <c r="G69" s="33">
        <v>1</v>
      </c>
      <c r="H69" s="74">
        <f t="shared" si="1"/>
        <v>2550</v>
      </c>
    </row>
    <row r="70" spans="2:8" ht="34.799999999999997">
      <c r="B70" s="76" t="s">
        <v>399</v>
      </c>
      <c r="C70" s="210" t="s">
        <v>387</v>
      </c>
      <c r="D70" s="33" t="s">
        <v>350</v>
      </c>
      <c r="E70" s="33" t="s">
        <v>251</v>
      </c>
      <c r="F70" s="75">
        <v>3900000</v>
      </c>
      <c r="G70" s="33">
        <v>1</v>
      </c>
      <c r="H70" s="74">
        <f t="shared" si="1"/>
        <v>3900</v>
      </c>
    </row>
    <row r="71" spans="2:8" ht="34.799999999999997">
      <c r="B71" s="76" t="s">
        <v>400</v>
      </c>
      <c r="C71" s="210" t="s">
        <v>387</v>
      </c>
      <c r="D71" s="33" t="s">
        <v>350</v>
      </c>
      <c r="E71" s="33" t="s">
        <v>251</v>
      </c>
      <c r="F71" s="75">
        <v>4200000</v>
      </c>
      <c r="G71" s="33">
        <v>1</v>
      </c>
      <c r="H71" s="74">
        <f t="shared" si="1"/>
        <v>4200</v>
      </c>
    </row>
    <row r="72" spans="2:8" ht="34.799999999999997">
      <c r="B72" s="76" t="s">
        <v>401</v>
      </c>
      <c r="C72" s="210" t="s">
        <v>387</v>
      </c>
      <c r="D72" s="33" t="s">
        <v>350</v>
      </c>
      <c r="E72" s="33" t="s">
        <v>251</v>
      </c>
      <c r="F72" s="75">
        <v>3180000</v>
      </c>
      <c r="G72" s="33">
        <v>1</v>
      </c>
      <c r="H72" s="74">
        <f t="shared" si="1"/>
        <v>3180</v>
      </c>
    </row>
    <row r="73" spans="2:8" ht="34.799999999999997">
      <c r="B73" s="76" t="s">
        <v>402</v>
      </c>
      <c r="C73" s="210" t="s">
        <v>387</v>
      </c>
      <c r="D73" s="33" t="s">
        <v>350</v>
      </c>
      <c r="E73" s="33" t="s">
        <v>251</v>
      </c>
      <c r="F73" s="75">
        <v>3360000</v>
      </c>
      <c r="G73" s="33">
        <v>1</v>
      </c>
      <c r="H73" s="74">
        <f t="shared" si="1"/>
        <v>3360</v>
      </c>
    </row>
    <row r="74" spans="2:8">
      <c r="B74" s="76" t="s">
        <v>403</v>
      </c>
      <c r="C74" s="12" t="s">
        <v>404</v>
      </c>
      <c r="D74" s="33" t="s">
        <v>405</v>
      </c>
      <c r="E74" s="33" t="s">
        <v>251</v>
      </c>
      <c r="F74" s="75">
        <v>75000</v>
      </c>
      <c r="G74" s="33">
        <v>1</v>
      </c>
      <c r="H74" s="74">
        <f t="shared" si="1"/>
        <v>75</v>
      </c>
    </row>
    <row r="75" spans="2:8">
      <c r="B75" s="76" t="s">
        <v>406</v>
      </c>
      <c r="C75" s="12" t="s">
        <v>404</v>
      </c>
      <c r="D75" s="33" t="s">
        <v>405</v>
      </c>
      <c r="E75" s="33" t="s">
        <v>251</v>
      </c>
      <c r="F75" s="75">
        <v>1800000</v>
      </c>
      <c r="G75" s="33">
        <v>1</v>
      </c>
      <c r="H75" s="74">
        <f t="shared" si="1"/>
        <v>1800</v>
      </c>
    </row>
    <row r="76" spans="2:8">
      <c r="B76" s="76" t="s">
        <v>407</v>
      </c>
      <c r="C76" s="12" t="s">
        <v>404</v>
      </c>
      <c r="D76" s="33" t="s">
        <v>405</v>
      </c>
      <c r="E76" s="33" t="s">
        <v>251</v>
      </c>
      <c r="F76" s="75">
        <v>220000</v>
      </c>
      <c r="G76" s="33">
        <v>1</v>
      </c>
      <c r="H76" s="74">
        <f t="shared" si="1"/>
        <v>220</v>
      </c>
    </row>
    <row r="77" spans="2:8">
      <c r="B77" s="76" t="s">
        <v>408</v>
      </c>
      <c r="C77" s="12" t="s">
        <v>404</v>
      </c>
      <c r="D77" s="33" t="s">
        <v>405</v>
      </c>
      <c r="E77" s="33" t="s">
        <v>251</v>
      </c>
      <c r="F77" s="75">
        <v>160000</v>
      </c>
      <c r="G77" s="33">
        <v>1</v>
      </c>
      <c r="H77" s="74">
        <f t="shared" si="1"/>
        <v>160</v>
      </c>
    </row>
    <row r="78" spans="2:8">
      <c r="B78" s="76" t="s">
        <v>409</v>
      </c>
      <c r="C78" s="12" t="s">
        <v>404</v>
      </c>
      <c r="D78" s="33" t="s">
        <v>405</v>
      </c>
      <c r="E78" s="33" t="s">
        <v>251</v>
      </c>
      <c r="F78" s="75">
        <v>200000</v>
      </c>
      <c r="G78" s="33">
        <v>1</v>
      </c>
      <c r="H78" s="74">
        <f t="shared" si="1"/>
        <v>200</v>
      </c>
    </row>
    <row r="79" spans="2:8">
      <c r="B79" s="76" t="s">
        <v>410</v>
      </c>
      <c r="C79" s="12" t="s">
        <v>404</v>
      </c>
      <c r="D79" s="33" t="s">
        <v>405</v>
      </c>
      <c r="E79" s="33" t="s">
        <v>251</v>
      </c>
      <c r="F79" s="75">
        <v>650000</v>
      </c>
      <c r="G79" s="33">
        <v>1</v>
      </c>
      <c r="H79" s="74">
        <f t="shared" si="1"/>
        <v>650</v>
      </c>
    </row>
    <row r="80" spans="2:8">
      <c r="B80" s="76" t="s">
        <v>411</v>
      </c>
      <c r="C80" s="12" t="s">
        <v>404</v>
      </c>
      <c r="D80" s="33" t="s">
        <v>405</v>
      </c>
      <c r="E80" s="33" t="s">
        <v>251</v>
      </c>
      <c r="F80" s="75">
        <v>300000</v>
      </c>
      <c r="G80" s="33">
        <v>1</v>
      </c>
      <c r="H80" s="74">
        <f t="shared" si="1"/>
        <v>300</v>
      </c>
    </row>
    <row r="81" spans="2:8">
      <c r="B81" s="76" t="s">
        <v>412</v>
      </c>
      <c r="C81" s="12" t="s">
        <v>404</v>
      </c>
      <c r="D81" s="33" t="s">
        <v>405</v>
      </c>
      <c r="E81" s="33" t="s">
        <v>251</v>
      </c>
      <c r="F81" s="75">
        <v>920000</v>
      </c>
      <c r="G81" s="33">
        <v>1</v>
      </c>
      <c r="H81" s="74">
        <f t="shared" si="1"/>
        <v>920</v>
      </c>
    </row>
    <row r="82" spans="2:8">
      <c r="B82" s="76" t="s">
        <v>413</v>
      </c>
      <c r="C82" s="12" t="s">
        <v>404</v>
      </c>
      <c r="D82" s="33" t="s">
        <v>405</v>
      </c>
      <c r="E82" s="33" t="s">
        <v>251</v>
      </c>
      <c r="F82" s="75">
        <v>250000</v>
      </c>
      <c r="G82" s="33">
        <v>1</v>
      </c>
      <c r="H82" s="74">
        <f t="shared" si="1"/>
        <v>250</v>
      </c>
    </row>
    <row r="83" spans="2:8">
      <c r="B83" s="76" t="s">
        <v>414</v>
      </c>
      <c r="C83" s="12" t="s">
        <v>404</v>
      </c>
      <c r="D83" s="33" t="s">
        <v>405</v>
      </c>
      <c r="E83" s="33" t="s">
        <v>251</v>
      </c>
      <c r="F83" s="75">
        <v>138000</v>
      </c>
      <c r="G83" s="33">
        <v>1</v>
      </c>
      <c r="H83" s="74">
        <f t="shared" si="1"/>
        <v>138</v>
      </c>
    </row>
    <row r="84" spans="2:8">
      <c r="B84" s="76" t="s">
        <v>415</v>
      </c>
      <c r="C84" s="12" t="s">
        <v>404</v>
      </c>
      <c r="D84" s="33" t="s">
        <v>405</v>
      </c>
      <c r="E84" s="33" t="s">
        <v>251</v>
      </c>
      <c r="F84" s="75">
        <v>70000</v>
      </c>
      <c r="G84" s="33">
        <v>1</v>
      </c>
      <c r="H84" s="74">
        <f t="shared" si="1"/>
        <v>70</v>
      </c>
    </row>
    <row r="85" spans="2:8">
      <c r="B85" s="76" t="s">
        <v>416</v>
      </c>
      <c r="C85" s="12" t="s">
        <v>404</v>
      </c>
      <c r="D85" s="33" t="s">
        <v>405</v>
      </c>
      <c r="E85" s="33" t="s">
        <v>251</v>
      </c>
      <c r="F85" s="75">
        <v>99000</v>
      </c>
      <c r="G85" s="33">
        <v>1</v>
      </c>
      <c r="H85" s="74">
        <f t="shared" si="1"/>
        <v>99</v>
      </c>
    </row>
    <row r="86" spans="2:8">
      <c r="B86" s="76" t="s">
        <v>417</v>
      </c>
      <c r="C86" s="12" t="s">
        <v>404</v>
      </c>
      <c r="D86" s="33" t="s">
        <v>405</v>
      </c>
      <c r="E86" s="33" t="s">
        <v>251</v>
      </c>
      <c r="F86" s="75">
        <v>89000</v>
      </c>
      <c r="G86" s="33">
        <v>1</v>
      </c>
      <c r="H86" s="74">
        <f t="shared" si="1"/>
        <v>89</v>
      </c>
    </row>
    <row r="87" spans="2:8">
      <c r="B87" s="76" t="s">
        <v>418</v>
      </c>
      <c r="C87" s="12" t="s">
        <v>404</v>
      </c>
      <c r="D87" s="33" t="s">
        <v>405</v>
      </c>
      <c r="E87" s="33" t="s">
        <v>251</v>
      </c>
      <c r="F87" s="75">
        <v>138000</v>
      </c>
      <c r="G87" s="33">
        <v>1</v>
      </c>
      <c r="H87" s="74">
        <f t="shared" si="1"/>
        <v>138</v>
      </c>
    </row>
    <row r="88" spans="2:8">
      <c r="B88" s="76" t="s">
        <v>419</v>
      </c>
      <c r="C88" s="12" t="s">
        <v>404</v>
      </c>
      <c r="D88" s="33" t="s">
        <v>405</v>
      </c>
      <c r="E88" s="33" t="s">
        <v>251</v>
      </c>
      <c r="F88" s="75">
        <v>196000</v>
      </c>
      <c r="G88" s="33">
        <v>1</v>
      </c>
      <c r="H88" s="74">
        <f t="shared" si="1"/>
        <v>196</v>
      </c>
    </row>
    <row r="89" spans="2:8">
      <c r="B89" s="76">
        <v>98111140</v>
      </c>
      <c r="C89" s="12" t="s">
        <v>254</v>
      </c>
      <c r="D89" s="33" t="s">
        <v>420</v>
      </c>
      <c r="E89" s="77" t="s">
        <v>251</v>
      </c>
      <c r="F89" s="75">
        <v>4876224</v>
      </c>
      <c r="G89" s="77">
        <v>1</v>
      </c>
      <c r="H89" s="74">
        <f t="shared" si="1"/>
        <v>4876.2240000000002</v>
      </c>
    </row>
    <row r="90" spans="2:8">
      <c r="B90" s="76">
        <v>98111140</v>
      </c>
      <c r="C90" s="12" t="s">
        <v>254</v>
      </c>
      <c r="D90" s="33" t="s">
        <v>420</v>
      </c>
      <c r="E90" s="77" t="s">
        <v>251</v>
      </c>
      <c r="F90" s="75">
        <v>283329</v>
      </c>
      <c r="G90" s="77">
        <v>1</v>
      </c>
      <c r="H90" s="74">
        <f t="shared" si="1"/>
        <v>283.32900000000001</v>
      </c>
    </row>
    <row r="91" spans="2:8">
      <c r="B91" s="76">
        <v>98111140</v>
      </c>
      <c r="C91" s="12" t="s">
        <v>254</v>
      </c>
      <c r="D91" s="33" t="s">
        <v>420</v>
      </c>
      <c r="E91" s="77" t="s">
        <v>251</v>
      </c>
      <c r="F91" s="75">
        <v>6563665</v>
      </c>
      <c r="G91" s="77">
        <v>1</v>
      </c>
      <c r="H91" s="74">
        <f t="shared" si="1"/>
        <v>6563.665</v>
      </c>
    </row>
    <row r="92" spans="2:8">
      <c r="B92" s="76">
        <v>98111140</v>
      </c>
      <c r="C92" s="12" t="s">
        <v>254</v>
      </c>
      <c r="D92" s="33" t="s">
        <v>420</v>
      </c>
      <c r="E92" s="77" t="s">
        <v>251</v>
      </c>
      <c r="F92" s="75">
        <v>699727</v>
      </c>
      <c r="G92" s="77">
        <v>1</v>
      </c>
      <c r="H92" s="74">
        <f t="shared" si="1"/>
        <v>699.72699999999998</v>
      </c>
    </row>
    <row r="93" spans="2:8">
      <c r="B93" s="76">
        <v>98111140</v>
      </c>
      <c r="C93" s="12" t="s">
        <v>254</v>
      </c>
      <c r="D93" s="33" t="s">
        <v>420</v>
      </c>
      <c r="E93" s="77" t="s">
        <v>251</v>
      </c>
      <c r="F93" s="75">
        <v>9158910</v>
      </c>
      <c r="G93" s="77">
        <v>1</v>
      </c>
      <c r="H93" s="74">
        <f t="shared" si="1"/>
        <v>9158.91</v>
      </c>
    </row>
    <row r="94" spans="2:8">
      <c r="B94" s="76">
        <v>98111140</v>
      </c>
      <c r="C94" s="12" t="s">
        <v>254</v>
      </c>
      <c r="D94" s="33" t="s">
        <v>420</v>
      </c>
      <c r="E94" s="77" t="s">
        <v>251</v>
      </c>
      <c r="F94" s="75">
        <v>2058398</v>
      </c>
      <c r="G94" s="77">
        <v>1</v>
      </c>
      <c r="H94" s="74">
        <f t="shared" si="1"/>
        <v>2058.3980000000001</v>
      </c>
    </row>
    <row r="95" spans="2:8">
      <c r="B95" s="76">
        <v>98111140</v>
      </c>
      <c r="C95" s="12" t="s">
        <v>254</v>
      </c>
      <c r="D95" s="33" t="s">
        <v>420</v>
      </c>
      <c r="E95" s="77" t="s">
        <v>251</v>
      </c>
      <c r="F95" s="75">
        <v>3321701</v>
      </c>
      <c r="G95" s="77">
        <v>1</v>
      </c>
      <c r="H95" s="74">
        <f t="shared" si="1"/>
        <v>3321.701</v>
      </c>
    </row>
    <row r="96" spans="2:8">
      <c r="B96" s="76" t="s">
        <v>421</v>
      </c>
      <c r="C96" s="12" t="s">
        <v>254</v>
      </c>
      <c r="D96" s="33" t="s">
        <v>420</v>
      </c>
      <c r="E96" s="77" t="s">
        <v>251</v>
      </c>
      <c r="F96" s="75"/>
      <c r="G96" s="77"/>
      <c r="H96" s="74">
        <f>-691111/1000</f>
        <v>-691.11099999999999</v>
      </c>
    </row>
    <row r="97" spans="2:8">
      <c r="B97" s="76">
        <v>98111140</v>
      </c>
      <c r="C97" s="12" t="s">
        <v>254</v>
      </c>
      <c r="D97" s="33" t="s">
        <v>420</v>
      </c>
      <c r="E97" s="77" t="s">
        <v>251</v>
      </c>
      <c r="F97" s="75">
        <v>3613341</v>
      </c>
      <c r="G97" s="77">
        <v>1</v>
      </c>
      <c r="H97" s="74">
        <f t="shared" si="1"/>
        <v>3613.3409999999999</v>
      </c>
    </row>
    <row r="98" spans="2:8">
      <c r="B98" s="76">
        <v>98111140</v>
      </c>
      <c r="C98" s="12" t="s">
        <v>254</v>
      </c>
      <c r="D98" s="33" t="s">
        <v>420</v>
      </c>
      <c r="E98" s="77" t="s">
        <v>251</v>
      </c>
      <c r="F98" s="75">
        <v>500694</v>
      </c>
      <c r="G98" s="77">
        <v>1</v>
      </c>
      <c r="H98" s="74">
        <f t="shared" si="1"/>
        <v>500.69400000000002</v>
      </c>
    </row>
    <row r="99" spans="2:8">
      <c r="B99" s="76">
        <v>98111140</v>
      </c>
      <c r="C99" s="12" t="s">
        <v>254</v>
      </c>
      <c r="D99" s="33" t="s">
        <v>420</v>
      </c>
      <c r="E99" s="77" t="s">
        <v>251</v>
      </c>
      <c r="F99" s="75">
        <v>5993731</v>
      </c>
      <c r="G99" s="77">
        <v>1</v>
      </c>
      <c r="H99" s="74">
        <f t="shared" si="1"/>
        <v>5993.7309999999998</v>
      </c>
    </row>
    <row r="100" spans="2:8">
      <c r="B100" s="76">
        <v>98111140</v>
      </c>
      <c r="C100" s="12" t="s">
        <v>254</v>
      </c>
      <c r="D100" s="33" t="s">
        <v>420</v>
      </c>
      <c r="E100" s="77" t="s">
        <v>251</v>
      </c>
      <c r="F100" s="75">
        <v>1379105</v>
      </c>
      <c r="G100" s="77">
        <v>1</v>
      </c>
      <c r="H100" s="74">
        <f t="shared" si="1"/>
        <v>1379.105</v>
      </c>
    </row>
    <row r="101" spans="2:8">
      <c r="B101" s="76">
        <v>98111140</v>
      </c>
      <c r="C101" s="12" t="s">
        <v>254</v>
      </c>
      <c r="D101" s="33" t="s">
        <v>420</v>
      </c>
      <c r="E101" s="77" t="s">
        <v>251</v>
      </c>
      <c r="F101" s="75">
        <v>1095226</v>
      </c>
      <c r="G101" s="77">
        <v>1</v>
      </c>
      <c r="H101" s="74">
        <f t="shared" si="1"/>
        <v>1095.2260000000001</v>
      </c>
    </row>
    <row r="102" spans="2:8">
      <c r="B102" s="76">
        <v>98111140</v>
      </c>
      <c r="C102" s="12" t="s">
        <v>254</v>
      </c>
      <c r="D102" s="33" t="s">
        <v>420</v>
      </c>
      <c r="E102" s="77" t="s">
        <v>251</v>
      </c>
      <c r="F102" s="75">
        <v>6139826</v>
      </c>
      <c r="G102" s="77">
        <v>1</v>
      </c>
      <c r="H102" s="74">
        <f t="shared" si="1"/>
        <v>6139.826</v>
      </c>
    </row>
    <row r="103" spans="2:8">
      <c r="B103" s="76">
        <v>98111140</v>
      </c>
      <c r="C103" s="12" t="s">
        <v>254</v>
      </c>
      <c r="D103" s="33" t="s">
        <v>420</v>
      </c>
      <c r="E103" s="77" t="s">
        <v>251</v>
      </c>
      <c r="F103" s="75">
        <v>4414270</v>
      </c>
      <c r="G103" s="77">
        <v>1</v>
      </c>
      <c r="H103" s="74">
        <f t="shared" ref="H103:H111" si="2">+G103*F103/1000</f>
        <v>4414.2700000000004</v>
      </c>
    </row>
    <row r="104" spans="2:8">
      <c r="B104" s="76">
        <v>98111140</v>
      </c>
      <c r="C104" s="12" t="s">
        <v>254</v>
      </c>
      <c r="D104" s="33" t="s">
        <v>420</v>
      </c>
      <c r="E104" s="77" t="s">
        <v>251</v>
      </c>
      <c r="F104" s="75">
        <v>863030</v>
      </c>
      <c r="G104" s="77">
        <v>1</v>
      </c>
      <c r="H104" s="74">
        <f t="shared" si="2"/>
        <v>863.03</v>
      </c>
    </row>
    <row r="105" spans="2:8">
      <c r="B105" s="76">
        <v>98111140</v>
      </c>
      <c r="C105" s="12" t="s">
        <v>254</v>
      </c>
      <c r="D105" s="33" t="s">
        <v>420</v>
      </c>
      <c r="E105" s="77" t="s">
        <v>251</v>
      </c>
      <c r="F105" s="75">
        <v>298129</v>
      </c>
      <c r="G105" s="77">
        <v>1</v>
      </c>
      <c r="H105" s="74">
        <f t="shared" si="2"/>
        <v>298.12900000000002</v>
      </c>
    </row>
    <row r="106" spans="2:8">
      <c r="B106" s="76">
        <v>98111140</v>
      </c>
      <c r="C106" s="12" t="s">
        <v>254</v>
      </c>
      <c r="D106" s="33" t="s">
        <v>420</v>
      </c>
      <c r="E106" s="77" t="s">
        <v>251</v>
      </c>
      <c r="F106" s="75">
        <v>3551222</v>
      </c>
      <c r="G106" s="77">
        <v>1</v>
      </c>
      <c r="H106" s="74">
        <f t="shared" si="2"/>
        <v>3551.2220000000002</v>
      </c>
    </row>
    <row r="107" spans="2:8">
      <c r="B107" s="76">
        <v>98111140</v>
      </c>
      <c r="C107" s="12" t="s">
        <v>254</v>
      </c>
      <c r="D107" s="33" t="s">
        <v>420</v>
      </c>
      <c r="E107" s="77" t="s">
        <v>251</v>
      </c>
      <c r="F107" s="75">
        <v>1142565</v>
      </c>
      <c r="G107" s="77">
        <v>1</v>
      </c>
      <c r="H107" s="74">
        <f t="shared" si="2"/>
        <v>1142.5650000000001</v>
      </c>
    </row>
    <row r="108" spans="2:8">
      <c r="B108" s="76">
        <v>98111140</v>
      </c>
      <c r="C108" s="12" t="s">
        <v>254</v>
      </c>
      <c r="D108" s="33" t="s">
        <v>420</v>
      </c>
      <c r="E108" s="77" t="s">
        <v>251</v>
      </c>
      <c r="F108" s="75">
        <v>2152756</v>
      </c>
      <c r="G108" s="77">
        <v>1</v>
      </c>
      <c r="H108" s="74">
        <f t="shared" si="2"/>
        <v>2152.7559999999999</v>
      </c>
    </row>
    <row r="109" spans="2:8">
      <c r="B109" s="76">
        <v>98111140</v>
      </c>
      <c r="C109" s="12" t="s">
        <v>254</v>
      </c>
      <c r="D109" s="33" t="s">
        <v>420</v>
      </c>
      <c r="E109" s="77" t="s">
        <v>251</v>
      </c>
      <c r="F109" s="75">
        <v>308843</v>
      </c>
      <c r="G109" s="77">
        <v>1</v>
      </c>
      <c r="H109" s="74">
        <f t="shared" si="2"/>
        <v>308.84300000000002</v>
      </c>
    </row>
    <row r="110" spans="2:8">
      <c r="B110" s="76">
        <v>98111140</v>
      </c>
      <c r="C110" s="12" t="s">
        <v>254</v>
      </c>
      <c r="D110" s="33" t="s">
        <v>420</v>
      </c>
      <c r="E110" s="77" t="s">
        <v>251</v>
      </c>
      <c r="F110" s="75">
        <v>3063417</v>
      </c>
      <c r="G110" s="77">
        <v>1</v>
      </c>
      <c r="H110" s="74">
        <f t="shared" si="2"/>
        <v>3063.4169999999999</v>
      </c>
    </row>
    <row r="111" spans="2:8">
      <c r="B111" s="76">
        <v>98111140</v>
      </c>
      <c r="C111" s="12" t="s">
        <v>254</v>
      </c>
      <c r="D111" s="33" t="s">
        <v>420</v>
      </c>
      <c r="E111" s="77" t="s">
        <v>251</v>
      </c>
      <c r="F111" s="75">
        <v>1417547</v>
      </c>
      <c r="G111" s="77">
        <v>1</v>
      </c>
      <c r="H111" s="74">
        <f t="shared" si="2"/>
        <v>1417.547</v>
      </c>
    </row>
    <row r="112" spans="2:8" ht="27" customHeight="1">
      <c r="B112" s="215" t="s">
        <v>255</v>
      </c>
      <c r="C112" s="376" t="s">
        <v>232</v>
      </c>
      <c r="D112" s="376"/>
      <c r="E112" s="376"/>
      <c r="F112" s="376"/>
      <c r="G112" s="376"/>
      <c r="H112" s="44">
        <f>H113</f>
        <v>2360</v>
      </c>
    </row>
    <row r="113" spans="2:8">
      <c r="B113" s="373" t="s">
        <v>256</v>
      </c>
      <c r="C113" s="374"/>
      <c r="D113" s="374"/>
      <c r="E113" s="374"/>
      <c r="F113" s="374"/>
      <c r="G113" s="375"/>
      <c r="H113" s="74">
        <f>H114+H115+H116</f>
        <v>2360</v>
      </c>
    </row>
    <row r="114" spans="2:8" ht="34.799999999999997">
      <c r="B114" s="76" t="s">
        <v>422</v>
      </c>
      <c r="C114" s="210" t="s">
        <v>387</v>
      </c>
      <c r="D114" s="33" t="s">
        <v>350</v>
      </c>
      <c r="E114" s="33" t="s">
        <v>251</v>
      </c>
      <c r="F114" s="75">
        <v>780000</v>
      </c>
      <c r="G114" s="33">
        <v>1</v>
      </c>
      <c r="H114" s="74">
        <f t="shared" ref="H114:H116" si="3">+G114*F114/1000</f>
        <v>780</v>
      </c>
    </row>
    <row r="115" spans="2:8" ht="34.799999999999997">
      <c r="B115" s="76" t="s">
        <v>423</v>
      </c>
      <c r="C115" s="210" t="s">
        <v>387</v>
      </c>
      <c r="D115" s="33" t="s">
        <v>350</v>
      </c>
      <c r="E115" s="33" t="s">
        <v>251</v>
      </c>
      <c r="F115" s="75">
        <v>980000</v>
      </c>
      <c r="G115" s="33">
        <v>1</v>
      </c>
      <c r="H115" s="74">
        <f t="shared" si="3"/>
        <v>980</v>
      </c>
    </row>
    <row r="116" spans="2:8" ht="34.799999999999997">
      <c r="B116" s="76" t="s">
        <v>424</v>
      </c>
      <c r="C116" s="210" t="s">
        <v>387</v>
      </c>
      <c r="D116" s="33" t="s">
        <v>350</v>
      </c>
      <c r="E116" s="33" t="s">
        <v>251</v>
      </c>
      <c r="F116" s="75">
        <v>600000</v>
      </c>
      <c r="G116" s="33">
        <v>1</v>
      </c>
      <c r="H116" s="74">
        <f t="shared" si="3"/>
        <v>600</v>
      </c>
    </row>
    <row r="120" spans="2:8" ht="52.2">
      <c r="C120" s="86" t="s">
        <v>274</v>
      </c>
      <c r="D120" s="87" t="s">
        <v>275</v>
      </c>
    </row>
  </sheetData>
  <mergeCells count="14">
    <mergeCell ref="B38:G38"/>
    <mergeCell ref="C112:G112"/>
    <mergeCell ref="B113:G113"/>
    <mergeCell ref="B5:H5"/>
    <mergeCell ref="B6:B7"/>
    <mergeCell ref="C6:C7"/>
    <mergeCell ref="D6:D7"/>
    <mergeCell ref="E6:E7"/>
    <mergeCell ref="F6:F7"/>
    <mergeCell ref="G6:H6"/>
    <mergeCell ref="B8:G8"/>
    <mergeCell ref="E9:G9"/>
    <mergeCell ref="C10:G10"/>
    <mergeCell ref="B11:G11"/>
  </mergeCells>
  <pageMargins left="0.31496062992125984" right="0.23622047244094491" top="0.35433070866141736" bottom="0.74803149606299213" header="0.23622047244094491" footer="0.31496062992125984"/>
  <pageSetup paperSize="9" scale="8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1" workbookViewId="0">
      <selection activeCell="M5" sqref="M5"/>
    </sheetView>
  </sheetViews>
  <sheetFormatPr defaultColWidth="9.109375" defaultRowHeight="17.399999999999999"/>
  <cols>
    <col min="1" max="1" width="5.6640625" style="10" customWidth="1"/>
    <col min="2" max="2" width="5.5546875" style="10" customWidth="1"/>
    <col min="3" max="3" width="5.88671875" style="10" customWidth="1"/>
    <col min="4" max="4" width="11.33203125" style="10" customWidth="1"/>
    <col min="5" max="5" width="13.6640625" style="10" customWidth="1"/>
    <col min="6" max="6" width="62.5546875" style="10" customWidth="1"/>
    <col min="7" max="7" width="24.44140625" style="10" hidden="1" customWidth="1"/>
    <col min="8" max="8" width="20.5546875" style="10" customWidth="1"/>
    <col min="9" max="9" width="22.44140625" style="10" customWidth="1"/>
    <col min="10" max="10" width="18.6640625" style="10" customWidth="1"/>
    <col min="11" max="11" width="23.109375" style="10" customWidth="1"/>
    <col min="12" max="16384" width="9.109375" style="10"/>
  </cols>
  <sheetData>
    <row r="1" spans="1:9">
      <c r="I1" s="63" t="s">
        <v>476</v>
      </c>
    </row>
    <row r="2" spans="1:9">
      <c r="I2" s="63" t="s">
        <v>119</v>
      </c>
    </row>
    <row r="3" spans="1:9">
      <c r="I3" s="63" t="s">
        <v>0</v>
      </c>
    </row>
    <row r="5" spans="1:9" ht="67.5" customHeight="1">
      <c r="D5" s="385" t="s">
        <v>427</v>
      </c>
      <c r="E5" s="385"/>
      <c r="F5" s="385"/>
      <c r="G5" s="385"/>
      <c r="H5" s="385"/>
      <c r="I5" s="385"/>
    </row>
    <row r="6" spans="1:9">
      <c r="H6" s="386" t="s">
        <v>428</v>
      </c>
      <c r="I6" s="386"/>
    </row>
    <row r="7" spans="1:9" ht="87" customHeight="1">
      <c r="A7" s="387" t="s">
        <v>5</v>
      </c>
      <c r="B7" s="387"/>
      <c r="C7" s="387"/>
      <c r="D7" s="387" t="s">
        <v>1</v>
      </c>
      <c r="E7" s="387"/>
      <c r="F7" s="216" t="s">
        <v>429</v>
      </c>
      <c r="G7" s="388" t="s">
        <v>430</v>
      </c>
      <c r="H7" s="388"/>
      <c r="I7" s="388"/>
    </row>
    <row r="8" spans="1:9" ht="31.5" customHeight="1">
      <c r="A8" s="392" t="s">
        <v>431</v>
      </c>
      <c r="B8" s="392" t="s">
        <v>432</v>
      </c>
      <c r="C8" s="392" t="s">
        <v>433</v>
      </c>
      <c r="D8" s="387" t="s">
        <v>434</v>
      </c>
      <c r="E8" s="393" t="s">
        <v>435</v>
      </c>
      <c r="F8" s="389"/>
      <c r="G8" s="216" t="s">
        <v>436</v>
      </c>
      <c r="H8" s="391" t="s">
        <v>21</v>
      </c>
      <c r="I8" s="391" t="s">
        <v>2</v>
      </c>
    </row>
    <row r="9" spans="1:9">
      <c r="A9" s="392"/>
      <c r="B9" s="392"/>
      <c r="C9" s="392"/>
      <c r="D9" s="387"/>
      <c r="E9" s="393"/>
      <c r="F9" s="390"/>
      <c r="G9" s="220"/>
      <c r="H9" s="327"/>
      <c r="I9" s="327"/>
    </row>
    <row r="10" spans="1:9" ht="18">
      <c r="A10" s="239"/>
      <c r="B10" s="239"/>
      <c r="C10" s="239"/>
      <c r="D10" s="216"/>
      <c r="E10" s="240"/>
      <c r="F10" s="219" t="s">
        <v>437</v>
      </c>
      <c r="G10" s="220"/>
      <c r="H10" s="245">
        <f>H12+H32</f>
        <v>0</v>
      </c>
      <c r="I10" s="245">
        <f>I12+I32</f>
        <v>0</v>
      </c>
    </row>
    <row r="11" spans="1:9">
      <c r="A11" s="239"/>
      <c r="B11" s="239"/>
      <c r="C11" s="239"/>
      <c r="D11" s="216"/>
      <c r="E11" s="240"/>
      <c r="F11" s="217" t="str">
        <f>F13</f>
        <v xml:space="preserve"> այդ թվում`</v>
      </c>
      <c r="G11" s="220"/>
      <c r="H11" s="221"/>
      <c r="I11" s="221"/>
    </row>
    <row r="12" spans="1:9" s="226" customFormat="1" ht="33.75" customHeight="1">
      <c r="A12" s="246"/>
      <c r="B12" s="246"/>
      <c r="C12" s="246"/>
      <c r="D12" s="241"/>
      <c r="E12" s="247"/>
      <c r="F12" s="219" t="str">
        <f>F25</f>
        <v xml:space="preserve">ՀՀ տարածքային կառավարման և ենթակառուցվածքների նախարարություն </v>
      </c>
      <c r="G12" s="225"/>
      <c r="H12" s="248">
        <f>H14</f>
        <v>6473999.7080000006</v>
      </c>
      <c r="I12" s="248">
        <f>I14</f>
        <v>7102276.0079999994</v>
      </c>
    </row>
    <row r="13" spans="1:9">
      <c r="A13" s="222"/>
      <c r="B13" s="222"/>
      <c r="C13" s="222"/>
      <c r="D13" s="222"/>
      <c r="E13" s="222"/>
      <c r="F13" s="222" t="s">
        <v>3</v>
      </c>
      <c r="G13" s="217"/>
      <c r="H13" s="220"/>
      <c r="I13" s="220"/>
    </row>
    <row r="14" spans="1:9" s="226" customFormat="1" ht="18">
      <c r="A14" s="223" t="s">
        <v>52</v>
      </c>
      <c r="B14" s="223"/>
      <c r="C14" s="223"/>
      <c r="D14" s="224"/>
      <c r="E14" s="224"/>
      <c r="F14" s="224" t="str">
        <f>Հ5!G14</f>
        <v xml:space="preserve"> ՏՆՏԵՍԱԿԱՆ ՀԱՐԱԲԵՐՈՒԹՅՈՒՆՆԵՐ</v>
      </c>
      <c r="G14" s="225"/>
      <c r="H14" s="225">
        <f t="shared" ref="H14:I14" si="0">H16</f>
        <v>6473999.7080000006</v>
      </c>
      <c r="I14" s="225">
        <f t="shared" si="0"/>
        <v>7102276.0079999994</v>
      </c>
    </row>
    <row r="15" spans="1:9" ht="18">
      <c r="A15" s="223"/>
      <c r="B15" s="227"/>
      <c r="C15" s="227"/>
      <c r="D15" s="222"/>
      <c r="E15" s="222"/>
      <c r="F15" s="222" t="s">
        <v>3</v>
      </c>
      <c r="G15" s="217"/>
      <c r="H15" s="220"/>
      <c r="I15" s="220"/>
    </row>
    <row r="16" spans="1:9" s="226" customFormat="1" ht="18">
      <c r="A16" s="223"/>
      <c r="B16" s="223" t="s">
        <v>54</v>
      </c>
      <c r="C16" s="223"/>
      <c r="D16" s="224"/>
      <c r="E16" s="224"/>
      <c r="F16" s="224" t="str">
        <f>Հ5!G33</f>
        <v xml:space="preserve"> Տրանսպորտ</v>
      </c>
      <c r="G16" s="225"/>
      <c r="H16" s="225">
        <f t="shared" ref="H16:I16" si="1">H18</f>
        <v>6473999.7080000006</v>
      </c>
      <c r="I16" s="225">
        <f t="shared" si="1"/>
        <v>7102276.0079999994</v>
      </c>
    </row>
    <row r="17" spans="1:9" ht="18">
      <c r="A17" s="223"/>
      <c r="B17" s="223"/>
      <c r="C17" s="223"/>
      <c r="D17" s="222"/>
      <c r="E17" s="222"/>
      <c r="F17" s="222" t="s">
        <v>3</v>
      </c>
      <c r="G17" s="217"/>
      <c r="H17" s="220"/>
      <c r="I17" s="220"/>
    </row>
    <row r="18" spans="1:9" s="226" customFormat="1" ht="18">
      <c r="A18" s="223"/>
      <c r="B18" s="223"/>
      <c r="C18" s="223" t="s">
        <v>438</v>
      </c>
      <c r="D18" s="224"/>
      <c r="E18" s="224"/>
      <c r="F18" s="224" t="str">
        <f>Հ5!G35</f>
        <v xml:space="preserve"> Ճանապարհային տրանսպորտ</v>
      </c>
      <c r="G18" s="225"/>
      <c r="H18" s="225">
        <f t="shared" ref="H18:I18" si="2">H21</f>
        <v>6473999.7080000006</v>
      </c>
      <c r="I18" s="225">
        <f t="shared" si="2"/>
        <v>7102276.0079999994</v>
      </c>
    </row>
    <row r="19" spans="1:9" ht="18">
      <c r="A19" s="223"/>
      <c r="B19" s="223"/>
      <c r="C19" s="227"/>
      <c r="D19" s="222"/>
      <c r="E19" s="222"/>
      <c r="F19" s="222" t="s">
        <v>3</v>
      </c>
      <c r="G19" s="228"/>
      <c r="H19" s="220"/>
      <c r="I19" s="220"/>
    </row>
    <row r="20" spans="1:9" ht="34.799999999999997">
      <c r="A20" s="223"/>
      <c r="B20" s="223"/>
      <c r="C20" s="227"/>
      <c r="D20" s="222"/>
      <c r="E20" s="222"/>
      <c r="F20" s="222" t="s">
        <v>140</v>
      </c>
      <c r="G20" s="220"/>
      <c r="H20" s="220">
        <f t="shared" ref="H20:I20" si="3">H21</f>
        <v>6473999.7080000006</v>
      </c>
      <c r="I20" s="220">
        <f t="shared" si="3"/>
        <v>7102276.0079999994</v>
      </c>
    </row>
    <row r="21" spans="1:9" ht="18">
      <c r="A21" s="227"/>
      <c r="B21" s="227"/>
      <c r="C21" s="223"/>
      <c r="D21" s="222">
        <v>1049</v>
      </c>
      <c r="E21" s="222"/>
      <c r="F21" s="222" t="str">
        <f>Հ5!G39</f>
        <v>Ճանապարհային ցանցի բարելավում</v>
      </c>
      <c r="G21" s="220"/>
      <c r="H21" s="220">
        <f t="shared" ref="H21:I21" si="4">H23</f>
        <v>6473999.7080000006</v>
      </c>
      <c r="I21" s="220">
        <f t="shared" si="4"/>
        <v>7102276.0079999994</v>
      </c>
    </row>
    <row r="22" spans="1:9" ht="18">
      <c r="A22" s="227"/>
      <c r="B22" s="223"/>
      <c r="C22" s="227"/>
      <c r="D22" s="222"/>
      <c r="E22" s="222"/>
      <c r="F22" s="222" t="s">
        <v>3</v>
      </c>
      <c r="G22" s="228"/>
      <c r="H22" s="220"/>
      <c r="I22" s="220"/>
    </row>
    <row r="23" spans="1:9" ht="41.25" customHeight="1">
      <c r="A23" s="227"/>
      <c r="B23" s="227"/>
      <c r="C23" s="227"/>
      <c r="D23" s="229"/>
      <c r="E23" s="229">
        <v>21001</v>
      </c>
      <c r="F23" s="136" t="s">
        <v>155</v>
      </c>
      <c r="G23" s="220"/>
      <c r="H23" s="220">
        <f t="shared" ref="H23:I23" si="5">H25</f>
        <v>6473999.7080000006</v>
      </c>
      <c r="I23" s="220">
        <f t="shared" si="5"/>
        <v>7102276.0079999994</v>
      </c>
    </row>
    <row r="24" spans="1:9" ht="18">
      <c r="A24" s="227"/>
      <c r="B24" s="227"/>
      <c r="C24" s="223"/>
      <c r="D24" s="229"/>
      <c r="E24" s="229"/>
      <c r="F24" s="37" t="s">
        <v>173</v>
      </c>
      <c r="G24" s="228"/>
      <c r="H24" s="220"/>
      <c r="I24" s="220"/>
    </row>
    <row r="25" spans="1:9" ht="34.799999999999997">
      <c r="A25" s="227"/>
      <c r="B25" s="227"/>
      <c r="C25" s="227"/>
      <c r="D25" s="230"/>
      <c r="E25" s="230"/>
      <c r="F25" s="85" t="s">
        <v>34</v>
      </c>
      <c r="G25" s="231"/>
      <c r="H25" s="231">
        <f>H27</f>
        <v>6473999.7080000006</v>
      </c>
      <c r="I25" s="231">
        <f>I27</f>
        <v>7102276.0079999994</v>
      </c>
    </row>
    <row r="26" spans="1:9" ht="34.799999999999997">
      <c r="A26" s="227"/>
      <c r="B26" s="227"/>
      <c r="C26" s="227"/>
      <c r="D26" s="229"/>
      <c r="E26" s="229"/>
      <c r="F26" s="37" t="s">
        <v>174</v>
      </c>
      <c r="G26" s="228"/>
      <c r="H26" s="220"/>
      <c r="I26" s="220"/>
    </row>
    <row r="27" spans="1:9">
      <c r="A27" s="227"/>
      <c r="B27" s="227"/>
      <c r="C27" s="227"/>
      <c r="D27" s="229"/>
      <c r="E27" s="229"/>
      <c r="F27" s="34" t="s">
        <v>4</v>
      </c>
      <c r="G27" s="231"/>
      <c r="H27" s="231">
        <f t="shared" ref="H27:I30" si="6">H28</f>
        <v>6473999.7080000006</v>
      </c>
      <c r="I27" s="231">
        <f t="shared" si="6"/>
        <v>7102276.0079999994</v>
      </c>
    </row>
    <row r="28" spans="1:9">
      <c r="A28" s="227"/>
      <c r="B28" s="227"/>
      <c r="C28" s="227"/>
      <c r="D28" s="229"/>
      <c r="E28" s="229"/>
      <c r="F28" s="34" t="s">
        <v>20</v>
      </c>
      <c r="G28" s="231"/>
      <c r="H28" s="231">
        <f t="shared" si="6"/>
        <v>6473999.7080000006</v>
      </c>
      <c r="I28" s="231">
        <f t="shared" si="6"/>
        <v>7102276.0079999994</v>
      </c>
    </row>
    <row r="29" spans="1:9">
      <c r="A29" s="227"/>
      <c r="B29" s="227"/>
      <c r="C29" s="227"/>
      <c r="D29" s="229"/>
      <c r="E29" s="229"/>
      <c r="F29" s="34" t="s">
        <v>56</v>
      </c>
      <c r="G29" s="231"/>
      <c r="H29" s="231">
        <f t="shared" si="6"/>
        <v>6473999.7080000006</v>
      </c>
      <c r="I29" s="231">
        <f t="shared" si="6"/>
        <v>7102276.0079999994</v>
      </c>
    </row>
    <row r="30" spans="1:9">
      <c r="A30" s="227"/>
      <c r="B30" s="227"/>
      <c r="C30" s="227"/>
      <c r="D30" s="229"/>
      <c r="E30" s="229"/>
      <c r="F30" s="34" t="s">
        <v>57</v>
      </c>
      <c r="G30" s="231"/>
      <c r="H30" s="231">
        <f t="shared" si="6"/>
        <v>6473999.7080000006</v>
      </c>
      <c r="I30" s="231">
        <f t="shared" si="6"/>
        <v>7102276.0079999994</v>
      </c>
    </row>
    <row r="31" spans="1:9">
      <c r="A31" s="227"/>
      <c r="B31" s="227"/>
      <c r="C31" s="227"/>
      <c r="D31" s="229"/>
      <c r="E31" s="229"/>
      <c r="F31" s="138" t="s">
        <v>58</v>
      </c>
      <c r="G31" s="231"/>
      <c r="H31" s="231">
        <f>-H32</f>
        <v>6473999.7080000006</v>
      </c>
      <c r="I31" s="231">
        <f>-I32</f>
        <v>7102276.0079999994</v>
      </c>
    </row>
    <row r="32" spans="1:9" s="226" customFormat="1" ht="18">
      <c r="A32" s="223"/>
      <c r="B32" s="223"/>
      <c r="C32" s="223"/>
      <c r="D32" s="242"/>
      <c r="E32" s="242"/>
      <c r="F32" s="243" t="s">
        <v>337</v>
      </c>
      <c r="G32" s="244"/>
      <c r="H32" s="244">
        <f>H33</f>
        <v>-6473999.7080000006</v>
      </c>
      <c r="I32" s="244">
        <f>I33</f>
        <v>-7102276.0079999994</v>
      </c>
    </row>
    <row r="33" spans="1:11" s="226" customFormat="1" ht="36">
      <c r="A33" s="223">
        <v>11</v>
      </c>
      <c r="B33" s="223"/>
      <c r="C33" s="223"/>
      <c r="D33" s="224"/>
      <c r="E33" s="224"/>
      <c r="F33" s="224" t="s">
        <v>335</v>
      </c>
      <c r="G33" s="225"/>
      <c r="H33" s="225">
        <f t="shared" ref="H33:I33" si="7">H35</f>
        <v>-6473999.7080000006</v>
      </c>
      <c r="I33" s="225">
        <f t="shared" si="7"/>
        <v>-7102276.0079999994</v>
      </c>
    </row>
    <row r="34" spans="1:11">
      <c r="A34" s="232"/>
      <c r="B34" s="232"/>
      <c r="C34" s="232"/>
      <c r="D34" s="222"/>
      <c r="E34" s="222"/>
      <c r="F34" s="222" t="s">
        <v>3</v>
      </c>
      <c r="G34" s="220"/>
      <c r="H34" s="220"/>
      <c r="I34" s="220"/>
    </row>
    <row r="35" spans="1:11" s="226" customFormat="1" ht="18">
      <c r="A35" s="233"/>
      <c r="B35" s="223" t="s">
        <v>438</v>
      </c>
      <c r="C35" s="223"/>
      <c r="D35" s="234"/>
      <c r="E35" s="234"/>
      <c r="F35" s="234" t="s">
        <v>439</v>
      </c>
      <c r="G35" s="225"/>
      <c r="H35" s="225">
        <f>H37</f>
        <v>-6473999.7080000006</v>
      </c>
      <c r="I35" s="225">
        <f>I37</f>
        <v>-7102276.0079999994</v>
      </c>
      <c r="J35" s="297"/>
      <c r="K35" s="297"/>
    </row>
    <row r="36" spans="1:11">
      <c r="A36" s="232"/>
      <c r="B36" s="232"/>
      <c r="C36" s="227"/>
      <c r="D36" s="235"/>
      <c r="E36" s="235"/>
      <c r="F36" s="222" t="s">
        <v>3</v>
      </c>
      <c r="G36" s="220"/>
      <c r="H36" s="220"/>
      <c r="I36" s="220"/>
      <c r="J36" s="298"/>
      <c r="K36" s="298"/>
    </row>
    <row r="37" spans="1:11" s="226" customFormat="1" ht="18">
      <c r="A37" s="233"/>
      <c r="B37" s="236"/>
      <c r="C37" s="223" t="s">
        <v>438</v>
      </c>
      <c r="D37" s="224"/>
      <c r="E37" s="237"/>
      <c r="F37" s="234" t="s">
        <v>440</v>
      </c>
      <c r="G37" s="225"/>
      <c r="H37" s="225">
        <f>H41</f>
        <v>-6473999.7080000006</v>
      </c>
      <c r="I37" s="225">
        <f>I39</f>
        <v>-7102276.0079999994</v>
      </c>
      <c r="J37" s="297"/>
      <c r="K37" s="297"/>
    </row>
    <row r="38" spans="1:11">
      <c r="A38" s="232"/>
      <c r="B38" s="232"/>
      <c r="C38" s="227"/>
      <c r="D38" s="235"/>
      <c r="E38" s="235"/>
      <c r="F38" s="222" t="s">
        <v>3</v>
      </c>
      <c r="G38" s="220"/>
      <c r="H38" s="220"/>
      <c r="I38" s="220"/>
      <c r="J38" s="298"/>
      <c r="K38" s="298"/>
    </row>
    <row r="39" spans="1:11">
      <c r="A39" s="232"/>
      <c r="B39" s="232"/>
      <c r="C39" s="227"/>
      <c r="D39" s="235">
        <v>1139</v>
      </c>
      <c r="E39" s="235"/>
      <c r="F39" s="222" t="s">
        <v>440</v>
      </c>
      <c r="G39" s="220"/>
      <c r="H39" s="220">
        <f>H41</f>
        <v>-6473999.7080000006</v>
      </c>
      <c r="I39" s="220">
        <f>I41</f>
        <v>-7102276.0079999994</v>
      </c>
    </row>
    <row r="40" spans="1:11" s="226" customFormat="1" ht="18">
      <c r="A40" s="233"/>
      <c r="B40" s="233"/>
      <c r="C40" s="223"/>
      <c r="D40" s="234"/>
      <c r="E40" s="234"/>
      <c r="F40" s="222" t="str">
        <f>F38</f>
        <v xml:space="preserve"> այդ թվում`</v>
      </c>
      <c r="G40" s="225"/>
      <c r="H40" s="225"/>
      <c r="I40" s="225"/>
    </row>
    <row r="41" spans="1:11" ht="18">
      <c r="A41" s="232"/>
      <c r="B41" s="232"/>
      <c r="C41" s="232"/>
      <c r="D41" s="238"/>
      <c r="E41" s="222">
        <v>11001</v>
      </c>
      <c r="F41" s="222" t="s">
        <v>327</v>
      </c>
      <c r="G41" s="220"/>
      <c r="H41" s="220">
        <f>+H43</f>
        <v>-6473999.7080000006</v>
      </c>
      <c r="I41" s="220">
        <f>+I43</f>
        <v>-7102276.0079999994</v>
      </c>
    </row>
    <row r="42" spans="1:11">
      <c r="A42" s="232"/>
      <c r="B42" s="232"/>
      <c r="C42" s="232"/>
      <c r="D42" s="235"/>
      <c r="E42" s="222"/>
      <c r="F42" s="222" t="s">
        <v>42</v>
      </c>
      <c r="G42" s="220"/>
      <c r="H42" s="220"/>
      <c r="I42" s="220"/>
    </row>
    <row r="43" spans="1:11">
      <c r="A43" s="232"/>
      <c r="B43" s="232"/>
      <c r="C43" s="232"/>
      <c r="D43" s="235"/>
      <c r="E43" s="222"/>
      <c r="F43" s="222" t="s">
        <v>337</v>
      </c>
      <c r="G43" s="220"/>
      <c r="H43" s="220">
        <f>H45</f>
        <v>-6473999.7080000006</v>
      </c>
      <c r="I43" s="220">
        <f>I45</f>
        <v>-7102276.0079999994</v>
      </c>
    </row>
    <row r="44" spans="1:11" ht="34.799999999999997">
      <c r="A44" s="232"/>
      <c r="B44" s="232"/>
      <c r="C44" s="232"/>
      <c r="D44" s="235"/>
      <c r="E44" s="222"/>
      <c r="F44" s="222" t="s">
        <v>43</v>
      </c>
      <c r="G44" s="220"/>
      <c r="H44" s="220"/>
      <c r="I44" s="220"/>
    </row>
    <row r="45" spans="1:11">
      <c r="A45" s="232"/>
      <c r="B45" s="232"/>
      <c r="C45" s="232"/>
      <c r="D45" s="235"/>
      <c r="E45" s="222"/>
      <c r="F45" s="222" t="s">
        <v>441</v>
      </c>
      <c r="G45" s="220"/>
      <c r="H45" s="220">
        <f>H47</f>
        <v>-6473999.7080000006</v>
      </c>
      <c r="I45" s="220">
        <f>I47</f>
        <v>-7102276.0079999994</v>
      </c>
    </row>
    <row r="46" spans="1:11">
      <c r="A46" s="232"/>
      <c r="B46" s="232"/>
      <c r="C46" s="232"/>
      <c r="D46" s="235"/>
      <c r="E46" s="222"/>
      <c r="F46" s="222" t="s">
        <v>442</v>
      </c>
      <c r="G46" s="220"/>
      <c r="H46" s="220">
        <f>H47</f>
        <v>-6473999.7080000006</v>
      </c>
      <c r="I46" s="220">
        <f>I47</f>
        <v>-7102276.0079999994</v>
      </c>
    </row>
    <row r="47" spans="1:11">
      <c r="A47" s="232"/>
      <c r="B47" s="232"/>
      <c r="C47" s="232"/>
      <c r="D47" s="235"/>
      <c r="E47" s="222"/>
      <c r="F47" s="222" t="s">
        <v>443</v>
      </c>
      <c r="G47" s="220"/>
      <c r="H47" s="220">
        <f t="shared" ref="H47:I47" si="8">H48</f>
        <v>-6473999.7080000006</v>
      </c>
      <c r="I47" s="220">
        <f t="shared" si="8"/>
        <v>-7102276.0079999994</v>
      </c>
    </row>
    <row r="48" spans="1:11">
      <c r="A48" s="232"/>
      <c r="B48" s="232"/>
      <c r="C48" s="232"/>
      <c r="D48" s="235"/>
      <c r="E48" s="222"/>
      <c r="F48" s="222" t="s">
        <v>444</v>
      </c>
      <c r="G48" s="220"/>
      <c r="H48" s="220">
        <f>Հ5!H176</f>
        <v>-6473999.7080000006</v>
      </c>
      <c r="I48" s="220">
        <f>Հ5!I176</f>
        <v>-7102276.0079999994</v>
      </c>
    </row>
    <row r="51" spans="8:9">
      <c r="H51" s="298"/>
      <c r="I51" s="298"/>
    </row>
  </sheetData>
  <mergeCells count="13">
    <mergeCell ref="F8:F9"/>
    <mergeCell ref="H8:H9"/>
    <mergeCell ref="I8:I9"/>
    <mergeCell ref="A8:A9"/>
    <mergeCell ref="B8:B9"/>
    <mergeCell ref="C8:C9"/>
    <mergeCell ref="D8:D9"/>
    <mergeCell ref="E8:E9"/>
    <mergeCell ref="D5:I5"/>
    <mergeCell ref="H6:I6"/>
    <mergeCell ref="A7:C7"/>
    <mergeCell ref="D7:E7"/>
    <mergeCell ref="G7:I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7</vt:i4>
      </vt:variant>
    </vt:vector>
  </HeadingPairs>
  <TitlesOfParts>
    <vt:vector size="18" baseType="lpstr">
      <vt:lpstr>Հ1</vt:lpstr>
      <vt:lpstr>Հ2</vt:lpstr>
      <vt:lpstr>Հ3</vt:lpstr>
      <vt:lpstr>Հ4</vt:lpstr>
      <vt:lpstr>3-1</vt:lpstr>
      <vt:lpstr>Հ5</vt:lpstr>
      <vt:lpstr>Հ6</vt:lpstr>
      <vt:lpstr>Հ7</vt:lpstr>
      <vt:lpstr>Հ8</vt:lpstr>
      <vt:lpstr>Հ9</vt:lpstr>
      <vt:lpstr>Պահուստ</vt:lpstr>
      <vt:lpstr>Հ1!Print_Area</vt:lpstr>
      <vt:lpstr>Հ2!Print_Area</vt:lpstr>
      <vt:lpstr>Հ7!Print_Area</vt:lpstr>
      <vt:lpstr>'3-1'!Print_Titles</vt:lpstr>
      <vt:lpstr>Հ3!Print_Titles</vt:lpstr>
      <vt:lpstr>Հ5!Print_Titles</vt:lpstr>
      <vt:lpstr>Հ7!Print_Titles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https:/mul2-mta.gov.am/tasks/1372175/oneclick/4a389336fede9fe56f914d87ded16059db5b6d849b9c0c8ecbfc92c018332721.xlsx?token=c61a149634c94bb3d46f83c8bbc426be</cp:keywords>
  <cp:lastModifiedBy>User</cp:lastModifiedBy>
  <cp:lastPrinted>2023-08-14T12:36:24Z</cp:lastPrinted>
  <dcterms:created xsi:type="dcterms:W3CDTF">2020-01-16T08:04:10Z</dcterms:created>
  <dcterms:modified xsi:type="dcterms:W3CDTF">2023-08-23T15:25:41Z</dcterms:modified>
</cp:coreProperties>
</file>