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hidePivotFieldList="1" defaultThemeVersion="124226"/>
  <bookViews>
    <workbookView xWindow="0" yWindow="0" windowWidth="14629" windowHeight="7669" tabRatio="831" firstSheet="1" activeTab="6"/>
  </bookViews>
  <sheets>
    <sheet name="Հավելված N 1" sheetId="27" r:id="rId1"/>
    <sheet name="Հավելված N 2" sheetId="32" r:id="rId2"/>
    <sheet name="Հավելված N 3" sheetId="36" r:id="rId3"/>
    <sheet name="Հավելված N 4" sheetId="35" r:id="rId4"/>
    <sheet name="Հավելված N 5" sheetId="29" r:id="rId5"/>
    <sheet name="Հավելված N 6" sheetId="59" r:id="rId6"/>
    <sheet name="Հավելված N 7" sheetId="41" r:id="rId7"/>
  </sheets>
  <definedNames>
    <definedName name="a" localSheetId="5">#REF!</definedName>
    <definedName name="a">#REF!</definedName>
    <definedName name="AgencyCode" localSheetId="1">#REF!</definedName>
    <definedName name="AgencyCode" localSheetId="5">#REF!</definedName>
    <definedName name="AgencyCode">#REF!</definedName>
    <definedName name="AgencyName" localSheetId="1">#REF!</definedName>
    <definedName name="AgencyName" localSheetId="5">#REF!</definedName>
    <definedName name="AgencyName">#REF!</definedName>
    <definedName name="davit" localSheetId="5">#REF!</definedName>
    <definedName name="davit">#REF!</definedName>
    <definedName name="Functional1" localSheetId="1">#REF!</definedName>
    <definedName name="Functional1" localSheetId="5">#REF!</definedName>
    <definedName name="Functional1">#REF!</definedName>
    <definedName name="ggg" localSheetId="5">#REF!</definedName>
    <definedName name="ggg">#REF!</definedName>
    <definedName name="PANature" localSheetId="1">#REF!</definedName>
    <definedName name="PANature" localSheetId="5">#REF!</definedName>
    <definedName name="PANature">#REF!</definedName>
    <definedName name="PAType" localSheetId="1">#REF!</definedName>
    <definedName name="PAType" localSheetId="5">#REF!</definedName>
    <definedName name="PAType">#REF!</definedName>
    <definedName name="Performance2" localSheetId="1">#REF!</definedName>
    <definedName name="Performance2" localSheetId="5">#REF!</definedName>
    <definedName name="Performance2">#REF!</definedName>
    <definedName name="PerformanceType" localSheetId="1">#REF!</definedName>
    <definedName name="PerformanceType" localSheetId="5">#REF!</definedName>
    <definedName name="PerformanceType">#REF!</definedName>
    <definedName name="Հավելված" localSheetId="5">#REF!</definedName>
    <definedName name="Հավելված">#REF!</definedName>
    <definedName name="Մաս" localSheetId="5">#REF!</definedName>
    <definedName name="Մաս">#REF!</definedName>
    <definedName name="շախմատիստ" localSheetId="5">#REF!</definedName>
    <definedName name="շախմատիստ">#REF!</definedName>
  </definedNames>
  <calcPr calcId="125725"/>
</workbook>
</file>

<file path=xl/calcChain.xml><?xml version="1.0" encoding="utf-8"?>
<calcChain xmlns="http://schemas.openxmlformats.org/spreadsheetml/2006/main">
  <c r="E14" i="27"/>
  <c r="F14"/>
  <c r="D14"/>
  <c r="H80" i="32"/>
  <c r="I80"/>
  <c r="G80"/>
  <c r="H82"/>
  <c r="I82"/>
  <c r="G82"/>
  <c r="F12" i="35"/>
  <c r="G12"/>
  <c r="E12"/>
  <c r="F37"/>
  <c r="F36"/>
  <c r="F25" l="1"/>
  <c r="F26"/>
  <c r="F27"/>
  <c r="F28"/>
  <c r="F29"/>
  <c r="F30"/>
  <c r="F31"/>
  <c r="F32"/>
  <c r="F24"/>
  <c r="F15" i="36" l="1"/>
  <c r="G15"/>
  <c r="H15"/>
  <c r="E15"/>
  <c r="I14" i="41"/>
  <c r="I54" l="1"/>
  <c r="H32" i="36"/>
  <c r="G19" i="35" l="1"/>
  <c r="G18" s="1"/>
  <c r="G16" s="1"/>
  <c r="G14" s="1"/>
  <c r="E18"/>
  <c r="E16" s="1"/>
  <c r="E14" s="1"/>
  <c r="I75" i="32" l="1"/>
  <c r="I74" s="1"/>
  <c r="I73" s="1"/>
  <c r="I72" s="1"/>
  <c r="I71" s="1"/>
  <c r="I69" s="1"/>
  <c r="F38" i="59" s="1"/>
  <c r="G75" i="32"/>
  <c r="G74" s="1"/>
  <c r="G73" s="1"/>
  <c r="G72" s="1"/>
  <c r="G71" s="1"/>
  <c r="G69" s="1"/>
  <c r="D38" i="59" s="1"/>
  <c r="G32" i="32"/>
  <c r="G31" s="1"/>
  <c r="G30" s="1"/>
  <c r="G29" s="1"/>
  <c r="G28" s="1"/>
  <c r="G26" s="1"/>
  <c r="I32"/>
  <c r="I31" s="1"/>
  <c r="I30" s="1"/>
  <c r="I29" s="1"/>
  <c r="I28" s="1"/>
  <c r="I26" s="1"/>
  <c r="F18" i="35"/>
  <c r="F16" s="1"/>
  <c r="G67" i="32" l="1"/>
  <c r="D49" i="27" s="1"/>
  <c r="D42" s="1"/>
  <c r="I67" i="32"/>
  <c r="F49" i="27" s="1"/>
  <c r="F42" s="1"/>
  <c r="G24" i="32"/>
  <c r="D24" i="59"/>
  <c r="D51" i="29"/>
  <c r="I24" i="32"/>
  <c r="F24" i="59"/>
  <c r="F51" i="29"/>
  <c r="F14" i="35"/>
  <c r="H32" i="32"/>
  <c r="H31" s="1"/>
  <c r="H30" s="1"/>
  <c r="H29" s="1"/>
  <c r="H28" s="1"/>
  <c r="H26" s="1"/>
  <c r="E42" i="35"/>
  <c r="E40" s="1"/>
  <c r="E38" s="1"/>
  <c r="I63" i="41"/>
  <c r="I62"/>
  <c r="I61"/>
  <c r="I60"/>
  <c r="I59"/>
  <c r="I56"/>
  <c r="I58"/>
  <c r="I57"/>
  <c r="H75" i="32" l="1"/>
  <c r="H74" s="1"/>
  <c r="H73" s="1"/>
  <c r="H72" s="1"/>
  <c r="H71" s="1"/>
  <c r="H69" s="1"/>
  <c r="E38" i="59" s="1"/>
  <c r="G22" i="32"/>
  <c r="G20" s="1"/>
  <c r="G18" s="1"/>
  <c r="G16" s="1"/>
  <c r="G14" s="1"/>
  <c r="D23" i="27"/>
  <c r="H67" i="32"/>
  <c r="E49" i="27" s="1"/>
  <c r="I22" i="32"/>
  <c r="I20" s="1"/>
  <c r="I18" s="1"/>
  <c r="I16" s="1"/>
  <c r="I14" s="1"/>
  <c r="F23" i="27"/>
  <c r="H24" i="32"/>
  <c r="E24" i="59"/>
  <c r="G108" i="32"/>
  <c r="G107" s="1"/>
  <c r="G106" s="1"/>
  <c r="G105" s="1"/>
  <c r="G104" s="1"/>
  <c r="G102" s="1"/>
  <c r="G100" s="1"/>
  <c r="D68" i="27" s="1"/>
  <c r="D77" i="29" s="1"/>
  <c r="I55" i="41"/>
  <c r="I52"/>
  <c r="I51"/>
  <c r="I50"/>
  <c r="I49"/>
  <c r="I47"/>
  <c r="D24" i="29" l="1"/>
  <c r="D16" i="27"/>
  <c r="F16"/>
  <c r="F24" i="29"/>
  <c r="H22" i="32"/>
  <c r="H20" s="1"/>
  <c r="H18" s="1"/>
  <c r="H16" s="1"/>
  <c r="H14" s="1"/>
  <c r="E23" i="27"/>
  <c r="E51" i="29"/>
  <c r="E42" i="27"/>
  <c r="D121" i="59"/>
  <c r="I48" i="41"/>
  <c r="I46"/>
  <c r="I45" s="1"/>
  <c r="E24" i="29" l="1"/>
  <c r="E16" i="27"/>
  <c r="I44" i="41"/>
  <c r="I15"/>
  <c r="I16"/>
  <c r="I17"/>
  <c r="I18"/>
  <c r="I19"/>
  <c r="I20"/>
  <c r="I40"/>
  <c r="F26" i="36" s="1"/>
  <c r="I39" i="41"/>
  <c r="I38"/>
  <c r="I37"/>
  <c r="I36"/>
  <c r="I35"/>
  <c r="I34"/>
  <c r="I33"/>
  <c r="I32"/>
  <c r="I31"/>
  <c r="I30"/>
  <c r="I29"/>
  <c r="I28"/>
  <c r="I27"/>
  <c r="I26"/>
  <c r="I25"/>
  <c r="I24"/>
  <c r="I23"/>
  <c r="I22"/>
  <c r="F21" i="36" l="1"/>
  <c r="F24"/>
  <c r="I21" i="41"/>
  <c r="F20" i="36"/>
  <c r="G27" l="1"/>
  <c r="H27"/>
  <c r="E27"/>
  <c r="I53" i="41" l="1"/>
  <c r="I43" s="1"/>
  <c r="H30" i="36" l="1"/>
  <c r="G30"/>
  <c r="F29"/>
  <c r="D29" s="1"/>
  <c r="G37" i="35" s="1"/>
  <c r="F28" i="36"/>
  <c r="D28" l="1"/>
  <c r="F27"/>
  <c r="D27" s="1"/>
  <c r="E30"/>
  <c r="E35" i="35" l="1"/>
  <c r="E33" s="1"/>
  <c r="I13" i="41"/>
  <c r="I12" s="1"/>
  <c r="G17" i="36"/>
  <c r="G13" s="1"/>
  <c r="H17"/>
  <c r="H13" s="1"/>
  <c r="E17"/>
  <c r="D26"/>
  <c r="G32" i="35" s="1"/>
  <c r="F25" i="36"/>
  <c r="D25" s="1"/>
  <c r="G31" i="35" s="1"/>
  <c r="G99" i="32" l="1"/>
  <c r="G98" s="1"/>
  <c r="G97" s="1"/>
  <c r="G96" s="1"/>
  <c r="G95" s="1"/>
  <c r="G93" s="1"/>
  <c r="G58" s="1"/>
  <c r="G57" s="1"/>
  <c r="G56" s="1"/>
  <c r="G55" s="1"/>
  <c r="G54" s="1"/>
  <c r="G52" s="1"/>
  <c r="D95" i="59" s="1"/>
  <c r="E13" i="36"/>
  <c r="G36" i="35"/>
  <c r="G35" s="1"/>
  <c r="F35"/>
  <c r="F33" s="1"/>
  <c r="D24" i="36"/>
  <c r="G30" i="35" s="1"/>
  <c r="F23" i="36"/>
  <c r="D23" s="1"/>
  <c r="G29" i="35" s="1"/>
  <c r="F22" i="36"/>
  <c r="D22" s="1"/>
  <c r="G28" i="35" s="1"/>
  <c r="D21" i="36"/>
  <c r="G27" i="35" s="1"/>
  <c r="F18" i="36"/>
  <c r="F17" s="1"/>
  <c r="D17" s="1"/>
  <c r="D20"/>
  <c r="G26" i="35" s="1"/>
  <c r="F19" i="36"/>
  <c r="H99" i="32" l="1"/>
  <c r="H98" s="1"/>
  <c r="H97" s="1"/>
  <c r="H96" s="1"/>
  <c r="H95" s="1"/>
  <c r="H93" s="1"/>
  <c r="E110" i="59" s="1"/>
  <c r="D110"/>
  <c r="D18" i="36"/>
  <c r="D19"/>
  <c r="G25" i="35" s="1"/>
  <c r="E23" l="1"/>
  <c r="E22" s="1"/>
  <c r="E20" s="1"/>
  <c r="G92" i="32" l="1"/>
  <c r="G91" s="1"/>
  <c r="G90" s="1"/>
  <c r="G89" s="1"/>
  <c r="G88" s="1"/>
  <c r="G86" s="1"/>
  <c r="G84" s="1"/>
  <c r="G24" i="35"/>
  <c r="G23" s="1"/>
  <c r="I92" i="32" s="1"/>
  <c r="I91" s="1"/>
  <c r="I90" s="1"/>
  <c r="I89" s="1"/>
  <c r="I88" s="1"/>
  <c r="I86" s="1"/>
  <c r="F23" i="35"/>
  <c r="I11" i="41"/>
  <c r="I10" s="1"/>
  <c r="D74" i="59" l="1"/>
  <c r="G51" i="32"/>
  <c r="G50" s="1"/>
  <c r="G49" s="1"/>
  <c r="G48" s="1"/>
  <c r="G47" s="1"/>
  <c r="G45" s="1"/>
  <c r="G43" s="1"/>
  <c r="F74" i="59"/>
  <c r="I51" i="32"/>
  <c r="I50" s="1"/>
  <c r="I49" s="1"/>
  <c r="I48" s="1"/>
  <c r="I47" s="1"/>
  <c r="I45" s="1"/>
  <c r="F22" i="35"/>
  <c r="F20" s="1"/>
  <c r="H92" i="32"/>
  <c r="H91" s="1"/>
  <c r="H90" s="1"/>
  <c r="H89" s="1"/>
  <c r="H88" s="1"/>
  <c r="H86" s="1"/>
  <c r="H84" s="1"/>
  <c r="F30" i="36"/>
  <c r="D30" s="1"/>
  <c r="D32"/>
  <c r="E74" i="59" l="1"/>
  <c r="H51" i="32"/>
  <c r="H50" s="1"/>
  <c r="H49" s="1"/>
  <c r="H48" s="1"/>
  <c r="H47" s="1"/>
  <c r="H45" s="1"/>
  <c r="D59" i="59"/>
  <c r="F42" i="35"/>
  <c r="F59" i="59"/>
  <c r="E59" l="1"/>
  <c r="F40" i="35"/>
  <c r="G42"/>
  <c r="G40" s="1"/>
  <c r="F38" l="1"/>
  <c r="H108" i="32"/>
  <c r="H107" s="1"/>
  <c r="H106" s="1"/>
  <c r="H105" s="1"/>
  <c r="H104" s="1"/>
  <c r="H102" s="1"/>
  <c r="I108"/>
  <c r="I107" s="1"/>
  <c r="I106" s="1"/>
  <c r="I105" s="1"/>
  <c r="I104" s="1"/>
  <c r="I102" s="1"/>
  <c r="G38" i="35"/>
  <c r="H100" i="32" l="1"/>
  <c r="E121" i="59"/>
  <c r="H58" i="32"/>
  <c r="H57" s="1"/>
  <c r="H56" s="1"/>
  <c r="H55" s="1"/>
  <c r="H54" s="1"/>
  <c r="H52" s="1"/>
  <c r="H43" s="1"/>
  <c r="F121" i="59"/>
  <c r="I100" i="32"/>
  <c r="F68" i="27" s="1"/>
  <c r="F77" i="29" s="1"/>
  <c r="F13" i="36"/>
  <c r="E68" i="27" l="1"/>
  <c r="E77" i="29" s="1"/>
  <c r="E95" i="59"/>
  <c r="G22" i="35"/>
  <c r="I42" i="41" l="1"/>
  <c r="G33" i="35" l="1"/>
  <c r="G20" s="1"/>
  <c r="I99" i="32" l="1"/>
  <c r="I98" s="1"/>
  <c r="I97" s="1"/>
  <c r="I96" s="1"/>
  <c r="I95" s="1"/>
  <c r="I93" s="1"/>
  <c r="I84" s="1"/>
  <c r="F110" i="59" l="1"/>
  <c r="I58" i="32"/>
  <c r="I57" s="1"/>
  <c r="I56" s="1"/>
  <c r="I55" s="1"/>
  <c r="I54" s="1"/>
  <c r="I52" s="1"/>
  <c r="I43" s="1"/>
  <c r="D62" i="27"/>
  <c r="D55" s="1"/>
  <c r="G78" i="32"/>
  <c r="G76" s="1"/>
  <c r="G65" s="1"/>
  <c r="G63" s="1"/>
  <c r="G61" s="1"/>
  <c r="G59" s="1"/>
  <c r="F95" i="59" l="1"/>
  <c r="D36" i="27"/>
  <c r="G41" i="32"/>
  <c r="G39" s="1"/>
  <c r="G37" s="1"/>
  <c r="G35" s="1"/>
  <c r="G33" s="1"/>
  <c r="E62" i="27"/>
  <c r="E55" s="1"/>
  <c r="H78" i="32"/>
  <c r="H76" s="1"/>
  <c r="H65" s="1"/>
  <c r="H63" s="1"/>
  <c r="H61" s="1"/>
  <c r="H59" s="1"/>
  <c r="D66" i="29"/>
  <c r="G13" i="32" l="1"/>
  <c r="G11" s="1"/>
  <c r="E66" i="29"/>
  <c r="H41" i="32"/>
  <c r="H39" s="1"/>
  <c r="H37" s="1"/>
  <c r="H35" s="1"/>
  <c r="E36" i="27"/>
  <c r="D37" i="29"/>
  <c r="D29" i="27"/>
  <c r="D15" i="36"/>
  <c r="D12" i="27" l="1"/>
  <c r="H33" i="32"/>
  <c r="H13" s="1"/>
  <c r="H11" s="1"/>
  <c r="I78"/>
  <c r="I76" s="1"/>
  <c r="I65" s="1"/>
  <c r="I63" s="1"/>
  <c r="I61" s="1"/>
  <c r="I59" s="1"/>
  <c r="F62" i="27"/>
  <c r="F55" s="1"/>
  <c r="E37" i="29"/>
  <c r="E29" i="27"/>
  <c r="E12" l="1"/>
  <c r="I41" i="32"/>
  <c r="I39" s="1"/>
  <c r="I37" s="1"/>
  <c r="I35" s="1"/>
  <c r="F36" i="27"/>
  <c r="F66" i="29"/>
  <c r="I33" i="32" l="1"/>
  <c r="I13" s="1"/>
  <c r="I11" s="1"/>
  <c r="F37" i="29"/>
  <c r="F29" i="27"/>
  <c r="F12" l="1"/>
  <c r="E11" i="36"/>
  <c r="D13"/>
  <c r="G11"/>
  <c r="F11"/>
  <c r="H11"/>
  <c r="D11" l="1"/>
</calcChain>
</file>

<file path=xl/sharedStrings.xml><?xml version="1.0" encoding="utf-8"?>
<sst xmlns="http://schemas.openxmlformats.org/spreadsheetml/2006/main" count="709" uniqueCount="233">
  <si>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</si>
  <si>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</si>
  <si>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</si>
  <si>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</si>
  <si>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</si>
  <si>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</si>
  <si>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վրա կատարվող ծախսը (հազար դրամ)</t>
  </si>
  <si>
    <t>______________ ի    ___Ն որոշման</t>
  </si>
  <si>
    <t>ՄԱՍ 2. ՊԵՏԱԿԱՆ ՄԱՐՄՆԻ ԳԾՈՎ ԱՐԴՅՈՒՆՔԱՅԻՆ (ԿԱՏԱՐՈՂԱԿԱՆ) ՑՈՒՑԱՆԻՇՆԵՐԸ</t>
  </si>
  <si>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</si>
  <si>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</si>
  <si>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</si>
  <si>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</si>
  <si>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</si>
  <si>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</si>
  <si>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>Ծրագրի միջոցառումներ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</si>
  <si>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</si>
  <si>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</si>
  <si>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</si>
  <si>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ԸՆԹԱՑԻԿ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</si>
  <si>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</si>
  <si>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</si>
  <si>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</si>
  <si>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</si>
  <si>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 xml:space="preserve"> 01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</si>
  <si>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</si>
  <si>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</si>
  <si>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</si>
  <si>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</si>
  <si>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</si>
  <si>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</si>
  <si>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</si>
  <si>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Ծրագրի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</si>
  <si>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</si>
  <si>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</si>
  <si>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</si>
  <si>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</si>
  <si>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</si>
  <si>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>այդ թվում</t>
  </si>
  <si>
    <t>ՀՀ կրթության, գիտության, մշակույթի և սպորտի նախարարություն</t>
  </si>
  <si>
    <t xml:space="preserve"> ԿՐԹՈՒԹՅՈՒՆ</t>
  </si>
  <si>
    <t>Կրթությանը տրամադրվող օժանդակ ծառայություններ</t>
  </si>
  <si>
    <t>09</t>
  </si>
  <si>
    <t>06</t>
  </si>
  <si>
    <t xml:space="preserve">այդ թվում՝ բյուջետային ծախսերի տնտեսագիտական դասակարգման հոդվածներ
</t>
  </si>
  <si>
    <t>ԸՆԴԱՄԵՆԸ ԾԱԽՍԵՐ</t>
  </si>
  <si>
    <t xml:space="preserve"> Ծրագրի միջոցառումներ</t>
  </si>
  <si>
    <t xml:space="preserve">
1192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</si>
  <si>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</si>
  <si>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</si>
  <si>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Տարի</t>
  </si>
  <si>
    <t>Ծրագիր</t>
  </si>
  <si>
    <t>Միջոցառում</t>
  </si>
  <si>
    <t>այդ թվում` ըստ կատարողների</t>
  </si>
  <si>
    <t xml:space="preserve"> այդ թվում` ըստ կատարողների</t>
  </si>
  <si>
    <t>ՀՀ ԿՐԹՈՒԹՅԱՆ, ԳԻՏՈՒԹՅԱՆ, ՄՇԱԿՈՒՅԹԻ ԵՎ ՍՊՈՐՏԻ ՆԱԽԱՐԱՐՈՒԹՅՈՒՆ</t>
  </si>
  <si>
    <t>այդ  թվում՝</t>
  </si>
  <si>
    <t>Բյուջետային գլխավոր կարգադրիչների, ծրագրերի, միջոցառումների և ուղղությունների անվանումները</t>
  </si>
  <si>
    <t>այդ թվում՝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</si>
  <si>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</si>
  <si>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</si>
  <si>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</si>
  <si>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</si>
  <si>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</si>
  <si>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</si>
  <si>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</si>
  <si>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 xml:space="preserve"> Այլ պետական կազմակերպությունների կողմից օգտագործվող ոչ ֆինանսական ակտիվների հետ գործառնություններ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</si>
  <si>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</si>
  <si>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</si>
  <si>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</si>
  <si>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</si>
  <si>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</si>
  <si>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</si>
  <si>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</si>
  <si>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>ԳՀ</t>
  </si>
  <si>
    <t>Բաժին N 09</t>
  </si>
  <si>
    <t>Խումբ N 06</t>
  </si>
  <si>
    <t>Դաս N 01</t>
  </si>
  <si>
    <t xml:space="preserve"> ՄԱՍ II.  ԱՇԽԱՏԱՆՔՆԵՐ</t>
  </si>
  <si>
    <t xml:space="preserve"> դրամ</t>
  </si>
  <si>
    <t xml:space="preserve"> </t>
  </si>
  <si>
    <t xml:space="preserve"> ՄԱՍ III. ԾԱՌԱՅՈՒԹՅՈՒՆՆԵՐ</t>
  </si>
  <si>
    <t>տեխնիկական հսկողության ծառայություններ</t>
  </si>
  <si>
    <t>հեղինակային հսկողության ծառայություններ</t>
  </si>
  <si>
    <t>Հավելված N 1</t>
  </si>
  <si>
    <t>Հավելված N 2</t>
  </si>
  <si>
    <t xml:space="preserve"> ______________ ի    ___Ն որոշման</t>
  </si>
  <si>
    <t>Հավելված N 3</t>
  </si>
  <si>
    <t>Հավելված N 6</t>
  </si>
  <si>
    <t>Հավելված N 4</t>
  </si>
  <si>
    <t>այդ թվում` ըստ ուղղությունների</t>
  </si>
  <si>
    <t>դրամ</t>
  </si>
  <si>
    <t>ՄԱ</t>
  </si>
  <si>
    <t xml:space="preserve">Ցուցանիշների փոփոխությունը (ավելացումները նշված են դրական նշանով)  </t>
  </si>
  <si>
    <t>Ընդամենը</t>
  </si>
  <si>
    <t>ՀՀ Գեղարքունիքի մարզ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</si>
  <si>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</si>
  <si>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</si>
  <si>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</si>
  <si>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</si>
  <si>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>Ապահով դպրոց</t>
  </si>
  <si>
    <t xml:space="preserve"> Ապահով դպրոց</t>
  </si>
  <si>
    <t xml:space="preserve"> Դպրոցներին սպառնացող աղետների ռիսկի կառավարման կարողությունների հզորացում, դպրոցի անձնակազմի և աշակերտների անվտանգության ապահովման մակարդակի բարձրացում՛ կիրառելով ներառական և երեխայակենտրոն մոտեցում</t>
  </si>
  <si>
    <t xml:space="preserve"> Դպրոցական միջավայրի բարելավում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</si>
  <si>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</si>
  <si>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Ապահով դպրոց </t>
  </si>
  <si>
    <t xml:space="preserve"> Հանրակրթական դպրոցներ </t>
  </si>
  <si>
    <t>Ակտիվն օգտագործող կազմակերպությունների անվանումները</t>
  </si>
  <si>
    <t xml:space="preserve">ՀՀ կրթության, գիտության, մշակույթի և սպորտի նախարարություն </t>
  </si>
  <si>
    <t xml:space="preserve">Ցուցանիշների փոփոխությունը (ավելացումները նշված են դրական նշանով, իսկ նվազեցումները՝ փակագծերում)  </t>
  </si>
  <si>
    <t>Բաժին</t>
  </si>
  <si>
    <t>Խումբ</t>
  </si>
  <si>
    <t xml:space="preserve"> Հաստատությունների քանակ, որոնց շինարարական աշխատանքների ավարտվածության աստիճանը 100% է, հատ </t>
  </si>
  <si>
    <t xml:space="preserve">Ցուցանիշների փոփոխությունը (նվազեցումները նշված են փակագծերում)  </t>
  </si>
  <si>
    <t>ՄԱՍ 1. ՊԵՏԱԿԱՆ ՄԱՐՄՆԻ ԳԾՈՎ ԱՐԴՅՈՒՆՔԱՅԻՆ (ԿԱՏԱՐՈՂԱԿԱՆ) ՑՈՒՑԱՆԻՇՆԵՐԸ</t>
  </si>
  <si>
    <t>Աղյուսակ 9․13</t>
  </si>
  <si>
    <t xml:space="preserve">ՀՀ կառավարության  2022 թվականի </t>
  </si>
  <si>
    <t>Հավելված N 5</t>
  </si>
  <si>
    <t xml:space="preserve"> Կազմակերպությունների թիվը, որտեղ կատարվում են ներդրումները, հատ </t>
  </si>
  <si>
    <t>Կրթական օբյեկտների շենքային պայմանների բարելավում</t>
  </si>
  <si>
    <t>1183-32001</t>
  </si>
  <si>
    <t xml:space="preserve"> Կրթական օբյեկտների շենքային պայմանների բարելավում</t>
  </si>
  <si>
    <t xml:space="preserve"> շինարարական աշխատանքներ դպրոցների համար</t>
  </si>
  <si>
    <t>ՀՀ Արագածոտնի մարզ</t>
  </si>
  <si>
    <t xml:space="preserve"> Կրթական օբյեկտների շենքերի (մասնաշենքերի)
հիմնանորոգում (համաշինարարական աշխատանքներ,
ջեռուցման համակարգի իրականացում, ներքին հարդարում, տարածքի բարեկարգում) և նախագծում </t>
  </si>
  <si>
    <t>Հավելված N 7</t>
  </si>
  <si>
    <t>Աղյուսակ 9․1.51</t>
  </si>
  <si>
    <t xml:space="preserve"> կրթական օբյեկտների հիմնանորոգում</t>
  </si>
  <si>
    <t>Հանրակրթության ծրագիր</t>
  </si>
  <si>
    <t xml:space="preserve"> Հանրակրթության ծրագիր</t>
  </si>
  <si>
    <t xml:space="preserve"> Ապահովել անվճար և որակյալ հանրակրթություն</t>
  </si>
  <si>
    <t xml:space="preserve"> Մտավոր, հոգևոր, ֆիզիկական և սոցիալական ունակությունների համակողմանի ու ներդաշնակ զարգացմամբ, հայրենասիրության, պետականության և մարդասիրության ոգով դաստիրակված, պատշաճ վարքով և վարվելակերպով անձի  ձևավորում</t>
  </si>
  <si>
    <t xml:space="preserve"> Ակտիվն օգտագործող կազմակերպությունների անվանումները </t>
  </si>
  <si>
    <t xml:space="preserve">Միջոցառման դասիչը` </t>
  </si>
  <si>
    <t>ՀՀ Արագածոտնի մարզպետարան</t>
  </si>
  <si>
    <t>«Ապարանի Հ. Ոսկանյանի անվան թիվ 2 հիմնական դպրոց» ՊՈԱԿ</t>
  </si>
  <si>
    <t>«Ներքին Սասնաշենի Հ.Հովհաննիսյանի անվան միջնակարգ դպրոց» ՊՈԱԿ</t>
  </si>
  <si>
    <t>«Ապարան քաղաքի Վ.Եղիազարյանի անվան թիվ 1 հիմնական դպրոց» ՊՈԱԿ</t>
  </si>
  <si>
    <t>«Ափնայի միջնակարգ դպրոց» ՊՈԱԿ</t>
  </si>
  <si>
    <t>«Եղիպատրուշի միջնակարգ դպրոց» ՊՈԱԿ</t>
  </si>
  <si>
    <t>«Գեղադիրի Ռ.Խաչատրյանի անվան միջնակարգ դպրոց» ՊՈԱԿ</t>
  </si>
  <si>
    <t>«Նորաշենի Ռ. Հարությունյանի անվան միջնակարգ դպրոց» ՊՈԱԿ</t>
  </si>
  <si>
    <t>«Ուջանի Զորավար Անդրանիկի անվան միջնակարգ դպրոց» ՊՈԱԿ</t>
  </si>
  <si>
    <t>«Ծիլքարի միջնակարգ դպրոց» ՊՈԱԿ</t>
  </si>
  <si>
    <t>ՀՀ Գեղարքունիքի մարզպետարան</t>
  </si>
  <si>
    <t>«Վարդենիս քաղաքի Էդ. Պողոսյանի անվան N 2 հիմնական դպրոց» ՊՈԱԿ</t>
  </si>
  <si>
    <t>«Ծովինար գյուղի Ա. Խաչատրյանի անվան միջնակարգ դպրոց» ՊՈԱԿ</t>
  </si>
  <si>
    <t>Հանրակրթական դպրոցների գույքով և տեխնիկայով ապահովում</t>
  </si>
  <si>
    <t>1183-32012</t>
  </si>
  <si>
    <t xml:space="preserve"> Հանրակրթական դպրոցների գույքով և տեխնիկայով ապահովում</t>
  </si>
  <si>
    <t xml:space="preserve"> ՄԱՍ I.  ԱՊՐԱՆՔՆԵՐ</t>
  </si>
  <si>
    <t>Գրատախտակ մարկերով գրելու համար, կախովի</t>
  </si>
  <si>
    <t>հատ</t>
  </si>
  <si>
    <t xml:space="preserve"> ՄԵՔԵՆԱՆԵՐ ԵՎ ՍԱՐՔԱՎՈՐՈՒՄՆԵՐ</t>
  </si>
  <si>
    <t xml:space="preserve"> - Վարչական սարքավորումներ </t>
  </si>
  <si>
    <t xml:space="preserve"> Հանրակրթական դպրոցների գույքով և տեխնիկայով ապահովում </t>
  </si>
  <si>
    <t xml:space="preserve"> Կրթական ժամանակակից նորմերին համապատասխանող գույքի ձեռքբերում </t>
  </si>
  <si>
    <t xml:space="preserve"> Ոչ մոդուլային դպրոցների թիվը, որոնք ապահովվում են գույքով, հատ </t>
  </si>
  <si>
    <t xml:space="preserve"> Կրթական ժամանակակից նորմերին համապատասխանող գույքի ձեռքբերում</t>
  </si>
  <si>
    <t>01</t>
  </si>
  <si>
    <t xml:space="preserve"> ՍՈՒԲՍԻԴԻԱՆԵՐ</t>
  </si>
  <si>
    <t xml:space="preserve"> Սուբսիդիաներ պետական կազմակերպություններին</t>
  </si>
  <si>
    <t xml:space="preserve"> - Սուբսիդիաներ ոչ ֆինանսական պետական կազմակերպություններին</t>
  </si>
  <si>
    <t xml:space="preserve"> Միջնակարգ ընդհանուր կրթություն</t>
  </si>
  <si>
    <t>02</t>
  </si>
  <si>
    <t xml:space="preserve"> Հիմնական ընդհանուր կրթություն</t>
  </si>
  <si>
    <t xml:space="preserve"> Ծառայությունների մատուցում </t>
  </si>
  <si>
    <t xml:space="preserve"> Ծառայությունը մատուցող կազմակերպության(ների) անվանում(ներ)ը՛ </t>
  </si>
  <si>
    <t>սեղաններ</t>
  </si>
  <si>
    <t xml:space="preserve"> ԷԱՃ</t>
  </si>
  <si>
    <t xml:space="preserve"> հատ</t>
  </si>
  <si>
    <t>պրոյեկտորներ</t>
  </si>
  <si>
    <t>կրակմարիչներ</t>
  </si>
  <si>
    <t>սպորտային մարմնամարզության նժույգ թափեր (մարզումային)</t>
  </si>
  <si>
    <t xml:space="preserve">ԳՀ </t>
  </si>
  <si>
    <t>բասկետբոլի ցանց</t>
  </si>
  <si>
    <t>Ցուցանիշների փոփոխությունը (ավելացումները նշված են դրական նշանով)</t>
  </si>
  <si>
    <t>Առաջին կիսամյակ</t>
  </si>
  <si>
    <t>Ինն ամիս</t>
  </si>
  <si>
    <t>ՀՀ կառավարության  2023 թվականի</t>
  </si>
  <si>
    <t xml:space="preserve">ՀՀ կառավարության  2023 թվականի </t>
  </si>
  <si>
    <t>ՀԱՅԱՍՏԱՆԻ ՀԱՆՐԱՊԵՏՈՒԹՅԱՆ ԿԱՌԱՎԱՐՈՒԹՅԱՆ 2022 ԹՎԱԿԱՆԻ ԴԵԿՏԵՄԲԵՐԻ 29-Ի N2111-Ն ՈՐՈՇՄԱՆ N 3 ԵՎ N 4 ՀԱՎԵԼՎԱԾՆԵՐՈՒՄ ԿԱՏԱՐՎՈՂ  ՓՈՓՈԽՈՒԹՅՈՒՆՆԵՐԸ ԵՎ ԼՐԱՑՈՒՄՆԵՐԸ</t>
  </si>
  <si>
    <t xml:space="preserve"> Հիմնական ընդհանուր հանրակրթություն</t>
  </si>
  <si>
    <t>«ՀԱՅԱUՏԱՆԻ ՀԱՆՐԱՊԵՏՈՒԹՅԱՆ 2023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2022 ԹՎԱԿԱՆԻ ԴԵԿՏԵՄԲԵՐԻ 29-Ի N 2111-Ն ՈՐՈՇՄԱՆ N 5 ՀԱՎԵԼՎԱԾԻ N 1 ԱՂՅՈՒՍԱԿՈՒՄ ԿԱՏԱՐՎՈՂ ՓՈՓՈԽՈՒԹՅՈՒՆՆԵՐԸ ԵՎ ԼՐԱՑՈՒՄՆԵՐԸ</t>
  </si>
  <si>
    <t xml:space="preserve"> Պարտադիր կրթության երկրորդ մակարդակում սովորողների ընդգրկվածության, գրագիտության և համակողմանի զարգացման բարձր մակարդակի ապահովում</t>
  </si>
  <si>
    <t xml:space="preserve">ՀԱՅԱՍՏԱՆԻ ՀԱՆՐԱՊԵՏՈՒԹՅԱՆ ԿԱՌԱՎԱՐՈՒԹՅԱՆ 2022 ԹՎԱԿԱՆԻ ԴԵԿՏԵՄԲԵՐԻ 29-Ի N 2111-Ն ՈՐՈՇՄԱՆ N 9 ՀԱՎԵԼՎԱԾԻ N 9.13 ԱՂՅՈՒՍԱԿՈՒՄ ԿԱՏԱՐՎՈՂ ՓՈՓՈԽՈՒԹՅՈՒՆՆԵՐԸ ԵՎ ԼՐԱՑՈՒՄՆԵՐԸ </t>
  </si>
  <si>
    <t xml:space="preserve"> Հիմնական ընդհանուր հանրակրթություն </t>
  </si>
  <si>
    <t xml:space="preserve"> Պարտադիր կրթության երկրորդ մակարդակում սովորողների ընդգրկվածության, գրագիտության և համակողմանի զարգացման բարձր մակարդակի ապահովում </t>
  </si>
  <si>
    <t xml:space="preserve"> ՀՀ կրթության, գիտության,մշակույթի և սպորտի նախարարության, ՀՀ մարզպետարանների, Երևանի քաղաքապետարանի ենթակայության ուսումնական հաստատություններ </t>
  </si>
  <si>
    <t>Աղյուսակ 9․1.48</t>
  </si>
  <si>
    <t xml:space="preserve"> Մարզպետարանի ենթակայության հանրակրթական ուսումնական հաստատություններ </t>
  </si>
  <si>
    <t>Մանկապատանեկան մարզադպրոցներին, մարզաձևերի ազգային ֆեդերացիաներին և այլ մարզական հասարակական կազմակերպություններին գույքով ապահովում</t>
  </si>
  <si>
    <t xml:space="preserve"> այդ թվում՝ ըստ ուղղությունների</t>
  </si>
  <si>
    <t>ՀՀ Արմավիրի մարզ</t>
  </si>
  <si>
    <t>Արմավիրի մարզի Ջրառատ համայնքի ծանրամարտի մարզադահլիճ</t>
  </si>
  <si>
    <t>08</t>
  </si>
  <si>
    <t xml:space="preserve"> ՀԱՆԳԻՍՏ, ՄՇԱԿՈՒՅԹ ԵՎ ԿՐՈՆ</t>
  </si>
  <si>
    <t xml:space="preserve"> Հանգստի և սպորտի ծառայություններ </t>
  </si>
  <si>
    <t>Մեծ նվաճումների սպորտ</t>
  </si>
  <si>
    <t xml:space="preserve"> ՄԵՔԵՆԱՆԵՐ  ԵՎ  ՍԱՐՔԱՎՈՐՈՒՄՆԵՐ</t>
  </si>
  <si>
    <t xml:space="preserve"> - Վարչական սարքավորումներ</t>
  </si>
  <si>
    <t>05</t>
  </si>
  <si>
    <t xml:space="preserve"> Ըստ մակարդակների չդասակարգվող կրթություն</t>
  </si>
  <si>
    <t xml:space="preserve"> Արտադպրոցական դաստիարակություն</t>
  </si>
  <si>
    <t xml:space="preserve"> Արտադպրոցական դաստիարակության ծրագիր</t>
  </si>
  <si>
    <t xml:space="preserve"> ՀՀ հանրակրթական ծրագրեր իրականացնող ուսումնական հաստատությունների 11-րդ դասարանների աշակերտների ռազմամարզական ճամբարի կազմակերպում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</si>
  <si>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</si>
  <si>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</si>
  <si>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Ընթացիկ դրամաշնորհներ պետական և համայնքների ոչ առևտրային կազմակերպություններին</t>
  </si>
  <si>
    <t xml:space="preserve"> Մեծ նվաճումների սպորտ</t>
  </si>
  <si>
    <t xml:space="preserve"> Նպաստել Հայաստանում մեծ սպորտի շարունակական զարգացմանը և միջազգային հարթակներում ՀՀ դիրքի բարելավմանը</t>
  </si>
  <si>
    <t xml:space="preserve"> ՀՀ առաջնությունների ընդլայնում, միջազգային սպորտային միջոցառումներին մասնակցության և նվաճումների ապահովում</t>
  </si>
  <si>
    <t xml:space="preserve">Սպորտի զարգացման նպատակով մարզադպրոցներին, ազգային ֆեդերացիաներին և այլ մարզական հասարակական կազմակերպություններին մարզական և այլ անհրաժեշտ գույքի տրամադրում </t>
  </si>
  <si>
    <t xml:space="preserve"> Նպաստել հանրակրթական ուսուցման համակարգում  ընդգրկված երեխաների ֆիզիկական, հոգևոր և գեղագիտական զարգացմանը, բնապահպանական և կիրառական գիտելիքների ձեռքբերմանը</t>
  </si>
  <si>
    <t xml:space="preserve"> Ստեղծել պայմաններ սովորողների ազատ ժամանացի  կազմակերպան միջոցով նրանց հետաքրքրությունների բացահայտման, ձևավորման  և զարգացման համար</t>
  </si>
  <si>
    <t xml:space="preserve"> Նպաստել 11-րդ դասարաններում սովորող դպրոցականների մոտ «Նախնական զինվորական պատրաստություն» առարկայից ստացած գիտելիքների հարստացմանը և դրանց համապատասխան կարողությունների և հմտությունների զարգացմանը</t>
  </si>
  <si>
    <t xml:space="preserve"> Ինն ամիս</t>
  </si>
  <si>
    <t>Միջոցառման անվանումը՝</t>
  </si>
  <si>
    <t>Նկարագրությունը՝</t>
  </si>
  <si>
    <t>Միջոցառման տեսակը՝</t>
  </si>
  <si>
    <t xml:space="preserve"> Ակտիվն օգտագործող կազմակերպությունների անվանում </t>
  </si>
  <si>
    <t xml:space="preserve"> Մարզական հաստատություններ </t>
  </si>
  <si>
    <t>Կազմակերպությունների թիվը, որտեղ կատարվում են ներդրումները</t>
  </si>
  <si>
    <t xml:space="preserve"> ՀՀ հանրակրթական ծրագրեր իրականացնող ուսումնական հաստատությունների 11-րդ դասարանների աշակերտների ռազմամարզական ճամբարի կազմակերպում </t>
  </si>
  <si>
    <t xml:space="preserve"> Նպաստել 11-րդ դասարաններում սովորող դպրոցականների մոտ «Նախնական զինվորական պատրաստություն» առարկայից ստացած գիտելիքների հարստացմանը և դրանց համապատասխան կարողությունների և հմտությունների զարգացմանը </t>
  </si>
  <si>
    <t xml:space="preserve"> Մասնագիտացված կազմակերպություն </t>
  </si>
  <si>
    <t xml:space="preserve"> 11-րդ դասարանի աշակերտների թիվ, մարդ </t>
  </si>
  <si>
    <t>Աղյուսակ 9․1.13</t>
  </si>
  <si>
    <t>ՀՄԱ</t>
  </si>
  <si>
    <t xml:space="preserve">ՀԱՅԱՍՏԱՆԻ ՀԱՆՐԱՊԵՏՈՒԹՅԱՆ ԿԱՌԱՎԱՐՈՒԹՅԱՆ 2022 ԹՎԱԿԱՆԻ ԴԵԿՏԵՄԲԵՐԻ 29-Ի N 2111-Ն ՈՐՈՇՄԱՆ N 9.1 ՀԱՎԵԼՎԱԾԻ N 9.1.13,  9.1.48 ԵՎ 9.1.51 ԱՂՅՈՒՍԱԿՆԵՐՈՒՄ ԿԱՏԱՐՎՈՂ ՓՈՓՈԽՈՒԹՅՈՒՆՆԵՐԸ ԵՎ ԼՐԱՑՈՒՄՆԵՐԸ </t>
  </si>
  <si>
    <t>«ՀԱՅԱUՏԱՆԻ ՀԱՆՐԱՊԵՏՈՒԹՅԱՆ 2023 ԹՎԱԿԱՆԻ ՊԵՏԱԿԱՆ ԲՅՈՒՋԵԻ ՄԱUԻՆ» ՀԱՅԱUՏԱՆԻ ՀԱՆՐԱՊԵՏՈՒԹՅԱՆ OՐԵՆՔԻ N 1 ՀԱՎԵԼՎԱԾԻ N 3 ԱՂՅՈՒՍԱԿՈՒՄ ԿԱՏԱՐՎՈՂ ԼՐԱՑՈՒՄՆԵՐԸ</t>
  </si>
  <si>
    <t>ՀԱՅԱՍՏԱՆԻ ՀԱՆՐԱՊԵՏՈՒԹՅԱՆ ԿԱՌԱՎԱՐՈՒԹՅԱՆ 2022 ԹՎԱԿԱՆԻ ԴԵԿՏԵՄԲԵՐԻ 29-Ի N 2111-Ն ՈՐՈՇՄԱՆ N 5 ՀԱՎԵԼՎԱԾԻ N 2 ԱՂՅՈՒՍԱԿՈՒՄ ԿԱՏԱՐՎՈՂ ԼՐԱՑՈՒՄՆԵՐԸ</t>
  </si>
  <si>
    <t xml:space="preserve">ՀԱՅԱՍՏԱՆԻ ՀԱՆՐԱՊԵՏՈՒԹՅԱՆ ԿԱՌԱՎԱՐՈՒԹՅԱՆ 2022 ԹՎԱԿԱՆԻ ԴԵԿՏԵՄԲԵՐԻ 29-Ի 
N 2111-Ն ՈՐՈՇՄԱՆ N 10 ՀԱՎԵԼՎԱԾՈՒՄ ԿԱՏԱՐՎՈՂ ԼՐԱՑՈՒՄՆԵՐԸ
</t>
  </si>
</sst>
</file>

<file path=xl/styles.xml><?xml version="1.0" encoding="utf-8"?>
<styleSheet xmlns="http://schemas.openxmlformats.org/spreadsheetml/2006/main">
  <numFmts count="12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0.0"/>
    <numFmt numFmtId="168" formatCode="#,##0.0"/>
    <numFmt numFmtId="169" formatCode="#,##0.0_);\(#,##0.0\)"/>
    <numFmt numFmtId="170" formatCode="_-* #,##0.00_р_._-;\-* #,##0.00_р_._-;_-* &quot;-&quot;??_р_._-;_-@_-"/>
    <numFmt numFmtId="171" formatCode="##,##0;\(##,##0\);\-"/>
    <numFmt numFmtId="172" formatCode="General_)"/>
    <numFmt numFmtId="173" formatCode="_-* #,##0.0\ _₽_-;\-* #,##0.0\ _₽_-;_-* &quot;-&quot;?\ _₽_-;_-@_-"/>
    <numFmt numFmtId="174" formatCode="0_);\(0\)"/>
  </numFmts>
  <fonts count="98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b/>
      <i/>
      <sz val="12"/>
      <name val="GHEA Grapalat"/>
      <family val="3"/>
    </font>
    <font>
      <b/>
      <u/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2"/>
      <name val="Calibri"/>
      <family val="2"/>
      <charset val="1"/>
      <scheme val="minor"/>
    </font>
    <font>
      <i/>
      <sz val="12"/>
      <name val="GHEA Grapalat"/>
      <family val="3"/>
    </font>
    <font>
      <i/>
      <sz val="12"/>
      <name val="GHEA Grapalat"/>
      <family val="2"/>
    </font>
    <font>
      <b/>
      <i/>
      <sz val="12"/>
      <color theme="1"/>
      <name val="GHEA Grapalat"/>
      <family val="3"/>
    </font>
    <font>
      <b/>
      <sz val="12"/>
      <color theme="1"/>
      <name val="Calibri"/>
      <family val="2"/>
      <charset val="1"/>
      <scheme val="minor"/>
    </font>
    <font>
      <sz val="10"/>
      <color theme="1"/>
      <name val="Arial Narrow"/>
      <family val="2"/>
    </font>
    <font>
      <sz val="12"/>
      <name val="GHEA Grapalat"/>
      <family val="2"/>
    </font>
    <font>
      <i/>
      <sz val="12"/>
      <color theme="1"/>
      <name val="GHEA Grapalat"/>
      <family val="3"/>
    </font>
    <font>
      <sz val="12"/>
      <color rgb="FFFF0000"/>
      <name val="GHEA Grapalat"/>
      <family val="3"/>
    </font>
    <font>
      <b/>
      <sz val="12"/>
      <color rgb="FFFF0000"/>
      <name val="GHEA Grapalat"/>
      <family val="3"/>
    </font>
    <font>
      <i/>
      <sz val="12"/>
      <color rgb="FFFF0000"/>
      <name val="GHEA Grapalat"/>
      <family val="3"/>
    </font>
    <font>
      <sz val="12"/>
      <color theme="1"/>
      <name val="Calibri"/>
      <family val="2"/>
      <charset val="1"/>
      <scheme val="minor"/>
    </font>
  </fonts>
  <fills count="5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027">
    <xf numFmtId="0" fontId="0" fillId="0" borderId="0"/>
    <xf numFmtId="0" fontId="8" fillId="0" borderId="0"/>
    <xf numFmtId="9" fontId="9" fillId="0" borderId="0" applyFont="0" applyFill="0" applyBorder="0" applyAlignment="0" applyProtection="0"/>
    <xf numFmtId="0" fontId="10" fillId="0" borderId="0"/>
    <xf numFmtId="0" fontId="11" fillId="0" borderId="0">
      <alignment horizontal="left" vertical="top" wrapText="1"/>
    </xf>
    <xf numFmtId="0" fontId="12" fillId="0" borderId="0"/>
    <xf numFmtId="165" fontId="14" fillId="0" borderId="0" applyFill="0" applyBorder="0" applyProtection="0">
      <alignment horizontal="right" vertical="top"/>
    </xf>
    <xf numFmtId="43" fontId="12" fillId="0" borderId="0" applyFont="0" applyFill="0" applyBorder="0" applyAlignment="0" applyProtection="0"/>
    <xf numFmtId="0" fontId="14" fillId="0" borderId="0">
      <alignment horizontal="left" vertical="top" wrapText="1"/>
    </xf>
    <xf numFmtId="0" fontId="15" fillId="0" borderId="0"/>
    <xf numFmtId="43" fontId="15" fillId="0" borderId="0" applyFont="0" applyFill="0" applyBorder="0" applyAlignment="0" applyProtection="0"/>
    <xf numFmtId="0" fontId="17" fillId="0" borderId="0"/>
    <xf numFmtId="0" fontId="18" fillId="0" borderId="11" applyNumberFormat="0" applyFill="0" applyAlignment="0" applyProtection="0"/>
    <xf numFmtId="0" fontId="19" fillId="0" borderId="12" applyNumberFormat="0" applyFill="0" applyAlignment="0" applyProtection="0"/>
    <xf numFmtId="0" fontId="20" fillId="0" borderId="13" applyNumberFormat="0" applyFill="0" applyAlignment="0" applyProtection="0"/>
    <xf numFmtId="0" fontId="20" fillId="0" borderId="0" applyNumberFormat="0" applyFill="0" applyBorder="0" applyAlignment="0" applyProtection="0"/>
    <xf numFmtId="0" fontId="21" fillId="3" borderId="0" applyNumberFormat="0" applyBorder="0" applyAlignment="0" applyProtection="0"/>
    <xf numFmtId="0" fontId="22" fillId="4" borderId="0" applyNumberFormat="0" applyBorder="0" applyAlignment="0" applyProtection="0"/>
    <xf numFmtId="0" fontId="23" fillId="5" borderId="0" applyNumberFormat="0" applyBorder="0" applyAlignment="0" applyProtection="0"/>
    <xf numFmtId="0" fontId="24" fillId="6" borderId="14" applyNumberFormat="0" applyAlignment="0" applyProtection="0"/>
    <xf numFmtId="0" fontId="25" fillId="7" borderId="15" applyNumberFormat="0" applyAlignment="0" applyProtection="0"/>
    <xf numFmtId="0" fontId="26" fillId="7" borderId="14" applyNumberFormat="0" applyAlignment="0" applyProtection="0"/>
    <xf numFmtId="0" fontId="27" fillId="0" borderId="16" applyNumberFormat="0" applyFill="0" applyAlignment="0" applyProtection="0"/>
    <xf numFmtId="0" fontId="28" fillId="8" borderId="17" applyNumberFormat="0" applyAlignment="0" applyProtection="0"/>
    <xf numFmtId="0" fontId="29" fillId="0" borderId="0" applyNumberFormat="0" applyFill="0" applyBorder="0" applyAlignment="0" applyProtection="0"/>
    <xf numFmtId="0" fontId="12" fillId="9" borderId="18" applyNumberFormat="0" applyFont="0" applyAlignment="0" applyProtection="0"/>
    <xf numFmtId="0" fontId="30" fillId="0" borderId="0" applyNumberFormat="0" applyFill="0" applyBorder="0" applyAlignment="0" applyProtection="0"/>
    <xf numFmtId="0" fontId="31" fillId="0" borderId="19" applyNumberFormat="0" applyFill="0" applyAlignment="0" applyProtection="0"/>
    <xf numFmtId="0" fontId="32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32" fillId="21" borderId="0" applyNumberFormat="0" applyBorder="0" applyAlignment="0" applyProtection="0"/>
    <xf numFmtId="0" fontId="32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32" fillId="25" borderId="0" applyNumberFormat="0" applyBorder="0" applyAlignment="0" applyProtection="0"/>
    <xf numFmtId="0" fontId="32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32" fillId="29" borderId="0" applyNumberFormat="0" applyBorder="0" applyAlignment="0" applyProtection="0"/>
    <xf numFmtId="0" fontId="32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32" fillId="33" borderId="0" applyNumberFormat="0" applyBorder="0" applyAlignment="0" applyProtection="0"/>
    <xf numFmtId="0" fontId="33" fillId="0" borderId="0" applyNumberFormat="0" applyFill="0" applyBorder="0" applyAlignment="0" applyProtection="0"/>
    <xf numFmtId="0" fontId="34" fillId="14" borderId="0" applyNumberFormat="0" applyBorder="0" applyAlignment="0" applyProtection="0"/>
    <xf numFmtId="0" fontId="7" fillId="9" borderId="18" applyNumberFormat="0" applyFont="0" applyAlignment="0" applyProtection="0"/>
    <xf numFmtId="0" fontId="34" fillId="33" borderId="0" applyNumberFormat="0" applyBorder="0" applyAlignment="0" applyProtection="0"/>
    <xf numFmtId="0" fontId="34" fillId="21" borderId="0" applyNumberFormat="0" applyBorder="0" applyAlignment="0" applyProtection="0"/>
    <xf numFmtId="0" fontId="34" fillId="10" borderId="0" applyNumberFormat="0" applyBorder="0" applyAlignment="0" applyProtection="0"/>
    <xf numFmtId="0" fontId="34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16" borderId="0" applyNumberFormat="0" applyBorder="0" applyAlignment="0" applyProtection="0"/>
    <xf numFmtId="0" fontId="34" fillId="17" borderId="0" applyNumberFormat="0" applyBorder="0" applyAlignment="0" applyProtection="0"/>
    <xf numFmtId="0" fontId="42" fillId="0" borderId="0" applyNumberFormat="0" applyFill="0" applyBorder="0" applyAlignment="0" applyProtection="0"/>
    <xf numFmtId="0" fontId="34" fillId="13" borderId="0" applyNumberFormat="0" applyBorder="0" applyAlignment="0" applyProtection="0"/>
    <xf numFmtId="0" fontId="40" fillId="0" borderId="11" applyNumberFormat="0" applyFill="0" applyAlignment="0" applyProtection="0"/>
    <xf numFmtId="0" fontId="34" fillId="25" borderId="0" applyNumberFormat="0" applyBorder="0" applyAlignment="0" applyProtection="0"/>
    <xf numFmtId="0" fontId="42" fillId="0" borderId="13" applyNumberFormat="0" applyFill="0" applyAlignment="0" applyProtection="0"/>
    <xf numFmtId="0" fontId="49" fillId="0" borderId="0" applyNumberFormat="0" applyFill="0" applyBorder="0" applyAlignment="0" applyProtection="0"/>
    <xf numFmtId="0" fontId="12" fillId="11" borderId="0" applyNumberFormat="0" applyBorder="0" applyAlignment="0" applyProtection="0"/>
    <xf numFmtId="0" fontId="44" fillId="0" borderId="16" applyNumberFormat="0" applyFill="0" applyAlignment="0" applyProtection="0"/>
    <xf numFmtId="0" fontId="12" fillId="19" borderId="0" applyNumberFormat="0" applyBorder="0" applyAlignment="0" applyProtection="0"/>
    <xf numFmtId="0" fontId="12" fillId="15" borderId="0" applyNumberFormat="0" applyBorder="0" applyAlignment="0" applyProtection="0"/>
    <xf numFmtId="0" fontId="34" fillId="29" borderId="0" applyNumberFormat="0" applyBorder="0" applyAlignment="0" applyProtection="0"/>
    <xf numFmtId="0" fontId="38" fillId="0" borderId="0" applyNumberFormat="0" applyFill="0" applyBorder="0" applyAlignment="0" applyProtection="0"/>
    <xf numFmtId="0" fontId="34" fillId="22" borderId="0" applyNumberFormat="0" applyBorder="0" applyAlignment="0" applyProtection="0"/>
    <xf numFmtId="0" fontId="45" fillId="5" borderId="0" applyNumberFormat="0" applyBorder="0" applyAlignment="0" applyProtection="0"/>
    <xf numFmtId="0" fontId="12" fillId="28" borderId="0" applyNumberFormat="0" applyBorder="0" applyAlignment="0" applyProtection="0"/>
    <xf numFmtId="0" fontId="12" fillId="24" borderId="0" applyNumberFormat="0" applyBorder="0" applyAlignment="0" applyProtection="0"/>
    <xf numFmtId="0" fontId="36" fillId="7" borderId="14" applyNumberFormat="0" applyAlignment="0" applyProtection="0"/>
    <xf numFmtId="0" fontId="39" fillId="3" borderId="0" applyNumberFormat="0" applyBorder="0" applyAlignment="0" applyProtection="0"/>
    <xf numFmtId="0" fontId="46" fillId="7" borderId="15" applyNumberFormat="0" applyAlignment="0" applyProtection="0"/>
    <xf numFmtId="0" fontId="43" fillId="6" borderId="14" applyNumberFormat="0" applyAlignment="0" applyProtection="0"/>
    <xf numFmtId="0" fontId="41" fillId="0" borderId="12" applyNumberFormat="0" applyFill="0" applyAlignment="0" applyProtection="0"/>
    <xf numFmtId="0" fontId="47" fillId="0" borderId="0" applyNumberFormat="0" applyFill="0" applyBorder="0" applyAlignment="0" applyProtection="0"/>
    <xf numFmtId="0" fontId="34" fillId="26" borderId="0" applyNumberFormat="0" applyBorder="0" applyAlignment="0" applyProtection="0"/>
    <xf numFmtId="0" fontId="37" fillId="8" borderId="17" applyNumberFormat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48" fillId="0" borderId="19" applyNumberFormat="0" applyFill="0" applyAlignment="0" applyProtection="0"/>
    <xf numFmtId="0" fontId="34" fillId="18" borderId="0" applyNumberFormat="0" applyBorder="0" applyAlignment="0" applyProtection="0"/>
    <xf numFmtId="0" fontId="12" fillId="27" borderId="0" applyNumberFormat="0" applyBorder="0" applyAlignment="0" applyProtection="0"/>
    <xf numFmtId="0" fontId="35" fillId="4" borderId="0" applyNumberFormat="0" applyBorder="0" applyAlignment="0" applyProtection="0"/>
    <xf numFmtId="0" fontId="12" fillId="1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15" fillId="0" borderId="0"/>
    <xf numFmtId="9" fontId="15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51" fillId="0" borderId="0"/>
    <xf numFmtId="0" fontId="52" fillId="5" borderId="0" applyNumberFormat="0" applyBorder="0" applyAlignment="0" applyProtection="0"/>
    <xf numFmtId="0" fontId="17" fillId="0" borderId="0"/>
    <xf numFmtId="0" fontId="10" fillId="0" borderId="0"/>
    <xf numFmtId="0" fontId="50" fillId="34" borderId="0" applyNumberFormat="0" applyBorder="0" applyAlignment="0" applyProtection="0"/>
    <xf numFmtId="0" fontId="50" fillId="35" borderId="0" applyNumberFormat="0" applyBorder="0" applyAlignment="0" applyProtection="0"/>
    <xf numFmtId="0" fontId="50" fillId="36" borderId="0" applyNumberFormat="0" applyBorder="0" applyAlignment="0" applyProtection="0"/>
    <xf numFmtId="0" fontId="50" fillId="37" borderId="0" applyNumberFormat="0" applyBorder="0" applyAlignment="0" applyProtection="0"/>
    <xf numFmtId="0" fontId="50" fillId="41" borderId="0" applyNumberFormat="0" applyBorder="0" applyAlignment="0" applyProtection="0"/>
    <xf numFmtId="0" fontId="50" fillId="42" borderId="0" applyNumberFormat="0" applyBorder="0" applyAlignment="0" applyProtection="0"/>
    <xf numFmtId="0" fontId="50" fillId="43" borderId="0" applyNumberFormat="0" applyBorder="0" applyAlignment="0" applyProtection="0"/>
    <xf numFmtId="0" fontId="50" fillId="44" borderId="0" applyNumberFormat="0" applyBorder="0" applyAlignment="0" applyProtection="0"/>
    <xf numFmtId="0" fontId="50" fillId="38" borderId="0" applyNumberFormat="0" applyBorder="0" applyAlignment="0" applyProtection="0"/>
    <xf numFmtId="0" fontId="50" fillId="37" borderId="0" applyNumberFormat="0" applyBorder="0" applyAlignment="0" applyProtection="0"/>
    <xf numFmtId="0" fontId="50" fillId="43" borderId="0" applyNumberFormat="0" applyBorder="0" applyAlignment="0" applyProtection="0"/>
    <xf numFmtId="0" fontId="50" fillId="45" borderId="0" applyNumberFormat="0" applyBorder="0" applyAlignment="0" applyProtection="0"/>
    <xf numFmtId="0" fontId="53" fillId="46" borderId="0" applyNumberFormat="0" applyBorder="0" applyAlignment="0" applyProtection="0"/>
    <xf numFmtId="0" fontId="53" fillId="44" borderId="0" applyNumberFormat="0" applyBorder="0" applyAlignment="0" applyProtection="0"/>
    <xf numFmtId="0" fontId="53" fillId="38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40" borderId="0" applyNumberFormat="0" applyBorder="0" applyAlignment="0" applyProtection="0"/>
    <xf numFmtId="0" fontId="53" fillId="48" borderId="0" applyNumberFormat="0" applyBorder="0" applyAlignment="0" applyProtection="0"/>
    <xf numFmtId="0" fontId="53" fillId="49" borderId="0" applyNumberFormat="0" applyBorder="0" applyAlignment="0" applyProtection="0"/>
    <xf numFmtId="0" fontId="53" fillId="50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51" borderId="0" applyNumberFormat="0" applyBorder="0" applyAlignment="0" applyProtection="0"/>
    <xf numFmtId="0" fontId="54" fillId="35" borderId="0" applyNumberFormat="0" applyBorder="0" applyAlignment="0" applyProtection="0"/>
    <xf numFmtId="0" fontId="55" fillId="52" borderId="20" applyNumberFormat="0" applyAlignment="0" applyProtection="0"/>
    <xf numFmtId="0" fontId="56" fillId="53" borderId="21" applyNumberFormat="0" applyAlignment="0" applyProtection="0"/>
    <xf numFmtId="43" fontId="15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57" fillId="0" borderId="0" applyNumberFormat="0" applyFill="0" applyBorder="0" applyAlignment="0" applyProtection="0"/>
    <xf numFmtId="0" fontId="58" fillId="36" borderId="0" applyNumberFormat="0" applyBorder="0" applyAlignment="0" applyProtection="0"/>
    <xf numFmtId="0" fontId="59" fillId="0" borderId="22" applyNumberFormat="0" applyFill="0" applyAlignment="0" applyProtection="0"/>
    <xf numFmtId="0" fontId="60" fillId="0" borderId="23" applyNumberFormat="0" applyFill="0" applyAlignment="0" applyProtection="0"/>
    <xf numFmtId="0" fontId="61" fillId="0" borderId="24" applyNumberFormat="0" applyFill="0" applyAlignment="0" applyProtection="0"/>
    <xf numFmtId="0" fontId="61" fillId="0" borderId="0" applyNumberFormat="0" applyFill="0" applyBorder="0" applyAlignment="0" applyProtection="0"/>
    <xf numFmtId="0" fontId="62" fillId="42" borderId="20" applyNumberFormat="0" applyAlignment="0" applyProtection="0"/>
    <xf numFmtId="0" fontId="63" fillId="0" borderId="25" applyNumberFormat="0" applyFill="0" applyAlignment="0" applyProtection="0"/>
    <xf numFmtId="0" fontId="64" fillId="54" borderId="0" applyNumberFormat="0" applyBorder="0" applyAlignment="0" applyProtection="0"/>
    <xf numFmtId="1" fontId="70" fillId="0" borderId="0"/>
    <xf numFmtId="1" fontId="70" fillId="0" borderId="0"/>
    <xf numFmtId="1" fontId="70" fillId="0" borderId="0"/>
    <xf numFmtId="0" fontId="6" fillId="0" borderId="0"/>
    <xf numFmtId="0" fontId="10" fillId="0" borderId="0"/>
    <xf numFmtId="0" fontId="10" fillId="0" borderId="0"/>
    <xf numFmtId="0" fontId="15" fillId="55" borderId="26" applyNumberFormat="0" applyFont="0" applyAlignment="0" applyProtection="0"/>
    <xf numFmtId="0" fontId="65" fillId="52" borderId="27" applyNumberFormat="0" applyAlignment="0" applyProtection="0"/>
    <xf numFmtId="0" fontId="69" fillId="0" borderId="0"/>
    <xf numFmtId="0" fontId="69" fillId="0" borderId="0"/>
    <xf numFmtId="0" fontId="69" fillId="0" borderId="0"/>
    <xf numFmtId="0" fontId="66" fillId="0" borderId="0" applyNumberFormat="0" applyFill="0" applyBorder="0" applyAlignment="0" applyProtection="0"/>
    <xf numFmtId="0" fontId="67" fillId="0" borderId="28" applyNumberFormat="0" applyFill="0" applyAlignment="0" applyProtection="0"/>
    <xf numFmtId="0" fontId="68" fillId="0" borderId="0" applyNumberFormat="0" applyFill="0" applyBorder="0" applyAlignment="0" applyProtection="0"/>
    <xf numFmtId="0" fontId="51" fillId="0" borderId="0"/>
    <xf numFmtId="1" fontId="70" fillId="0" borderId="0"/>
    <xf numFmtId="0" fontId="71" fillId="0" borderId="0"/>
    <xf numFmtId="0" fontId="10" fillId="0" borderId="0"/>
    <xf numFmtId="0" fontId="6" fillId="0" borderId="0"/>
    <xf numFmtId="0" fontId="14" fillId="0" borderId="0">
      <alignment horizontal="left" vertical="top" wrapText="1"/>
    </xf>
    <xf numFmtId="0" fontId="5" fillId="9" borderId="1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69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3" fillId="9" borderId="18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17" fillId="0" borderId="0"/>
    <xf numFmtId="164" fontId="17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51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1" fillId="0" borderId="0" applyFont="0" applyFill="0" applyBorder="0" applyAlignment="0" applyProtection="0"/>
    <xf numFmtId="38" fontId="76" fillId="0" borderId="0"/>
    <xf numFmtId="38" fontId="77" fillId="0" borderId="0"/>
    <xf numFmtId="38" fontId="78" fillId="0" borderId="0"/>
    <xf numFmtId="38" fontId="79" fillId="0" borderId="0"/>
    <xf numFmtId="0" fontId="80" fillId="0" borderId="0"/>
    <xf numFmtId="0" fontId="80" fillId="0" borderId="0"/>
    <xf numFmtId="0" fontId="81" fillId="0" borderId="0"/>
    <xf numFmtId="0" fontId="51" fillId="0" borderId="0"/>
    <xf numFmtId="0" fontId="17" fillId="0" borderId="0"/>
    <xf numFmtId="0" fontId="10" fillId="0" borderId="0"/>
    <xf numFmtId="0" fontId="10" fillId="0" borderId="0"/>
    <xf numFmtId="0" fontId="10" fillId="0" borderId="0"/>
    <xf numFmtId="0" fontId="51" fillId="0" borderId="0"/>
    <xf numFmtId="0" fontId="15" fillId="0" borderId="0"/>
    <xf numFmtId="0" fontId="8" fillId="0" borderId="0"/>
    <xf numFmtId="0" fontId="15" fillId="0" borderId="0"/>
    <xf numFmtId="0" fontId="15" fillId="0" borderId="0"/>
    <xf numFmtId="0" fontId="82" fillId="0" borderId="0"/>
    <xf numFmtId="0" fontId="10" fillId="0" borderId="0"/>
    <xf numFmtId="0" fontId="12" fillId="0" borderId="0"/>
    <xf numFmtId="0" fontId="10" fillId="0" borderId="0"/>
    <xf numFmtId="0" fontId="15" fillId="0" borderId="0"/>
    <xf numFmtId="0" fontId="10" fillId="0" borderId="0"/>
    <xf numFmtId="0" fontId="17" fillId="0" borderId="0"/>
    <xf numFmtId="0" fontId="51" fillId="0" borderId="0"/>
    <xf numFmtId="0" fontId="82" fillId="0" borderId="0"/>
    <xf numFmtId="0" fontId="50" fillId="55" borderId="38" applyNumberFormat="0" applyFont="0" applyAlignment="0" applyProtection="0"/>
    <xf numFmtId="9" fontId="51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172" fontId="83" fillId="0" borderId="39">
      <protection locked="0"/>
    </xf>
    <xf numFmtId="172" fontId="84" fillId="56" borderId="39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50" fillId="0" borderId="0"/>
    <xf numFmtId="0" fontId="10" fillId="0" borderId="0"/>
    <xf numFmtId="0" fontId="50" fillId="0" borderId="0"/>
    <xf numFmtId="0" fontId="14" fillId="0" borderId="0">
      <alignment horizontal="left" vertical="top" wrapText="1"/>
    </xf>
    <xf numFmtId="0" fontId="69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85" fillId="0" borderId="0"/>
    <xf numFmtId="43" fontId="12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>
      <alignment horizontal="left" vertical="top" wrapText="1"/>
    </xf>
    <xf numFmtId="0" fontId="12" fillId="0" borderId="0"/>
    <xf numFmtId="0" fontId="12" fillId="0" borderId="0"/>
    <xf numFmtId="0" fontId="12" fillId="0" borderId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43" fontId="14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4" fillId="0" borderId="0">
      <alignment horizontal="left" vertical="top" wrapText="1"/>
    </xf>
    <xf numFmtId="0" fontId="91" fillId="0" borderId="0"/>
    <xf numFmtId="43" fontId="91" fillId="0" borderId="0" applyFont="0" applyFill="0" applyBorder="0" applyAlignment="0" applyProtection="0"/>
  </cellStyleXfs>
  <cellXfs count="446">
    <xf numFmtId="0" fontId="0" fillId="0" borderId="0" xfId="0"/>
    <xf numFmtId="0" fontId="74" fillId="2" borderId="1" xfId="0" applyFont="1" applyFill="1" applyBorder="1" applyAlignment="1">
      <alignment horizontal="center" vertical="center" wrapText="1"/>
    </xf>
    <xf numFmtId="0" fontId="72" fillId="2" borderId="1" xfId="96" applyFont="1" applyFill="1" applyBorder="1" applyAlignment="1">
      <alignment horizontal="center" vertical="center" wrapText="1"/>
    </xf>
    <xf numFmtId="0" fontId="74" fillId="2" borderId="1" xfId="96" applyFont="1" applyFill="1" applyBorder="1" applyAlignment="1">
      <alignment horizontal="center" vertical="center" wrapText="1"/>
    </xf>
    <xf numFmtId="168" fontId="72" fillId="2" borderId="1" xfId="96" applyNumberFormat="1" applyFont="1" applyFill="1" applyBorder="1" applyAlignment="1">
      <alignment horizontal="center" vertical="center" wrapText="1"/>
    </xf>
    <xf numFmtId="165" fontId="16" fillId="2" borderId="1" xfId="6" applyNumberFormat="1" applyFont="1" applyFill="1" applyBorder="1" applyAlignment="1">
      <alignment horizontal="center" vertical="center"/>
    </xf>
    <xf numFmtId="0" fontId="75" fillId="2" borderId="0" xfId="0" applyFont="1" applyFill="1"/>
    <xf numFmtId="169" fontId="16" fillId="2" borderId="30" xfId="7" applyNumberFormat="1" applyFont="1" applyFill="1" applyBorder="1" applyAlignment="1">
      <alignment horizontal="center" vertical="center" wrapText="1"/>
    </xf>
    <xf numFmtId="0" fontId="72" fillId="2" borderId="0" xfId="0" applyFont="1" applyFill="1"/>
    <xf numFmtId="167" fontId="72" fillId="2" borderId="30" xfId="0" applyNumberFormat="1" applyFont="1" applyFill="1" applyBorder="1" applyAlignment="1">
      <alignment horizontal="center" vertical="center" wrapText="1"/>
    </xf>
    <xf numFmtId="165" fontId="16" fillId="2" borderId="30" xfId="0" applyNumberFormat="1" applyFont="1" applyFill="1" applyBorder="1" applyAlignment="1">
      <alignment horizontal="left" vertical="top" wrapText="1"/>
    </xf>
    <xf numFmtId="165" fontId="72" fillId="2" borderId="30" xfId="0" applyNumberFormat="1" applyFont="1" applyFill="1" applyBorder="1"/>
    <xf numFmtId="0" fontId="16" fillId="2" borderId="30" xfId="0" applyFont="1" applyFill="1" applyBorder="1"/>
    <xf numFmtId="0" fontId="72" fillId="2" borderId="1" xfId="0" applyFont="1" applyFill="1" applyBorder="1" applyAlignment="1"/>
    <xf numFmtId="165" fontId="72" fillId="2" borderId="30" xfId="6" applyNumberFormat="1" applyFont="1" applyFill="1" applyBorder="1" applyAlignment="1">
      <alignment horizontal="right" vertical="top"/>
    </xf>
    <xf numFmtId="0" fontId="72" fillId="2" borderId="1" xfId="0" applyFont="1" applyFill="1" applyBorder="1" applyAlignment="1">
      <alignment horizontal="left" vertical="top" wrapText="1"/>
    </xf>
    <xf numFmtId="0" fontId="16" fillId="2" borderId="30" xfId="0" applyFont="1" applyFill="1" applyBorder="1" applyAlignment="1">
      <alignment horizontal="left" vertical="top" wrapText="1"/>
    </xf>
    <xf numFmtId="49" fontId="16" fillId="2" borderId="0" xfId="0" applyNumberFormat="1" applyFont="1" applyFill="1" applyBorder="1" applyAlignment="1">
      <alignment horizontal="center" vertical="top" wrapText="1"/>
    </xf>
    <xf numFmtId="0" fontId="16" fillId="2" borderId="0" xfId="0" applyFont="1" applyFill="1" applyBorder="1" applyAlignment="1">
      <alignment horizontal="center" vertical="top" wrapText="1"/>
    </xf>
    <xf numFmtId="166" fontId="72" fillId="2" borderId="0" xfId="7" applyNumberFormat="1" applyFont="1" applyFill="1" applyBorder="1" applyAlignment="1">
      <alignment horizontal="right" vertical="center" wrapText="1"/>
    </xf>
    <xf numFmtId="0" fontId="87" fillId="2" borderId="1" xfId="0" applyFont="1" applyFill="1" applyBorder="1" applyAlignment="1">
      <alignment horizontal="center" vertical="center" wrapText="1"/>
    </xf>
    <xf numFmtId="168" fontId="72" fillId="2" borderId="30" xfId="96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right"/>
    </xf>
    <xf numFmtId="0" fontId="72" fillId="2" borderId="1" xfId="0" applyFont="1" applyFill="1" applyBorder="1" applyAlignment="1">
      <alignment vertical="top" wrapText="1"/>
    </xf>
    <xf numFmtId="0" fontId="16" fillId="2" borderId="1" xfId="0" applyFont="1" applyFill="1" applyBorder="1" applyAlignment="1">
      <alignment vertical="top" wrapText="1"/>
    </xf>
    <xf numFmtId="0" fontId="72" fillId="2" borderId="1" xfId="0" applyFont="1" applyFill="1" applyBorder="1" applyAlignment="1">
      <alignment horizontal="left" vertical="center"/>
    </xf>
    <xf numFmtId="0" fontId="75" fillId="2" borderId="1" xfId="0" applyFont="1" applyFill="1" applyBorder="1" applyAlignment="1">
      <alignment vertical="top" wrapText="1"/>
    </xf>
    <xf numFmtId="0" fontId="75" fillId="2" borderId="1" xfId="0" applyFont="1" applyFill="1" applyBorder="1" applyAlignment="1">
      <alignment horizontal="left" vertical="center"/>
    </xf>
    <xf numFmtId="0" fontId="13" fillId="2" borderId="31" xfId="0" applyFont="1" applyFill="1" applyBorder="1" applyAlignment="1">
      <alignment vertical="top" wrapText="1"/>
    </xf>
    <xf numFmtId="0" fontId="72" fillId="2" borderId="30" xfId="0" applyFont="1" applyFill="1" applyBorder="1" applyAlignment="1">
      <alignment horizontal="center" vertical="center"/>
    </xf>
    <xf numFmtId="165" fontId="73" fillId="2" borderId="1" xfId="6" applyNumberFormat="1" applyFont="1" applyFill="1" applyBorder="1" applyAlignment="1">
      <alignment horizontal="center" vertical="center"/>
    </xf>
    <xf numFmtId="169" fontId="16" fillId="2" borderId="45" xfId="96" applyNumberFormat="1" applyFont="1" applyFill="1" applyBorder="1" applyAlignment="1">
      <alignment horizontal="center" vertical="center" wrapText="1"/>
    </xf>
    <xf numFmtId="0" fontId="73" fillId="2" borderId="45" xfId="0" applyFont="1" applyFill="1" applyBorder="1" applyAlignment="1">
      <alignment vertical="center" wrapText="1"/>
    </xf>
    <xf numFmtId="0" fontId="72" fillId="2" borderId="0" xfId="0" applyFont="1" applyFill="1" applyAlignment="1">
      <alignment vertical="top"/>
    </xf>
    <xf numFmtId="169" fontId="16" fillId="2" borderId="30" xfId="7" applyNumberFormat="1" applyFont="1" applyFill="1" applyBorder="1" applyAlignment="1">
      <alignment horizontal="center" vertical="top" wrapText="1"/>
    </xf>
    <xf numFmtId="169" fontId="72" fillId="2" borderId="30" xfId="0" applyNumberFormat="1" applyFont="1" applyFill="1" applyBorder="1" applyAlignment="1">
      <alignment horizontal="right" vertical="center" wrapText="1"/>
    </xf>
    <xf numFmtId="0" fontId="72" fillId="2" borderId="0" xfId="0" applyFont="1" applyFill="1" applyAlignment="1">
      <alignment horizontal="left" vertical="center" wrapText="1"/>
    </xf>
    <xf numFmtId="0" fontId="72" fillId="2" borderId="37" xfId="0" applyFont="1" applyFill="1" applyBorder="1" applyAlignment="1">
      <alignment vertical="center"/>
    </xf>
    <xf numFmtId="0" fontId="72" fillId="2" borderId="33" xfId="0" applyFont="1" applyFill="1" applyBorder="1" applyAlignment="1">
      <alignment horizontal="center" vertical="center"/>
    </xf>
    <xf numFmtId="43" fontId="72" fillId="2" borderId="0" xfId="0" applyNumberFormat="1" applyFont="1" applyFill="1"/>
    <xf numFmtId="0" fontId="72" fillId="2" borderId="30" xfId="0" applyFont="1" applyFill="1" applyBorder="1" applyAlignment="1">
      <alignment horizontal="left" vertical="top" wrapText="1"/>
    </xf>
    <xf numFmtId="0" fontId="72" fillId="2" borderId="30" xfId="0" applyFont="1" applyFill="1" applyBorder="1" applyAlignment="1">
      <alignment horizontal="center" vertical="center" wrapText="1"/>
    </xf>
    <xf numFmtId="0" fontId="72" fillId="2" borderId="0" xfId="0" applyFont="1" applyFill="1" applyAlignment="1">
      <alignment horizontal="right" vertical="top"/>
    </xf>
    <xf numFmtId="0" fontId="72" fillId="2" borderId="0" xfId="0" applyFont="1" applyFill="1" applyAlignment="1">
      <alignment horizontal="right"/>
    </xf>
    <xf numFmtId="0" fontId="72" fillId="2" borderId="0" xfId="0" applyFont="1" applyFill="1" applyAlignment="1">
      <alignment horizontal="left" vertical="top" wrapText="1"/>
    </xf>
    <xf numFmtId="0" fontId="72" fillId="2" borderId="0" xfId="0" applyFont="1" applyFill="1" applyBorder="1" applyAlignment="1">
      <alignment horizontal="left" vertical="top" wrapText="1"/>
    </xf>
    <xf numFmtId="169" fontId="16" fillId="2" borderId="30" xfId="7" applyNumberFormat="1" applyFont="1" applyFill="1" applyBorder="1" applyAlignment="1">
      <alignment horizontal="right" vertical="center" wrapText="1"/>
    </xf>
    <xf numFmtId="0" fontId="87" fillId="2" borderId="0" xfId="0" applyFont="1" applyFill="1" applyAlignment="1">
      <alignment horizontal="left" vertical="top" wrapText="1"/>
    </xf>
    <xf numFmtId="0" fontId="16" fillId="2" borderId="30" xfId="0" applyFont="1" applyFill="1" applyBorder="1" applyAlignment="1">
      <alignment horizontal="left" vertical="center" wrapText="1"/>
    </xf>
    <xf numFmtId="0" fontId="72" fillId="2" borderId="0" xfId="0" applyFont="1" applyFill="1" applyBorder="1" applyAlignment="1">
      <alignment horizontal="center" wrapText="1"/>
    </xf>
    <xf numFmtId="49" fontId="72" fillId="2" borderId="0" xfId="0" applyNumberFormat="1" applyFont="1" applyFill="1" applyBorder="1" applyAlignment="1">
      <alignment horizontal="left" vertical="top" wrapText="1"/>
    </xf>
    <xf numFmtId="0" fontId="72" fillId="2" borderId="0" xfId="0" applyFont="1" applyFill="1" applyAlignment="1">
      <alignment vertical="center"/>
    </xf>
    <xf numFmtId="0" fontId="72" fillId="2" borderId="36" xfId="0" applyFont="1" applyFill="1" applyBorder="1" applyAlignment="1">
      <alignment vertical="center"/>
    </xf>
    <xf numFmtId="0" fontId="72" fillId="2" borderId="33" xfId="0" applyFont="1" applyFill="1" applyBorder="1" applyAlignment="1">
      <alignment vertical="center"/>
    </xf>
    <xf numFmtId="0" fontId="75" fillId="2" borderId="0" xfId="0" applyFont="1" applyFill="1" applyBorder="1"/>
    <xf numFmtId="0" fontId="87" fillId="2" borderId="47" xfId="0" applyFont="1" applyFill="1" applyBorder="1" applyAlignment="1">
      <alignment vertical="center" wrapText="1"/>
    </xf>
    <xf numFmtId="169" fontId="72" fillId="2" borderId="0" xfId="0" applyNumberFormat="1" applyFont="1" applyFill="1" applyAlignment="1">
      <alignment horizontal="left" vertical="top" wrapText="1"/>
    </xf>
    <xf numFmtId="0" fontId="72" fillId="2" borderId="0" xfId="0" applyFont="1" applyFill="1" applyAlignment="1">
      <alignment horizontal="right"/>
    </xf>
    <xf numFmtId="0" fontId="72" fillId="2" borderId="1" xfId="0" applyFont="1" applyFill="1" applyBorder="1" applyAlignment="1">
      <alignment horizontal="center" vertical="center" wrapText="1"/>
    </xf>
    <xf numFmtId="0" fontId="16" fillId="2" borderId="4" xfId="0" applyFont="1" applyFill="1" applyBorder="1" applyAlignment="1">
      <alignment vertical="top" wrapText="1"/>
    </xf>
    <xf numFmtId="0" fontId="72" fillId="2" borderId="7" xfId="0" applyFont="1" applyFill="1" applyBorder="1" applyAlignment="1">
      <alignment horizontal="center" vertical="top" wrapText="1"/>
    </xf>
    <xf numFmtId="0" fontId="16" fillId="2" borderId="46" xfId="0" applyFont="1" applyFill="1" applyBorder="1" applyAlignment="1">
      <alignment vertical="top" wrapText="1"/>
    </xf>
    <xf numFmtId="0" fontId="87" fillId="2" borderId="3" xfId="0" applyFont="1" applyFill="1" applyBorder="1" applyAlignment="1">
      <alignment horizontal="left" vertical="top" wrapText="1"/>
    </xf>
    <xf numFmtId="165" fontId="72" fillId="2" borderId="0" xfId="0" applyNumberFormat="1" applyFont="1" applyFill="1"/>
    <xf numFmtId="0" fontId="87" fillId="2" borderId="1" xfId="0" applyFont="1" applyFill="1" applyBorder="1" applyAlignment="1">
      <alignment horizontal="left" vertical="top" wrapText="1"/>
    </xf>
    <xf numFmtId="0" fontId="72" fillId="2" borderId="1" xfId="0" applyFont="1" applyFill="1" applyBorder="1" applyAlignment="1">
      <alignment horizontal="center" vertical="top"/>
    </xf>
    <xf numFmtId="0" fontId="72" fillId="2" borderId="1" xfId="8" applyFont="1" applyFill="1" applyBorder="1" applyAlignment="1">
      <alignment horizontal="left" vertical="top" wrapText="1"/>
    </xf>
    <xf numFmtId="0" fontId="16" fillId="2" borderId="6" xfId="0" applyFont="1" applyFill="1" applyBorder="1" applyAlignment="1">
      <alignment vertical="top" wrapText="1"/>
    </xf>
    <xf numFmtId="165" fontId="72" fillId="2" borderId="0" xfId="0" applyNumberFormat="1" applyFont="1" applyFill="1" applyAlignment="1">
      <alignment horizontal="left" vertical="top" wrapText="1"/>
    </xf>
    <xf numFmtId="0" fontId="72" fillId="2" borderId="30" xfId="0" applyFont="1" applyFill="1" applyBorder="1" applyAlignment="1"/>
    <xf numFmtId="0" fontId="72" fillId="2" borderId="30" xfId="165" applyFont="1" applyFill="1" applyBorder="1" applyAlignment="1">
      <alignment horizontal="center" vertical="top"/>
    </xf>
    <xf numFmtId="39" fontId="72" fillId="2" borderId="0" xfId="0" applyNumberFormat="1" applyFont="1" applyFill="1" applyAlignment="1">
      <alignment horizontal="left" vertical="top" wrapText="1"/>
    </xf>
    <xf numFmtId="0" fontId="72" fillId="2" borderId="8" xfId="8" applyFont="1" applyFill="1" applyBorder="1" applyAlignment="1">
      <alignment horizontal="left" vertical="top" wrapText="1"/>
    </xf>
    <xf numFmtId="0" fontId="13" fillId="2" borderId="0" xfId="0" applyFont="1" applyFill="1" applyAlignment="1">
      <alignment wrapText="1"/>
    </xf>
    <xf numFmtId="0" fontId="72" fillId="2" borderId="0" xfId="0" applyFont="1" applyFill="1" applyBorder="1"/>
    <xf numFmtId="167" fontId="75" fillId="2" borderId="0" xfId="0" applyNumberFormat="1" applyFont="1" applyFill="1" applyBorder="1"/>
    <xf numFmtId="0" fontId="88" fillId="2" borderId="1" xfId="0" applyFont="1" applyFill="1" applyBorder="1" applyAlignment="1">
      <alignment horizontal="left" vertical="top" wrapText="1"/>
    </xf>
    <xf numFmtId="168" fontId="72" fillId="2" borderId="0" xfId="0" applyNumberFormat="1" applyFont="1" applyFill="1"/>
    <xf numFmtId="0" fontId="72" fillId="2" borderId="1" xfId="0" applyFont="1" applyFill="1" applyBorder="1"/>
    <xf numFmtId="0" fontId="72" fillId="2" borderId="4" xfId="0" applyFont="1" applyFill="1" applyBorder="1" applyAlignment="1">
      <alignment horizontal="left" vertical="top" wrapText="1"/>
    </xf>
    <xf numFmtId="165" fontId="72" fillId="2" borderId="1" xfId="6" applyNumberFormat="1" applyFont="1" applyFill="1" applyBorder="1" applyAlignment="1">
      <alignment horizontal="right" vertical="center"/>
    </xf>
    <xf numFmtId="168" fontId="72" fillId="2" borderId="0" xfId="0" applyNumberFormat="1" applyFont="1" applyFill="1" applyAlignment="1">
      <alignment vertical="center"/>
    </xf>
    <xf numFmtId="167" fontId="13" fillId="2" borderId="1" xfId="0" applyNumberFormat="1" applyFont="1" applyFill="1" applyBorder="1"/>
    <xf numFmtId="171" fontId="87" fillId="2" borderId="1" xfId="6" applyNumberFormat="1" applyFont="1" applyFill="1" applyBorder="1" applyAlignment="1">
      <alignment horizontal="right" vertical="center"/>
    </xf>
    <xf numFmtId="169" fontId="72" fillId="2" borderId="0" xfId="96" applyNumberFormat="1" applyFont="1" applyFill="1" applyAlignment="1">
      <alignment vertical="center" wrapText="1"/>
    </xf>
    <xf numFmtId="49" fontId="16" fillId="2" borderId="0" xfId="96" applyNumberFormat="1" applyFont="1" applyFill="1" applyAlignment="1">
      <alignment horizontal="center" vertical="center" wrapText="1"/>
    </xf>
    <xf numFmtId="168" fontId="16" fillId="2" borderId="0" xfId="96" applyNumberFormat="1" applyFont="1" applyFill="1" applyAlignment="1">
      <alignment horizontal="center" vertical="center" wrapText="1"/>
    </xf>
    <xf numFmtId="43" fontId="72" fillId="2" borderId="0" xfId="7" applyFont="1" applyFill="1"/>
    <xf numFmtId="0" fontId="72" fillId="2" borderId="0" xfId="0" applyFont="1" applyFill="1" applyAlignment="1">
      <alignment horizontal="center"/>
    </xf>
    <xf numFmtId="49" fontId="16" fillId="2" borderId="1" xfId="96" applyNumberFormat="1" applyFont="1" applyFill="1" applyBorder="1" applyAlignment="1">
      <alignment horizontal="center" vertical="center" textRotation="90" wrapText="1"/>
    </xf>
    <xf numFmtId="168" fontId="16" fillId="2" borderId="1" xfId="96" applyNumberFormat="1" applyFont="1" applyFill="1" applyBorder="1" applyAlignment="1">
      <alignment horizontal="center" vertical="center" wrapText="1"/>
    </xf>
    <xf numFmtId="167" fontId="16" fillId="2" borderId="0" xfId="0" applyNumberFormat="1" applyFont="1" applyFill="1"/>
    <xf numFmtId="0" fontId="16" fillId="2" borderId="1" xfId="96" applyNumberFormat="1" applyFont="1" applyFill="1" applyBorder="1" applyAlignment="1">
      <alignment horizontal="center" vertical="center" wrapText="1"/>
    </xf>
    <xf numFmtId="169" fontId="16" fillId="2" borderId="1" xfId="96" applyNumberFormat="1" applyFont="1" applyFill="1" applyBorder="1" applyAlignment="1">
      <alignment horizontal="center" vertical="center" wrapText="1"/>
    </xf>
    <xf numFmtId="165" fontId="16" fillId="2" borderId="0" xfId="0" applyNumberFormat="1" applyFont="1" applyFill="1"/>
    <xf numFmtId="0" fontId="73" fillId="2" borderId="47" xfId="96" applyFont="1" applyFill="1" applyBorder="1" applyAlignment="1">
      <alignment horizontal="center" vertical="center" wrapText="1"/>
    </xf>
    <xf numFmtId="0" fontId="72" fillId="2" borderId="47" xfId="96" applyFont="1" applyFill="1" applyBorder="1" applyAlignment="1">
      <alignment horizontal="center" vertical="center" wrapText="1"/>
    </xf>
    <xf numFmtId="0" fontId="72" fillId="2" borderId="0" xfId="0" applyFont="1" applyFill="1" applyAlignment="1"/>
    <xf numFmtId="0" fontId="72" fillId="2" borderId="40" xfId="0" applyFont="1" applyFill="1" applyBorder="1" applyAlignment="1">
      <alignment horizontal="center" vertical="center" wrapText="1"/>
    </xf>
    <xf numFmtId="0" fontId="72" fillId="2" borderId="30" xfId="0" applyFont="1" applyFill="1" applyBorder="1" applyAlignment="1">
      <alignment horizontal="center"/>
    </xf>
    <xf numFmtId="165" fontId="16" fillId="2" borderId="48" xfId="6" applyNumberFormat="1" applyFont="1" applyFill="1" applyBorder="1" applyAlignment="1">
      <alignment horizontal="center" vertical="center"/>
    </xf>
    <xf numFmtId="0" fontId="72" fillId="2" borderId="48" xfId="0" applyFont="1" applyFill="1" applyBorder="1" applyAlignment="1">
      <alignment vertical="top" wrapText="1"/>
    </xf>
    <xf numFmtId="169" fontId="72" fillId="2" borderId="47" xfId="0" applyNumberFormat="1" applyFont="1" applyFill="1" applyBorder="1" applyAlignment="1">
      <alignment horizontal="right" vertical="top" wrapText="1"/>
    </xf>
    <xf numFmtId="0" fontId="16" fillId="2" borderId="48" xfId="96" applyFont="1" applyFill="1" applyBorder="1" applyAlignment="1">
      <alignment horizontal="left" vertical="center" wrapText="1"/>
    </xf>
    <xf numFmtId="0" fontId="72" fillId="2" borderId="48" xfId="0" applyFont="1" applyFill="1" applyBorder="1"/>
    <xf numFmtId="166" fontId="87" fillId="2" borderId="48" xfId="7" applyNumberFormat="1" applyFont="1" applyFill="1" applyBorder="1" applyAlignment="1">
      <alignment vertical="center"/>
    </xf>
    <xf numFmtId="169" fontId="16" fillId="2" borderId="48" xfId="96" applyNumberFormat="1" applyFont="1" applyFill="1" applyBorder="1" applyAlignment="1">
      <alignment horizontal="center" vertical="center" wrapText="1"/>
    </xf>
    <xf numFmtId="0" fontId="72" fillId="2" borderId="47" xfId="0" applyFont="1" applyFill="1" applyBorder="1" applyAlignment="1">
      <alignment horizontal="center"/>
    </xf>
    <xf numFmtId="166" fontId="73" fillId="2" borderId="48" xfId="7" applyNumberFormat="1" applyFont="1" applyFill="1" applyBorder="1"/>
    <xf numFmtId="0" fontId="72" fillId="58" borderId="30" xfId="0" applyFont="1" applyFill="1" applyBorder="1" applyAlignment="1">
      <alignment wrapText="1"/>
    </xf>
    <xf numFmtId="169" fontId="72" fillId="58" borderId="33" xfId="0" applyNumberFormat="1" applyFont="1" applyFill="1" applyBorder="1" applyAlignment="1">
      <alignment horizontal="right" vertical="center" wrapText="1"/>
    </xf>
    <xf numFmtId="166" fontId="16" fillId="57" borderId="41" xfId="7" applyNumberFormat="1" applyFont="1" applyFill="1" applyBorder="1" applyAlignment="1">
      <alignment vertical="top" wrapText="1"/>
    </xf>
    <xf numFmtId="0" fontId="72" fillId="0" borderId="0" xfId="0" applyFont="1"/>
    <xf numFmtId="0" fontId="72" fillId="2" borderId="30" xfId="0" applyFont="1" applyFill="1" applyBorder="1" applyAlignment="1">
      <alignment horizontal="center" wrapText="1"/>
    </xf>
    <xf numFmtId="0" fontId="16" fillId="2" borderId="2" xfId="96" applyFont="1" applyFill="1" applyBorder="1" applyAlignment="1">
      <alignment vertical="center" wrapText="1"/>
    </xf>
    <xf numFmtId="0" fontId="16" fillId="2" borderId="31" xfId="96" applyFont="1" applyFill="1" applyBorder="1" applyAlignment="1">
      <alignment vertical="center" wrapText="1"/>
    </xf>
    <xf numFmtId="166" fontId="72" fillId="2" borderId="30" xfId="7" applyNumberFormat="1" applyFont="1" applyFill="1" applyBorder="1" applyAlignment="1">
      <alignment vertical="center"/>
    </xf>
    <xf numFmtId="0" fontId="72" fillId="2" borderId="0" xfId="0" applyFont="1" applyFill="1" applyAlignment="1">
      <alignment wrapText="1"/>
    </xf>
    <xf numFmtId="168" fontId="16" fillId="2" borderId="3" xfId="96" applyNumberFormat="1" applyFont="1" applyFill="1" applyBorder="1" applyAlignment="1">
      <alignment horizontal="center" vertical="center" wrapText="1"/>
    </xf>
    <xf numFmtId="0" fontId="16" fillId="2" borderId="40" xfId="96" applyFont="1" applyFill="1" applyBorder="1" applyAlignment="1">
      <alignment horizontal="center" vertical="center" wrapText="1"/>
    </xf>
    <xf numFmtId="0" fontId="16" fillId="2" borderId="0" xfId="96" applyNumberFormat="1" applyFont="1" applyFill="1" applyAlignment="1">
      <alignment horizontal="center" vertical="center" wrapText="1"/>
    </xf>
    <xf numFmtId="0" fontId="72" fillId="2" borderId="0" xfId="0" applyFont="1" applyFill="1" applyBorder="1" applyAlignment="1">
      <alignment horizontal="right"/>
    </xf>
    <xf numFmtId="166" fontId="72" fillId="0" borderId="0" xfId="0" applyNumberFormat="1" applyFont="1"/>
    <xf numFmtId="49" fontId="16" fillId="2" borderId="48" xfId="0" applyNumberFormat="1" applyFont="1" applyFill="1" applyBorder="1" applyAlignment="1">
      <alignment vertical="top" wrapText="1"/>
    </xf>
    <xf numFmtId="0" fontId="72" fillId="2" borderId="48" xfId="0" applyFont="1" applyFill="1" applyBorder="1" applyAlignment="1">
      <alignment vertical="center" wrapText="1"/>
    </xf>
    <xf numFmtId="169" fontId="72" fillId="2" borderId="0" xfId="0" applyNumberFormat="1" applyFont="1" applyFill="1"/>
    <xf numFmtId="0" fontId="72" fillId="2" borderId="49" xfId="0" applyFont="1" applyFill="1" applyBorder="1" applyAlignment="1">
      <alignment vertical="top" wrapText="1"/>
    </xf>
    <xf numFmtId="169" fontId="72" fillId="2" borderId="49" xfId="0" applyNumberFormat="1" applyFont="1" applyFill="1" applyBorder="1" applyAlignment="1">
      <alignment horizontal="right" vertical="center" wrapText="1"/>
    </xf>
    <xf numFmtId="0" fontId="72" fillId="2" borderId="49" xfId="0" applyFont="1" applyFill="1" applyBorder="1" applyAlignment="1">
      <alignment horizontal="center" vertical="center" wrapText="1"/>
    </xf>
    <xf numFmtId="171" fontId="72" fillId="2" borderId="49" xfId="6" applyNumberFormat="1" applyFont="1" applyFill="1" applyBorder="1" applyAlignment="1">
      <alignment horizontal="center" vertical="center"/>
    </xf>
    <xf numFmtId="0" fontId="16" fillId="2" borderId="49" xfId="96" applyFont="1" applyFill="1" applyBorder="1" applyAlignment="1">
      <alignment horizontal="left" vertical="center" wrapText="1"/>
    </xf>
    <xf numFmtId="169" fontId="16" fillId="2" borderId="49" xfId="96" applyNumberFormat="1" applyFont="1" applyFill="1" applyBorder="1" applyAlignment="1">
      <alignment horizontal="center" vertical="center" wrapText="1"/>
    </xf>
    <xf numFmtId="0" fontId="72" fillId="0" borderId="49" xfId="0" applyFont="1" applyBorder="1"/>
    <xf numFmtId="0" fontId="73" fillId="2" borderId="49" xfId="0" applyFont="1" applyFill="1" applyBorder="1" applyAlignment="1">
      <alignment vertical="center" wrapText="1"/>
    </xf>
    <xf numFmtId="0" fontId="87" fillId="2" borderId="50" xfId="0" applyFont="1" applyFill="1" applyBorder="1" applyAlignment="1">
      <alignment vertical="center" wrapText="1"/>
    </xf>
    <xf numFmtId="0" fontId="72" fillId="2" borderId="49" xfId="96" applyFont="1" applyFill="1" applyBorder="1" applyAlignment="1">
      <alignment horizontal="center" vertical="center" wrapText="1"/>
    </xf>
    <xf numFmtId="168" fontId="72" fillId="2" borderId="49" xfId="96" applyNumberFormat="1" applyFont="1" applyFill="1" applyBorder="1" applyAlignment="1">
      <alignment horizontal="center" vertical="center" wrapText="1"/>
    </xf>
    <xf numFmtId="0" fontId="73" fillId="2" borderId="49" xfId="96" applyFont="1" applyFill="1" applyBorder="1" applyAlignment="1">
      <alignment horizontal="center" vertical="center" wrapText="1"/>
    </xf>
    <xf numFmtId="165" fontId="73" fillId="2" borderId="49" xfId="6" applyNumberFormat="1" applyFont="1" applyFill="1" applyBorder="1" applyAlignment="1">
      <alignment horizontal="center" vertical="center"/>
    </xf>
    <xf numFmtId="165" fontId="72" fillId="2" borderId="49" xfId="6" applyNumberFormat="1" applyFont="1" applyFill="1" applyBorder="1" applyAlignment="1">
      <alignment horizontal="center" vertical="center"/>
    </xf>
    <xf numFmtId="166" fontId="87" fillId="2" borderId="49" xfId="7" applyNumberFormat="1" applyFont="1" applyFill="1" applyBorder="1" applyAlignment="1">
      <alignment vertical="center"/>
    </xf>
    <xf numFmtId="0" fontId="72" fillId="2" borderId="49" xfId="0" applyFont="1" applyFill="1" applyBorder="1"/>
    <xf numFmtId="0" fontId="72" fillId="2" borderId="49" xfId="0" applyFont="1" applyFill="1" applyBorder="1" applyAlignment="1">
      <alignment horizontal="center" vertical="center"/>
    </xf>
    <xf numFmtId="0" fontId="94" fillId="2" borderId="0" xfId="0" applyFont="1" applyFill="1"/>
    <xf numFmtId="0" fontId="94" fillId="2" borderId="0" xfId="0" applyFont="1" applyFill="1" applyBorder="1" applyAlignment="1">
      <alignment horizontal="left" vertical="top" wrapText="1"/>
    </xf>
    <xf numFmtId="0" fontId="94" fillId="2" borderId="0" xfId="0" applyFont="1" applyFill="1" applyAlignment="1">
      <alignment horizontal="left" vertical="top" wrapText="1"/>
    </xf>
    <xf numFmtId="0" fontId="96" fillId="2" borderId="0" xfId="0" applyFont="1" applyFill="1" applyAlignment="1">
      <alignment horizontal="left" vertical="top" wrapText="1"/>
    </xf>
    <xf numFmtId="0" fontId="87" fillId="0" borderId="49" xfId="0" applyFont="1" applyBorder="1" applyAlignment="1">
      <alignment horizontal="left" vertical="top" wrapText="1"/>
    </xf>
    <xf numFmtId="0" fontId="16" fillId="0" borderId="49" xfId="0" applyFont="1" applyBorder="1" applyAlignment="1">
      <alignment horizontal="left" vertical="center" wrapText="1"/>
    </xf>
    <xf numFmtId="0" fontId="88" fillId="0" borderId="49" xfId="165" applyFont="1" applyBorder="1">
      <alignment horizontal="left" vertical="top" wrapText="1"/>
    </xf>
    <xf numFmtId="0" fontId="92" fillId="0" borderId="49" xfId="165" applyFont="1" applyBorder="1" applyAlignment="1">
      <alignment horizontal="left" vertical="top" wrapText="1"/>
    </xf>
    <xf numFmtId="0" fontId="16" fillId="0" borderId="49" xfId="165" applyFont="1" applyBorder="1" applyAlignment="1">
      <alignment horizontal="left" vertical="center" wrapText="1"/>
    </xf>
    <xf numFmtId="0" fontId="72" fillId="0" borderId="49" xfId="8" applyFont="1" applyBorder="1" applyAlignment="1">
      <alignment horizontal="left" vertical="top" wrapText="1"/>
    </xf>
    <xf numFmtId="0" fontId="16" fillId="0" borderId="49" xfId="0" applyFont="1" applyFill="1" applyBorder="1" applyAlignment="1">
      <alignment horizontal="left" vertical="top" wrapText="1"/>
    </xf>
    <xf numFmtId="0" fontId="75" fillId="0" borderId="49" xfId="0" applyFont="1" applyBorder="1" applyAlignment="1">
      <alignment vertical="top" wrapText="1"/>
    </xf>
    <xf numFmtId="0" fontId="75" fillId="0" borderId="49" xfId="0" applyFont="1" applyBorder="1" applyAlignment="1">
      <alignment horizontal="left" vertical="top" wrapText="1"/>
    </xf>
    <xf numFmtId="0" fontId="87" fillId="0" borderId="50" xfId="0" applyFont="1" applyBorder="1" applyAlignment="1">
      <alignment horizontal="left" vertical="top" wrapText="1"/>
    </xf>
    <xf numFmtId="0" fontId="16" fillId="2" borderId="2" xfId="96" applyFont="1" applyFill="1" applyBorder="1" applyAlignment="1">
      <alignment horizontal="center" vertical="center" wrapText="1"/>
    </xf>
    <xf numFmtId="0" fontId="16" fillId="2" borderId="49" xfId="96" applyFont="1" applyFill="1" applyBorder="1" applyAlignment="1">
      <alignment horizontal="center" vertical="center" wrapText="1"/>
    </xf>
    <xf numFmtId="0" fontId="88" fillId="0" borderId="49" xfId="0" applyFont="1" applyBorder="1" applyAlignment="1">
      <alignment horizontal="left" vertical="top" wrapText="1"/>
    </xf>
    <xf numFmtId="0" fontId="72" fillId="0" borderId="49" xfId="0" applyFont="1" applyBorder="1" applyAlignment="1">
      <alignment horizontal="center"/>
    </xf>
    <xf numFmtId="0" fontId="87" fillId="2" borderId="33" xfId="0" applyFont="1" applyFill="1" applyBorder="1" applyAlignment="1">
      <alignment vertical="center" wrapText="1"/>
    </xf>
    <xf numFmtId="0" fontId="72" fillId="2" borderId="0" xfId="0" applyFont="1" applyFill="1" applyAlignment="1">
      <alignment horizontal="right"/>
    </xf>
    <xf numFmtId="0" fontId="72" fillId="2" borderId="8" xfId="0" applyFont="1" applyFill="1" applyBorder="1" applyAlignment="1">
      <alignment horizontal="center" vertical="center" wrapText="1"/>
    </xf>
    <xf numFmtId="0" fontId="16" fillId="2" borderId="0" xfId="0" applyFont="1" applyFill="1" applyAlignment="1">
      <alignment horizontal="center" wrapText="1"/>
    </xf>
    <xf numFmtId="0" fontId="72" fillId="2" borderId="4" xfId="0" applyFont="1" applyFill="1" applyBorder="1" applyAlignment="1">
      <alignment horizontal="center" vertical="center" wrapText="1"/>
    </xf>
    <xf numFmtId="0" fontId="72" fillId="2" borderId="1" xfId="0" applyFont="1" applyFill="1" applyBorder="1" applyAlignment="1">
      <alignment horizontal="center" vertical="top" wrapText="1"/>
    </xf>
    <xf numFmtId="0" fontId="72" fillId="2" borderId="31" xfId="0" applyFont="1" applyFill="1" applyBorder="1" applyAlignment="1">
      <alignment horizontal="center" vertical="top" wrapText="1"/>
    </xf>
    <xf numFmtId="0" fontId="16" fillId="2" borderId="49" xfId="0" applyFont="1" applyFill="1" applyBorder="1" applyAlignment="1">
      <alignment horizontal="center" vertical="center" wrapText="1"/>
    </xf>
    <xf numFmtId="0" fontId="88" fillId="0" borderId="49" xfId="0" applyFont="1" applyBorder="1" applyAlignment="1">
      <alignment horizontal="left" vertical="top" wrapText="1"/>
    </xf>
    <xf numFmtId="0" fontId="72" fillId="2" borderId="49" xfId="0" applyFont="1" applyFill="1" applyBorder="1" applyAlignment="1">
      <alignment horizontal="left" vertical="center" wrapText="1"/>
    </xf>
    <xf numFmtId="0" fontId="72" fillId="2" borderId="49" xfId="0" applyFont="1" applyFill="1" applyBorder="1" applyAlignment="1">
      <alignment horizontal="left" vertical="top" wrapText="1"/>
    </xf>
    <xf numFmtId="0" fontId="72" fillId="2" borderId="30" xfId="0" applyFont="1" applyFill="1" applyBorder="1" applyAlignment="1">
      <alignment horizontal="left" vertical="top" wrapText="1"/>
    </xf>
    <xf numFmtId="166" fontId="73" fillId="0" borderId="49" xfId="300" applyNumberFormat="1" applyFont="1" applyBorder="1" applyAlignment="1">
      <alignment vertical="center"/>
    </xf>
    <xf numFmtId="166" fontId="73" fillId="2" borderId="49" xfId="300" applyNumberFormat="1" applyFont="1" applyFill="1" applyBorder="1"/>
    <xf numFmtId="0" fontId="72" fillId="2" borderId="0" xfId="0" applyFont="1" applyFill="1" applyAlignment="1">
      <alignment vertical="center" wrapText="1"/>
    </xf>
    <xf numFmtId="43" fontId="72" fillId="2" borderId="0" xfId="0" applyNumberFormat="1" applyFont="1" applyFill="1" applyAlignment="1">
      <alignment vertical="center"/>
    </xf>
    <xf numFmtId="0" fontId="72" fillId="2" borderId="0" xfId="0" applyFont="1" applyFill="1" applyAlignment="1">
      <alignment horizontal="center" vertical="center"/>
    </xf>
    <xf numFmtId="166" fontId="16" fillId="2" borderId="45" xfId="0" applyNumberFormat="1" applyFont="1" applyFill="1" applyBorder="1" applyAlignment="1">
      <alignment vertical="center"/>
    </xf>
    <xf numFmtId="0" fontId="72" fillId="2" borderId="49" xfId="0" applyFont="1" applyFill="1" applyBorder="1" applyAlignment="1">
      <alignment horizontal="center" vertical="top" wrapText="1"/>
    </xf>
    <xf numFmtId="0" fontId="16" fillId="2" borderId="1" xfId="0" applyFont="1" applyFill="1" applyBorder="1" applyAlignment="1">
      <alignment horizontal="left" vertical="top" wrapText="1"/>
    </xf>
    <xf numFmtId="167" fontId="16" fillId="2" borderId="1" xfId="0" applyNumberFormat="1" applyFont="1" applyFill="1" applyBorder="1"/>
    <xf numFmtId="0" fontId="87" fillId="2" borderId="5" xfId="0" applyFont="1" applyFill="1" applyBorder="1" applyAlignment="1">
      <alignment horizontal="left" vertical="top" wrapText="1"/>
    </xf>
    <xf numFmtId="171" fontId="87" fillId="2" borderId="48" xfId="6" applyNumberFormat="1" applyFont="1" applyFill="1" applyBorder="1" applyAlignment="1">
      <alignment horizontal="right" vertical="center"/>
    </xf>
    <xf numFmtId="169" fontId="72" fillId="2" borderId="49" xfId="7" applyNumberFormat="1" applyFont="1" applyFill="1" applyBorder="1" applyAlignment="1">
      <alignment horizontal="center" vertical="center" wrapText="1"/>
    </xf>
    <xf numFmtId="49" fontId="72" fillId="2" borderId="49" xfId="0" applyNumberFormat="1" applyFont="1" applyFill="1" applyBorder="1" applyAlignment="1">
      <alignment horizontal="left" vertical="top" wrapText="1"/>
    </xf>
    <xf numFmtId="166" fontId="72" fillId="2" borderId="49" xfId="7" applyNumberFormat="1" applyFont="1" applyFill="1" applyBorder="1" applyAlignment="1">
      <alignment horizontal="right" vertical="center" wrapText="1"/>
    </xf>
    <xf numFmtId="0" fontId="16" fillId="2" borderId="49" xfId="0" applyFont="1" applyFill="1" applyBorder="1" applyAlignment="1">
      <alignment horizontal="left" vertical="top" wrapText="1"/>
    </xf>
    <xf numFmtId="169" fontId="16" fillId="2" borderId="49" xfId="7" applyNumberFormat="1" applyFont="1" applyFill="1" applyBorder="1" applyAlignment="1">
      <alignment horizontal="center" vertical="center" wrapText="1"/>
    </xf>
    <xf numFmtId="43" fontId="72" fillId="2" borderId="49" xfId="7" applyNumberFormat="1" applyFont="1" applyFill="1" applyBorder="1" applyAlignment="1">
      <alignment vertical="center" wrapText="1"/>
    </xf>
    <xf numFmtId="0" fontId="16" fillId="2" borderId="49" xfId="0" applyFont="1" applyFill="1" applyBorder="1" applyAlignment="1"/>
    <xf numFmtId="43" fontId="72" fillId="2" borderId="49" xfId="7" applyNumberFormat="1" applyFont="1" applyFill="1" applyBorder="1" applyAlignment="1">
      <alignment horizontal="center" vertical="center" wrapText="1"/>
    </xf>
    <xf numFmtId="169" fontId="16" fillId="2" borderId="49" xfId="7" applyNumberFormat="1" applyFont="1" applyFill="1" applyBorder="1" applyAlignment="1">
      <alignment horizontal="right" vertical="center" wrapText="1"/>
    </xf>
    <xf numFmtId="166" fontId="72" fillId="2" borderId="49" xfId="7" applyNumberFormat="1" applyFont="1" applyFill="1" applyBorder="1" applyAlignment="1">
      <alignment horizontal="center" vertical="center" wrapText="1"/>
    </xf>
    <xf numFmtId="0" fontId="87" fillId="2" borderId="49" xfId="165" applyFont="1" applyFill="1" applyBorder="1" applyAlignment="1">
      <alignment horizontal="left" vertical="top" wrapText="1"/>
    </xf>
    <xf numFmtId="166" fontId="87" fillId="2" borderId="49" xfId="7" applyNumberFormat="1" applyFont="1" applyFill="1" applyBorder="1" applyAlignment="1">
      <alignment horizontal="center" vertical="center" wrapText="1"/>
    </xf>
    <xf numFmtId="0" fontId="93" fillId="2" borderId="3" xfId="0" applyFont="1" applyFill="1" applyBorder="1" applyAlignment="1">
      <alignment horizontal="right" vertical="top" wrapText="1"/>
    </xf>
    <xf numFmtId="0" fontId="16" fillId="2" borderId="30" xfId="0" applyFont="1" applyFill="1" applyBorder="1" applyAlignment="1">
      <alignment horizontal="left" vertical="top" wrapText="1"/>
    </xf>
    <xf numFmtId="0" fontId="72" fillId="2" borderId="0" xfId="0" applyFont="1" applyFill="1" applyAlignment="1">
      <alignment horizontal="right"/>
    </xf>
    <xf numFmtId="0" fontId="16" fillId="2" borderId="48" xfId="96" applyFont="1" applyFill="1" applyBorder="1" applyAlignment="1">
      <alignment horizontal="center" vertical="center" wrapText="1"/>
    </xf>
    <xf numFmtId="49" fontId="16" fillId="2" borderId="48" xfId="96" applyNumberFormat="1" applyFont="1" applyFill="1" applyBorder="1" applyAlignment="1">
      <alignment horizontal="center" vertical="center" textRotation="90" wrapText="1"/>
    </xf>
    <xf numFmtId="0" fontId="16" fillId="2" borderId="49" xfId="96" applyFont="1" applyFill="1" applyBorder="1" applyAlignment="1">
      <alignment horizontal="center" vertical="center" wrapText="1"/>
    </xf>
    <xf numFmtId="0" fontId="72" fillId="2" borderId="30" xfId="0" applyFont="1" applyFill="1" applyBorder="1" applyAlignment="1">
      <alignment horizontal="left" vertical="center" wrapText="1"/>
    </xf>
    <xf numFmtId="0" fontId="72" fillId="2" borderId="0" xfId="0" applyFont="1" applyFill="1" applyAlignment="1">
      <alignment horizontal="right"/>
    </xf>
    <xf numFmtId="0" fontId="16" fillId="2" borderId="0" xfId="0" applyFont="1" applyFill="1" applyAlignment="1">
      <alignment horizontal="center" wrapText="1"/>
    </xf>
    <xf numFmtId="0" fontId="16" fillId="2" borderId="30" xfId="0" applyFont="1" applyFill="1" applyBorder="1" applyAlignment="1">
      <alignment horizontal="left" vertical="top" wrapText="1"/>
    </xf>
    <xf numFmtId="0" fontId="72" fillId="2" borderId="1" xfId="0" applyFont="1" applyFill="1" applyBorder="1" applyAlignment="1">
      <alignment horizontal="center" vertical="top" wrapText="1"/>
    </xf>
    <xf numFmtId="0" fontId="72" fillId="2" borderId="2" xfId="0" applyFont="1" applyFill="1" applyBorder="1" applyAlignment="1">
      <alignment horizontal="center" vertical="top" wrapText="1"/>
    </xf>
    <xf numFmtId="0" fontId="16" fillId="2" borderId="2" xfId="0" applyFont="1" applyFill="1" applyBorder="1" applyAlignment="1">
      <alignment horizontal="center" vertical="center" wrapText="1"/>
    </xf>
    <xf numFmtId="49" fontId="16" fillId="2" borderId="2" xfId="0" applyNumberFormat="1" applyFont="1" applyFill="1" applyBorder="1" applyAlignment="1">
      <alignment horizontal="center" vertical="top" wrapText="1"/>
    </xf>
    <xf numFmtId="0" fontId="16" fillId="2" borderId="49" xfId="0" applyFont="1" applyFill="1" applyBorder="1" applyAlignment="1">
      <alignment horizontal="center" vertical="center" wrapText="1"/>
    </xf>
    <xf numFmtId="0" fontId="72" fillId="2" borderId="30" xfId="0" applyFont="1" applyFill="1" applyBorder="1" applyAlignment="1">
      <alignment horizontal="center" vertical="center" wrapText="1"/>
    </xf>
    <xf numFmtId="0" fontId="88" fillId="0" borderId="49" xfId="0" applyFont="1" applyBorder="1" applyAlignment="1">
      <alignment horizontal="left" vertical="top" wrapText="1"/>
    </xf>
    <xf numFmtId="0" fontId="72" fillId="2" borderId="49" xfId="0" applyFont="1" applyFill="1" applyBorder="1" applyAlignment="1">
      <alignment horizontal="left" vertical="center" wrapText="1"/>
    </xf>
    <xf numFmtId="0" fontId="72" fillId="2" borderId="49" xfId="0" applyFont="1" applyFill="1" applyBorder="1" applyAlignment="1">
      <alignment horizontal="left" vertical="top" wrapText="1"/>
    </xf>
    <xf numFmtId="0" fontId="72" fillId="2" borderId="30" xfId="0" applyFont="1" applyFill="1" applyBorder="1" applyAlignment="1">
      <alignment wrapText="1"/>
    </xf>
    <xf numFmtId="0" fontId="72" fillId="2" borderId="0" xfId="0" applyFont="1" applyFill="1" applyAlignment="1">
      <alignment horizontal="right"/>
    </xf>
    <xf numFmtId="0" fontId="72" fillId="2" borderId="30" xfId="0" applyFont="1" applyFill="1" applyBorder="1" applyAlignment="1">
      <alignment horizontal="center" vertical="center" wrapText="1"/>
    </xf>
    <xf numFmtId="166" fontId="72" fillId="2" borderId="0" xfId="0" applyNumberFormat="1" applyFont="1" applyFill="1"/>
    <xf numFmtId="49" fontId="16" fillId="2" borderId="2" xfId="0" applyNumberFormat="1" applyFont="1" applyFill="1" applyBorder="1" applyAlignment="1">
      <alignment horizontal="center" vertical="top" wrapText="1"/>
    </xf>
    <xf numFmtId="0" fontId="72" fillId="2" borderId="2" xfId="0" applyFont="1" applyFill="1" applyBorder="1" applyAlignment="1">
      <alignment horizontal="center" vertical="top" wrapText="1"/>
    </xf>
    <xf numFmtId="0" fontId="16" fillId="2" borderId="2" xfId="0" applyFont="1" applyFill="1" applyBorder="1" applyAlignment="1">
      <alignment horizontal="center" vertical="center" wrapText="1"/>
    </xf>
    <xf numFmtId="0" fontId="72" fillId="2" borderId="49" xfId="0" applyFont="1" applyFill="1" applyBorder="1" applyAlignment="1">
      <alignment horizontal="left" vertical="center" wrapText="1"/>
    </xf>
    <xf numFmtId="0" fontId="72" fillId="2" borderId="48" xfId="0" applyFont="1" applyFill="1" applyBorder="1" applyAlignment="1">
      <alignment horizontal="left" vertical="center" wrapText="1"/>
    </xf>
    <xf numFmtId="0" fontId="72" fillId="2" borderId="48" xfId="0" applyFont="1" applyFill="1" applyBorder="1" applyAlignment="1">
      <alignment horizontal="center" vertical="center"/>
    </xf>
    <xf numFmtId="0" fontId="72" fillId="2" borderId="48" xfId="0" applyFont="1" applyFill="1" applyBorder="1" applyAlignment="1">
      <alignment horizontal="center" vertical="center" wrapText="1"/>
    </xf>
    <xf numFmtId="165" fontId="72" fillId="2" borderId="48" xfId="6" applyNumberFormat="1" applyFont="1" applyFill="1" applyBorder="1" applyAlignment="1">
      <alignment horizontal="center" vertical="center"/>
    </xf>
    <xf numFmtId="171" fontId="72" fillId="2" borderId="48" xfId="6" applyNumberFormat="1" applyFont="1" applyFill="1" applyBorder="1" applyAlignment="1">
      <alignment horizontal="center" vertical="center"/>
    </xf>
    <xf numFmtId="169" fontId="72" fillId="2" borderId="48" xfId="0" applyNumberFormat="1" applyFont="1" applyFill="1" applyBorder="1" applyAlignment="1">
      <alignment horizontal="right" vertical="center" wrapText="1"/>
    </xf>
    <xf numFmtId="169" fontId="72" fillId="2" borderId="0" xfId="0" applyNumberFormat="1" applyFont="1" applyFill="1" applyAlignment="1">
      <alignment horizontal="left" vertical="center" wrapText="1"/>
    </xf>
    <xf numFmtId="165" fontId="72" fillId="2" borderId="30" xfId="6" applyNumberFormat="1" applyFont="1" applyFill="1" applyBorder="1" applyAlignment="1">
      <alignment horizontal="center" vertical="center"/>
    </xf>
    <xf numFmtId="171" fontId="72" fillId="2" borderId="30" xfId="6" applyNumberFormat="1" applyFont="1" applyFill="1" applyBorder="1" applyAlignment="1">
      <alignment horizontal="center" vertical="center"/>
    </xf>
    <xf numFmtId="165" fontId="72" fillId="2" borderId="45" xfId="6" applyNumberFormat="1" applyFont="1" applyFill="1" applyBorder="1" applyAlignment="1">
      <alignment horizontal="center" vertical="center"/>
    </xf>
    <xf numFmtId="171" fontId="72" fillId="2" borderId="45" xfId="6" applyNumberFormat="1" applyFont="1" applyFill="1" applyBorder="1" applyAlignment="1">
      <alignment horizontal="center" vertical="center"/>
    </xf>
    <xf numFmtId="0" fontId="75" fillId="2" borderId="0" xfId="253" applyFont="1" applyFill="1"/>
    <xf numFmtId="0" fontId="16" fillId="2" borderId="54" xfId="96" applyFont="1" applyFill="1" applyBorder="1" applyAlignment="1">
      <alignment horizontal="center" vertical="center" wrapText="1"/>
    </xf>
    <xf numFmtId="0" fontId="16" fillId="2" borderId="54" xfId="0" applyFont="1" applyFill="1" applyBorder="1" applyAlignment="1">
      <alignment horizontal="center" vertical="center" wrapText="1"/>
    </xf>
    <xf numFmtId="0" fontId="16" fillId="2" borderId="54" xfId="96" applyFont="1" applyFill="1" applyBorder="1" applyAlignment="1">
      <alignment horizontal="left" vertical="center" wrapText="1"/>
    </xf>
    <xf numFmtId="165" fontId="16" fillId="2" borderId="54" xfId="6" applyNumberFormat="1" applyFont="1" applyFill="1" applyBorder="1" applyAlignment="1">
      <alignment horizontal="center" vertical="center"/>
    </xf>
    <xf numFmtId="0" fontId="16" fillId="2" borderId="31" xfId="96" applyFont="1" applyFill="1" applyBorder="1" applyAlignment="1">
      <alignment horizontal="center" vertical="center" wrapText="1"/>
    </xf>
    <xf numFmtId="0" fontId="75" fillId="2" borderId="54" xfId="299" applyFont="1" applyFill="1" applyBorder="1" applyAlignment="1">
      <alignment horizontal="center"/>
    </xf>
    <xf numFmtId="168" fontId="72" fillId="2" borderId="54" xfId="96" applyNumberFormat="1" applyFont="1" applyFill="1" applyBorder="1" applyAlignment="1">
      <alignment horizontal="center" vertical="center" wrapText="1"/>
    </xf>
    <xf numFmtId="168" fontId="72" fillId="2" borderId="54" xfId="96" applyNumberFormat="1" applyFont="1" applyFill="1" applyBorder="1" applyAlignment="1">
      <alignment vertical="center" wrapText="1"/>
    </xf>
    <xf numFmtId="49" fontId="16" fillId="2" borderId="54" xfId="96" applyNumberFormat="1" applyFont="1" applyFill="1" applyBorder="1" applyAlignment="1">
      <alignment vertical="center" textRotation="90" wrapText="1"/>
    </xf>
    <xf numFmtId="0" fontId="73" fillId="2" borderId="53" xfId="96" applyFont="1" applyFill="1" applyBorder="1" applyAlignment="1">
      <alignment horizontal="center" vertical="center" wrapText="1"/>
    </xf>
    <xf numFmtId="165" fontId="73" fillId="2" borderId="54" xfId="6" applyNumberFormat="1" applyFont="1" applyFill="1" applyBorder="1" applyAlignment="1">
      <alignment horizontal="center" vertical="center"/>
    </xf>
    <xf numFmtId="0" fontId="75" fillId="2" borderId="54" xfId="0" applyFont="1" applyFill="1" applyBorder="1" applyAlignment="1">
      <alignment horizontal="center"/>
    </xf>
    <xf numFmtId="0" fontId="75" fillId="2" borderId="54" xfId="253" applyFont="1" applyFill="1" applyBorder="1"/>
    <xf numFmtId="49" fontId="16" fillId="2" borderId="31" xfId="96" applyNumberFormat="1" applyFont="1" applyFill="1" applyBorder="1" applyAlignment="1">
      <alignment vertical="center" textRotation="90" wrapText="1"/>
    </xf>
    <xf numFmtId="0" fontId="73" fillId="2" borderId="54" xfId="96" applyFont="1" applyFill="1" applyBorder="1" applyAlignment="1">
      <alignment horizontal="left" vertical="center" wrapText="1"/>
    </xf>
    <xf numFmtId="43" fontId="13" fillId="2" borderId="54" xfId="253" applyNumberFormat="1" applyFont="1" applyFill="1" applyBorder="1"/>
    <xf numFmtId="0" fontId="87" fillId="2" borderId="53" xfId="0" applyFont="1" applyFill="1" applyBorder="1" applyAlignment="1">
      <alignment vertical="center" wrapText="1"/>
    </xf>
    <xf numFmtId="43" fontId="75" fillId="2" borderId="54" xfId="7" applyFont="1" applyFill="1" applyBorder="1" applyAlignment="1">
      <alignment vertical="center"/>
    </xf>
    <xf numFmtId="0" fontId="72" fillId="2" borderId="54" xfId="0" applyFont="1" applyFill="1" applyBorder="1" applyAlignment="1">
      <alignment vertical="top" wrapText="1"/>
    </xf>
    <xf numFmtId="0" fontId="16" fillId="2" borderId="54" xfId="0" applyFont="1" applyFill="1" applyBorder="1" applyAlignment="1">
      <alignment horizontal="left" vertical="top" wrapText="1"/>
    </xf>
    <xf numFmtId="169" fontId="16" fillId="2" borderId="54" xfId="7" applyNumberFormat="1" applyFont="1" applyFill="1" applyBorder="1" applyAlignment="1">
      <alignment horizontal="center" vertical="center" wrapText="1"/>
    </xf>
    <xf numFmtId="0" fontId="72" fillId="2" borderId="54" xfId="0" applyFont="1" applyFill="1" applyBorder="1" applyAlignment="1">
      <alignment horizontal="left" vertical="top" wrapText="1"/>
    </xf>
    <xf numFmtId="166" fontId="72" fillId="2" borderId="54" xfId="7" applyNumberFormat="1" applyFont="1" applyFill="1" applyBorder="1" applyAlignment="1">
      <alignment horizontal="center" vertical="center" wrapText="1"/>
    </xf>
    <xf numFmtId="169" fontId="72" fillId="2" borderId="54" xfId="7" applyNumberFormat="1" applyFont="1" applyFill="1" applyBorder="1" applyAlignment="1">
      <alignment horizontal="center" vertical="center" wrapText="1"/>
    </xf>
    <xf numFmtId="43" fontId="72" fillId="2" borderId="54" xfId="7" applyNumberFormat="1" applyFont="1" applyFill="1" applyBorder="1" applyAlignment="1">
      <alignment horizontal="center" vertical="center" wrapText="1"/>
    </xf>
    <xf numFmtId="0" fontId="72" fillId="2" borderId="54" xfId="0" applyFont="1" applyFill="1" applyBorder="1" applyAlignment="1">
      <alignment horizontal="left" vertical="center" wrapText="1"/>
    </xf>
    <xf numFmtId="0" fontId="16" fillId="2" borderId="54" xfId="0" applyFont="1" applyFill="1" applyBorder="1" applyAlignment="1">
      <alignment horizontal="center"/>
    </xf>
    <xf numFmtId="169" fontId="16" fillId="2" borderId="54" xfId="7" applyNumberFormat="1" applyFont="1" applyFill="1" applyBorder="1" applyAlignment="1">
      <alignment horizontal="right" vertical="center" wrapText="1"/>
    </xf>
    <xf numFmtId="0" fontId="87" fillId="2" borderId="54" xfId="165" applyFont="1" applyFill="1" applyBorder="1" applyAlignment="1">
      <alignment horizontal="left" vertical="top" wrapText="1"/>
    </xf>
    <xf numFmtId="166" fontId="87" fillId="2" borderId="54" xfId="7" applyNumberFormat="1" applyFont="1" applyFill="1" applyBorder="1" applyAlignment="1">
      <alignment horizontal="center" vertical="center" wrapText="1"/>
    </xf>
    <xf numFmtId="166" fontId="87" fillId="2" borderId="54" xfId="7" applyNumberFormat="1" applyFont="1" applyFill="1" applyBorder="1" applyAlignment="1">
      <alignment horizontal="right" vertical="center" wrapText="1"/>
    </xf>
    <xf numFmtId="166" fontId="72" fillId="2" borderId="54" xfId="7" applyNumberFormat="1" applyFont="1" applyFill="1" applyBorder="1" applyAlignment="1">
      <alignment horizontal="right" vertical="center" wrapText="1"/>
    </xf>
    <xf numFmtId="0" fontId="72" fillId="2" borderId="54" xfId="0" applyFont="1" applyFill="1" applyBorder="1" applyAlignment="1">
      <alignment horizontal="center" vertical="top" wrapText="1"/>
    </xf>
    <xf numFmtId="166" fontId="72" fillId="2" borderId="54" xfId="7" applyNumberFormat="1" applyFont="1" applyFill="1" applyBorder="1" applyAlignment="1">
      <alignment vertical="center" wrapText="1"/>
    </xf>
    <xf numFmtId="173" fontId="72" fillId="2" borderId="0" xfId="0" applyNumberFormat="1" applyFont="1" applyFill="1" applyAlignment="1">
      <alignment horizontal="left" vertical="top" wrapText="1"/>
    </xf>
    <xf numFmtId="167" fontId="72" fillId="2" borderId="0" xfId="0" applyNumberFormat="1" applyFont="1" applyFill="1" applyAlignment="1">
      <alignment horizontal="left" vertical="top" wrapText="1"/>
    </xf>
    <xf numFmtId="49" fontId="72" fillId="2" borderId="54" xfId="0" applyNumberFormat="1" applyFont="1" applyFill="1" applyBorder="1" applyAlignment="1">
      <alignment horizontal="left" vertical="top" wrapText="1"/>
    </xf>
    <xf numFmtId="0" fontId="72" fillId="2" borderId="2" xfId="0" applyFont="1" applyFill="1" applyBorder="1" applyAlignment="1">
      <alignment vertical="top" wrapText="1"/>
    </xf>
    <xf numFmtId="0" fontId="72" fillId="2" borderId="3" xfId="0" applyFont="1" applyFill="1" applyBorder="1" applyAlignment="1">
      <alignment horizontal="left" vertical="top" wrapText="1"/>
    </xf>
    <xf numFmtId="0" fontId="16" fillId="0" borderId="54" xfId="96" applyFont="1" applyBorder="1" applyAlignment="1">
      <alignment horizontal="left" vertical="center" wrapText="1"/>
    </xf>
    <xf numFmtId="0" fontId="87" fillId="2" borderId="54" xfId="0" applyFont="1" applyFill="1" applyBorder="1" applyAlignment="1">
      <alignment horizontal="left" vertical="top" wrapText="1"/>
    </xf>
    <xf numFmtId="0" fontId="16" fillId="2" borderId="54" xfId="0" applyFont="1" applyFill="1" applyBorder="1" applyAlignment="1">
      <alignment horizontal="left" vertical="center" wrapText="1"/>
    </xf>
    <xf numFmtId="0" fontId="87" fillId="2" borderId="54" xfId="165" applyFont="1" applyFill="1" applyBorder="1">
      <alignment horizontal="left" vertical="top" wrapText="1"/>
    </xf>
    <xf numFmtId="0" fontId="72" fillId="2" borderId="54" xfId="165" applyFont="1" applyFill="1" applyBorder="1" applyAlignment="1">
      <alignment horizontal="left" vertical="top" wrapText="1"/>
    </xf>
    <xf numFmtId="0" fontId="72" fillId="2" borderId="54" xfId="0" applyFont="1" applyFill="1" applyBorder="1" applyAlignment="1"/>
    <xf numFmtId="0" fontId="72" fillId="2" borderId="54" xfId="165" applyFont="1" applyFill="1" applyBorder="1" applyAlignment="1">
      <alignment horizontal="center" vertical="top"/>
    </xf>
    <xf numFmtId="0" fontId="16" fillId="2" borderId="54" xfId="165" applyFont="1" applyFill="1" applyBorder="1" applyAlignment="1">
      <alignment horizontal="left" vertical="top" wrapText="1"/>
    </xf>
    <xf numFmtId="0" fontId="87" fillId="0" borderId="54" xfId="0" applyFont="1" applyBorder="1" applyAlignment="1">
      <alignment horizontal="left" vertical="top" wrapText="1"/>
    </xf>
    <xf numFmtId="0" fontId="16" fillId="0" borderId="54" xfId="8" applyFont="1" applyBorder="1" applyAlignment="1">
      <alignment horizontal="left" vertical="center" wrapText="1"/>
    </xf>
    <xf numFmtId="0" fontId="72" fillId="0" borderId="54" xfId="8" applyFont="1" applyBorder="1" applyAlignment="1">
      <alignment horizontal="left" vertical="top" wrapText="1"/>
    </xf>
    <xf numFmtId="0" fontId="16" fillId="2" borderId="54" xfId="0" applyFont="1" applyFill="1" applyBorder="1" applyAlignment="1">
      <alignment vertical="top" wrapText="1"/>
    </xf>
    <xf numFmtId="0" fontId="72" fillId="2" borderId="54" xfId="0" applyFont="1" applyFill="1" applyBorder="1"/>
    <xf numFmtId="0" fontId="72" fillId="2" borderId="55" xfId="0" applyFont="1" applyFill="1" applyBorder="1" applyAlignment="1">
      <alignment horizontal="left" vertical="top" wrapText="1"/>
    </xf>
    <xf numFmtId="0" fontId="88" fillId="2" borderId="54" xfId="0" applyFont="1" applyFill="1" applyBorder="1" applyAlignment="1">
      <alignment horizontal="left" vertical="top" wrapText="1"/>
    </xf>
    <xf numFmtId="0" fontId="72" fillId="2" borderId="54" xfId="0" applyFont="1" applyFill="1" applyBorder="1" applyAlignment="1">
      <alignment vertical="center" wrapText="1"/>
    </xf>
    <xf numFmtId="171" fontId="87" fillId="2" borderId="54" xfId="6" applyNumberFormat="1" applyFont="1" applyFill="1" applyBorder="1" applyAlignment="1">
      <alignment horizontal="right" vertical="top"/>
    </xf>
    <xf numFmtId="0" fontId="72" fillId="2" borderId="54" xfId="0" applyFont="1" applyFill="1" applyBorder="1" applyAlignment="1">
      <alignment horizontal="left" vertical="center"/>
    </xf>
    <xf numFmtId="165" fontId="72" fillId="2" borderId="54" xfId="6" applyNumberFormat="1" applyFont="1" applyFill="1" applyBorder="1" applyAlignment="1">
      <alignment horizontal="right" vertical="center"/>
    </xf>
    <xf numFmtId="0" fontId="72" fillId="2" borderId="54" xfId="0" applyFont="1" applyFill="1" applyBorder="1" applyAlignment="1">
      <alignment horizontal="center" vertical="center" wrapText="1"/>
    </xf>
    <xf numFmtId="0" fontId="72" fillId="2" borderId="0" xfId="0" applyFont="1" applyFill="1" applyBorder="1" applyAlignment="1">
      <alignment horizontal="left" vertical="center"/>
    </xf>
    <xf numFmtId="165" fontId="72" fillId="2" borderId="0" xfId="6" applyNumberFormat="1" applyFont="1" applyFill="1" applyBorder="1" applyAlignment="1">
      <alignment horizontal="right" vertical="center"/>
    </xf>
    <xf numFmtId="0" fontId="88" fillId="0" borderId="54" xfId="0" applyFont="1" applyBorder="1" applyAlignment="1">
      <alignment horizontal="left" vertical="top" wrapText="1"/>
    </xf>
    <xf numFmtId="174" fontId="87" fillId="2" borderId="3" xfId="7" applyNumberFormat="1" applyFont="1" applyFill="1" applyBorder="1" applyAlignment="1">
      <alignment horizontal="right" vertical="top" wrapText="1"/>
    </xf>
    <xf numFmtId="0" fontId="72" fillId="2" borderId="30" xfId="0" applyFont="1" applyFill="1" applyBorder="1" applyAlignment="1">
      <alignment horizontal="center" vertical="center" wrapText="1"/>
    </xf>
    <xf numFmtId="0" fontId="72" fillId="2" borderId="30" xfId="0" applyFont="1" applyFill="1" applyBorder="1" applyAlignment="1">
      <alignment horizontal="left" vertical="center" wrapText="1"/>
    </xf>
    <xf numFmtId="0" fontId="72" fillId="2" borderId="48" xfId="0" applyFont="1" applyFill="1" applyBorder="1" applyAlignment="1">
      <alignment horizontal="left" vertical="center" wrapText="1"/>
    </xf>
    <xf numFmtId="0" fontId="72" fillId="2" borderId="49" xfId="0" applyFont="1" applyFill="1" applyBorder="1" applyAlignment="1">
      <alignment horizontal="left" vertical="center" wrapText="1"/>
    </xf>
    <xf numFmtId="0" fontId="72" fillId="2" borderId="30" xfId="0" applyFont="1" applyFill="1" applyBorder="1" applyAlignment="1">
      <alignment horizontal="center" vertical="center" wrapText="1"/>
    </xf>
    <xf numFmtId="0" fontId="72" fillId="2" borderId="30" xfId="0" applyFont="1" applyFill="1" applyBorder="1" applyAlignment="1">
      <alignment horizontal="left" vertical="center" wrapText="1"/>
    </xf>
    <xf numFmtId="0" fontId="72" fillId="2" borderId="48" xfId="0" applyFont="1" applyFill="1" applyBorder="1" applyAlignment="1">
      <alignment horizontal="left" vertical="center" wrapText="1"/>
    </xf>
    <xf numFmtId="0" fontId="16" fillId="2" borderId="54" xfId="0" applyFont="1" applyFill="1" applyBorder="1" applyAlignment="1">
      <alignment horizontal="center" vertical="top" wrapText="1"/>
    </xf>
    <xf numFmtId="0" fontId="16" fillId="2" borderId="54" xfId="0" applyFont="1" applyFill="1" applyBorder="1" applyAlignment="1">
      <alignment horizontal="left" vertical="top" wrapText="1"/>
    </xf>
    <xf numFmtId="0" fontId="72" fillId="2" borderId="54" xfId="0" applyFont="1" applyFill="1" applyBorder="1" applyAlignment="1">
      <alignment wrapText="1"/>
    </xf>
    <xf numFmtId="0" fontId="16" fillId="2" borderId="54" xfId="0" applyFont="1" applyFill="1" applyBorder="1" applyAlignment="1">
      <alignment horizontal="center" vertical="center" wrapText="1"/>
    </xf>
    <xf numFmtId="0" fontId="16" fillId="2" borderId="31" xfId="0" applyFont="1" applyFill="1" applyBorder="1" applyAlignment="1">
      <alignment horizontal="center" vertical="top" wrapText="1"/>
    </xf>
    <xf numFmtId="0" fontId="16" fillId="2" borderId="2" xfId="0" applyFont="1" applyFill="1" applyBorder="1" applyAlignment="1">
      <alignment horizontal="center" vertical="top" wrapText="1"/>
    </xf>
    <xf numFmtId="0" fontId="16" fillId="2" borderId="3" xfId="0" applyFont="1" applyFill="1" applyBorder="1" applyAlignment="1">
      <alignment horizontal="center" vertical="top" wrapText="1"/>
    </xf>
    <xf numFmtId="0" fontId="72" fillId="2" borderId="0" xfId="0" applyFont="1" applyFill="1" applyAlignment="1">
      <alignment horizontal="right" vertical="top"/>
    </xf>
    <xf numFmtId="0" fontId="72" fillId="2" borderId="0" xfId="0" applyFont="1" applyFill="1" applyAlignment="1">
      <alignment horizontal="right"/>
    </xf>
    <xf numFmtId="0" fontId="72" fillId="2" borderId="8" xfId="0" applyFont="1" applyFill="1" applyBorder="1" applyAlignment="1">
      <alignment horizontal="center" vertical="center" wrapText="1"/>
    </xf>
    <xf numFmtId="0" fontId="72" fillId="2" borderId="3" xfId="0" applyFont="1" applyFill="1" applyBorder="1" applyAlignment="1">
      <alignment horizontal="center" vertical="center" wrapText="1"/>
    </xf>
    <xf numFmtId="0" fontId="16" fillId="2" borderId="0" xfId="0" applyFont="1" applyFill="1" applyAlignment="1">
      <alignment horizontal="center" wrapText="1"/>
    </xf>
    <xf numFmtId="0" fontId="72" fillId="2" borderId="4" xfId="0" applyFont="1" applyFill="1" applyBorder="1" applyAlignment="1">
      <alignment horizontal="center" vertical="center" wrapText="1"/>
    </xf>
    <xf numFmtId="0" fontId="72" fillId="2" borderId="7" xfId="0" applyFont="1" applyFill="1" applyBorder="1" applyAlignment="1">
      <alignment horizontal="center" vertical="center" wrapText="1"/>
    </xf>
    <xf numFmtId="0" fontId="72" fillId="2" borderId="55" xfId="0" applyFont="1" applyFill="1" applyBorder="1" applyAlignment="1">
      <alignment horizontal="center" vertical="center" wrapText="1"/>
    </xf>
    <xf numFmtId="0" fontId="72" fillId="2" borderId="56" xfId="0" applyFont="1" applyFill="1" applyBorder="1" applyAlignment="1">
      <alignment horizontal="center" vertical="center" wrapText="1"/>
    </xf>
    <xf numFmtId="0" fontId="72" fillId="2" borderId="53" xfId="0" applyFont="1" applyFill="1" applyBorder="1" applyAlignment="1">
      <alignment horizontal="center" vertical="center" wrapText="1"/>
    </xf>
    <xf numFmtId="0" fontId="16" fillId="0" borderId="49" xfId="0" applyFont="1" applyBorder="1" applyAlignment="1">
      <alignment horizontal="center" vertical="top" wrapText="1"/>
    </xf>
    <xf numFmtId="0" fontId="16" fillId="2" borderId="40" xfId="0" applyFont="1" applyFill="1" applyBorder="1" applyAlignment="1">
      <alignment horizontal="center" vertical="top" wrapText="1"/>
    </xf>
    <xf numFmtId="0" fontId="16" fillId="2" borderId="30" xfId="0" applyFont="1" applyFill="1" applyBorder="1" applyAlignment="1">
      <alignment horizontal="left" vertical="top" wrapText="1"/>
    </xf>
    <xf numFmtId="0" fontId="72" fillId="2" borderId="30" xfId="0" applyFont="1" applyFill="1" applyBorder="1" applyAlignment="1">
      <alignment wrapText="1"/>
    </xf>
    <xf numFmtId="0" fontId="16" fillId="2" borderId="30" xfId="0" applyFont="1" applyFill="1" applyBorder="1" applyAlignment="1">
      <alignment horizontal="center" vertical="center" wrapText="1"/>
    </xf>
    <xf numFmtId="0" fontId="72" fillId="2" borderId="3" xfId="0" applyFont="1" applyFill="1" applyBorder="1" applyAlignment="1">
      <alignment horizontal="center" vertical="top" wrapText="1"/>
    </xf>
    <xf numFmtId="0" fontId="72" fillId="2" borderId="1" xfId="0" applyFont="1" applyFill="1" applyBorder="1" applyAlignment="1">
      <alignment horizontal="center" vertical="top" wrapText="1"/>
    </xf>
    <xf numFmtId="0" fontId="72" fillId="2" borderId="8" xfId="0" applyFont="1" applyFill="1" applyBorder="1" applyAlignment="1">
      <alignment horizontal="center" vertical="top" wrapText="1"/>
    </xf>
    <xf numFmtId="0" fontId="16" fillId="2" borderId="1" xfId="0" applyFont="1" applyFill="1" applyBorder="1" applyAlignment="1">
      <alignment horizontal="center" vertical="top" wrapText="1"/>
    </xf>
    <xf numFmtId="0" fontId="72" fillId="2" borderId="31" xfId="0" applyFont="1" applyFill="1" applyBorder="1" applyAlignment="1">
      <alignment horizontal="center" vertical="top" wrapText="1"/>
    </xf>
    <xf numFmtId="0" fontId="72" fillId="2" borderId="2" xfId="0" applyFont="1" applyFill="1" applyBorder="1" applyAlignment="1">
      <alignment horizontal="center" vertical="top" wrapText="1"/>
    </xf>
    <xf numFmtId="49" fontId="16" fillId="2" borderId="54" xfId="0" applyNumberFormat="1" applyFont="1" applyFill="1" applyBorder="1" applyAlignment="1">
      <alignment horizontal="center" vertical="top" wrapText="1"/>
    </xf>
    <xf numFmtId="0" fontId="16" fillId="2" borderId="54" xfId="0" applyFont="1" applyFill="1" applyBorder="1" applyAlignment="1">
      <alignment horizontal="center" wrapText="1"/>
    </xf>
    <xf numFmtId="0" fontId="72" fillId="2" borderId="54" xfId="0" applyNumberFormat="1" applyFont="1" applyFill="1" applyBorder="1" applyAlignment="1">
      <alignment horizontal="center" vertical="top" wrapText="1"/>
    </xf>
    <xf numFmtId="0" fontId="72" fillId="2" borderId="54" xfId="0" applyFont="1" applyFill="1" applyBorder="1" applyAlignment="1">
      <alignment horizontal="center" vertical="top" wrapText="1"/>
    </xf>
    <xf numFmtId="0" fontId="16" fillId="2" borderId="31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49" fontId="16" fillId="2" borderId="49" xfId="0" applyNumberFormat="1" applyFont="1" applyFill="1" applyBorder="1" applyAlignment="1">
      <alignment horizontal="center" vertical="top" wrapText="1"/>
    </xf>
    <xf numFmtId="0" fontId="16" fillId="2" borderId="49" xfId="0" applyFont="1" applyFill="1" applyBorder="1" applyAlignment="1">
      <alignment horizontal="center" vertical="top" wrapText="1"/>
    </xf>
    <xf numFmtId="49" fontId="16" fillId="2" borderId="31" xfId="0" applyNumberFormat="1" applyFont="1" applyFill="1" applyBorder="1" applyAlignment="1">
      <alignment horizontal="center" vertical="top" wrapText="1"/>
    </xf>
    <xf numFmtId="49" fontId="16" fillId="2" borderId="2" xfId="0" applyNumberFormat="1" applyFont="1" applyFill="1" applyBorder="1" applyAlignment="1">
      <alignment horizontal="center" vertical="top" wrapText="1"/>
    </xf>
    <xf numFmtId="49" fontId="16" fillId="2" borderId="3" xfId="0" applyNumberFormat="1" applyFont="1" applyFill="1" applyBorder="1" applyAlignment="1">
      <alignment horizontal="center" vertical="top" wrapText="1"/>
    </xf>
    <xf numFmtId="0" fontId="72" fillId="2" borderId="30" xfId="0" applyFont="1" applyFill="1" applyBorder="1" applyAlignment="1">
      <alignment horizontal="center" vertical="center" wrapText="1"/>
    </xf>
    <xf numFmtId="0" fontId="16" fillId="2" borderId="49" xfId="0" applyFont="1" applyFill="1" applyBorder="1" applyAlignment="1">
      <alignment horizontal="center" wrapText="1"/>
    </xf>
    <xf numFmtId="49" fontId="16" fillId="2" borderId="49" xfId="0" applyNumberFormat="1" applyFont="1" applyFill="1" applyBorder="1" applyAlignment="1">
      <alignment horizontal="left" vertical="top" wrapText="1"/>
    </xf>
    <xf numFmtId="0" fontId="72" fillId="2" borderId="49" xfId="0" applyFont="1" applyFill="1" applyBorder="1" applyAlignment="1">
      <alignment wrapText="1"/>
    </xf>
    <xf numFmtId="0" fontId="72" fillId="2" borderId="49" xfId="0" applyNumberFormat="1" applyFont="1" applyFill="1" applyBorder="1" applyAlignment="1">
      <alignment horizontal="center" vertical="top" wrapText="1"/>
    </xf>
    <xf numFmtId="0" fontId="16" fillId="2" borderId="55" xfId="0" applyFont="1" applyFill="1" applyBorder="1" applyAlignment="1">
      <alignment horizontal="left" vertical="top" wrapText="1"/>
    </xf>
    <xf numFmtId="0" fontId="16" fillId="2" borderId="53" xfId="0" applyFont="1" applyFill="1" applyBorder="1" applyAlignment="1">
      <alignment horizontal="left" vertical="top" wrapText="1"/>
    </xf>
    <xf numFmtId="0" fontId="16" fillId="2" borderId="31" xfId="0" applyFont="1" applyFill="1" applyBorder="1" applyAlignment="1">
      <alignment horizontal="center" wrapText="1"/>
    </xf>
    <xf numFmtId="0" fontId="16" fillId="2" borderId="2" xfId="0" applyFont="1" applyFill="1" applyBorder="1" applyAlignment="1">
      <alignment horizontal="center" wrapText="1"/>
    </xf>
    <xf numFmtId="0" fontId="16" fillId="2" borderId="3" xfId="0" applyFont="1" applyFill="1" applyBorder="1" applyAlignment="1">
      <alignment horizontal="center" wrapText="1"/>
    </xf>
    <xf numFmtId="0" fontId="95" fillId="2" borderId="49" xfId="96" applyFont="1" applyFill="1" applyBorder="1" applyAlignment="1">
      <alignment horizontal="center" vertical="center" wrapText="1"/>
    </xf>
    <xf numFmtId="169" fontId="72" fillId="2" borderId="0" xfId="96" applyNumberFormat="1" applyFont="1" applyFill="1" applyAlignment="1">
      <alignment horizontal="right" vertical="top" wrapText="1"/>
    </xf>
    <xf numFmtId="169" fontId="72" fillId="2" borderId="0" xfId="96" applyNumberFormat="1" applyFont="1" applyFill="1" applyAlignment="1">
      <alignment horizontal="right" vertical="center" wrapText="1"/>
    </xf>
    <xf numFmtId="49" fontId="16" fillId="2" borderId="0" xfId="96" applyNumberFormat="1" applyFont="1" applyFill="1" applyBorder="1" applyAlignment="1">
      <alignment horizontal="center" vertical="center" wrapText="1"/>
    </xf>
    <xf numFmtId="0" fontId="72" fillId="2" borderId="0" xfId="0" applyFont="1" applyFill="1" applyBorder="1" applyAlignment="1">
      <alignment vertical="center" wrapText="1"/>
    </xf>
    <xf numFmtId="49" fontId="16" fillId="2" borderId="4" xfId="96" applyNumberFormat="1" applyFont="1" applyFill="1" applyBorder="1" applyAlignment="1">
      <alignment horizontal="center" vertical="center" wrapText="1"/>
    </xf>
    <xf numFmtId="49" fontId="16" fillId="2" borderId="5" xfId="96" applyNumberFormat="1" applyFont="1" applyFill="1" applyBorder="1" applyAlignment="1">
      <alignment horizontal="center" vertical="center" wrapText="1"/>
    </xf>
    <xf numFmtId="0" fontId="16" fillId="2" borderId="8" xfId="96" applyNumberFormat="1" applyFont="1" applyFill="1" applyBorder="1" applyAlignment="1">
      <alignment horizontal="center" vertical="center" wrapText="1"/>
    </xf>
    <xf numFmtId="0" fontId="16" fillId="2" borderId="3" xfId="96" applyNumberFormat="1" applyFont="1" applyFill="1" applyBorder="1" applyAlignment="1">
      <alignment horizontal="center" vertical="center" wrapText="1"/>
    </xf>
    <xf numFmtId="168" fontId="16" fillId="2" borderId="8" xfId="96" applyNumberFormat="1" applyFont="1" applyFill="1" applyBorder="1" applyAlignment="1">
      <alignment horizontal="center" vertical="center" wrapText="1"/>
    </xf>
    <xf numFmtId="168" fontId="16" fillId="2" borderId="3" xfId="96" applyNumberFormat="1" applyFont="1" applyFill="1" applyBorder="1" applyAlignment="1">
      <alignment horizontal="center" vertical="center" wrapText="1"/>
    </xf>
    <xf numFmtId="168" fontId="72" fillId="2" borderId="44" xfId="96" applyNumberFormat="1" applyFont="1" applyFill="1" applyBorder="1" applyAlignment="1">
      <alignment horizontal="center" vertical="center" wrapText="1"/>
    </xf>
    <xf numFmtId="168" fontId="72" fillId="2" borderId="42" xfId="96" applyNumberFormat="1" applyFont="1" applyFill="1" applyBorder="1" applyAlignment="1">
      <alignment horizontal="center" vertical="center" wrapText="1"/>
    </xf>
    <xf numFmtId="168" fontId="72" fillId="2" borderId="43" xfId="96" applyNumberFormat="1" applyFont="1" applyFill="1" applyBorder="1" applyAlignment="1">
      <alignment horizontal="center" vertical="center" wrapText="1"/>
    </xf>
    <xf numFmtId="0" fontId="72" fillId="2" borderId="0" xfId="0" applyFont="1" applyFill="1" applyAlignment="1">
      <alignment horizontal="right" wrapText="1"/>
    </xf>
    <xf numFmtId="0" fontId="72" fillId="2" borderId="0" xfId="0" applyFont="1" applyFill="1" applyAlignment="1">
      <alignment horizontal="right" vertical="top" wrapText="1"/>
    </xf>
    <xf numFmtId="0" fontId="16" fillId="2" borderId="0" xfId="0" applyFont="1" applyFill="1" applyAlignment="1">
      <alignment horizontal="center" vertical="center" wrapText="1"/>
    </xf>
    <xf numFmtId="49" fontId="16" fillId="2" borderId="48" xfId="96" applyNumberFormat="1" applyFont="1" applyFill="1" applyBorder="1" applyAlignment="1">
      <alignment horizontal="center" vertical="center" wrapText="1"/>
    </xf>
    <xf numFmtId="0" fontId="16" fillId="2" borderId="2" xfId="96" applyNumberFormat="1" applyFont="1" applyFill="1" applyBorder="1" applyAlignment="1">
      <alignment horizontal="center" vertical="center" wrapText="1"/>
    </xf>
    <xf numFmtId="49" fontId="16" fillId="2" borderId="48" xfId="96" applyNumberFormat="1" applyFont="1" applyFill="1" applyBorder="1" applyAlignment="1">
      <alignment horizontal="center" vertical="center" textRotation="90" wrapText="1"/>
    </xf>
    <xf numFmtId="168" fontId="16" fillId="2" borderId="31" xfId="96" applyNumberFormat="1" applyFont="1" applyFill="1" applyBorder="1" applyAlignment="1">
      <alignment horizontal="center" vertical="center" wrapText="1"/>
    </xf>
    <xf numFmtId="168" fontId="72" fillId="2" borderId="55" xfId="96" applyNumberFormat="1" applyFont="1" applyFill="1" applyBorder="1" applyAlignment="1">
      <alignment horizontal="center" vertical="center" wrapText="1"/>
    </xf>
    <xf numFmtId="168" fontId="72" fillId="2" borderId="56" xfId="96" applyNumberFormat="1" applyFont="1" applyFill="1" applyBorder="1" applyAlignment="1">
      <alignment horizontal="center" vertical="center" wrapText="1"/>
    </xf>
    <xf numFmtId="168" fontId="72" fillId="2" borderId="53" xfId="96" applyNumberFormat="1" applyFont="1" applyFill="1" applyBorder="1" applyAlignment="1">
      <alignment horizontal="center" vertical="center" wrapText="1"/>
    </xf>
    <xf numFmtId="0" fontId="16" fillId="2" borderId="40" xfId="96" applyFont="1" applyFill="1" applyBorder="1" applyAlignment="1">
      <alignment horizontal="center" vertical="center" wrapText="1"/>
    </xf>
    <xf numFmtId="0" fontId="16" fillId="2" borderId="2" xfId="96" applyFont="1" applyFill="1" applyBorder="1" applyAlignment="1">
      <alignment horizontal="center" vertical="center" wrapText="1"/>
    </xf>
    <xf numFmtId="0" fontId="16" fillId="2" borderId="3" xfId="96" applyFont="1" applyFill="1" applyBorder="1" applyAlignment="1">
      <alignment horizontal="center" vertical="center" wrapText="1"/>
    </xf>
    <xf numFmtId="0" fontId="87" fillId="2" borderId="55" xfId="0" applyFont="1" applyFill="1" applyBorder="1" applyAlignment="1">
      <alignment horizontal="left" vertical="top" wrapText="1"/>
    </xf>
    <xf numFmtId="0" fontId="97" fillId="2" borderId="53" xfId="0" applyFont="1" applyFill="1" applyBorder="1" applyAlignment="1">
      <alignment horizontal="left" vertical="top" wrapText="1"/>
    </xf>
    <xf numFmtId="0" fontId="16" fillId="2" borderId="55" xfId="0" applyFont="1" applyFill="1" applyBorder="1" applyAlignment="1">
      <alignment horizontal="left" vertical="center" wrapText="1"/>
    </xf>
    <xf numFmtId="0" fontId="86" fillId="2" borderId="53" xfId="0" applyFont="1" applyFill="1" applyBorder="1" applyAlignment="1">
      <alignment vertical="center" wrapText="1"/>
    </xf>
    <xf numFmtId="0" fontId="72" fillId="2" borderId="55" xfId="0" applyFont="1" applyFill="1" applyBorder="1" applyAlignment="1">
      <alignment horizontal="center" vertical="top" wrapText="1"/>
    </xf>
    <xf numFmtId="0" fontId="72" fillId="2" borderId="53" xfId="0" applyFont="1" applyFill="1" applyBorder="1" applyAlignment="1">
      <alignment horizontal="center" vertical="top" wrapText="1"/>
    </xf>
    <xf numFmtId="0" fontId="16" fillId="2" borderId="51" xfId="0" applyFont="1" applyFill="1" applyBorder="1" applyAlignment="1">
      <alignment horizontal="left" vertical="center" wrapText="1"/>
    </xf>
    <xf numFmtId="0" fontId="16" fillId="2" borderId="50" xfId="0" applyFont="1" applyFill="1" applyBorder="1" applyAlignment="1">
      <alignment horizontal="left" vertical="center" wrapText="1"/>
    </xf>
    <xf numFmtId="0" fontId="72" fillId="2" borderId="51" xfId="0" applyFont="1" applyFill="1" applyBorder="1" applyAlignment="1">
      <alignment horizontal="center" vertical="top" wrapText="1"/>
    </xf>
    <xf numFmtId="0" fontId="72" fillId="2" borderId="50" xfId="0" applyFont="1" applyFill="1" applyBorder="1" applyAlignment="1">
      <alignment horizontal="center" vertical="top" wrapText="1"/>
    </xf>
    <xf numFmtId="0" fontId="75" fillId="2" borderId="0" xfId="0" applyFont="1" applyFill="1" applyAlignment="1">
      <alignment horizontal="right"/>
    </xf>
    <xf numFmtId="0" fontId="75" fillId="2" borderId="0" xfId="0" applyFont="1" applyFill="1" applyAlignment="1">
      <alignment horizontal="right" vertical="top"/>
    </xf>
    <xf numFmtId="0" fontId="16" fillId="2" borderId="44" xfId="0" applyFont="1" applyFill="1" applyBorder="1" applyAlignment="1">
      <alignment horizontal="left"/>
    </xf>
    <xf numFmtId="0" fontId="16" fillId="2" borderId="42" xfId="0" applyFont="1" applyFill="1" applyBorder="1" applyAlignment="1">
      <alignment horizontal="left"/>
    </xf>
    <xf numFmtId="0" fontId="16" fillId="2" borderId="56" xfId="0" applyFont="1" applyFill="1" applyBorder="1" applyAlignment="1">
      <alignment horizontal="left"/>
    </xf>
    <xf numFmtId="0" fontId="16" fillId="2" borderId="43" xfId="0" applyFont="1" applyFill="1" applyBorder="1" applyAlignment="1">
      <alignment horizontal="left"/>
    </xf>
    <xf numFmtId="0" fontId="89" fillId="2" borderId="0" xfId="0" applyFont="1" applyFill="1" applyBorder="1" applyAlignment="1">
      <alignment horizontal="right" vertical="top" wrapText="1"/>
    </xf>
    <xf numFmtId="0" fontId="13" fillId="2" borderId="0" xfId="0" applyFont="1" applyFill="1" applyAlignment="1">
      <alignment horizontal="center" vertical="center" wrapText="1"/>
    </xf>
    <xf numFmtId="0" fontId="13" fillId="2" borderId="54" xfId="0" applyFont="1" applyFill="1" applyBorder="1" applyAlignment="1">
      <alignment horizontal="center" vertical="top" wrapText="1"/>
    </xf>
    <xf numFmtId="0" fontId="88" fillId="0" borderId="49" xfId="0" applyFont="1" applyBorder="1" applyAlignment="1">
      <alignment horizontal="left" vertical="top" wrapText="1"/>
    </xf>
    <xf numFmtId="0" fontId="13" fillId="2" borderId="1" xfId="0" applyFont="1" applyFill="1" applyBorder="1" applyAlignment="1">
      <alignment horizontal="left" vertical="top" wrapText="1"/>
    </xf>
    <xf numFmtId="0" fontId="90" fillId="2" borderId="1" xfId="0" applyFont="1" applyFill="1" applyBorder="1" applyAlignment="1">
      <alignment horizontal="left" vertical="top" wrapText="1"/>
    </xf>
    <xf numFmtId="0" fontId="75" fillId="2" borderId="31" xfId="0" applyFont="1" applyFill="1" applyBorder="1" applyAlignment="1">
      <alignment horizontal="center" vertical="top" wrapText="1"/>
    </xf>
    <xf numFmtId="0" fontId="75" fillId="2" borderId="2" xfId="0" applyFont="1" applyFill="1" applyBorder="1" applyAlignment="1">
      <alignment horizontal="center" vertical="top" wrapText="1"/>
    </xf>
    <xf numFmtId="0" fontId="75" fillId="2" borderId="3" xfId="0" applyFont="1" applyFill="1" applyBorder="1" applyAlignment="1">
      <alignment horizontal="center" vertical="top" wrapText="1"/>
    </xf>
    <xf numFmtId="0" fontId="75" fillId="2" borderId="1" xfId="0" applyFont="1" applyFill="1" applyBorder="1" applyAlignment="1">
      <alignment horizontal="center" vertical="top" wrapText="1"/>
    </xf>
    <xf numFmtId="0" fontId="13" fillId="2" borderId="4" xfId="0" applyFont="1" applyFill="1" applyBorder="1" applyAlignment="1">
      <alignment horizontal="left" vertical="top" wrapText="1"/>
    </xf>
    <xf numFmtId="0" fontId="13" fillId="2" borderId="56" xfId="0" applyFont="1" applyFill="1" applyBorder="1" applyAlignment="1">
      <alignment horizontal="left" vertical="top" wrapText="1"/>
    </xf>
    <xf numFmtId="0" fontId="90" fillId="2" borderId="5" xfId="0" applyFont="1" applyFill="1" applyBorder="1" applyAlignment="1">
      <alignment wrapText="1"/>
    </xf>
    <xf numFmtId="0" fontId="87" fillId="2" borderId="53" xfId="0" applyFont="1" applyFill="1" applyBorder="1" applyAlignment="1">
      <alignment horizontal="left" vertical="top" wrapText="1"/>
    </xf>
    <xf numFmtId="0" fontId="87" fillId="2" borderId="36" xfId="0" applyFont="1" applyFill="1" applyBorder="1" applyAlignment="1">
      <alignment horizontal="left" vertical="top" wrapText="1"/>
    </xf>
    <xf numFmtId="0" fontId="87" fillId="2" borderId="33" xfId="0" applyFont="1" applyFill="1" applyBorder="1" applyAlignment="1">
      <alignment horizontal="left" vertical="top" wrapText="1"/>
    </xf>
    <xf numFmtId="0" fontId="16" fillId="2" borderId="1" xfId="0" applyFont="1" applyFill="1" applyBorder="1" applyAlignment="1">
      <alignment horizontal="left" vertical="top" wrapText="1"/>
    </xf>
    <xf numFmtId="0" fontId="86" fillId="2" borderId="1" xfId="0" applyFont="1" applyFill="1" applyBorder="1" applyAlignment="1">
      <alignment horizontal="left" vertical="top" wrapText="1"/>
    </xf>
    <xf numFmtId="0" fontId="72" fillId="2" borderId="51" xfId="0" applyFont="1" applyFill="1" applyBorder="1" applyAlignment="1">
      <alignment horizontal="left" vertical="center" wrapText="1"/>
    </xf>
    <xf numFmtId="0" fontId="72" fillId="2" borderId="52" xfId="0" applyFont="1" applyFill="1" applyBorder="1" applyAlignment="1">
      <alignment horizontal="left" vertical="center" wrapText="1"/>
    </xf>
    <xf numFmtId="0" fontId="72" fillId="2" borderId="50" xfId="0" applyFont="1" applyFill="1" applyBorder="1" applyAlignment="1">
      <alignment horizontal="left" vertical="center" wrapText="1"/>
    </xf>
    <xf numFmtId="0" fontId="72" fillId="2" borderId="30" xfId="0" applyFont="1" applyFill="1" applyBorder="1" applyAlignment="1">
      <alignment horizontal="left" vertical="center" wrapText="1"/>
    </xf>
    <xf numFmtId="0" fontId="16" fillId="57" borderId="41" xfId="0" applyFont="1" applyFill="1" applyBorder="1" applyAlignment="1">
      <alignment vertical="top" wrapText="1"/>
    </xf>
    <xf numFmtId="0" fontId="72" fillId="58" borderId="36" xfId="0" applyFont="1" applyFill="1" applyBorder="1" applyAlignment="1">
      <alignment horizontal="left" vertical="center" wrapText="1"/>
    </xf>
    <xf numFmtId="0" fontId="72" fillId="58" borderId="37" xfId="0" applyFont="1" applyFill="1" applyBorder="1" applyAlignment="1">
      <alignment horizontal="left" vertical="center" wrapText="1"/>
    </xf>
    <xf numFmtId="0" fontId="72" fillId="58" borderId="33" xfId="0" applyFont="1" applyFill="1" applyBorder="1" applyAlignment="1">
      <alignment horizontal="left" vertical="center" wrapText="1"/>
    </xf>
    <xf numFmtId="0" fontId="72" fillId="2" borderId="48" xfId="0" applyFont="1" applyFill="1" applyBorder="1" applyAlignment="1">
      <alignment horizontal="left" vertical="top" wrapText="1"/>
    </xf>
    <xf numFmtId="0" fontId="72" fillId="2" borderId="44" xfId="0" applyFont="1" applyFill="1" applyBorder="1" applyAlignment="1">
      <alignment horizontal="center" vertical="center" wrapText="1"/>
    </xf>
    <xf numFmtId="0" fontId="72" fillId="2" borderId="42" xfId="0" applyFont="1" applyFill="1" applyBorder="1" applyAlignment="1">
      <alignment horizontal="center" vertical="center" wrapText="1"/>
    </xf>
    <xf numFmtId="0" fontId="72" fillId="2" borderId="43" xfId="0" applyFont="1" applyFill="1" applyBorder="1" applyAlignment="1">
      <alignment horizontal="center" vertical="center" wrapText="1"/>
    </xf>
    <xf numFmtId="0" fontId="72" fillId="2" borderId="48" xfId="0" applyFont="1" applyFill="1" applyBorder="1" applyAlignment="1">
      <alignment horizontal="left" vertical="center" wrapText="1"/>
    </xf>
    <xf numFmtId="0" fontId="72" fillId="2" borderId="49" xfId="0" applyFont="1" applyFill="1" applyBorder="1" applyAlignment="1">
      <alignment horizontal="left" vertical="center" wrapText="1"/>
    </xf>
    <xf numFmtId="0" fontId="72" fillId="0" borderId="51" xfId="0" applyFont="1" applyFill="1" applyBorder="1" applyAlignment="1">
      <alignment horizontal="left" vertical="center" wrapText="1"/>
    </xf>
    <xf numFmtId="0" fontId="72" fillId="0" borderId="52" xfId="0" applyFont="1" applyFill="1" applyBorder="1" applyAlignment="1">
      <alignment horizontal="left" vertical="center" wrapText="1"/>
    </xf>
    <xf numFmtId="0" fontId="72" fillId="0" borderId="50" xfId="0" applyFont="1" applyFill="1" applyBorder="1" applyAlignment="1">
      <alignment horizontal="left" vertical="center" wrapText="1"/>
    </xf>
    <xf numFmtId="0" fontId="72" fillId="2" borderId="32" xfId="0" applyFont="1" applyFill="1" applyBorder="1" applyAlignment="1">
      <alignment horizontal="center" vertical="center" wrapText="1"/>
    </xf>
    <xf numFmtId="0" fontId="72" fillId="2" borderId="35" xfId="0" applyFont="1" applyFill="1" applyBorder="1" applyAlignment="1">
      <alignment horizontal="center" vertical="center" wrapText="1"/>
    </xf>
    <xf numFmtId="0" fontId="72" fillId="2" borderId="34" xfId="0" applyFont="1" applyFill="1" applyBorder="1" applyAlignment="1">
      <alignment horizontal="center" vertical="center" wrapText="1"/>
    </xf>
    <xf numFmtId="0" fontId="72" fillId="2" borderId="10" xfId="0" applyFont="1" applyFill="1" applyBorder="1" applyAlignment="1">
      <alignment horizontal="center" vertical="center" wrapText="1"/>
    </xf>
    <xf numFmtId="0" fontId="72" fillId="2" borderId="9" xfId="0" applyFont="1" applyFill="1" applyBorder="1" applyAlignment="1">
      <alignment horizontal="center" vertical="center" wrapText="1"/>
    </xf>
    <xf numFmtId="0" fontId="72" fillId="2" borderId="29" xfId="0" applyFont="1" applyFill="1" applyBorder="1" applyAlignment="1">
      <alignment horizontal="center" vertical="center" wrapText="1"/>
    </xf>
    <xf numFmtId="0" fontId="72" fillId="2" borderId="36" xfId="0" applyFont="1" applyFill="1" applyBorder="1" applyAlignment="1">
      <alignment horizontal="center" wrapText="1"/>
    </xf>
    <xf numFmtId="0" fontId="72" fillId="2" borderId="37" xfId="0" applyFont="1" applyFill="1" applyBorder="1" applyAlignment="1">
      <alignment horizontal="center" wrapText="1"/>
    </xf>
    <xf numFmtId="0" fontId="72" fillId="2" borderId="33" xfId="0" applyFont="1" applyFill="1" applyBorder="1" applyAlignment="1">
      <alignment horizontal="center" wrapText="1"/>
    </xf>
    <xf numFmtId="0" fontId="16" fillId="2" borderId="0" xfId="0" applyFont="1" applyFill="1" applyBorder="1" applyAlignment="1">
      <alignment horizontal="center" wrapText="1"/>
    </xf>
    <xf numFmtId="0" fontId="72" fillId="2" borderId="44" xfId="8" applyFont="1" applyFill="1" applyBorder="1" applyAlignment="1">
      <alignment horizontal="center" vertical="center" wrapText="1"/>
    </xf>
    <xf numFmtId="0" fontId="72" fillId="2" borderId="43" xfId="8" applyFont="1" applyFill="1" applyBorder="1" applyAlignment="1">
      <alignment horizontal="center" vertical="center" wrapText="1"/>
    </xf>
    <xf numFmtId="0" fontId="72" fillId="2" borderId="30" xfId="0" applyFont="1" applyFill="1" applyBorder="1" applyAlignment="1">
      <alignment vertical="center" wrapText="1"/>
    </xf>
  </cellXfs>
  <cellStyles count="2027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20% - Акцент1 10" xfId="301"/>
    <cellStyle name="20% - Акцент1 11" xfId="302"/>
    <cellStyle name="20% - Акцент1 12" xfId="303"/>
    <cellStyle name="20% - Акцент1 13" xfId="304"/>
    <cellStyle name="20% - Акцент1 14" xfId="305"/>
    <cellStyle name="20% - Акцент1 15" xfId="306"/>
    <cellStyle name="20% - Акцент1 16" xfId="307"/>
    <cellStyle name="20% - Акцент1 17" xfId="308"/>
    <cellStyle name="20% - Акцент1 18" xfId="309"/>
    <cellStyle name="20% - Акцент1 19" xfId="310"/>
    <cellStyle name="20% - Акцент1 2" xfId="311"/>
    <cellStyle name="20% - Акцент1 20" xfId="312"/>
    <cellStyle name="20% - Акцент1 21" xfId="313"/>
    <cellStyle name="20% - Акцент1 22" xfId="314"/>
    <cellStyle name="20% - Акцент1 23" xfId="315"/>
    <cellStyle name="20% - Акцент1 24" xfId="316"/>
    <cellStyle name="20% - Акцент1 25" xfId="317"/>
    <cellStyle name="20% - Акцент1 26" xfId="318"/>
    <cellStyle name="20% - Акцент1 27" xfId="319"/>
    <cellStyle name="20% - Акцент1 28" xfId="320"/>
    <cellStyle name="20% - Акцент1 29" xfId="321"/>
    <cellStyle name="20% - Акцент1 3" xfId="322"/>
    <cellStyle name="20% - Акцент1 30" xfId="323"/>
    <cellStyle name="20% - Акцент1 31" xfId="324"/>
    <cellStyle name="20% - Акцент1 32" xfId="325"/>
    <cellStyle name="20% - Акцент1 33" xfId="326"/>
    <cellStyle name="20% - Акцент1 34" xfId="327"/>
    <cellStyle name="20% - Акцент1 35" xfId="328"/>
    <cellStyle name="20% - Акцент1 36" xfId="329"/>
    <cellStyle name="20% - Акцент1 4" xfId="330"/>
    <cellStyle name="20% - Акцент1 5" xfId="331"/>
    <cellStyle name="20% - Акцент1 6" xfId="332"/>
    <cellStyle name="20% - Акцент1 7" xfId="333"/>
    <cellStyle name="20% - Акцент1 8" xfId="334"/>
    <cellStyle name="20% - Акцент1 9" xfId="335"/>
    <cellStyle name="20% - Акцент2 10" xfId="336"/>
    <cellStyle name="20% - Акцент2 11" xfId="337"/>
    <cellStyle name="20% - Акцент2 12" xfId="338"/>
    <cellStyle name="20% - Акцент2 13" xfId="339"/>
    <cellStyle name="20% - Акцент2 14" xfId="340"/>
    <cellStyle name="20% - Акцент2 15" xfId="341"/>
    <cellStyle name="20% - Акцент2 16" xfId="342"/>
    <cellStyle name="20% - Акцент2 17" xfId="343"/>
    <cellStyle name="20% - Акцент2 18" xfId="344"/>
    <cellStyle name="20% - Акцент2 19" xfId="345"/>
    <cellStyle name="20% - Акцент2 2" xfId="346"/>
    <cellStyle name="20% - Акцент2 20" xfId="347"/>
    <cellStyle name="20% - Акцент2 21" xfId="348"/>
    <cellStyle name="20% - Акцент2 22" xfId="349"/>
    <cellStyle name="20% - Акцент2 23" xfId="350"/>
    <cellStyle name="20% - Акцент2 24" xfId="351"/>
    <cellStyle name="20% - Акцент2 25" xfId="352"/>
    <cellStyle name="20% - Акцент2 26" xfId="353"/>
    <cellStyle name="20% - Акцент2 27" xfId="354"/>
    <cellStyle name="20% - Акцент2 28" xfId="355"/>
    <cellStyle name="20% - Акцент2 29" xfId="356"/>
    <cellStyle name="20% - Акцент2 3" xfId="357"/>
    <cellStyle name="20% - Акцент2 30" xfId="358"/>
    <cellStyle name="20% - Акцент2 31" xfId="359"/>
    <cellStyle name="20% - Акцент2 32" xfId="360"/>
    <cellStyle name="20% - Акцент2 33" xfId="361"/>
    <cellStyle name="20% - Акцент2 34" xfId="362"/>
    <cellStyle name="20% - Акцент2 35" xfId="363"/>
    <cellStyle name="20% - Акцент2 36" xfId="364"/>
    <cellStyle name="20% - Акцент2 4" xfId="365"/>
    <cellStyle name="20% - Акцент2 5" xfId="366"/>
    <cellStyle name="20% - Акцент2 6" xfId="367"/>
    <cellStyle name="20% - Акцент2 7" xfId="368"/>
    <cellStyle name="20% - Акцент2 8" xfId="369"/>
    <cellStyle name="20% - Акцент2 9" xfId="370"/>
    <cellStyle name="20% - Акцент3 10" xfId="371"/>
    <cellStyle name="20% - Акцент3 11" xfId="372"/>
    <cellStyle name="20% - Акцент3 12" xfId="373"/>
    <cellStyle name="20% - Акцент3 13" xfId="374"/>
    <cellStyle name="20% - Акцент3 14" xfId="375"/>
    <cellStyle name="20% - Акцент3 15" xfId="376"/>
    <cellStyle name="20% - Акцент3 16" xfId="377"/>
    <cellStyle name="20% - Акцент3 17" xfId="378"/>
    <cellStyle name="20% - Акцент3 18" xfId="379"/>
    <cellStyle name="20% - Акцент3 19" xfId="380"/>
    <cellStyle name="20% - Акцент3 2" xfId="381"/>
    <cellStyle name="20% - Акцент3 20" xfId="382"/>
    <cellStyle name="20% - Акцент3 21" xfId="383"/>
    <cellStyle name="20% - Акцент3 22" xfId="384"/>
    <cellStyle name="20% - Акцент3 23" xfId="385"/>
    <cellStyle name="20% - Акцент3 24" xfId="386"/>
    <cellStyle name="20% - Акцент3 25" xfId="387"/>
    <cellStyle name="20% - Акцент3 26" xfId="388"/>
    <cellStyle name="20% - Акцент3 27" xfId="389"/>
    <cellStyle name="20% - Акцент3 28" xfId="390"/>
    <cellStyle name="20% - Акцент3 29" xfId="391"/>
    <cellStyle name="20% - Акцент3 3" xfId="392"/>
    <cellStyle name="20% - Акцент3 30" xfId="393"/>
    <cellStyle name="20% - Акцент3 31" xfId="394"/>
    <cellStyle name="20% - Акцент3 32" xfId="395"/>
    <cellStyle name="20% - Акцент3 33" xfId="396"/>
    <cellStyle name="20% - Акцент3 34" xfId="397"/>
    <cellStyle name="20% - Акцент3 35" xfId="398"/>
    <cellStyle name="20% - Акцент3 36" xfId="399"/>
    <cellStyle name="20% - Акцент3 4" xfId="400"/>
    <cellStyle name="20% - Акцент3 5" xfId="401"/>
    <cellStyle name="20% - Акцент3 6" xfId="402"/>
    <cellStyle name="20% - Акцент3 7" xfId="403"/>
    <cellStyle name="20% - Акцент3 8" xfId="404"/>
    <cellStyle name="20% - Акцент3 9" xfId="405"/>
    <cellStyle name="20% - Акцент4 10" xfId="406"/>
    <cellStyle name="20% - Акцент4 11" xfId="407"/>
    <cellStyle name="20% - Акцент4 12" xfId="408"/>
    <cellStyle name="20% - Акцент4 13" xfId="409"/>
    <cellStyle name="20% - Акцент4 14" xfId="410"/>
    <cellStyle name="20% - Акцент4 15" xfId="411"/>
    <cellStyle name="20% - Акцент4 16" xfId="412"/>
    <cellStyle name="20% - Акцент4 17" xfId="413"/>
    <cellStyle name="20% - Акцент4 18" xfId="414"/>
    <cellStyle name="20% - Акцент4 19" xfId="415"/>
    <cellStyle name="20% - Акцент4 2" xfId="416"/>
    <cellStyle name="20% - Акцент4 20" xfId="417"/>
    <cellStyle name="20% - Акцент4 21" xfId="418"/>
    <cellStyle name="20% - Акцент4 22" xfId="419"/>
    <cellStyle name="20% - Акцент4 23" xfId="420"/>
    <cellStyle name="20% - Акцент4 24" xfId="421"/>
    <cellStyle name="20% - Акцент4 25" xfId="422"/>
    <cellStyle name="20% - Акцент4 26" xfId="423"/>
    <cellStyle name="20% - Акцент4 27" xfId="424"/>
    <cellStyle name="20% - Акцент4 28" xfId="425"/>
    <cellStyle name="20% - Акцент4 29" xfId="426"/>
    <cellStyle name="20% - Акцент4 3" xfId="427"/>
    <cellStyle name="20% - Акцент4 30" xfId="428"/>
    <cellStyle name="20% - Акцент4 31" xfId="429"/>
    <cellStyle name="20% - Акцент4 32" xfId="430"/>
    <cellStyle name="20% - Акцент4 33" xfId="431"/>
    <cellStyle name="20% - Акцент4 34" xfId="432"/>
    <cellStyle name="20% - Акцент4 35" xfId="433"/>
    <cellStyle name="20% - Акцент4 36" xfId="434"/>
    <cellStyle name="20% - Акцент4 4" xfId="435"/>
    <cellStyle name="20% - Акцент4 5" xfId="436"/>
    <cellStyle name="20% - Акцент4 6" xfId="437"/>
    <cellStyle name="20% - Акцент4 7" xfId="438"/>
    <cellStyle name="20% - Акцент4 8" xfId="439"/>
    <cellStyle name="20% - Акцент4 9" xfId="440"/>
    <cellStyle name="20% - Акцент5 10" xfId="441"/>
    <cellStyle name="20% - Акцент5 11" xfId="442"/>
    <cellStyle name="20% - Акцент5 12" xfId="443"/>
    <cellStyle name="20% - Акцент5 13" xfId="444"/>
    <cellStyle name="20% - Акцент5 14" xfId="445"/>
    <cellStyle name="20% - Акцент5 15" xfId="446"/>
    <cellStyle name="20% - Акцент5 16" xfId="447"/>
    <cellStyle name="20% - Акцент5 17" xfId="448"/>
    <cellStyle name="20% - Акцент5 18" xfId="449"/>
    <cellStyle name="20% - Акцент5 19" xfId="450"/>
    <cellStyle name="20% - Акцент5 2" xfId="451"/>
    <cellStyle name="20% - Акцент5 20" xfId="452"/>
    <cellStyle name="20% - Акцент5 21" xfId="453"/>
    <cellStyle name="20% - Акцент5 22" xfId="454"/>
    <cellStyle name="20% - Акцент5 23" xfId="455"/>
    <cellStyle name="20% - Акцент5 24" xfId="456"/>
    <cellStyle name="20% - Акцент5 25" xfId="457"/>
    <cellStyle name="20% - Акцент5 26" xfId="458"/>
    <cellStyle name="20% - Акцент5 27" xfId="459"/>
    <cellStyle name="20% - Акцент5 28" xfId="460"/>
    <cellStyle name="20% - Акцент5 29" xfId="461"/>
    <cellStyle name="20% - Акцент5 3" xfId="462"/>
    <cellStyle name="20% - Акцент5 30" xfId="463"/>
    <cellStyle name="20% - Акцент5 31" xfId="464"/>
    <cellStyle name="20% - Акцент5 32" xfId="465"/>
    <cellStyle name="20% - Акцент5 33" xfId="466"/>
    <cellStyle name="20% - Акцент5 34" xfId="467"/>
    <cellStyle name="20% - Акцент5 35" xfId="468"/>
    <cellStyle name="20% - Акцент5 36" xfId="469"/>
    <cellStyle name="20% - Акцент5 4" xfId="470"/>
    <cellStyle name="20% - Акцент5 5" xfId="471"/>
    <cellStyle name="20% - Акцент5 6" xfId="472"/>
    <cellStyle name="20% - Акцент5 7" xfId="473"/>
    <cellStyle name="20% - Акцент5 8" xfId="474"/>
    <cellStyle name="20% - Акцент5 9" xfId="475"/>
    <cellStyle name="20% - Акцент6 10" xfId="476"/>
    <cellStyle name="20% - Акцент6 11" xfId="477"/>
    <cellStyle name="20% - Акцент6 12" xfId="478"/>
    <cellStyle name="20% - Акцент6 13" xfId="479"/>
    <cellStyle name="20% - Акцент6 14" xfId="480"/>
    <cellStyle name="20% - Акцент6 15" xfId="481"/>
    <cellStyle name="20% - Акцент6 16" xfId="482"/>
    <cellStyle name="20% - Акцент6 17" xfId="483"/>
    <cellStyle name="20% - Акцент6 18" xfId="484"/>
    <cellStyle name="20% - Акцент6 19" xfId="485"/>
    <cellStyle name="20% - Акцент6 2" xfId="486"/>
    <cellStyle name="20% - Акцент6 20" xfId="487"/>
    <cellStyle name="20% - Акцент6 21" xfId="488"/>
    <cellStyle name="20% - Акцент6 22" xfId="489"/>
    <cellStyle name="20% - Акцент6 23" xfId="490"/>
    <cellStyle name="20% - Акцент6 24" xfId="491"/>
    <cellStyle name="20% - Акцент6 25" xfId="492"/>
    <cellStyle name="20% - Акцент6 26" xfId="493"/>
    <cellStyle name="20% - Акцент6 27" xfId="494"/>
    <cellStyle name="20% - Акцент6 28" xfId="495"/>
    <cellStyle name="20% - Акцент6 29" xfId="496"/>
    <cellStyle name="20% - Акцент6 3" xfId="497"/>
    <cellStyle name="20% - Акцент6 30" xfId="498"/>
    <cellStyle name="20% - Акцент6 31" xfId="499"/>
    <cellStyle name="20% - Акцент6 32" xfId="500"/>
    <cellStyle name="20% - Акцент6 33" xfId="501"/>
    <cellStyle name="20% - Акцент6 34" xfId="502"/>
    <cellStyle name="20% - Акцент6 35" xfId="503"/>
    <cellStyle name="20% - Акцент6 36" xfId="504"/>
    <cellStyle name="20% - Акцент6 4" xfId="505"/>
    <cellStyle name="20% - Акцент6 5" xfId="506"/>
    <cellStyle name="20% - Акцент6 6" xfId="507"/>
    <cellStyle name="20% - Акцент6 7" xfId="508"/>
    <cellStyle name="20% - Акцент6 8" xfId="509"/>
    <cellStyle name="20% - Акцент6 9" xfId="510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40% - Акцент1 10" xfId="511"/>
    <cellStyle name="40% - Акцент1 11" xfId="512"/>
    <cellStyle name="40% - Акцент1 12" xfId="513"/>
    <cellStyle name="40% - Акцент1 13" xfId="514"/>
    <cellStyle name="40% - Акцент1 14" xfId="515"/>
    <cellStyle name="40% - Акцент1 15" xfId="516"/>
    <cellStyle name="40% - Акцент1 16" xfId="517"/>
    <cellStyle name="40% - Акцент1 17" xfId="518"/>
    <cellStyle name="40% - Акцент1 18" xfId="519"/>
    <cellStyle name="40% - Акцент1 19" xfId="520"/>
    <cellStyle name="40% - Акцент1 2" xfId="521"/>
    <cellStyle name="40% - Акцент1 20" xfId="522"/>
    <cellStyle name="40% - Акцент1 21" xfId="523"/>
    <cellStyle name="40% - Акцент1 22" xfId="524"/>
    <cellStyle name="40% - Акцент1 23" xfId="525"/>
    <cellStyle name="40% - Акцент1 24" xfId="526"/>
    <cellStyle name="40% - Акцент1 25" xfId="527"/>
    <cellStyle name="40% - Акцент1 26" xfId="528"/>
    <cellStyle name="40% - Акцент1 27" xfId="529"/>
    <cellStyle name="40% - Акцент1 28" xfId="530"/>
    <cellStyle name="40% - Акцент1 29" xfId="531"/>
    <cellStyle name="40% - Акцент1 3" xfId="532"/>
    <cellStyle name="40% - Акцент1 30" xfId="533"/>
    <cellStyle name="40% - Акцент1 31" xfId="534"/>
    <cellStyle name="40% - Акцент1 32" xfId="535"/>
    <cellStyle name="40% - Акцент1 33" xfId="536"/>
    <cellStyle name="40% - Акцент1 34" xfId="537"/>
    <cellStyle name="40% - Акцент1 35" xfId="538"/>
    <cellStyle name="40% - Акцент1 36" xfId="539"/>
    <cellStyle name="40% - Акцент1 4" xfId="540"/>
    <cellStyle name="40% - Акцент1 5" xfId="541"/>
    <cellStyle name="40% - Акцент1 6" xfId="542"/>
    <cellStyle name="40% - Акцент1 7" xfId="543"/>
    <cellStyle name="40% - Акцент1 8" xfId="544"/>
    <cellStyle name="40% - Акцент1 9" xfId="545"/>
    <cellStyle name="40% - Акцент2 10" xfId="546"/>
    <cellStyle name="40% - Акцент2 11" xfId="547"/>
    <cellStyle name="40% - Акцент2 12" xfId="548"/>
    <cellStyle name="40% - Акцент2 13" xfId="549"/>
    <cellStyle name="40% - Акцент2 14" xfId="550"/>
    <cellStyle name="40% - Акцент2 15" xfId="551"/>
    <cellStyle name="40% - Акцент2 16" xfId="552"/>
    <cellStyle name="40% - Акцент2 17" xfId="553"/>
    <cellStyle name="40% - Акцент2 18" xfId="554"/>
    <cellStyle name="40% - Акцент2 19" xfId="555"/>
    <cellStyle name="40% - Акцент2 2" xfId="556"/>
    <cellStyle name="40% - Акцент2 20" xfId="557"/>
    <cellStyle name="40% - Акцент2 21" xfId="558"/>
    <cellStyle name="40% - Акцент2 22" xfId="559"/>
    <cellStyle name="40% - Акцент2 23" xfId="560"/>
    <cellStyle name="40% - Акцент2 24" xfId="561"/>
    <cellStyle name="40% - Акцент2 25" xfId="562"/>
    <cellStyle name="40% - Акцент2 26" xfId="563"/>
    <cellStyle name="40% - Акцент2 27" xfId="564"/>
    <cellStyle name="40% - Акцент2 28" xfId="565"/>
    <cellStyle name="40% - Акцент2 29" xfId="566"/>
    <cellStyle name="40% - Акцент2 3" xfId="567"/>
    <cellStyle name="40% - Акцент2 30" xfId="568"/>
    <cellStyle name="40% - Акцент2 31" xfId="569"/>
    <cellStyle name="40% - Акцент2 32" xfId="570"/>
    <cellStyle name="40% - Акцент2 33" xfId="571"/>
    <cellStyle name="40% - Акцент2 34" xfId="572"/>
    <cellStyle name="40% - Акцент2 35" xfId="573"/>
    <cellStyle name="40% - Акцент2 36" xfId="574"/>
    <cellStyle name="40% - Акцент2 4" xfId="575"/>
    <cellStyle name="40% - Акцент2 5" xfId="576"/>
    <cellStyle name="40% - Акцент2 6" xfId="577"/>
    <cellStyle name="40% - Акцент2 7" xfId="578"/>
    <cellStyle name="40% - Акцент2 8" xfId="579"/>
    <cellStyle name="40% - Акцент2 9" xfId="580"/>
    <cellStyle name="40% - Акцент3 10" xfId="581"/>
    <cellStyle name="40% - Акцент3 11" xfId="582"/>
    <cellStyle name="40% - Акцент3 12" xfId="583"/>
    <cellStyle name="40% - Акцент3 13" xfId="584"/>
    <cellStyle name="40% - Акцент3 14" xfId="585"/>
    <cellStyle name="40% - Акцент3 15" xfId="586"/>
    <cellStyle name="40% - Акцент3 16" xfId="587"/>
    <cellStyle name="40% - Акцент3 17" xfId="588"/>
    <cellStyle name="40% - Акцент3 18" xfId="589"/>
    <cellStyle name="40% - Акцент3 19" xfId="590"/>
    <cellStyle name="40% - Акцент3 2" xfId="591"/>
    <cellStyle name="40% - Акцент3 20" xfId="592"/>
    <cellStyle name="40% - Акцент3 21" xfId="593"/>
    <cellStyle name="40% - Акцент3 22" xfId="594"/>
    <cellStyle name="40% - Акцент3 23" xfId="595"/>
    <cellStyle name="40% - Акцент3 24" xfId="596"/>
    <cellStyle name="40% - Акцент3 25" xfId="597"/>
    <cellStyle name="40% - Акцент3 26" xfId="598"/>
    <cellStyle name="40% - Акцент3 27" xfId="599"/>
    <cellStyle name="40% - Акцент3 28" xfId="600"/>
    <cellStyle name="40% - Акцент3 29" xfId="601"/>
    <cellStyle name="40% - Акцент3 3" xfId="602"/>
    <cellStyle name="40% - Акцент3 30" xfId="603"/>
    <cellStyle name="40% - Акцент3 31" xfId="604"/>
    <cellStyle name="40% - Акцент3 32" xfId="605"/>
    <cellStyle name="40% - Акцент3 33" xfId="606"/>
    <cellStyle name="40% - Акцент3 34" xfId="607"/>
    <cellStyle name="40% - Акцент3 35" xfId="608"/>
    <cellStyle name="40% - Акцент3 36" xfId="609"/>
    <cellStyle name="40% - Акцент3 4" xfId="610"/>
    <cellStyle name="40% - Акцент3 5" xfId="611"/>
    <cellStyle name="40% - Акцент3 6" xfId="612"/>
    <cellStyle name="40% - Акцент3 7" xfId="613"/>
    <cellStyle name="40% - Акцент3 8" xfId="614"/>
    <cellStyle name="40% - Акцент3 9" xfId="615"/>
    <cellStyle name="40% - Акцент4 10" xfId="616"/>
    <cellStyle name="40% - Акцент4 11" xfId="617"/>
    <cellStyle name="40% - Акцент4 12" xfId="618"/>
    <cellStyle name="40% - Акцент4 13" xfId="619"/>
    <cellStyle name="40% - Акцент4 14" xfId="620"/>
    <cellStyle name="40% - Акцент4 15" xfId="621"/>
    <cellStyle name="40% - Акцент4 16" xfId="622"/>
    <cellStyle name="40% - Акцент4 17" xfId="623"/>
    <cellStyle name="40% - Акцент4 18" xfId="624"/>
    <cellStyle name="40% - Акцент4 19" xfId="625"/>
    <cellStyle name="40% - Акцент4 2" xfId="626"/>
    <cellStyle name="40% - Акцент4 20" xfId="627"/>
    <cellStyle name="40% - Акцент4 21" xfId="628"/>
    <cellStyle name="40% - Акцент4 22" xfId="629"/>
    <cellStyle name="40% - Акцент4 23" xfId="630"/>
    <cellStyle name="40% - Акцент4 24" xfId="631"/>
    <cellStyle name="40% - Акцент4 25" xfId="632"/>
    <cellStyle name="40% - Акцент4 26" xfId="633"/>
    <cellStyle name="40% - Акцент4 27" xfId="634"/>
    <cellStyle name="40% - Акцент4 28" xfId="635"/>
    <cellStyle name="40% - Акцент4 29" xfId="636"/>
    <cellStyle name="40% - Акцент4 3" xfId="637"/>
    <cellStyle name="40% - Акцент4 30" xfId="638"/>
    <cellStyle name="40% - Акцент4 31" xfId="639"/>
    <cellStyle name="40% - Акцент4 32" xfId="640"/>
    <cellStyle name="40% - Акцент4 33" xfId="641"/>
    <cellStyle name="40% - Акцент4 34" xfId="642"/>
    <cellStyle name="40% - Акцент4 35" xfId="643"/>
    <cellStyle name="40% - Акцент4 36" xfId="644"/>
    <cellStyle name="40% - Акцент4 4" xfId="645"/>
    <cellStyle name="40% - Акцент4 5" xfId="646"/>
    <cellStyle name="40% - Акцент4 6" xfId="647"/>
    <cellStyle name="40% - Акцент4 7" xfId="648"/>
    <cellStyle name="40% - Акцент4 8" xfId="649"/>
    <cellStyle name="40% - Акцент4 9" xfId="650"/>
    <cellStyle name="40% - Акцент5 10" xfId="651"/>
    <cellStyle name="40% - Акцент5 11" xfId="652"/>
    <cellStyle name="40% - Акцент5 12" xfId="653"/>
    <cellStyle name="40% - Акцент5 13" xfId="654"/>
    <cellStyle name="40% - Акцент5 14" xfId="655"/>
    <cellStyle name="40% - Акцент5 15" xfId="656"/>
    <cellStyle name="40% - Акцент5 16" xfId="657"/>
    <cellStyle name="40% - Акцент5 17" xfId="658"/>
    <cellStyle name="40% - Акцент5 18" xfId="659"/>
    <cellStyle name="40% - Акцент5 19" xfId="660"/>
    <cellStyle name="40% - Акцент5 2" xfId="661"/>
    <cellStyle name="40% - Акцент5 20" xfId="662"/>
    <cellStyle name="40% - Акцент5 21" xfId="663"/>
    <cellStyle name="40% - Акцент5 22" xfId="664"/>
    <cellStyle name="40% - Акцент5 23" xfId="665"/>
    <cellStyle name="40% - Акцент5 24" xfId="666"/>
    <cellStyle name="40% - Акцент5 25" xfId="667"/>
    <cellStyle name="40% - Акцент5 26" xfId="668"/>
    <cellStyle name="40% - Акцент5 27" xfId="669"/>
    <cellStyle name="40% - Акцент5 28" xfId="670"/>
    <cellStyle name="40% - Акцент5 29" xfId="671"/>
    <cellStyle name="40% - Акцент5 3" xfId="672"/>
    <cellStyle name="40% - Акцент5 30" xfId="673"/>
    <cellStyle name="40% - Акцент5 31" xfId="674"/>
    <cellStyle name="40% - Акцент5 32" xfId="675"/>
    <cellStyle name="40% - Акцент5 33" xfId="676"/>
    <cellStyle name="40% - Акцент5 34" xfId="677"/>
    <cellStyle name="40% - Акцент5 35" xfId="678"/>
    <cellStyle name="40% - Акцент5 36" xfId="679"/>
    <cellStyle name="40% - Акцент5 4" xfId="680"/>
    <cellStyle name="40% - Акцент5 5" xfId="681"/>
    <cellStyle name="40% - Акцент5 6" xfId="682"/>
    <cellStyle name="40% - Акцент5 7" xfId="683"/>
    <cellStyle name="40% - Акцент5 8" xfId="684"/>
    <cellStyle name="40% - Акцент5 9" xfId="685"/>
    <cellStyle name="40% - Акцент6 10" xfId="686"/>
    <cellStyle name="40% - Акцент6 11" xfId="687"/>
    <cellStyle name="40% - Акцент6 12" xfId="688"/>
    <cellStyle name="40% - Акцент6 13" xfId="689"/>
    <cellStyle name="40% - Акцент6 14" xfId="690"/>
    <cellStyle name="40% - Акцент6 15" xfId="691"/>
    <cellStyle name="40% - Акцент6 16" xfId="692"/>
    <cellStyle name="40% - Акцент6 17" xfId="693"/>
    <cellStyle name="40% - Акцент6 18" xfId="694"/>
    <cellStyle name="40% - Акцент6 19" xfId="695"/>
    <cellStyle name="40% - Акцент6 2" xfId="696"/>
    <cellStyle name="40% - Акцент6 20" xfId="697"/>
    <cellStyle name="40% - Акцент6 21" xfId="698"/>
    <cellStyle name="40% - Акцент6 22" xfId="699"/>
    <cellStyle name="40% - Акцент6 23" xfId="700"/>
    <cellStyle name="40% - Акцент6 24" xfId="701"/>
    <cellStyle name="40% - Акцент6 25" xfId="702"/>
    <cellStyle name="40% - Акцент6 26" xfId="703"/>
    <cellStyle name="40% - Акцент6 27" xfId="704"/>
    <cellStyle name="40% - Акцент6 28" xfId="705"/>
    <cellStyle name="40% - Акцент6 29" xfId="706"/>
    <cellStyle name="40% - Акцент6 3" xfId="707"/>
    <cellStyle name="40% - Акцент6 30" xfId="708"/>
    <cellStyle name="40% - Акцент6 31" xfId="709"/>
    <cellStyle name="40% - Акцент6 32" xfId="710"/>
    <cellStyle name="40% - Акцент6 33" xfId="711"/>
    <cellStyle name="40% - Акцент6 34" xfId="712"/>
    <cellStyle name="40% - Акцент6 35" xfId="713"/>
    <cellStyle name="40% - Акцент6 36" xfId="714"/>
    <cellStyle name="40% - Акцент6 4" xfId="715"/>
    <cellStyle name="40% - Акцент6 5" xfId="716"/>
    <cellStyle name="40% - Акцент6 6" xfId="717"/>
    <cellStyle name="40% - Акцент6 7" xfId="718"/>
    <cellStyle name="40% - Акцент6 8" xfId="719"/>
    <cellStyle name="40% - Акцент6 9" xfId="720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1" xfId="932"/>
    <cellStyle name="Calculation 2 2 12" xfId="933"/>
    <cellStyle name="Calculation 2 2 13" xfId="934"/>
    <cellStyle name="Calculation 2 2 14" xfId="935"/>
    <cellStyle name="Calculation 2 2 15" xfId="936"/>
    <cellStyle name="Calculation 2 2 16" xfId="937"/>
    <cellStyle name="Calculation 2 2 17" xfId="938"/>
    <cellStyle name="Calculation 2 2 18" xfId="939"/>
    <cellStyle name="Calculation 2 2 19" xfId="940"/>
    <cellStyle name="Calculation 2 2 2" xfId="941"/>
    <cellStyle name="Calculation 2 2 20" xfId="942"/>
    <cellStyle name="Calculation 2 2 21" xfId="943"/>
    <cellStyle name="Calculation 2 2 22" xfId="944"/>
    <cellStyle name="Calculation 2 2 23" xfId="945"/>
    <cellStyle name="Calculation 2 2 24" xfId="946"/>
    <cellStyle name="Calculation 2 2 25" xfId="947"/>
    <cellStyle name="Calculation 2 2 26" xfId="948"/>
    <cellStyle name="Calculation 2 2 27" xfId="949"/>
    <cellStyle name="Calculation 2 2 28" xfId="950"/>
    <cellStyle name="Calculation 2 2 29" xfId="951"/>
    <cellStyle name="Calculation 2 2 3" xfId="952"/>
    <cellStyle name="Calculation 2 2 30" xfId="953"/>
    <cellStyle name="Calculation 2 2 31" xfId="954"/>
    <cellStyle name="Calculation 2 2 32" xfId="955"/>
    <cellStyle name="Calculation 2 2 33" xfId="956"/>
    <cellStyle name="Calculation 2 2 4" xfId="957"/>
    <cellStyle name="Calculation 2 2 5" xfId="958"/>
    <cellStyle name="Calculation 2 2 6" xfId="959"/>
    <cellStyle name="Calculation 2 2 7" xfId="960"/>
    <cellStyle name="Calculation 2 2 8" xfId="961"/>
    <cellStyle name="Calculation 2 2 9" xfId="962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11" xfId="2021"/>
    <cellStyle name="Comma 15" xfId="2022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224"/>
    <cellStyle name="Comma 4" xfId="102"/>
    <cellStyle name="Comma 4 2" xfId="225"/>
    <cellStyle name="Comma 4 2 2" xfId="2023"/>
    <cellStyle name="Comma 4 3" xfId="226"/>
    <cellStyle name="Comma 5" xfId="95"/>
    <cellStyle name="Comma 5 2" xfId="180"/>
    <cellStyle name="Comma 5 3" xfId="204"/>
    <cellStyle name="Comma 6" xfId="187"/>
    <cellStyle name="Comma 6 2" xfId="210"/>
    <cellStyle name="Comma 6 3" xfId="227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1" xfId="964"/>
    <cellStyle name="Input 2 2 12" xfId="965"/>
    <cellStyle name="Input 2 2 13" xfId="966"/>
    <cellStyle name="Input 2 2 14" xfId="967"/>
    <cellStyle name="Input 2 2 15" xfId="968"/>
    <cellStyle name="Input 2 2 16" xfId="969"/>
    <cellStyle name="Input 2 2 17" xfId="970"/>
    <cellStyle name="Input 2 2 18" xfId="971"/>
    <cellStyle name="Input 2 2 19" xfId="972"/>
    <cellStyle name="Input 2 2 2" xfId="973"/>
    <cellStyle name="Input 2 2 20" xfId="974"/>
    <cellStyle name="Input 2 2 21" xfId="975"/>
    <cellStyle name="Input 2 2 22" xfId="976"/>
    <cellStyle name="Input 2 2 23" xfId="977"/>
    <cellStyle name="Input 2 2 24" xfId="978"/>
    <cellStyle name="Input 2 2 25" xfId="979"/>
    <cellStyle name="Input 2 2 26" xfId="980"/>
    <cellStyle name="Input 2 2 27" xfId="981"/>
    <cellStyle name="Input 2 2 28" xfId="982"/>
    <cellStyle name="Input 2 2 29" xfId="983"/>
    <cellStyle name="Input 2 2 3" xfId="984"/>
    <cellStyle name="Input 2 2 30" xfId="985"/>
    <cellStyle name="Input 2 2 31" xfId="986"/>
    <cellStyle name="Input 2 2 32" xfId="987"/>
    <cellStyle name="Input 2 2 33" xfId="988"/>
    <cellStyle name="Input 2 2 4" xfId="989"/>
    <cellStyle name="Input 2 2 5" xfId="990"/>
    <cellStyle name="Input 2 2 6" xfId="991"/>
    <cellStyle name="Input 2 2 7" xfId="992"/>
    <cellStyle name="Input 2 2 8" xfId="993"/>
    <cellStyle name="Input 2 2 9" xfId="994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12 2" xfId="241"/>
    <cellStyle name="Normal 12 3" xfId="2024"/>
    <cellStyle name="Normal 13" xfId="242"/>
    <cellStyle name="Normal 14" xfId="243"/>
    <cellStyle name="Normal 14 2" xfId="244"/>
    <cellStyle name="Normal 15" xfId="245"/>
    <cellStyle name="Normal 16" xfId="246"/>
    <cellStyle name="Normal 17" xfId="247"/>
    <cellStyle name="Normal 18" xfId="299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5 3" xfId="257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2 2 10" xfId="995"/>
    <cellStyle name="Note 2 2 11" xfId="996"/>
    <cellStyle name="Note 2 2 12" xfId="997"/>
    <cellStyle name="Note 2 2 13" xfId="998"/>
    <cellStyle name="Note 2 2 14" xfId="999"/>
    <cellStyle name="Note 2 2 15" xfId="1000"/>
    <cellStyle name="Note 2 2 16" xfId="1001"/>
    <cellStyle name="Note 2 2 17" xfId="1002"/>
    <cellStyle name="Note 2 2 18" xfId="1003"/>
    <cellStyle name="Note 2 2 19" xfId="1004"/>
    <cellStyle name="Note 2 2 2" xfId="1005"/>
    <cellStyle name="Note 2 2 20" xfId="1006"/>
    <cellStyle name="Note 2 2 21" xfId="1007"/>
    <cellStyle name="Note 2 2 22" xfId="1008"/>
    <cellStyle name="Note 2 2 23" xfId="1009"/>
    <cellStyle name="Note 2 2 24" xfId="1010"/>
    <cellStyle name="Note 2 2 25" xfId="1011"/>
    <cellStyle name="Note 2 2 26" xfId="1012"/>
    <cellStyle name="Note 2 2 27" xfId="1013"/>
    <cellStyle name="Note 2 2 28" xfId="1014"/>
    <cellStyle name="Note 2 2 29" xfId="1015"/>
    <cellStyle name="Note 2 2 3" xfId="1016"/>
    <cellStyle name="Note 2 2 30" xfId="1017"/>
    <cellStyle name="Note 2 2 31" xfId="1018"/>
    <cellStyle name="Note 2 2 32" xfId="1019"/>
    <cellStyle name="Note 2 2 33" xfId="1020"/>
    <cellStyle name="Note 2 2 34" xfId="1021"/>
    <cellStyle name="Note 2 2 4" xfId="1022"/>
    <cellStyle name="Note 2 2 5" xfId="1023"/>
    <cellStyle name="Note 2 2 6" xfId="1024"/>
    <cellStyle name="Note 2 2 7" xfId="1025"/>
    <cellStyle name="Note 2 2 8" xfId="1026"/>
    <cellStyle name="Note 2 2 9" xfId="1027"/>
    <cellStyle name="Note 2 3" xfId="260"/>
    <cellStyle name="Note 3" xfId="166"/>
    <cellStyle name="Note 4" xfId="190"/>
    <cellStyle name="Output" xfId="20" builtinId="21" customBuiltin="1"/>
    <cellStyle name="Output 2" xfId="81"/>
    <cellStyle name="Output 2 2" xfId="153"/>
    <cellStyle name="Output 2 2 10" xfId="1028"/>
    <cellStyle name="Output 2 2 11" xfId="1029"/>
    <cellStyle name="Output 2 2 12" xfId="1030"/>
    <cellStyle name="Output 2 2 13" xfId="1031"/>
    <cellStyle name="Output 2 2 14" xfId="1032"/>
    <cellStyle name="Output 2 2 15" xfId="1033"/>
    <cellStyle name="Output 2 2 16" xfId="1034"/>
    <cellStyle name="Output 2 2 17" xfId="1035"/>
    <cellStyle name="Output 2 2 18" xfId="1036"/>
    <cellStyle name="Output 2 2 19" xfId="1037"/>
    <cellStyle name="Output 2 2 2" xfId="1038"/>
    <cellStyle name="Output 2 2 20" xfId="1039"/>
    <cellStyle name="Output 2 2 21" xfId="1040"/>
    <cellStyle name="Output 2 2 22" xfId="1041"/>
    <cellStyle name="Output 2 2 23" xfId="1042"/>
    <cellStyle name="Output 2 2 24" xfId="1043"/>
    <cellStyle name="Output 2 2 25" xfId="1044"/>
    <cellStyle name="Output 2 2 26" xfId="1045"/>
    <cellStyle name="Output 2 2 27" xfId="1046"/>
    <cellStyle name="Output 2 2 28" xfId="1047"/>
    <cellStyle name="Output 2 2 29" xfId="1048"/>
    <cellStyle name="Output 2 2 3" xfId="1049"/>
    <cellStyle name="Output 2 2 30" xfId="1050"/>
    <cellStyle name="Output 2 2 31" xfId="1051"/>
    <cellStyle name="Output 2 2 32" xfId="1052"/>
    <cellStyle name="Output 2 2 33" xfId="1053"/>
    <cellStyle name="Output 2 2 34" xfId="1054"/>
    <cellStyle name="Output 2 2 4" xfId="1055"/>
    <cellStyle name="Output 2 2 5" xfId="1056"/>
    <cellStyle name="Output 2 2 6" xfId="1057"/>
    <cellStyle name="Output 2 2 7" xfId="1058"/>
    <cellStyle name="Output 2 2 8" xfId="1059"/>
    <cellStyle name="Output 2 2 9" xfId="1060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1" xfId="1062"/>
    <cellStyle name="Total 2 2 12" xfId="1063"/>
    <cellStyle name="Total 2 2 13" xfId="1064"/>
    <cellStyle name="Total 2 2 14" xfId="1065"/>
    <cellStyle name="Total 2 2 15" xfId="1066"/>
    <cellStyle name="Total 2 2 16" xfId="1067"/>
    <cellStyle name="Total 2 2 17" xfId="1068"/>
    <cellStyle name="Total 2 2 18" xfId="1069"/>
    <cellStyle name="Total 2 2 19" xfId="1070"/>
    <cellStyle name="Total 2 2 2" xfId="1071"/>
    <cellStyle name="Total 2 2 20" xfId="1072"/>
    <cellStyle name="Total 2 2 21" xfId="1073"/>
    <cellStyle name="Total 2 2 22" xfId="1074"/>
    <cellStyle name="Total 2 2 23" xfId="1075"/>
    <cellStyle name="Total 2 2 24" xfId="1076"/>
    <cellStyle name="Total 2 2 25" xfId="1077"/>
    <cellStyle name="Total 2 2 26" xfId="1078"/>
    <cellStyle name="Total 2 2 27" xfId="1079"/>
    <cellStyle name="Total 2 2 28" xfId="1080"/>
    <cellStyle name="Total 2 2 29" xfId="1081"/>
    <cellStyle name="Total 2 2 3" xfId="1082"/>
    <cellStyle name="Total 2 2 30" xfId="1083"/>
    <cellStyle name="Total 2 2 31" xfId="1084"/>
    <cellStyle name="Total 2 2 32" xfId="1085"/>
    <cellStyle name="Total 2 2 33" xfId="1086"/>
    <cellStyle name="Total 2 2 34" xfId="1087"/>
    <cellStyle name="Total 2 2 4" xfId="1088"/>
    <cellStyle name="Total 2 2 5" xfId="1089"/>
    <cellStyle name="Total 2 2 6" xfId="1090"/>
    <cellStyle name="Total 2 2 7" xfId="1091"/>
    <cellStyle name="Total 2 2 8" xfId="1092"/>
    <cellStyle name="Total 2 2 9" xfId="1093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Обычный 8" xfId="2025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Финансовый 5" xfId="2026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2"/>
  <sheetViews>
    <sheetView topLeftCell="A38" zoomScale="85" zoomScaleNormal="85" zoomScaleSheetLayoutView="100" workbookViewId="0">
      <selection activeCell="D14" sqref="D14:F14"/>
    </sheetView>
  </sheetViews>
  <sheetFormatPr defaultColWidth="9.09765625" defaultRowHeight="18"/>
  <cols>
    <col min="1" max="1" width="9.69921875" style="8" customWidth="1"/>
    <col min="2" max="2" width="24.69921875" style="8" customWidth="1"/>
    <col min="3" max="3" width="64.3984375" style="8" customWidth="1"/>
    <col min="4" max="6" width="21.09765625" style="8" customWidth="1"/>
    <col min="7" max="7" width="15.8984375" style="8" customWidth="1"/>
    <col min="8" max="8" width="15.69921875" style="8" customWidth="1"/>
    <col min="9" max="9" width="13.8984375" style="8" customWidth="1"/>
    <col min="10" max="11" width="12.296875" style="8" customWidth="1"/>
    <col min="12" max="16384" width="9.09765625" style="8"/>
  </cols>
  <sheetData>
    <row r="1" spans="1:7" ht="37.1" customHeight="1">
      <c r="C1" s="312" t="s">
        <v>84</v>
      </c>
      <c r="D1" s="312"/>
      <c r="E1" s="312"/>
      <c r="F1" s="312"/>
    </row>
    <row r="2" spans="1:7" ht="17.45" customHeight="1">
      <c r="C2" s="313" t="s">
        <v>180</v>
      </c>
      <c r="D2" s="313"/>
      <c r="E2" s="313"/>
      <c r="F2" s="313"/>
    </row>
    <row r="3" spans="1:7" ht="17.45" customHeight="1">
      <c r="C3" s="313" t="s">
        <v>7</v>
      </c>
      <c r="D3" s="313"/>
      <c r="E3" s="313"/>
      <c r="F3" s="313"/>
    </row>
    <row r="6" spans="1:7" ht="75.95" customHeight="1">
      <c r="A6" s="316" t="s">
        <v>183</v>
      </c>
      <c r="B6" s="316"/>
      <c r="C6" s="316"/>
      <c r="D6" s="316"/>
      <c r="E6" s="316"/>
      <c r="F6" s="316"/>
    </row>
    <row r="7" spans="1:7">
      <c r="A7" s="164"/>
      <c r="B7" s="164"/>
      <c r="C7" s="164"/>
      <c r="D7" s="204"/>
      <c r="E7" s="204"/>
      <c r="F7" s="164"/>
    </row>
    <row r="9" spans="1:7">
      <c r="D9" s="203"/>
      <c r="E9" s="203"/>
      <c r="F9" s="162" t="s">
        <v>21</v>
      </c>
    </row>
    <row r="10" spans="1:7" s="44" customFormat="1" ht="108" customHeight="1">
      <c r="A10" s="317" t="s">
        <v>10</v>
      </c>
      <c r="B10" s="318"/>
      <c r="C10" s="314" t="s">
        <v>11</v>
      </c>
      <c r="D10" s="319" t="s">
        <v>109</v>
      </c>
      <c r="E10" s="320"/>
      <c r="F10" s="321"/>
    </row>
    <row r="11" spans="1:7" s="44" customFormat="1" ht="44.45" customHeight="1">
      <c r="A11" s="58" t="s">
        <v>51</v>
      </c>
      <c r="B11" s="165" t="s">
        <v>14</v>
      </c>
      <c r="C11" s="315"/>
      <c r="D11" s="211" t="s">
        <v>177</v>
      </c>
      <c r="E11" s="211" t="s">
        <v>178</v>
      </c>
      <c r="F11" s="163" t="s">
        <v>12</v>
      </c>
    </row>
    <row r="12" spans="1:7" s="44" customFormat="1" ht="34.950000000000003" customHeight="1">
      <c r="A12" s="59" t="s">
        <v>47</v>
      </c>
      <c r="B12" s="60"/>
      <c r="C12" s="180" t="s">
        <v>20</v>
      </c>
      <c r="D12" s="34">
        <f>+D14</f>
        <v>0</v>
      </c>
      <c r="E12" s="34">
        <f t="shared" ref="E12:F12" si="0">+E14</f>
        <v>0</v>
      </c>
      <c r="F12" s="34">
        <f t="shared" si="0"/>
        <v>0</v>
      </c>
    </row>
    <row r="13" spans="1:7" s="44" customFormat="1" ht="18" customHeight="1">
      <c r="A13" s="59"/>
      <c r="B13" s="60"/>
      <c r="C13" s="15" t="s">
        <v>38</v>
      </c>
      <c r="D13" s="9"/>
      <c r="E13" s="9"/>
      <c r="F13" s="9"/>
    </row>
    <row r="14" spans="1:7" s="44" customFormat="1" ht="33.85">
      <c r="A14" s="67"/>
      <c r="B14" s="61"/>
      <c r="C14" s="16" t="s">
        <v>55</v>
      </c>
      <c r="D14" s="7">
        <f>+D16+D29+D42+D55</f>
        <v>0</v>
      </c>
      <c r="E14" s="7">
        <f t="shared" ref="E14:F14" si="1">+E16+E29+E42+E55</f>
        <v>0</v>
      </c>
      <c r="F14" s="7">
        <f t="shared" si="1"/>
        <v>0</v>
      </c>
    </row>
    <row r="15" spans="1:7" s="44" customFormat="1">
      <c r="A15" s="305">
        <v>1041</v>
      </c>
      <c r="B15" s="306"/>
      <c r="C15" s="275" t="s">
        <v>25</v>
      </c>
      <c r="D15" s="10"/>
      <c r="E15" s="10"/>
      <c r="F15" s="10"/>
    </row>
    <row r="16" spans="1:7" s="44" customFormat="1">
      <c r="A16" s="305"/>
      <c r="B16" s="307"/>
      <c r="C16" s="276" t="s">
        <v>209</v>
      </c>
      <c r="D16" s="7">
        <f>+D23</f>
        <v>59524</v>
      </c>
      <c r="E16" s="7">
        <f t="shared" ref="E16:F16" si="2">+E23</f>
        <v>0</v>
      </c>
      <c r="F16" s="7">
        <f t="shared" si="2"/>
        <v>0</v>
      </c>
      <c r="G16" s="68"/>
    </row>
    <row r="17" spans="1:7" s="44" customFormat="1">
      <c r="A17" s="305"/>
      <c r="B17" s="307"/>
      <c r="C17" s="277" t="s">
        <v>26</v>
      </c>
      <c r="D17" s="46"/>
      <c r="E17" s="46"/>
      <c r="F17" s="46"/>
    </row>
    <row r="18" spans="1:7" s="44" customFormat="1" ht="54">
      <c r="A18" s="305"/>
      <c r="B18" s="307"/>
      <c r="C18" s="278" t="s">
        <v>210</v>
      </c>
      <c r="D18" s="46"/>
      <c r="E18" s="46"/>
      <c r="F18" s="46"/>
    </row>
    <row r="19" spans="1:7" s="44" customFormat="1">
      <c r="A19" s="305"/>
      <c r="B19" s="307"/>
      <c r="C19" s="277" t="s">
        <v>27</v>
      </c>
      <c r="D19" s="46"/>
      <c r="E19" s="46"/>
      <c r="F19" s="46"/>
    </row>
    <row r="20" spans="1:7" s="44" customFormat="1" ht="54">
      <c r="A20" s="305"/>
      <c r="B20" s="307"/>
      <c r="C20" s="278" t="s">
        <v>211</v>
      </c>
      <c r="D20" s="46"/>
      <c r="E20" s="46"/>
      <c r="F20" s="46"/>
    </row>
    <row r="21" spans="1:7" s="44" customFormat="1" ht="24" customHeight="1">
      <c r="A21" s="305"/>
      <c r="B21" s="279"/>
      <c r="C21" s="280" t="s">
        <v>46</v>
      </c>
      <c r="D21" s="46"/>
      <c r="E21" s="46"/>
      <c r="F21" s="46"/>
    </row>
    <row r="22" spans="1:7" s="44" customFormat="1">
      <c r="A22" s="305"/>
      <c r="B22" s="308">
        <v>32001</v>
      </c>
      <c r="C22" s="277" t="s">
        <v>28</v>
      </c>
      <c r="D22" s="46"/>
      <c r="E22" s="46"/>
      <c r="F22" s="46"/>
    </row>
    <row r="23" spans="1:7" s="44" customFormat="1" ht="67.650000000000006">
      <c r="A23" s="305"/>
      <c r="B23" s="308"/>
      <c r="C23" s="281" t="s">
        <v>191</v>
      </c>
      <c r="D23" s="46">
        <f>+'Հավելված N 2'!G24</f>
        <v>59524</v>
      </c>
      <c r="E23" s="46">
        <f>+'Հավելված N 2'!H24</f>
        <v>0</v>
      </c>
      <c r="F23" s="46">
        <f>+'Հավելված N 2'!I24</f>
        <v>0</v>
      </c>
      <c r="G23" s="71"/>
    </row>
    <row r="24" spans="1:7" s="44" customFormat="1">
      <c r="A24" s="305"/>
      <c r="B24" s="308"/>
      <c r="C24" s="277" t="s">
        <v>29</v>
      </c>
      <c r="D24" s="69"/>
      <c r="E24" s="69"/>
      <c r="F24" s="69"/>
    </row>
    <row r="25" spans="1:7" s="44" customFormat="1" ht="72">
      <c r="A25" s="305"/>
      <c r="B25" s="308"/>
      <c r="C25" s="278" t="s">
        <v>212</v>
      </c>
      <c r="D25" s="69"/>
      <c r="E25" s="69"/>
      <c r="F25" s="69"/>
    </row>
    <row r="26" spans="1:7" s="44" customFormat="1">
      <c r="A26" s="305"/>
      <c r="B26" s="308"/>
      <c r="C26" s="277" t="s">
        <v>30</v>
      </c>
      <c r="D26" s="69"/>
      <c r="E26" s="69"/>
      <c r="F26" s="69"/>
    </row>
    <row r="27" spans="1:7" s="44" customFormat="1" ht="54">
      <c r="A27" s="305"/>
      <c r="B27" s="308"/>
      <c r="C27" s="278" t="s">
        <v>66</v>
      </c>
      <c r="D27" s="69"/>
      <c r="E27" s="69"/>
      <c r="F27" s="69"/>
    </row>
    <row r="28" spans="1:7" s="44" customFormat="1">
      <c r="A28" s="323">
        <v>1146</v>
      </c>
      <c r="B28" s="324"/>
      <c r="C28" s="147" t="s">
        <v>25</v>
      </c>
      <c r="D28" s="10"/>
      <c r="E28" s="10"/>
      <c r="F28" s="10"/>
    </row>
    <row r="29" spans="1:7" s="44" customFormat="1">
      <c r="A29" s="310"/>
      <c r="B29" s="325"/>
      <c r="C29" s="148" t="s">
        <v>129</v>
      </c>
      <c r="D29" s="7">
        <f>+D36</f>
        <v>0</v>
      </c>
      <c r="E29" s="7">
        <f t="shared" ref="E29:F29" si="3">+E36</f>
        <v>-109057.7</v>
      </c>
      <c r="F29" s="7">
        <f t="shared" si="3"/>
        <v>-109057.7</v>
      </c>
      <c r="G29" s="68"/>
    </row>
    <row r="30" spans="1:7" s="44" customFormat="1">
      <c r="A30" s="310"/>
      <c r="B30" s="325"/>
      <c r="C30" s="149" t="s">
        <v>26</v>
      </c>
      <c r="D30" s="46"/>
      <c r="E30" s="46"/>
      <c r="F30" s="46"/>
    </row>
    <row r="31" spans="1:7" s="44" customFormat="1">
      <c r="A31" s="310"/>
      <c r="B31" s="325"/>
      <c r="C31" s="150" t="s">
        <v>130</v>
      </c>
      <c r="D31" s="46"/>
      <c r="E31" s="46"/>
      <c r="F31" s="46"/>
    </row>
    <row r="32" spans="1:7" s="44" customFormat="1">
      <c r="A32" s="310"/>
      <c r="B32" s="325"/>
      <c r="C32" s="149" t="s">
        <v>27</v>
      </c>
      <c r="D32" s="46"/>
      <c r="E32" s="46"/>
      <c r="F32" s="46"/>
    </row>
    <row r="33" spans="1:7" s="44" customFormat="1" ht="90">
      <c r="A33" s="310"/>
      <c r="B33" s="325"/>
      <c r="C33" s="150" t="s">
        <v>131</v>
      </c>
      <c r="D33" s="46"/>
      <c r="E33" s="46"/>
      <c r="F33" s="46"/>
    </row>
    <row r="34" spans="1:7" s="44" customFormat="1" ht="24" customHeight="1">
      <c r="A34" s="310"/>
      <c r="B34" s="69"/>
      <c r="C34" s="70" t="s">
        <v>46</v>
      </c>
      <c r="D34" s="46"/>
      <c r="E34" s="46"/>
      <c r="F34" s="46"/>
    </row>
    <row r="35" spans="1:7" s="44" customFormat="1">
      <c r="A35" s="310"/>
      <c r="B35" s="326">
        <v>11002</v>
      </c>
      <c r="C35" s="149" t="s">
        <v>28</v>
      </c>
      <c r="D35" s="46"/>
      <c r="E35" s="46"/>
      <c r="F35" s="46"/>
    </row>
    <row r="36" spans="1:7" s="44" customFormat="1">
      <c r="A36" s="310"/>
      <c r="B36" s="326"/>
      <c r="C36" s="151" t="s">
        <v>182</v>
      </c>
      <c r="D36" s="46">
        <f>+'Հավելված N 2'!G43</f>
        <v>0</v>
      </c>
      <c r="E36" s="46">
        <f>+'Հավելված N 2'!H43</f>
        <v>-109057.7</v>
      </c>
      <c r="F36" s="46">
        <f>+'Հավելված N 2'!I43</f>
        <v>-109057.7</v>
      </c>
      <c r="G36" s="71"/>
    </row>
    <row r="37" spans="1:7" s="44" customFormat="1">
      <c r="A37" s="310"/>
      <c r="B37" s="326"/>
      <c r="C37" s="149" t="s">
        <v>29</v>
      </c>
      <c r="D37" s="69"/>
      <c r="E37" s="69"/>
      <c r="F37" s="69"/>
    </row>
    <row r="38" spans="1:7" s="44" customFormat="1" ht="54">
      <c r="A38" s="310"/>
      <c r="B38" s="326"/>
      <c r="C38" s="150" t="s">
        <v>184</v>
      </c>
      <c r="D38" s="69"/>
      <c r="E38" s="69"/>
      <c r="F38" s="69"/>
    </row>
    <row r="39" spans="1:7" s="44" customFormat="1">
      <c r="A39" s="310"/>
      <c r="B39" s="326"/>
      <c r="C39" s="149" t="s">
        <v>30</v>
      </c>
      <c r="D39" s="69"/>
      <c r="E39" s="69"/>
      <c r="F39" s="69"/>
    </row>
    <row r="40" spans="1:7" s="44" customFormat="1">
      <c r="A40" s="310"/>
      <c r="B40" s="326"/>
      <c r="C40" s="150" t="s">
        <v>31</v>
      </c>
      <c r="D40" s="69"/>
      <c r="E40" s="69"/>
      <c r="F40" s="69"/>
    </row>
    <row r="41" spans="1:7" s="44" customFormat="1">
      <c r="A41" s="309">
        <v>1148</v>
      </c>
      <c r="B41" s="306"/>
      <c r="C41" s="275" t="s">
        <v>25</v>
      </c>
      <c r="D41" s="10"/>
      <c r="E41" s="10"/>
      <c r="F41" s="10"/>
    </row>
    <row r="42" spans="1:7" s="44" customFormat="1">
      <c r="A42" s="310"/>
      <c r="B42" s="307"/>
      <c r="C42" s="276" t="s">
        <v>204</v>
      </c>
      <c r="D42" s="7">
        <f>+D49</f>
        <v>-59524</v>
      </c>
      <c r="E42" s="7">
        <f t="shared" ref="E42:F42" si="4">+E49</f>
        <v>0</v>
      </c>
      <c r="F42" s="7">
        <f t="shared" si="4"/>
        <v>0</v>
      </c>
      <c r="G42" s="68"/>
    </row>
    <row r="43" spans="1:7" s="44" customFormat="1">
      <c r="A43" s="310"/>
      <c r="B43" s="307"/>
      <c r="C43" s="277" t="s">
        <v>26</v>
      </c>
      <c r="D43" s="46"/>
      <c r="E43" s="46"/>
      <c r="F43" s="46"/>
    </row>
    <row r="44" spans="1:7" s="44" customFormat="1" ht="72">
      <c r="A44" s="310"/>
      <c r="B44" s="307"/>
      <c r="C44" s="278" t="s">
        <v>213</v>
      </c>
      <c r="D44" s="46"/>
      <c r="E44" s="46"/>
      <c r="F44" s="46"/>
    </row>
    <row r="45" spans="1:7" s="44" customFormat="1">
      <c r="A45" s="310"/>
      <c r="B45" s="307"/>
      <c r="C45" s="277" t="s">
        <v>27</v>
      </c>
      <c r="D45" s="46"/>
      <c r="E45" s="46"/>
      <c r="F45" s="46"/>
    </row>
    <row r="46" spans="1:7" s="44" customFormat="1" ht="54">
      <c r="A46" s="310"/>
      <c r="B46" s="307"/>
      <c r="C46" s="278" t="s">
        <v>214</v>
      </c>
      <c r="D46" s="46"/>
      <c r="E46" s="46"/>
      <c r="F46" s="46"/>
    </row>
    <row r="47" spans="1:7" s="44" customFormat="1" ht="24" customHeight="1">
      <c r="A47" s="310"/>
      <c r="B47" s="279"/>
      <c r="C47" s="280" t="s">
        <v>46</v>
      </c>
      <c r="D47" s="46"/>
      <c r="E47" s="46"/>
      <c r="F47" s="46"/>
    </row>
    <row r="48" spans="1:7" s="44" customFormat="1">
      <c r="A48" s="310"/>
      <c r="B48" s="308">
        <v>11016</v>
      </c>
      <c r="C48" s="282" t="s">
        <v>28</v>
      </c>
      <c r="D48" s="46"/>
      <c r="E48" s="46"/>
      <c r="F48" s="46"/>
    </row>
    <row r="49" spans="1:7" s="44" customFormat="1" ht="67.650000000000006">
      <c r="A49" s="310"/>
      <c r="B49" s="308"/>
      <c r="C49" s="283" t="s">
        <v>205</v>
      </c>
      <c r="D49" s="46">
        <f>+'Հավելված N 2'!G67</f>
        <v>-59524</v>
      </c>
      <c r="E49" s="46">
        <f>+'Հավելված N 2'!H67</f>
        <v>0</v>
      </c>
      <c r="F49" s="46">
        <f>+'Հավելված N 2'!I67</f>
        <v>0</v>
      </c>
      <c r="G49" s="71"/>
    </row>
    <row r="50" spans="1:7" s="44" customFormat="1">
      <c r="A50" s="310"/>
      <c r="B50" s="308"/>
      <c r="C50" s="282" t="s">
        <v>29</v>
      </c>
      <c r="D50" s="69"/>
      <c r="E50" s="69"/>
      <c r="F50" s="69"/>
    </row>
    <row r="51" spans="1:7" s="44" customFormat="1" ht="90">
      <c r="A51" s="310"/>
      <c r="B51" s="308"/>
      <c r="C51" s="284" t="s">
        <v>215</v>
      </c>
      <c r="D51" s="69"/>
      <c r="E51" s="69"/>
      <c r="F51" s="69"/>
    </row>
    <row r="52" spans="1:7" s="44" customFormat="1">
      <c r="A52" s="310"/>
      <c r="B52" s="308"/>
      <c r="C52" s="282" t="s">
        <v>30</v>
      </c>
      <c r="D52" s="69"/>
      <c r="E52" s="69"/>
      <c r="F52" s="69"/>
    </row>
    <row r="53" spans="1:7" s="44" customFormat="1">
      <c r="A53" s="311"/>
      <c r="B53" s="308"/>
      <c r="C53" s="284" t="s">
        <v>31</v>
      </c>
      <c r="D53" s="69"/>
      <c r="E53" s="69"/>
      <c r="F53" s="69"/>
    </row>
    <row r="54" spans="1:7" ht="17.899999999999999" customHeight="1">
      <c r="A54" s="309">
        <v>1183</v>
      </c>
      <c r="B54" s="327"/>
      <c r="C54" s="62" t="s">
        <v>25</v>
      </c>
      <c r="D54" s="11"/>
      <c r="E54" s="11"/>
      <c r="F54" s="11"/>
    </row>
    <row r="55" spans="1:7" ht="19.399999999999999" customHeight="1">
      <c r="A55" s="310"/>
      <c r="B55" s="328"/>
      <c r="C55" s="48" t="s">
        <v>101</v>
      </c>
      <c r="D55" s="7">
        <f>+D62+D68</f>
        <v>0</v>
      </c>
      <c r="E55" s="7">
        <f t="shared" ref="E55:F55" si="5">+E62+E68</f>
        <v>109057.7</v>
      </c>
      <c r="F55" s="7">
        <f t="shared" si="5"/>
        <v>109057.7</v>
      </c>
      <c r="G55" s="63"/>
    </row>
    <row r="56" spans="1:7" ht="17.899999999999999" customHeight="1">
      <c r="A56" s="310"/>
      <c r="B56" s="328"/>
      <c r="C56" s="64" t="s">
        <v>26</v>
      </c>
      <c r="D56" s="12"/>
      <c r="E56" s="12"/>
      <c r="F56" s="12"/>
    </row>
    <row r="57" spans="1:7" ht="90">
      <c r="A57" s="310"/>
      <c r="B57" s="328"/>
      <c r="C57" s="66" t="s">
        <v>102</v>
      </c>
      <c r="D57" s="12"/>
      <c r="E57" s="12"/>
      <c r="F57" s="12"/>
    </row>
    <row r="58" spans="1:7" ht="17.899999999999999" customHeight="1">
      <c r="A58" s="310"/>
      <c r="B58" s="328"/>
      <c r="C58" s="64" t="s">
        <v>27</v>
      </c>
      <c r="D58" s="12"/>
      <c r="E58" s="12"/>
      <c r="F58" s="12"/>
    </row>
    <row r="59" spans="1:7">
      <c r="A59" s="310"/>
      <c r="B59" s="329"/>
      <c r="C59" s="72" t="s">
        <v>103</v>
      </c>
      <c r="D59" s="12"/>
      <c r="E59" s="12"/>
      <c r="F59" s="12"/>
    </row>
    <row r="60" spans="1:7" ht="24" customHeight="1">
      <c r="A60" s="310"/>
      <c r="B60" s="167"/>
      <c r="C60" s="65" t="s">
        <v>15</v>
      </c>
      <c r="D60" s="13"/>
      <c r="E60" s="13"/>
      <c r="F60" s="13"/>
    </row>
    <row r="61" spans="1:7" ht="17.899999999999999" customHeight="1">
      <c r="A61" s="310"/>
      <c r="B61" s="330">
        <v>32001</v>
      </c>
      <c r="C61" s="64" t="s">
        <v>28</v>
      </c>
      <c r="D61" s="14"/>
      <c r="E61" s="14"/>
      <c r="F61" s="14"/>
    </row>
    <row r="62" spans="1:7" ht="33.85">
      <c r="A62" s="310"/>
      <c r="B62" s="330"/>
      <c r="C62" s="197" t="s">
        <v>119</v>
      </c>
      <c r="D62" s="46">
        <f>+'Հավելված N 2'!G84</f>
        <v>0</v>
      </c>
      <c r="E62" s="46">
        <f>+'Հավելված N 2'!H84</f>
        <v>101783.7</v>
      </c>
      <c r="F62" s="46">
        <f>+'Հավելված N 2'!I84</f>
        <v>101783.7</v>
      </c>
      <c r="G62" s="63"/>
    </row>
    <row r="63" spans="1:7" ht="17.45" customHeight="1">
      <c r="A63" s="310"/>
      <c r="B63" s="330"/>
      <c r="C63" s="64" t="s">
        <v>29</v>
      </c>
      <c r="D63" s="172"/>
      <c r="E63" s="172"/>
      <c r="F63" s="172"/>
    </row>
    <row r="64" spans="1:7" ht="72">
      <c r="A64" s="310"/>
      <c r="B64" s="330"/>
      <c r="C64" s="66" t="s">
        <v>124</v>
      </c>
      <c r="D64" s="172"/>
      <c r="E64" s="172"/>
      <c r="F64" s="172"/>
    </row>
    <row r="65" spans="1:7" ht="17.45" customHeight="1">
      <c r="A65" s="310"/>
      <c r="B65" s="330"/>
      <c r="C65" s="64" t="s">
        <v>30</v>
      </c>
      <c r="D65" s="15"/>
      <c r="E65" s="15"/>
      <c r="F65" s="15"/>
    </row>
    <row r="66" spans="1:7" ht="54">
      <c r="A66" s="310"/>
      <c r="B66" s="330"/>
      <c r="C66" s="66" t="s">
        <v>66</v>
      </c>
      <c r="D66" s="15"/>
      <c r="E66" s="15"/>
      <c r="F66" s="15"/>
    </row>
    <row r="67" spans="1:7" ht="17.899999999999999" customHeight="1">
      <c r="A67" s="310"/>
      <c r="B67" s="322">
        <v>32012</v>
      </c>
      <c r="C67" s="147" t="s">
        <v>28</v>
      </c>
      <c r="D67" s="14"/>
      <c r="E67" s="14"/>
      <c r="F67" s="14"/>
    </row>
    <row r="68" spans="1:7" ht="33.85">
      <c r="A68" s="310"/>
      <c r="B68" s="322"/>
      <c r="C68" s="153" t="s">
        <v>149</v>
      </c>
      <c r="D68" s="46">
        <f>+'Հավելված N 2'!G100</f>
        <v>0</v>
      </c>
      <c r="E68" s="46">
        <f>+'Հավելված N 2'!H100</f>
        <v>7274</v>
      </c>
      <c r="F68" s="46">
        <f>+'Հավելված N 2'!I100</f>
        <v>7274</v>
      </c>
      <c r="G68" s="63"/>
    </row>
    <row r="69" spans="1:7" ht="17.45" customHeight="1">
      <c r="A69" s="310"/>
      <c r="B69" s="322"/>
      <c r="C69" s="147" t="s">
        <v>29</v>
      </c>
      <c r="D69" s="172"/>
      <c r="E69" s="172"/>
      <c r="F69" s="172"/>
    </row>
    <row r="70" spans="1:7" ht="36">
      <c r="A70" s="310"/>
      <c r="B70" s="322"/>
      <c r="C70" s="152" t="s">
        <v>158</v>
      </c>
      <c r="D70" s="172"/>
      <c r="E70" s="172"/>
      <c r="F70" s="172"/>
    </row>
    <row r="71" spans="1:7" ht="17.45" customHeight="1">
      <c r="A71" s="310"/>
      <c r="B71" s="322"/>
      <c r="C71" s="147" t="s">
        <v>30</v>
      </c>
      <c r="D71" s="15"/>
      <c r="E71" s="15"/>
      <c r="F71" s="15"/>
    </row>
    <row r="72" spans="1:7" ht="54">
      <c r="A72" s="311"/>
      <c r="B72" s="322"/>
      <c r="C72" s="152" t="s">
        <v>66</v>
      </c>
      <c r="D72" s="15"/>
      <c r="E72" s="15"/>
      <c r="F72" s="15"/>
    </row>
  </sheetData>
  <mergeCells count="20">
    <mergeCell ref="B67:B72"/>
    <mergeCell ref="A28:A40"/>
    <mergeCell ref="B28:B33"/>
    <mergeCell ref="B35:B40"/>
    <mergeCell ref="B54:B59"/>
    <mergeCell ref="B61:B66"/>
    <mergeCell ref="A54:A72"/>
    <mergeCell ref="C1:F1"/>
    <mergeCell ref="C2:F2"/>
    <mergeCell ref="C3:F3"/>
    <mergeCell ref="C10:C11"/>
    <mergeCell ref="A6:F6"/>
    <mergeCell ref="A10:B10"/>
    <mergeCell ref="D10:F10"/>
    <mergeCell ref="A15:A27"/>
    <mergeCell ref="B15:B20"/>
    <mergeCell ref="B22:B27"/>
    <mergeCell ref="A41:A53"/>
    <mergeCell ref="B41:B46"/>
    <mergeCell ref="B48:B53"/>
  </mergeCells>
  <pageMargins left="0" right="0" top="0" bottom="0" header="0.3" footer="0.3"/>
  <pageSetup paperSize="9" scale="5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111"/>
  <sheetViews>
    <sheetView topLeftCell="A37" zoomScale="70" zoomScaleNormal="70" zoomScaleSheetLayoutView="100" workbookViewId="0">
      <selection activeCell="G80" sqref="G80:I80"/>
    </sheetView>
  </sheetViews>
  <sheetFormatPr defaultColWidth="9.09765625" defaultRowHeight="18"/>
  <cols>
    <col min="1" max="3" width="8.09765625" style="8" customWidth="1"/>
    <col min="4" max="4" width="11.59765625" style="8" customWidth="1"/>
    <col min="5" max="5" width="13.8984375" style="8" customWidth="1"/>
    <col min="6" max="6" width="62.09765625" style="8" customWidth="1"/>
    <col min="7" max="9" width="21.19921875" style="8" customWidth="1"/>
    <col min="10" max="11" width="15" style="8" customWidth="1"/>
    <col min="12" max="16384" width="9.09765625" style="8"/>
  </cols>
  <sheetData>
    <row r="1" spans="1:10" s="42" customFormat="1" ht="37.5" customHeight="1">
      <c r="F1" s="312" t="s">
        <v>85</v>
      </c>
      <c r="G1" s="312"/>
      <c r="H1" s="312"/>
      <c r="I1" s="312"/>
    </row>
    <row r="2" spans="1:10" s="43" customFormat="1" ht="17.45" customHeight="1">
      <c r="F2" s="313" t="s">
        <v>180</v>
      </c>
      <c r="G2" s="313"/>
      <c r="H2" s="313"/>
      <c r="I2" s="313"/>
    </row>
    <row r="3" spans="1:10" s="43" customFormat="1" ht="17.45" customHeight="1">
      <c r="F3" s="313" t="s">
        <v>7</v>
      </c>
      <c r="G3" s="313"/>
      <c r="H3" s="313"/>
      <c r="I3" s="313"/>
    </row>
    <row r="4" spans="1:10" ht="13.5" customHeight="1"/>
    <row r="5" spans="1:10" ht="52.5" customHeight="1">
      <c r="A5" s="316" t="s">
        <v>181</v>
      </c>
      <c r="B5" s="316"/>
      <c r="C5" s="316"/>
      <c r="D5" s="316"/>
      <c r="E5" s="316"/>
      <c r="F5" s="316"/>
      <c r="G5" s="316"/>
      <c r="H5" s="316"/>
      <c r="I5" s="316"/>
    </row>
    <row r="8" spans="1:10">
      <c r="G8" s="203"/>
      <c r="H8" s="203"/>
      <c r="I8" s="57" t="s">
        <v>21</v>
      </c>
    </row>
    <row r="9" spans="1:10" s="44" customFormat="1" ht="44.75" customHeight="1">
      <c r="A9" s="345" t="s">
        <v>22</v>
      </c>
      <c r="B9" s="345"/>
      <c r="C9" s="345"/>
      <c r="D9" s="345" t="s">
        <v>10</v>
      </c>
      <c r="E9" s="345"/>
      <c r="F9" s="345" t="s">
        <v>16</v>
      </c>
      <c r="G9" s="319" t="s">
        <v>109</v>
      </c>
      <c r="H9" s="320"/>
      <c r="I9" s="321"/>
    </row>
    <row r="10" spans="1:10" s="44" customFormat="1">
      <c r="A10" s="41" t="s">
        <v>110</v>
      </c>
      <c r="B10" s="41" t="s">
        <v>111</v>
      </c>
      <c r="C10" s="41" t="s">
        <v>23</v>
      </c>
      <c r="D10" s="41" t="s">
        <v>13</v>
      </c>
      <c r="E10" s="41" t="s">
        <v>52</v>
      </c>
      <c r="F10" s="345"/>
      <c r="G10" s="211" t="s">
        <v>177</v>
      </c>
      <c r="H10" s="211" t="s">
        <v>178</v>
      </c>
      <c r="I10" s="41" t="s">
        <v>12</v>
      </c>
    </row>
    <row r="11" spans="1:10" s="44" customFormat="1" ht="34.950000000000003" customHeight="1">
      <c r="A11" s="40"/>
      <c r="B11" s="40"/>
      <c r="C11" s="40"/>
      <c r="D11" s="41"/>
      <c r="E11" s="41"/>
      <c r="F11" s="16" t="s">
        <v>20</v>
      </c>
      <c r="G11" s="34">
        <f t="shared" ref="G11:H11" si="0">+G13</f>
        <v>0</v>
      </c>
      <c r="H11" s="34">
        <f t="shared" si="0"/>
        <v>0</v>
      </c>
      <c r="I11" s="34">
        <f>+I13</f>
        <v>0</v>
      </c>
    </row>
    <row r="12" spans="1:10" s="44" customFormat="1">
      <c r="A12" s="40"/>
      <c r="B12" s="40"/>
      <c r="C12" s="40"/>
      <c r="D12" s="41"/>
      <c r="E12" s="41"/>
      <c r="F12" s="172" t="s">
        <v>58</v>
      </c>
      <c r="G12" s="7"/>
      <c r="H12" s="7"/>
      <c r="I12" s="7"/>
    </row>
    <row r="13" spans="1:10" s="44" customFormat="1" ht="33.85">
      <c r="A13" s="123"/>
      <c r="B13" s="101"/>
      <c r="C13" s="101"/>
      <c r="D13" s="124"/>
      <c r="E13" s="124"/>
      <c r="F13" s="205" t="s">
        <v>55</v>
      </c>
      <c r="G13" s="7">
        <f>+G14+G33</f>
        <v>0</v>
      </c>
      <c r="H13" s="7">
        <f t="shared" ref="H13:I13" si="1">+H14+H33</f>
        <v>0</v>
      </c>
      <c r="I13" s="7">
        <f t="shared" si="1"/>
        <v>0</v>
      </c>
      <c r="J13" s="56"/>
    </row>
    <row r="14" spans="1:10" s="44" customFormat="1" ht="17.350000000000001" customHeight="1">
      <c r="A14" s="333" t="s">
        <v>195</v>
      </c>
      <c r="B14" s="335"/>
      <c r="C14" s="336"/>
      <c r="D14" s="337"/>
      <c r="E14" s="331"/>
      <c r="F14" s="254" t="s">
        <v>196</v>
      </c>
      <c r="G14" s="255">
        <f t="shared" ref="G14:I14" si="2">+G16</f>
        <v>59524</v>
      </c>
      <c r="H14" s="255">
        <f t="shared" si="2"/>
        <v>0</v>
      </c>
      <c r="I14" s="255">
        <f t="shared" si="2"/>
        <v>0</v>
      </c>
    </row>
    <row r="15" spans="1:10" s="44" customFormat="1" ht="16.8" customHeight="1">
      <c r="A15" s="333"/>
      <c r="B15" s="335"/>
      <c r="C15" s="336"/>
      <c r="D15" s="338"/>
      <c r="E15" s="332"/>
      <c r="F15" s="256" t="s">
        <v>17</v>
      </c>
      <c r="G15" s="257"/>
      <c r="H15" s="257"/>
      <c r="I15" s="257"/>
    </row>
    <row r="16" spans="1:10" s="44" customFormat="1">
      <c r="A16" s="333"/>
      <c r="B16" s="333" t="s">
        <v>159</v>
      </c>
      <c r="C16" s="336"/>
      <c r="D16" s="338"/>
      <c r="E16" s="332"/>
      <c r="F16" s="254" t="s">
        <v>197</v>
      </c>
      <c r="G16" s="258">
        <f>+G18</f>
        <v>59524</v>
      </c>
      <c r="H16" s="258">
        <f>+H18</f>
        <v>0</v>
      </c>
      <c r="I16" s="258">
        <f>+I18</f>
        <v>0</v>
      </c>
    </row>
    <row r="17" spans="1:17" s="44" customFormat="1" ht="16.8" customHeight="1">
      <c r="A17" s="333"/>
      <c r="B17" s="333"/>
      <c r="C17" s="336"/>
      <c r="D17" s="338"/>
      <c r="E17" s="332"/>
      <c r="F17" s="256" t="s">
        <v>17</v>
      </c>
      <c r="G17" s="257"/>
      <c r="H17" s="258"/>
      <c r="I17" s="257"/>
    </row>
    <row r="18" spans="1:17" s="44" customFormat="1">
      <c r="A18" s="333"/>
      <c r="B18" s="333"/>
      <c r="C18" s="333" t="s">
        <v>159</v>
      </c>
      <c r="D18" s="338"/>
      <c r="E18" s="332"/>
      <c r="F18" s="254" t="s">
        <v>197</v>
      </c>
      <c r="G18" s="258">
        <f t="shared" ref="G18:I18" si="3">+G20</f>
        <v>59524</v>
      </c>
      <c r="H18" s="258">
        <f t="shared" si="3"/>
        <v>0</v>
      </c>
      <c r="I18" s="258">
        <f t="shared" si="3"/>
        <v>0</v>
      </c>
      <c r="J18" s="45"/>
      <c r="K18" s="45"/>
      <c r="L18" s="45"/>
      <c r="M18" s="45"/>
      <c r="N18" s="45"/>
      <c r="O18" s="45"/>
      <c r="P18" s="45"/>
      <c r="Q18" s="45"/>
    </row>
    <row r="19" spans="1:17" s="44" customFormat="1" ht="16.8" customHeight="1">
      <c r="A19" s="333"/>
      <c r="B19" s="333"/>
      <c r="C19" s="333"/>
      <c r="D19" s="338"/>
      <c r="E19" s="332"/>
      <c r="F19" s="256" t="s">
        <v>17</v>
      </c>
      <c r="G19" s="259"/>
      <c r="H19" s="258"/>
      <c r="I19" s="259"/>
      <c r="J19" s="45"/>
      <c r="K19" s="45"/>
      <c r="L19" s="45"/>
      <c r="M19" s="45"/>
      <c r="N19" s="45"/>
      <c r="O19" s="45"/>
      <c r="P19" s="45"/>
      <c r="Q19" s="45"/>
    </row>
    <row r="20" spans="1:17" s="44" customFormat="1" ht="36">
      <c r="A20" s="333"/>
      <c r="B20" s="333"/>
      <c r="C20" s="333"/>
      <c r="D20" s="338"/>
      <c r="E20" s="332"/>
      <c r="F20" s="260" t="s">
        <v>39</v>
      </c>
      <c r="G20" s="259">
        <f t="shared" ref="G20:I20" si="4">+G22</f>
        <v>59524</v>
      </c>
      <c r="H20" s="258">
        <f t="shared" si="4"/>
        <v>0</v>
      </c>
      <c r="I20" s="259">
        <f t="shared" si="4"/>
        <v>0</v>
      </c>
      <c r="J20" s="45"/>
      <c r="K20" s="45"/>
      <c r="L20" s="45"/>
      <c r="M20" s="45"/>
      <c r="N20" s="45"/>
      <c r="O20" s="45"/>
      <c r="P20" s="45"/>
      <c r="Q20" s="45"/>
    </row>
    <row r="21" spans="1:17" s="44" customFormat="1" ht="16.8" customHeight="1">
      <c r="A21" s="333"/>
      <c r="B21" s="333"/>
      <c r="C21" s="333"/>
      <c r="D21" s="339"/>
      <c r="E21" s="327"/>
      <c r="F21" s="256" t="s">
        <v>17</v>
      </c>
      <c r="G21" s="259"/>
      <c r="H21" s="258"/>
      <c r="I21" s="259"/>
      <c r="J21" s="45"/>
      <c r="K21" s="45"/>
      <c r="L21" s="45"/>
      <c r="M21" s="45"/>
      <c r="N21" s="45"/>
      <c r="O21" s="45"/>
      <c r="P21" s="45"/>
      <c r="Q21" s="45"/>
    </row>
    <row r="22" spans="1:17" s="44" customFormat="1" ht="18" customHeight="1">
      <c r="A22" s="333"/>
      <c r="B22" s="333"/>
      <c r="C22" s="333"/>
      <c r="D22" s="305">
        <v>1041</v>
      </c>
      <c r="E22" s="306" t="s">
        <v>198</v>
      </c>
      <c r="F22" s="306"/>
      <c r="G22" s="255">
        <f t="shared" ref="G22:I22" si="5">+G24</f>
        <v>59524</v>
      </c>
      <c r="H22" s="255">
        <f t="shared" si="5"/>
        <v>0</v>
      </c>
      <c r="I22" s="255">
        <f t="shared" si="5"/>
        <v>0</v>
      </c>
      <c r="J22" s="45"/>
      <c r="K22" s="45"/>
      <c r="L22" s="45"/>
      <c r="M22" s="45"/>
      <c r="N22" s="45"/>
      <c r="O22" s="45"/>
      <c r="P22" s="45"/>
      <c r="Q22" s="45"/>
    </row>
    <row r="23" spans="1:17" s="44" customFormat="1" ht="16.8" customHeight="1">
      <c r="A23" s="333"/>
      <c r="B23" s="333"/>
      <c r="C23" s="333"/>
      <c r="D23" s="305"/>
      <c r="E23" s="261"/>
      <c r="F23" s="256" t="s">
        <v>17</v>
      </c>
      <c r="G23" s="255"/>
      <c r="H23" s="255"/>
      <c r="I23" s="255"/>
      <c r="J23" s="45"/>
      <c r="K23" s="45"/>
      <c r="L23" s="45"/>
      <c r="M23" s="45"/>
      <c r="N23" s="45"/>
      <c r="O23" s="45"/>
      <c r="P23" s="45"/>
      <c r="Q23" s="45"/>
    </row>
    <row r="24" spans="1:17" s="44" customFormat="1" ht="67.650000000000006">
      <c r="A24" s="333"/>
      <c r="B24" s="333"/>
      <c r="C24" s="333"/>
      <c r="D24" s="305"/>
      <c r="E24" s="236">
        <v>32001</v>
      </c>
      <c r="F24" s="254" t="s">
        <v>191</v>
      </c>
      <c r="G24" s="262">
        <f t="shared" ref="G24:I24" si="6">+G26</f>
        <v>59524</v>
      </c>
      <c r="H24" s="262">
        <f t="shared" si="6"/>
        <v>0</v>
      </c>
      <c r="I24" s="262">
        <f t="shared" si="6"/>
        <v>0</v>
      </c>
      <c r="J24" s="45"/>
      <c r="K24" s="45"/>
      <c r="L24" s="45"/>
      <c r="M24" s="45"/>
      <c r="N24" s="45"/>
      <c r="O24" s="45"/>
      <c r="P24" s="45"/>
      <c r="Q24" s="45"/>
    </row>
    <row r="25" spans="1:17" s="44" customFormat="1">
      <c r="A25" s="333"/>
      <c r="B25" s="333"/>
      <c r="C25" s="333"/>
      <c r="D25" s="305"/>
      <c r="E25" s="334"/>
      <c r="F25" s="256" t="s">
        <v>54</v>
      </c>
      <c r="G25" s="257"/>
      <c r="H25" s="258"/>
      <c r="I25" s="257"/>
    </row>
    <row r="26" spans="1:17" s="47" customFormat="1" ht="36.549999999999997" customHeight="1">
      <c r="A26" s="333"/>
      <c r="B26" s="333"/>
      <c r="C26" s="333"/>
      <c r="D26" s="305"/>
      <c r="E26" s="334"/>
      <c r="F26" s="263" t="s">
        <v>39</v>
      </c>
      <c r="G26" s="264">
        <f t="shared" ref="G26:I26" si="7">+G28</f>
        <v>59524</v>
      </c>
      <c r="H26" s="265">
        <f t="shared" si="7"/>
        <v>0</v>
      </c>
      <c r="I26" s="264">
        <f t="shared" si="7"/>
        <v>0</v>
      </c>
    </row>
    <row r="27" spans="1:17" s="44" customFormat="1" ht="54">
      <c r="A27" s="333"/>
      <c r="B27" s="333"/>
      <c r="C27" s="333"/>
      <c r="D27" s="305"/>
      <c r="E27" s="334"/>
      <c r="F27" s="256" t="s">
        <v>44</v>
      </c>
      <c r="G27" s="257"/>
      <c r="H27" s="266"/>
      <c r="I27" s="257"/>
    </row>
    <row r="28" spans="1:17" s="44" customFormat="1" ht="16.8" customHeight="1">
      <c r="A28" s="333"/>
      <c r="B28" s="333"/>
      <c r="C28" s="333"/>
      <c r="D28" s="305"/>
      <c r="E28" s="334"/>
      <c r="F28" s="267" t="s">
        <v>18</v>
      </c>
      <c r="G28" s="268">
        <f t="shared" ref="G28:I31" si="8">+G29</f>
        <v>59524</v>
      </c>
      <c r="H28" s="266">
        <f t="shared" si="8"/>
        <v>0</v>
      </c>
      <c r="I28" s="268">
        <f t="shared" si="8"/>
        <v>0</v>
      </c>
    </row>
    <row r="29" spans="1:17" s="44" customFormat="1" ht="16.8" customHeight="1">
      <c r="A29" s="333"/>
      <c r="B29" s="333"/>
      <c r="C29" s="333"/>
      <c r="D29" s="305"/>
      <c r="E29" s="334"/>
      <c r="F29" s="256" t="s">
        <v>96</v>
      </c>
      <c r="G29" s="266">
        <f t="shared" si="8"/>
        <v>59524</v>
      </c>
      <c r="H29" s="266">
        <f t="shared" si="8"/>
        <v>0</v>
      </c>
      <c r="I29" s="266">
        <f t="shared" si="8"/>
        <v>0</v>
      </c>
    </row>
    <row r="30" spans="1:17" s="44" customFormat="1">
      <c r="A30" s="333"/>
      <c r="B30" s="333"/>
      <c r="C30" s="333"/>
      <c r="D30" s="305"/>
      <c r="E30" s="334"/>
      <c r="F30" s="256" t="s">
        <v>97</v>
      </c>
      <c r="G30" s="266">
        <f>+G31</f>
        <v>59524</v>
      </c>
      <c r="H30" s="266">
        <f>+H31</f>
        <v>0</v>
      </c>
      <c r="I30" s="266">
        <f>+I31</f>
        <v>0</v>
      </c>
    </row>
    <row r="31" spans="1:17" s="44" customFormat="1">
      <c r="A31" s="333"/>
      <c r="B31" s="333"/>
      <c r="C31" s="333"/>
      <c r="D31" s="305"/>
      <c r="E31" s="334"/>
      <c r="F31" s="256" t="s">
        <v>199</v>
      </c>
      <c r="G31" s="266">
        <f t="shared" si="8"/>
        <v>59524</v>
      </c>
      <c r="H31" s="266">
        <f t="shared" si="8"/>
        <v>0</v>
      </c>
      <c r="I31" s="266">
        <f t="shared" si="8"/>
        <v>0</v>
      </c>
      <c r="J31" s="269"/>
    </row>
    <row r="32" spans="1:17" s="44" customFormat="1">
      <c r="A32" s="333"/>
      <c r="B32" s="333"/>
      <c r="C32" s="333"/>
      <c r="D32" s="305"/>
      <c r="E32" s="334"/>
      <c r="F32" s="256" t="s">
        <v>200</v>
      </c>
      <c r="G32" s="266">
        <f>+'Հավելված N 4'!E16</f>
        <v>59524</v>
      </c>
      <c r="H32" s="266">
        <f>+'Հավելված N 4'!F16</f>
        <v>0</v>
      </c>
      <c r="I32" s="266">
        <f>+'Հավելված N 4'!G16</f>
        <v>0</v>
      </c>
      <c r="J32" s="270"/>
    </row>
    <row r="33" spans="1:16" s="44" customFormat="1">
      <c r="A33" s="340" t="s">
        <v>42</v>
      </c>
      <c r="B33" s="349"/>
      <c r="C33" s="331"/>
      <c r="D33" s="337"/>
      <c r="E33" s="331"/>
      <c r="F33" s="187" t="s">
        <v>40</v>
      </c>
      <c r="G33" s="188">
        <f>+G35+G59+G76</f>
        <v>-59524</v>
      </c>
      <c r="H33" s="188">
        <f>+H35+H59+H76</f>
        <v>0</v>
      </c>
      <c r="I33" s="188">
        <f>+I35+I59+I76</f>
        <v>0</v>
      </c>
    </row>
    <row r="34" spans="1:16" s="44" customFormat="1" ht="16.95" customHeight="1">
      <c r="A34" s="340"/>
      <c r="B34" s="349"/>
      <c r="C34" s="332"/>
      <c r="D34" s="338"/>
      <c r="E34" s="332"/>
      <c r="F34" s="214" t="s">
        <v>17</v>
      </c>
      <c r="G34" s="184"/>
      <c r="H34" s="184"/>
      <c r="I34" s="184"/>
    </row>
    <row r="35" spans="1:16" s="44" customFormat="1">
      <c r="A35" s="333"/>
      <c r="B35" s="342" t="s">
        <v>164</v>
      </c>
      <c r="C35" s="332"/>
      <c r="D35" s="338"/>
      <c r="E35" s="332"/>
      <c r="F35" s="187" t="s">
        <v>163</v>
      </c>
      <c r="G35" s="184">
        <f>+G37</f>
        <v>0</v>
      </c>
      <c r="H35" s="184">
        <f t="shared" ref="H35:I35" si="9">+H37</f>
        <v>-109057.7</v>
      </c>
      <c r="I35" s="184">
        <f t="shared" si="9"/>
        <v>-109057.7</v>
      </c>
    </row>
    <row r="36" spans="1:16" s="44" customFormat="1" ht="16.95" customHeight="1">
      <c r="A36" s="333"/>
      <c r="B36" s="343"/>
      <c r="C36" s="327"/>
      <c r="D36" s="338"/>
      <c r="E36" s="332"/>
      <c r="F36" s="214" t="s">
        <v>17</v>
      </c>
      <c r="G36" s="184"/>
      <c r="H36" s="184"/>
      <c r="I36" s="184"/>
    </row>
    <row r="37" spans="1:16" s="44" customFormat="1">
      <c r="A37" s="333"/>
      <c r="B37" s="343"/>
      <c r="C37" s="209" t="s">
        <v>159</v>
      </c>
      <c r="D37" s="338"/>
      <c r="E37" s="332"/>
      <c r="F37" s="187" t="s">
        <v>165</v>
      </c>
      <c r="G37" s="184">
        <f t="shared" ref="G37:I37" si="10">+G39</f>
        <v>0</v>
      </c>
      <c r="H37" s="184">
        <f t="shared" si="10"/>
        <v>-109057.7</v>
      </c>
      <c r="I37" s="184">
        <f t="shared" si="10"/>
        <v>-109057.7</v>
      </c>
      <c r="J37" s="45"/>
      <c r="K37" s="45"/>
      <c r="L37" s="45"/>
      <c r="M37" s="45"/>
      <c r="N37" s="45"/>
      <c r="O37" s="45"/>
      <c r="P37" s="45"/>
    </row>
    <row r="38" spans="1:16" s="44" customFormat="1" ht="16.95" customHeight="1">
      <c r="A38" s="333"/>
      <c r="B38" s="343"/>
      <c r="C38" s="207"/>
      <c r="D38" s="338"/>
      <c r="E38" s="332"/>
      <c r="F38" s="214" t="s">
        <v>17</v>
      </c>
      <c r="G38" s="184"/>
      <c r="H38" s="184"/>
      <c r="I38" s="184"/>
      <c r="J38" s="45"/>
      <c r="K38" s="45"/>
      <c r="L38" s="45"/>
      <c r="M38" s="45"/>
      <c r="N38" s="45"/>
      <c r="O38" s="45"/>
      <c r="P38" s="45"/>
    </row>
    <row r="39" spans="1:16" s="44" customFormat="1" ht="36">
      <c r="A39" s="333"/>
      <c r="B39" s="343"/>
      <c r="C39" s="207"/>
      <c r="D39" s="338"/>
      <c r="E39" s="332"/>
      <c r="F39" s="213" t="s">
        <v>39</v>
      </c>
      <c r="G39" s="189">
        <f>+G41</f>
        <v>0</v>
      </c>
      <c r="H39" s="189">
        <f t="shared" ref="H39:I39" si="11">+H41</f>
        <v>-109057.7</v>
      </c>
      <c r="I39" s="189">
        <f t="shared" si="11"/>
        <v>-109057.7</v>
      </c>
      <c r="J39" s="45"/>
      <c r="K39" s="45"/>
      <c r="L39" s="45"/>
      <c r="M39" s="45"/>
      <c r="N39" s="45"/>
      <c r="O39" s="45"/>
      <c r="P39" s="45"/>
    </row>
    <row r="40" spans="1:16" s="44" customFormat="1" ht="16.95" customHeight="1">
      <c r="A40" s="333"/>
      <c r="B40" s="343"/>
      <c r="C40" s="207"/>
      <c r="D40" s="339"/>
      <c r="E40" s="327"/>
      <c r="F40" s="213" t="s">
        <v>58</v>
      </c>
      <c r="G40" s="189"/>
      <c r="H40" s="189"/>
      <c r="I40" s="189"/>
      <c r="J40" s="45"/>
      <c r="K40" s="45"/>
      <c r="L40" s="45"/>
      <c r="M40" s="45"/>
      <c r="N40" s="45"/>
      <c r="O40" s="45"/>
      <c r="P40" s="45"/>
    </row>
    <row r="41" spans="1:16" s="44" customFormat="1">
      <c r="A41" s="333"/>
      <c r="B41" s="343"/>
      <c r="C41" s="207"/>
      <c r="D41" s="208">
        <v>1146</v>
      </c>
      <c r="E41" s="347" t="s">
        <v>128</v>
      </c>
      <c r="F41" s="348"/>
      <c r="G41" s="188">
        <f>+G43</f>
        <v>0</v>
      </c>
      <c r="H41" s="188">
        <f t="shared" ref="H41:I41" si="12">+H43</f>
        <v>-109057.7</v>
      </c>
      <c r="I41" s="188">
        <f t="shared" si="12"/>
        <v>-109057.7</v>
      </c>
      <c r="J41" s="45"/>
      <c r="K41" s="45"/>
      <c r="L41" s="45"/>
      <c r="M41" s="45"/>
      <c r="N41" s="45"/>
      <c r="O41" s="45"/>
      <c r="P41" s="45"/>
    </row>
    <row r="42" spans="1:16" s="44" customFormat="1" ht="16.95" customHeight="1">
      <c r="A42" s="333"/>
      <c r="B42" s="343"/>
      <c r="C42" s="207"/>
      <c r="D42" s="208"/>
      <c r="E42" s="190"/>
      <c r="F42" s="214" t="s">
        <v>17</v>
      </c>
      <c r="G42" s="191"/>
      <c r="H42" s="191"/>
      <c r="I42" s="191"/>
      <c r="J42" s="45"/>
      <c r="K42" s="45"/>
      <c r="L42" s="45"/>
      <c r="M42" s="45"/>
      <c r="N42" s="45"/>
      <c r="O42" s="45"/>
      <c r="P42" s="45"/>
    </row>
    <row r="43" spans="1:16" s="44" customFormat="1">
      <c r="A43" s="333"/>
      <c r="B43" s="343"/>
      <c r="C43" s="207"/>
      <c r="D43" s="208"/>
      <c r="E43" s="210">
        <v>11002</v>
      </c>
      <c r="F43" s="187" t="s">
        <v>182</v>
      </c>
      <c r="G43" s="192">
        <f>+G45+G52</f>
        <v>0</v>
      </c>
      <c r="H43" s="192">
        <f t="shared" ref="H43:I43" si="13">+H45+H52</f>
        <v>-109057.7</v>
      </c>
      <c r="I43" s="192">
        <f t="shared" si="13"/>
        <v>-109057.7</v>
      </c>
      <c r="J43" s="45"/>
      <c r="K43" s="45"/>
      <c r="L43" s="45"/>
      <c r="M43" s="45"/>
      <c r="N43" s="45"/>
      <c r="O43" s="45"/>
      <c r="P43" s="45"/>
    </row>
    <row r="44" spans="1:16" s="44" customFormat="1" ht="17.45" customHeight="1">
      <c r="A44" s="333"/>
      <c r="B44" s="343"/>
      <c r="C44" s="207"/>
      <c r="D44" s="208"/>
      <c r="E44" s="346"/>
      <c r="F44" s="214" t="s">
        <v>54</v>
      </c>
      <c r="G44" s="193"/>
      <c r="H44" s="193"/>
      <c r="I44" s="193"/>
    </row>
    <row r="45" spans="1:16" s="47" customFormat="1">
      <c r="A45" s="333"/>
      <c r="B45" s="343"/>
      <c r="C45" s="207"/>
      <c r="D45" s="208"/>
      <c r="E45" s="346"/>
      <c r="F45" s="194" t="s">
        <v>134</v>
      </c>
      <c r="G45" s="195">
        <f t="shared" ref="G45:I45" si="14">G47</f>
        <v>0</v>
      </c>
      <c r="H45" s="195">
        <f t="shared" si="14"/>
        <v>-78771.399999999994</v>
      </c>
      <c r="I45" s="195">
        <f t="shared" si="14"/>
        <v>-78771.399999999994</v>
      </c>
    </row>
    <row r="46" spans="1:16" s="44" customFormat="1" ht="54">
      <c r="A46" s="333"/>
      <c r="B46" s="343"/>
      <c r="C46" s="207"/>
      <c r="D46" s="208"/>
      <c r="E46" s="346"/>
      <c r="F46" s="214" t="s">
        <v>44</v>
      </c>
      <c r="G46" s="193"/>
      <c r="H46" s="193"/>
      <c r="I46" s="193"/>
    </row>
    <row r="47" spans="1:16" s="44" customFormat="1" ht="17.45" customHeight="1">
      <c r="A47" s="333"/>
      <c r="B47" s="343"/>
      <c r="C47" s="207"/>
      <c r="D47" s="208"/>
      <c r="E47" s="346"/>
      <c r="F47" s="179" t="s">
        <v>18</v>
      </c>
      <c r="G47" s="193">
        <f t="shared" ref="G47:I48" si="15">G48</f>
        <v>0</v>
      </c>
      <c r="H47" s="193">
        <f t="shared" si="15"/>
        <v>-78771.399999999994</v>
      </c>
      <c r="I47" s="193">
        <f t="shared" si="15"/>
        <v>-78771.399999999994</v>
      </c>
    </row>
    <row r="48" spans="1:16" s="44" customFormat="1" ht="17.45" customHeight="1">
      <c r="A48" s="333"/>
      <c r="B48" s="343"/>
      <c r="C48" s="207"/>
      <c r="D48" s="208"/>
      <c r="E48" s="346"/>
      <c r="F48" s="214" t="s">
        <v>19</v>
      </c>
      <c r="G48" s="186">
        <f t="shared" si="15"/>
        <v>0</v>
      </c>
      <c r="H48" s="186">
        <f t="shared" si="15"/>
        <v>-78771.399999999994</v>
      </c>
      <c r="I48" s="186">
        <f t="shared" si="15"/>
        <v>-78771.399999999994</v>
      </c>
    </row>
    <row r="49" spans="1:16" s="44" customFormat="1" ht="17.45" customHeight="1">
      <c r="A49" s="333"/>
      <c r="B49" s="343"/>
      <c r="C49" s="207"/>
      <c r="D49" s="208"/>
      <c r="E49" s="346"/>
      <c r="F49" s="214" t="s">
        <v>160</v>
      </c>
      <c r="G49" s="186">
        <f t="shared" ref="G49:I50" si="16">+G50</f>
        <v>0</v>
      </c>
      <c r="H49" s="186">
        <f t="shared" si="16"/>
        <v>-78771.399999999994</v>
      </c>
      <c r="I49" s="186">
        <f t="shared" si="16"/>
        <v>-78771.399999999994</v>
      </c>
    </row>
    <row r="50" spans="1:16" s="44" customFormat="1" ht="17.45" customHeight="1">
      <c r="A50" s="333"/>
      <c r="B50" s="343"/>
      <c r="C50" s="207"/>
      <c r="D50" s="208"/>
      <c r="E50" s="346"/>
      <c r="F50" s="214" t="s">
        <v>161</v>
      </c>
      <c r="G50" s="186">
        <f t="shared" si="16"/>
        <v>0</v>
      </c>
      <c r="H50" s="186">
        <f t="shared" si="16"/>
        <v>-78771.399999999994</v>
      </c>
      <c r="I50" s="186">
        <f t="shared" si="16"/>
        <v>-78771.399999999994</v>
      </c>
    </row>
    <row r="51" spans="1:16" s="44" customFormat="1" ht="17.45" customHeight="1">
      <c r="A51" s="333"/>
      <c r="B51" s="343"/>
      <c r="C51" s="207"/>
      <c r="D51" s="208"/>
      <c r="E51" s="346"/>
      <c r="F51" s="185" t="s">
        <v>162</v>
      </c>
      <c r="G51" s="186">
        <f>-G86</f>
        <v>0</v>
      </c>
      <c r="H51" s="186">
        <f t="shared" ref="H51:I51" si="17">-H86</f>
        <v>-78771.399999999994</v>
      </c>
      <c r="I51" s="186">
        <f t="shared" si="17"/>
        <v>-78771.399999999994</v>
      </c>
    </row>
    <row r="52" spans="1:16" s="47" customFormat="1">
      <c r="A52" s="333"/>
      <c r="B52" s="343"/>
      <c r="C52" s="207"/>
      <c r="D52" s="208"/>
      <c r="E52" s="346"/>
      <c r="F52" s="194" t="s">
        <v>144</v>
      </c>
      <c r="G52" s="195">
        <f t="shared" ref="G52:I52" si="18">G54</f>
        <v>0</v>
      </c>
      <c r="H52" s="195">
        <f t="shared" si="18"/>
        <v>-30286.3</v>
      </c>
      <c r="I52" s="195">
        <f t="shared" si="18"/>
        <v>-30286.3</v>
      </c>
    </row>
    <row r="53" spans="1:16" s="44" customFormat="1" ht="54">
      <c r="A53" s="333"/>
      <c r="B53" s="343"/>
      <c r="C53" s="207"/>
      <c r="D53" s="208"/>
      <c r="E53" s="346"/>
      <c r="F53" s="214" t="s">
        <v>44</v>
      </c>
      <c r="G53" s="193"/>
      <c r="H53" s="193"/>
      <c r="I53" s="193"/>
    </row>
    <row r="54" spans="1:16" s="44" customFormat="1" ht="17.45" customHeight="1">
      <c r="A54" s="333"/>
      <c r="B54" s="343"/>
      <c r="C54" s="207"/>
      <c r="D54" s="208"/>
      <c r="E54" s="346"/>
      <c r="F54" s="179" t="s">
        <v>18</v>
      </c>
      <c r="G54" s="193">
        <f t="shared" ref="G54:I55" si="19">G55</f>
        <v>0</v>
      </c>
      <c r="H54" s="193">
        <f t="shared" si="19"/>
        <v>-30286.3</v>
      </c>
      <c r="I54" s="193">
        <f t="shared" si="19"/>
        <v>-30286.3</v>
      </c>
    </row>
    <row r="55" spans="1:16" s="44" customFormat="1" ht="17.45" customHeight="1">
      <c r="A55" s="333"/>
      <c r="B55" s="343"/>
      <c r="C55" s="207"/>
      <c r="D55" s="208"/>
      <c r="E55" s="346"/>
      <c r="F55" s="214" t="s">
        <v>19</v>
      </c>
      <c r="G55" s="186">
        <f t="shared" si="19"/>
        <v>0</v>
      </c>
      <c r="H55" s="186">
        <f t="shared" si="19"/>
        <v>-30286.3</v>
      </c>
      <c r="I55" s="186">
        <f t="shared" si="19"/>
        <v>-30286.3</v>
      </c>
    </row>
    <row r="56" spans="1:16" s="44" customFormat="1" ht="17.45" customHeight="1">
      <c r="A56" s="333"/>
      <c r="B56" s="343"/>
      <c r="C56" s="207"/>
      <c r="D56" s="208"/>
      <c r="E56" s="346"/>
      <c r="F56" s="214" t="s">
        <v>160</v>
      </c>
      <c r="G56" s="186">
        <f t="shared" ref="G56:I57" si="20">+G57</f>
        <v>0</v>
      </c>
      <c r="H56" s="186">
        <f t="shared" si="20"/>
        <v>-30286.3</v>
      </c>
      <c r="I56" s="186">
        <f t="shared" si="20"/>
        <v>-30286.3</v>
      </c>
    </row>
    <row r="57" spans="1:16" s="44" customFormat="1" ht="17.45" customHeight="1">
      <c r="A57" s="333"/>
      <c r="B57" s="343"/>
      <c r="C57" s="207"/>
      <c r="D57" s="208"/>
      <c r="E57" s="346"/>
      <c r="F57" s="214" t="s">
        <v>161</v>
      </c>
      <c r="G57" s="186">
        <f t="shared" si="20"/>
        <v>0</v>
      </c>
      <c r="H57" s="186">
        <f t="shared" si="20"/>
        <v>-30286.3</v>
      </c>
      <c r="I57" s="186">
        <f t="shared" si="20"/>
        <v>-30286.3</v>
      </c>
    </row>
    <row r="58" spans="1:16" s="44" customFormat="1" ht="17.45" customHeight="1">
      <c r="A58" s="333"/>
      <c r="B58" s="343"/>
      <c r="C58" s="207"/>
      <c r="D58" s="208"/>
      <c r="E58" s="346"/>
      <c r="F58" s="185" t="s">
        <v>162</v>
      </c>
      <c r="G58" s="186">
        <f>-G93-G102</f>
        <v>0</v>
      </c>
      <c r="H58" s="186">
        <f>-H93-H102</f>
        <v>-30286.3</v>
      </c>
      <c r="I58" s="186">
        <f>-I93-I102</f>
        <v>-30286.3</v>
      </c>
    </row>
    <row r="59" spans="1:16" s="44" customFormat="1">
      <c r="A59" s="333"/>
      <c r="B59" s="342" t="s">
        <v>201</v>
      </c>
      <c r="C59" s="336"/>
      <c r="D59" s="308"/>
      <c r="E59" s="352"/>
      <c r="F59" s="254" t="s">
        <v>202</v>
      </c>
      <c r="G59" s="184">
        <f>+G61</f>
        <v>-59524</v>
      </c>
      <c r="H59" s="184">
        <f t="shared" ref="H59:I59" si="21">+H61</f>
        <v>0</v>
      </c>
      <c r="I59" s="184">
        <f t="shared" si="21"/>
        <v>0</v>
      </c>
    </row>
    <row r="60" spans="1:16" s="44" customFormat="1" ht="16.95" customHeight="1">
      <c r="A60" s="333"/>
      <c r="B60" s="343"/>
      <c r="C60" s="336"/>
      <c r="D60" s="308"/>
      <c r="E60" s="353"/>
      <c r="F60" s="256" t="s">
        <v>17</v>
      </c>
      <c r="G60" s="184"/>
      <c r="H60" s="184"/>
      <c r="I60" s="184"/>
    </row>
    <row r="61" spans="1:16" s="44" customFormat="1">
      <c r="A61" s="333"/>
      <c r="B61" s="343"/>
      <c r="C61" s="219" t="s">
        <v>159</v>
      </c>
      <c r="D61" s="308"/>
      <c r="E61" s="353"/>
      <c r="F61" s="254" t="s">
        <v>203</v>
      </c>
      <c r="G61" s="184">
        <f t="shared" ref="G61:I61" si="22">+G63</f>
        <v>-59524</v>
      </c>
      <c r="H61" s="184">
        <f t="shared" si="22"/>
        <v>0</v>
      </c>
      <c r="I61" s="184">
        <f t="shared" si="22"/>
        <v>0</v>
      </c>
      <c r="J61" s="45"/>
      <c r="K61" s="45"/>
      <c r="L61" s="45"/>
      <c r="M61" s="45"/>
      <c r="N61" s="45"/>
      <c r="O61" s="45"/>
      <c r="P61" s="45"/>
    </row>
    <row r="62" spans="1:16" s="44" customFormat="1" ht="16.95" customHeight="1">
      <c r="A62" s="333"/>
      <c r="B62" s="343"/>
      <c r="C62" s="220"/>
      <c r="D62" s="308"/>
      <c r="E62" s="353"/>
      <c r="F62" s="214" t="s">
        <v>17</v>
      </c>
      <c r="G62" s="184"/>
      <c r="H62" s="184"/>
      <c r="I62" s="184"/>
      <c r="J62" s="45"/>
      <c r="K62" s="45"/>
      <c r="L62" s="45"/>
      <c r="M62" s="45"/>
      <c r="N62" s="45"/>
      <c r="O62" s="45"/>
      <c r="P62" s="45"/>
    </row>
    <row r="63" spans="1:16" s="44" customFormat="1" ht="36">
      <c r="A63" s="333"/>
      <c r="B63" s="343"/>
      <c r="C63" s="220"/>
      <c r="D63" s="308"/>
      <c r="E63" s="353"/>
      <c r="F63" s="222" t="s">
        <v>39</v>
      </c>
      <c r="G63" s="189">
        <f>+G65</f>
        <v>-59524</v>
      </c>
      <c r="H63" s="189">
        <f t="shared" ref="H63:I63" si="23">+H65</f>
        <v>0</v>
      </c>
      <c r="I63" s="189">
        <f t="shared" si="23"/>
        <v>0</v>
      </c>
      <c r="J63" s="45"/>
      <c r="K63" s="45"/>
      <c r="L63" s="45"/>
      <c r="M63" s="45"/>
      <c r="N63" s="45"/>
      <c r="O63" s="45"/>
      <c r="P63" s="45"/>
    </row>
    <row r="64" spans="1:16" s="44" customFormat="1" ht="16.95" customHeight="1">
      <c r="A64" s="333"/>
      <c r="B64" s="343"/>
      <c r="C64" s="220"/>
      <c r="D64" s="308"/>
      <c r="E64" s="354"/>
      <c r="F64" s="222" t="s">
        <v>58</v>
      </c>
      <c r="G64" s="189"/>
      <c r="H64" s="189"/>
      <c r="I64" s="189"/>
      <c r="J64" s="45"/>
      <c r="K64" s="45"/>
      <c r="L64" s="45"/>
      <c r="M64" s="45"/>
      <c r="N64" s="45"/>
      <c r="O64" s="45"/>
      <c r="P64" s="45"/>
    </row>
    <row r="65" spans="1:16" s="44" customFormat="1" ht="18" customHeight="1">
      <c r="A65" s="333"/>
      <c r="B65" s="343"/>
      <c r="C65" s="220"/>
      <c r="D65" s="221">
        <v>1148</v>
      </c>
      <c r="E65" s="350" t="s">
        <v>204</v>
      </c>
      <c r="F65" s="351"/>
      <c r="G65" s="188">
        <f>+G67</f>
        <v>-59524</v>
      </c>
      <c r="H65" s="188">
        <f t="shared" ref="H65:I65" si="24">+H67</f>
        <v>0</v>
      </c>
      <c r="I65" s="188">
        <f t="shared" si="24"/>
        <v>0</v>
      </c>
      <c r="J65" s="45"/>
      <c r="K65" s="45"/>
      <c r="L65" s="45"/>
      <c r="M65" s="45"/>
      <c r="N65" s="45"/>
      <c r="O65" s="45"/>
      <c r="P65" s="45"/>
    </row>
    <row r="66" spans="1:16" s="44" customFormat="1" ht="16.95" customHeight="1">
      <c r="A66" s="333"/>
      <c r="B66" s="343"/>
      <c r="C66" s="220"/>
      <c r="D66" s="221"/>
      <c r="E66" s="272"/>
      <c r="F66" s="273" t="s">
        <v>17</v>
      </c>
      <c r="G66" s="191"/>
      <c r="H66" s="191"/>
      <c r="I66" s="191"/>
      <c r="J66" s="45"/>
      <c r="K66" s="45"/>
      <c r="L66" s="45"/>
      <c r="M66" s="45"/>
      <c r="N66" s="45"/>
      <c r="O66" s="45"/>
      <c r="P66" s="45"/>
    </row>
    <row r="67" spans="1:16" s="44" customFormat="1" ht="67.650000000000006">
      <c r="A67" s="333"/>
      <c r="B67" s="343"/>
      <c r="C67" s="220"/>
      <c r="D67" s="221"/>
      <c r="E67" s="236">
        <v>11016</v>
      </c>
      <c r="F67" s="274" t="s">
        <v>205</v>
      </c>
      <c r="G67" s="192">
        <f>+G69</f>
        <v>-59524</v>
      </c>
      <c r="H67" s="192">
        <f t="shared" ref="H67:I67" si="25">+H69</f>
        <v>0</v>
      </c>
      <c r="I67" s="192">
        <f t="shared" si="25"/>
        <v>0</v>
      </c>
      <c r="J67" s="45"/>
      <c r="K67" s="45"/>
      <c r="L67" s="45"/>
      <c r="M67" s="45"/>
      <c r="N67" s="45"/>
      <c r="O67" s="45"/>
      <c r="P67" s="45"/>
    </row>
    <row r="68" spans="1:16" s="44" customFormat="1" ht="17.45" customHeight="1">
      <c r="A68" s="333"/>
      <c r="B68" s="343"/>
      <c r="C68" s="220"/>
      <c r="D68" s="221"/>
      <c r="E68" s="336"/>
      <c r="F68" s="256" t="s">
        <v>54</v>
      </c>
      <c r="G68" s="193"/>
      <c r="H68" s="193"/>
      <c r="I68" s="193"/>
    </row>
    <row r="69" spans="1:16" s="47" customFormat="1" ht="36">
      <c r="A69" s="333"/>
      <c r="B69" s="343"/>
      <c r="C69" s="220"/>
      <c r="D69" s="221"/>
      <c r="E69" s="336"/>
      <c r="F69" s="263" t="s">
        <v>39</v>
      </c>
      <c r="G69" s="195">
        <f t="shared" ref="G69:I69" si="26">G71</f>
        <v>-59524</v>
      </c>
      <c r="H69" s="195">
        <f t="shared" si="26"/>
        <v>0</v>
      </c>
      <c r="I69" s="195">
        <f t="shared" si="26"/>
        <v>0</v>
      </c>
    </row>
    <row r="70" spans="1:16" s="44" customFormat="1" ht="54">
      <c r="A70" s="333"/>
      <c r="B70" s="343"/>
      <c r="C70" s="220"/>
      <c r="D70" s="221"/>
      <c r="E70" s="336"/>
      <c r="F70" s="256" t="s">
        <v>44</v>
      </c>
      <c r="G70" s="193"/>
      <c r="H70" s="193"/>
      <c r="I70" s="193"/>
    </row>
    <row r="71" spans="1:16" s="44" customFormat="1" ht="17.45" customHeight="1">
      <c r="A71" s="333"/>
      <c r="B71" s="343"/>
      <c r="C71" s="220"/>
      <c r="D71" s="221"/>
      <c r="E71" s="336"/>
      <c r="F71" s="267" t="s">
        <v>18</v>
      </c>
      <c r="G71" s="193">
        <f t="shared" ref="G71:I72" si="27">G72</f>
        <v>-59524</v>
      </c>
      <c r="H71" s="193">
        <f t="shared" si="27"/>
        <v>0</v>
      </c>
      <c r="I71" s="193">
        <f t="shared" si="27"/>
        <v>0</v>
      </c>
    </row>
    <row r="72" spans="1:16" s="44" customFormat="1" ht="17.45" customHeight="1">
      <c r="A72" s="333"/>
      <c r="B72" s="343"/>
      <c r="C72" s="220"/>
      <c r="D72" s="221"/>
      <c r="E72" s="336"/>
      <c r="F72" s="256" t="s">
        <v>19</v>
      </c>
      <c r="G72" s="186">
        <f t="shared" si="27"/>
        <v>-59524</v>
      </c>
      <c r="H72" s="186">
        <f t="shared" si="27"/>
        <v>0</v>
      </c>
      <c r="I72" s="186">
        <f t="shared" si="27"/>
        <v>0</v>
      </c>
    </row>
    <row r="73" spans="1:16" s="44" customFormat="1" ht="17.45" customHeight="1">
      <c r="A73" s="333"/>
      <c r="B73" s="343"/>
      <c r="C73" s="220"/>
      <c r="D73" s="221"/>
      <c r="E73" s="336"/>
      <c r="F73" s="256" t="s">
        <v>206</v>
      </c>
      <c r="G73" s="186">
        <f t="shared" ref="G73:I74" si="28">+G74</f>
        <v>-59524</v>
      </c>
      <c r="H73" s="186">
        <f t="shared" si="28"/>
        <v>0</v>
      </c>
      <c r="I73" s="186">
        <f t="shared" si="28"/>
        <v>0</v>
      </c>
    </row>
    <row r="74" spans="1:16" s="44" customFormat="1" ht="17.45" customHeight="1">
      <c r="A74" s="333"/>
      <c r="B74" s="343"/>
      <c r="C74" s="220"/>
      <c r="D74" s="221"/>
      <c r="E74" s="336"/>
      <c r="F74" s="256" t="s">
        <v>207</v>
      </c>
      <c r="G74" s="186">
        <f t="shared" si="28"/>
        <v>-59524</v>
      </c>
      <c r="H74" s="186">
        <f t="shared" si="28"/>
        <v>0</v>
      </c>
      <c r="I74" s="186">
        <f t="shared" si="28"/>
        <v>0</v>
      </c>
    </row>
    <row r="75" spans="1:16" s="44" customFormat="1" ht="36">
      <c r="A75" s="333"/>
      <c r="B75" s="344"/>
      <c r="C75" s="220"/>
      <c r="D75" s="221"/>
      <c r="E75" s="336"/>
      <c r="F75" s="271" t="s">
        <v>208</v>
      </c>
      <c r="G75" s="186">
        <f>-'Հավելված N 4'!E14</f>
        <v>-59524</v>
      </c>
      <c r="H75" s="186">
        <f>-'Հավելված N 4'!F14</f>
        <v>0</v>
      </c>
      <c r="I75" s="186">
        <f>-'Հավելված N 4'!G14</f>
        <v>0</v>
      </c>
    </row>
    <row r="76" spans="1:16" s="44" customFormat="1">
      <c r="A76" s="340"/>
      <c r="B76" s="340" t="s">
        <v>43</v>
      </c>
      <c r="C76" s="331"/>
      <c r="D76" s="337"/>
      <c r="E76" s="331"/>
      <c r="F76" s="187" t="s">
        <v>41</v>
      </c>
      <c r="G76" s="184">
        <f>+G78</f>
        <v>0</v>
      </c>
      <c r="H76" s="184">
        <f t="shared" ref="H76:I76" si="29">+H78</f>
        <v>109057.7</v>
      </c>
      <c r="I76" s="184">
        <f t="shared" si="29"/>
        <v>109057.7</v>
      </c>
    </row>
    <row r="77" spans="1:16" s="44" customFormat="1" ht="16.95" customHeight="1">
      <c r="A77" s="340"/>
      <c r="B77" s="340"/>
      <c r="C77" s="327"/>
      <c r="D77" s="338"/>
      <c r="E77" s="332"/>
      <c r="F77" s="171" t="s">
        <v>17</v>
      </c>
      <c r="G77" s="184"/>
      <c r="H77" s="184"/>
      <c r="I77" s="184"/>
    </row>
    <row r="78" spans="1:16" s="44" customFormat="1">
      <c r="A78" s="340"/>
      <c r="B78" s="340"/>
      <c r="C78" s="341" t="s">
        <v>24</v>
      </c>
      <c r="D78" s="338"/>
      <c r="E78" s="332"/>
      <c r="F78" s="187" t="s">
        <v>41</v>
      </c>
      <c r="G78" s="184">
        <f t="shared" ref="G78:I78" si="30">+G80</f>
        <v>0</v>
      </c>
      <c r="H78" s="184">
        <f t="shared" si="30"/>
        <v>109057.7</v>
      </c>
      <c r="I78" s="184">
        <f t="shared" si="30"/>
        <v>109057.7</v>
      </c>
      <c r="J78" s="45"/>
      <c r="K78" s="45"/>
      <c r="L78" s="45"/>
      <c r="M78" s="45"/>
      <c r="N78" s="45"/>
      <c r="O78" s="45"/>
      <c r="P78" s="45"/>
    </row>
    <row r="79" spans="1:16" s="44" customFormat="1" ht="16.95" customHeight="1">
      <c r="A79" s="340"/>
      <c r="B79" s="340"/>
      <c r="C79" s="341"/>
      <c r="D79" s="338"/>
      <c r="E79" s="332"/>
      <c r="F79" s="171" t="s">
        <v>17</v>
      </c>
      <c r="G79" s="184"/>
      <c r="H79" s="184"/>
      <c r="I79" s="184"/>
      <c r="J79" s="45"/>
      <c r="K79" s="45"/>
      <c r="L79" s="45"/>
      <c r="M79" s="45"/>
      <c r="N79" s="45"/>
      <c r="O79" s="45"/>
      <c r="P79" s="45"/>
    </row>
    <row r="80" spans="1:16" s="44" customFormat="1" ht="36">
      <c r="A80" s="340"/>
      <c r="B80" s="340"/>
      <c r="C80" s="341"/>
      <c r="D80" s="338"/>
      <c r="E80" s="332"/>
      <c r="F80" s="170" t="s">
        <v>39</v>
      </c>
      <c r="G80" s="189">
        <f>+G82</f>
        <v>0</v>
      </c>
      <c r="H80" s="189">
        <f t="shared" ref="H80:I80" si="31">+H82</f>
        <v>109057.7</v>
      </c>
      <c r="I80" s="189">
        <f t="shared" si="31"/>
        <v>109057.7</v>
      </c>
      <c r="J80" s="45"/>
      <c r="K80" s="45"/>
      <c r="L80" s="45"/>
      <c r="M80" s="45"/>
      <c r="N80" s="45"/>
      <c r="O80" s="45"/>
      <c r="P80" s="45"/>
    </row>
    <row r="81" spans="1:16" s="44" customFormat="1" ht="16.95" customHeight="1">
      <c r="A81" s="340"/>
      <c r="B81" s="340"/>
      <c r="C81" s="341"/>
      <c r="D81" s="339"/>
      <c r="E81" s="327"/>
      <c r="F81" s="170" t="s">
        <v>58</v>
      </c>
      <c r="G81" s="189"/>
      <c r="H81" s="189"/>
      <c r="I81" s="189"/>
      <c r="J81" s="45"/>
      <c r="K81" s="45"/>
      <c r="L81" s="45"/>
      <c r="M81" s="45"/>
      <c r="N81" s="45"/>
      <c r="O81" s="45"/>
      <c r="P81" s="45"/>
    </row>
    <row r="82" spans="1:16" s="44" customFormat="1">
      <c r="A82" s="340"/>
      <c r="B82" s="340"/>
      <c r="C82" s="341"/>
      <c r="D82" s="341">
        <v>1183</v>
      </c>
      <c r="E82" s="347" t="s">
        <v>100</v>
      </c>
      <c r="F82" s="348"/>
      <c r="G82" s="188">
        <f>+G84+G100</f>
        <v>0</v>
      </c>
      <c r="H82" s="188">
        <f t="shared" ref="H82:I82" si="32">+H84+H100</f>
        <v>109057.7</v>
      </c>
      <c r="I82" s="188">
        <f t="shared" si="32"/>
        <v>109057.7</v>
      </c>
      <c r="J82" s="45"/>
      <c r="K82" s="45"/>
      <c r="L82" s="45"/>
      <c r="M82" s="45"/>
      <c r="N82" s="45"/>
      <c r="O82" s="45"/>
      <c r="P82" s="45"/>
    </row>
    <row r="83" spans="1:16" s="44" customFormat="1" ht="16.95" customHeight="1">
      <c r="A83" s="340"/>
      <c r="B83" s="340"/>
      <c r="C83" s="341"/>
      <c r="D83" s="341"/>
      <c r="E83" s="190"/>
      <c r="F83" s="171" t="s">
        <v>17</v>
      </c>
      <c r="G83" s="191"/>
      <c r="H83" s="191"/>
      <c r="I83" s="191"/>
      <c r="J83" s="45"/>
      <c r="K83" s="45"/>
      <c r="L83" s="45"/>
      <c r="M83" s="45"/>
      <c r="N83" s="45"/>
      <c r="O83" s="45"/>
      <c r="P83" s="45"/>
    </row>
    <row r="84" spans="1:16" s="145" customFormat="1" ht="35.450000000000003" customHeight="1">
      <c r="A84" s="340"/>
      <c r="B84" s="340"/>
      <c r="C84" s="341"/>
      <c r="D84" s="341"/>
      <c r="E84" s="168">
        <v>32001</v>
      </c>
      <c r="F84" s="187" t="s">
        <v>119</v>
      </c>
      <c r="G84" s="192">
        <f>+G86+G93</f>
        <v>0</v>
      </c>
      <c r="H84" s="192">
        <f t="shared" ref="H84:I84" si="33">+H86+H93</f>
        <v>101783.7</v>
      </c>
      <c r="I84" s="192">
        <f t="shared" si="33"/>
        <v>101783.7</v>
      </c>
      <c r="J84" s="144"/>
      <c r="K84" s="144"/>
      <c r="L84" s="144"/>
      <c r="M84" s="144"/>
      <c r="N84" s="144"/>
      <c r="O84" s="144"/>
      <c r="P84" s="144"/>
    </row>
    <row r="85" spans="1:16" s="145" customFormat="1" ht="17.45" customHeight="1">
      <c r="A85" s="340"/>
      <c r="B85" s="340"/>
      <c r="C85" s="341"/>
      <c r="D85" s="341"/>
      <c r="E85" s="346"/>
      <c r="F85" s="171" t="s">
        <v>54</v>
      </c>
      <c r="G85" s="193"/>
      <c r="H85" s="193"/>
      <c r="I85" s="193"/>
    </row>
    <row r="86" spans="1:16" s="146" customFormat="1">
      <c r="A86" s="340"/>
      <c r="B86" s="340"/>
      <c r="C86" s="341"/>
      <c r="D86" s="341"/>
      <c r="E86" s="346"/>
      <c r="F86" s="194" t="s">
        <v>134</v>
      </c>
      <c r="G86" s="195">
        <f t="shared" ref="G86:I86" si="34">G88</f>
        <v>0</v>
      </c>
      <c r="H86" s="195">
        <f t="shared" si="34"/>
        <v>78771.399999999994</v>
      </c>
      <c r="I86" s="195">
        <f t="shared" si="34"/>
        <v>78771.399999999994</v>
      </c>
    </row>
    <row r="87" spans="1:16" s="145" customFormat="1" ht="54">
      <c r="A87" s="340"/>
      <c r="B87" s="340"/>
      <c r="C87" s="341"/>
      <c r="D87" s="341"/>
      <c r="E87" s="346"/>
      <c r="F87" s="171" t="s">
        <v>44</v>
      </c>
      <c r="G87" s="193"/>
      <c r="H87" s="193"/>
      <c r="I87" s="193"/>
    </row>
    <row r="88" spans="1:16" s="145" customFormat="1" ht="17.45" customHeight="1">
      <c r="A88" s="340"/>
      <c r="B88" s="340"/>
      <c r="C88" s="341"/>
      <c r="D88" s="341"/>
      <c r="E88" s="346"/>
      <c r="F88" s="179" t="s">
        <v>45</v>
      </c>
      <c r="G88" s="193">
        <f t="shared" ref="G88:I89" si="35">G89</f>
        <v>0</v>
      </c>
      <c r="H88" s="193">
        <f t="shared" si="35"/>
        <v>78771.399999999994</v>
      </c>
      <c r="I88" s="193">
        <f t="shared" si="35"/>
        <v>78771.399999999994</v>
      </c>
    </row>
    <row r="89" spans="1:16" s="145" customFormat="1" ht="17.45" customHeight="1">
      <c r="A89" s="340"/>
      <c r="B89" s="340"/>
      <c r="C89" s="341"/>
      <c r="D89" s="341"/>
      <c r="E89" s="346"/>
      <c r="F89" s="171" t="s">
        <v>96</v>
      </c>
      <c r="G89" s="186">
        <f t="shared" si="35"/>
        <v>0</v>
      </c>
      <c r="H89" s="186">
        <f t="shared" si="35"/>
        <v>78771.399999999994</v>
      </c>
      <c r="I89" s="186">
        <f t="shared" si="35"/>
        <v>78771.399999999994</v>
      </c>
    </row>
    <row r="90" spans="1:16" s="145" customFormat="1" ht="17.45" customHeight="1">
      <c r="A90" s="340"/>
      <c r="B90" s="340"/>
      <c r="C90" s="341"/>
      <c r="D90" s="341"/>
      <c r="E90" s="346"/>
      <c r="F90" s="171" t="s">
        <v>97</v>
      </c>
      <c r="G90" s="186">
        <f t="shared" ref="G90:I91" si="36">+G91</f>
        <v>0</v>
      </c>
      <c r="H90" s="186">
        <f t="shared" si="36"/>
        <v>78771.399999999994</v>
      </c>
      <c r="I90" s="186">
        <f t="shared" si="36"/>
        <v>78771.399999999994</v>
      </c>
    </row>
    <row r="91" spans="1:16" s="145" customFormat="1" ht="17.45" customHeight="1">
      <c r="A91" s="340"/>
      <c r="B91" s="340"/>
      <c r="C91" s="341"/>
      <c r="D91" s="341"/>
      <c r="E91" s="346"/>
      <c r="F91" s="171" t="s">
        <v>98</v>
      </c>
      <c r="G91" s="186">
        <f t="shared" si="36"/>
        <v>0</v>
      </c>
      <c r="H91" s="186">
        <f t="shared" si="36"/>
        <v>78771.399999999994</v>
      </c>
      <c r="I91" s="186">
        <f t="shared" si="36"/>
        <v>78771.399999999994</v>
      </c>
    </row>
    <row r="92" spans="1:16" s="145" customFormat="1" ht="17.45" customHeight="1">
      <c r="A92" s="340"/>
      <c r="B92" s="340"/>
      <c r="C92" s="341"/>
      <c r="D92" s="341"/>
      <c r="E92" s="346"/>
      <c r="F92" s="185" t="s">
        <v>99</v>
      </c>
      <c r="G92" s="186">
        <f>+'Հավելված N 4'!E22</f>
        <v>0</v>
      </c>
      <c r="H92" s="186">
        <f>+'Հավելված N 4'!F23</f>
        <v>78771.399999999994</v>
      </c>
      <c r="I92" s="186">
        <f>+'Հավելված N 4'!G23</f>
        <v>78771.399999999994</v>
      </c>
    </row>
    <row r="93" spans="1:16" s="146" customFormat="1">
      <c r="A93" s="340"/>
      <c r="B93" s="340"/>
      <c r="C93" s="341"/>
      <c r="D93" s="341"/>
      <c r="E93" s="346"/>
      <c r="F93" s="194" t="s">
        <v>144</v>
      </c>
      <c r="G93" s="195">
        <f t="shared" ref="G93:I93" si="37">G95</f>
        <v>0</v>
      </c>
      <c r="H93" s="195">
        <f t="shared" si="37"/>
        <v>23012.3</v>
      </c>
      <c r="I93" s="195">
        <f t="shared" si="37"/>
        <v>23012.3</v>
      </c>
    </row>
    <row r="94" spans="1:16" s="145" customFormat="1" ht="54">
      <c r="A94" s="340"/>
      <c r="B94" s="340"/>
      <c r="C94" s="341"/>
      <c r="D94" s="341"/>
      <c r="E94" s="346"/>
      <c r="F94" s="171" t="s">
        <v>44</v>
      </c>
      <c r="G94" s="193"/>
      <c r="H94" s="193"/>
      <c r="I94" s="193"/>
    </row>
    <row r="95" spans="1:16" s="145" customFormat="1" ht="17.45" customHeight="1">
      <c r="A95" s="340"/>
      <c r="B95" s="340"/>
      <c r="C95" s="341"/>
      <c r="D95" s="341"/>
      <c r="E95" s="346"/>
      <c r="F95" s="179" t="s">
        <v>45</v>
      </c>
      <c r="G95" s="193">
        <f t="shared" ref="G95:I96" si="38">G96</f>
        <v>0</v>
      </c>
      <c r="H95" s="193">
        <f t="shared" si="38"/>
        <v>23012.3</v>
      </c>
      <c r="I95" s="193">
        <f t="shared" si="38"/>
        <v>23012.3</v>
      </c>
    </row>
    <row r="96" spans="1:16" s="145" customFormat="1" ht="17.45" customHeight="1">
      <c r="A96" s="340"/>
      <c r="B96" s="340"/>
      <c r="C96" s="341"/>
      <c r="D96" s="341"/>
      <c r="E96" s="346"/>
      <c r="F96" s="171" t="s">
        <v>96</v>
      </c>
      <c r="G96" s="186">
        <f t="shared" si="38"/>
        <v>0</v>
      </c>
      <c r="H96" s="186">
        <f t="shared" si="38"/>
        <v>23012.3</v>
      </c>
      <c r="I96" s="186">
        <f t="shared" si="38"/>
        <v>23012.3</v>
      </c>
    </row>
    <row r="97" spans="1:16" s="145" customFormat="1" ht="17.45" customHeight="1">
      <c r="A97" s="340"/>
      <c r="B97" s="340"/>
      <c r="C97" s="341"/>
      <c r="D97" s="341"/>
      <c r="E97" s="346"/>
      <c r="F97" s="171" t="s">
        <v>97</v>
      </c>
      <c r="G97" s="186">
        <f t="shared" ref="G97:I98" si="39">+G98</f>
        <v>0</v>
      </c>
      <c r="H97" s="186">
        <f t="shared" si="39"/>
        <v>23012.3</v>
      </c>
      <c r="I97" s="186">
        <f t="shared" si="39"/>
        <v>23012.3</v>
      </c>
    </row>
    <row r="98" spans="1:16" s="145" customFormat="1" ht="17.45" customHeight="1">
      <c r="A98" s="340"/>
      <c r="B98" s="340"/>
      <c r="C98" s="341"/>
      <c r="D98" s="341"/>
      <c r="E98" s="346"/>
      <c r="F98" s="171" t="s">
        <v>98</v>
      </c>
      <c r="G98" s="186">
        <f t="shared" si="39"/>
        <v>0</v>
      </c>
      <c r="H98" s="186">
        <f t="shared" si="39"/>
        <v>23012.3</v>
      </c>
      <c r="I98" s="186">
        <f t="shared" si="39"/>
        <v>23012.3</v>
      </c>
    </row>
    <row r="99" spans="1:16" s="145" customFormat="1" ht="17.45" customHeight="1">
      <c r="A99" s="340"/>
      <c r="B99" s="340"/>
      <c r="C99" s="341"/>
      <c r="D99" s="341"/>
      <c r="E99" s="346"/>
      <c r="F99" s="185" t="s">
        <v>99</v>
      </c>
      <c r="G99" s="186">
        <f>+'Հավելված N 4'!E33</f>
        <v>0</v>
      </c>
      <c r="H99" s="186">
        <f>+'Հավելված N 4'!F33</f>
        <v>23012.3</v>
      </c>
      <c r="I99" s="186">
        <f>+'Հավելված N 4'!G33</f>
        <v>23012.3</v>
      </c>
    </row>
    <row r="100" spans="1:16" s="44" customFormat="1" ht="33.85">
      <c r="A100" s="340"/>
      <c r="B100" s="340"/>
      <c r="C100" s="341"/>
      <c r="D100" s="341"/>
      <c r="E100" s="168">
        <v>32012</v>
      </c>
      <c r="F100" s="130" t="s">
        <v>147</v>
      </c>
      <c r="G100" s="192">
        <f>+G102</f>
        <v>0</v>
      </c>
      <c r="H100" s="192">
        <f t="shared" ref="H100:I100" si="40">+H102</f>
        <v>7274</v>
      </c>
      <c r="I100" s="192">
        <f t="shared" si="40"/>
        <v>7274</v>
      </c>
      <c r="J100" s="45"/>
      <c r="K100" s="45"/>
      <c r="L100" s="45"/>
      <c r="M100" s="45"/>
      <c r="N100" s="45"/>
      <c r="O100" s="45"/>
      <c r="P100" s="45"/>
    </row>
    <row r="101" spans="1:16" s="44" customFormat="1" ht="17.45" customHeight="1">
      <c r="A101" s="340"/>
      <c r="B101" s="340"/>
      <c r="C101" s="341"/>
      <c r="D101" s="341"/>
      <c r="E101" s="346"/>
      <c r="F101" s="171" t="s">
        <v>54</v>
      </c>
      <c r="G101" s="193"/>
      <c r="H101" s="193"/>
      <c r="I101" s="193"/>
    </row>
    <row r="102" spans="1:16" s="47" customFormat="1">
      <c r="A102" s="340"/>
      <c r="B102" s="340"/>
      <c r="C102" s="341"/>
      <c r="D102" s="341"/>
      <c r="E102" s="346"/>
      <c r="F102" s="194" t="s">
        <v>144</v>
      </c>
      <c r="G102" s="195">
        <f t="shared" ref="G102:I102" si="41">G104</f>
        <v>0</v>
      </c>
      <c r="H102" s="195">
        <f t="shared" si="41"/>
        <v>7274</v>
      </c>
      <c r="I102" s="195">
        <f t="shared" si="41"/>
        <v>7274</v>
      </c>
    </row>
    <row r="103" spans="1:16" s="44" customFormat="1" ht="54">
      <c r="A103" s="340"/>
      <c r="B103" s="340"/>
      <c r="C103" s="341"/>
      <c r="D103" s="341"/>
      <c r="E103" s="346"/>
      <c r="F103" s="171" t="s">
        <v>44</v>
      </c>
      <c r="G103" s="193"/>
      <c r="H103" s="193"/>
      <c r="I103" s="193"/>
    </row>
    <row r="104" spans="1:16" s="44" customFormat="1" ht="17.45" customHeight="1">
      <c r="A104" s="340"/>
      <c r="B104" s="340"/>
      <c r="C104" s="341"/>
      <c r="D104" s="341"/>
      <c r="E104" s="346"/>
      <c r="F104" s="179" t="s">
        <v>45</v>
      </c>
      <c r="G104" s="193">
        <f t="shared" ref="G104:I105" si="42">G105</f>
        <v>0</v>
      </c>
      <c r="H104" s="193">
        <f t="shared" si="42"/>
        <v>7274</v>
      </c>
      <c r="I104" s="193">
        <f t="shared" si="42"/>
        <v>7274</v>
      </c>
    </row>
    <row r="105" spans="1:16" s="44" customFormat="1" ht="17.45" customHeight="1">
      <c r="A105" s="340"/>
      <c r="B105" s="340"/>
      <c r="C105" s="341"/>
      <c r="D105" s="341"/>
      <c r="E105" s="346"/>
      <c r="F105" s="171" t="s">
        <v>96</v>
      </c>
      <c r="G105" s="186">
        <f t="shared" si="42"/>
        <v>0</v>
      </c>
      <c r="H105" s="186">
        <f t="shared" si="42"/>
        <v>7274</v>
      </c>
      <c r="I105" s="186">
        <f t="shared" si="42"/>
        <v>7274</v>
      </c>
    </row>
    <row r="106" spans="1:16" s="44" customFormat="1" ht="17.45" customHeight="1">
      <c r="A106" s="340"/>
      <c r="B106" s="340"/>
      <c r="C106" s="341"/>
      <c r="D106" s="341"/>
      <c r="E106" s="346"/>
      <c r="F106" s="171" t="s">
        <v>97</v>
      </c>
      <c r="G106" s="186">
        <f t="shared" ref="G106:H106" si="43">+G107</f>
        <v>0</v>
      </c>
      <c r="H106" s="186">
        <f t="shared" si="43"/>
        <v>7274</v>
      </c>
      <c r="I106" s="186">
        <f>+I107</f>
        <v>7274</v>
      </c>
    </row>
    <row r="107" spans="1:16" s="44" customFormat="1" ht="17.45" customHeight="1">
      <c r="A107" s="340"/>
      <c r="B107" s="340"/>
      <c r="C107" s="341"/>
      <c r="D107" s="341"/>
      <c r="E107" s="346"/>
      <c r="F107" s="171" t="s">
        <v>153</v>
      </c>
      <c r="G107" s="186">
        <f t="shared" ref="G107:I107" si="44">+G108</f>
        <v>0</v>
      </c>
      <c r="H107" s="186">
        <f t="shared" si="44"/>
        <v>7274</v>
      </c>
      <c r="I107" s="186">
        <f t="shared" si="44"/>
        <v>7274</v>
      </c>
    </row>
    <row r="108" spans="1:16" s="44" customFormat="1" ht="17.45" customHeight="1">
      <c r="A108" s="340"/>
      <c r="B108" s="340"/>
      <c r="C108" s="341"/>
      <c r="D108" s="341"/>
      <c r="E108" s="346"/>
      <c r="F108" s="185" t="s">
        <v>154</v>
      </c>
      <c r="G108" s="186">
        <f>+'Հավելված N 4'!E40</f>
        <v>0</v>
      </c>
      <c r="H108" s="186">
        <f>+'Հավելված N 4'!F40</f>
        <v>7274</v>
      </c>
      <c r="I108" s="186">
        <f>+'Հավելված N 4'!G40</f>
        <v>7274</v>
      </c>
    </row>
    <row r="109" spans="1:16" s="44" customFormat="1">
      <c r="A109" s="17"/>
      <c r="B109" s="17"/>
      <c r="C109" s="18"/>
      <c r="D109" s="18"/>
      <c r="E109" s="49"/>
      <c r="F109" s="50"/>
      <c r="G109" s="19"/>
      <c r="H109" s="19"/>
      <c r="I109" s="19"/>
    </row>
    <row r="111" spans="1:16">
      <c r="G111" s="63"/>
      <c r="H111" s="63"/>
      <c r="I111" s="63"/>
    </row>
  </sheetData>
  <mergeCells count="41">
    <mergeCell ref="E101:E108"/>
    <mergeCell ref="E82:F82"/>
    <mergeCell ref="E41:F41"/>
    <mergeCell ref="B33:B34"/>
    <mergeCell ref="E76:E81"/>
    <mergeCell ref="D76:D81"/>
    <mergeCell ref="C76:C77"/>
    <mergeCell ref="E85:E99"/>
    <mergeCell ref="E44:E58"/>
    <mergeCell ref="B35:B58"/>
    <mergeCell ref="E33:E40"/>
    <mergeCell ref="D33:D40"/>
    <mergeCell ref="C33:C36"/>
    <mergeCell ref="E65:F65"/>
    <mergeCell ref="E59:E64"/>
    <mergeCell ref="E68:E75"/>
    <mergeCell ref="F1:I1"/>
    <mergeCell ref="D9:E9"/>
    <mergeCell ref="F9:F10"/>
    <mergeCell ref="A5:I5"/>
    <mergeCell ref="A9:C9"/>
    <mergeCell ref="F3:I3"/>
    <mergeCell ref="G9:I9"/>
    <mergeCell ref="F2:I2"/>
    <mergeCell ref="A14:A32"/>
    <mergeCell ref="B14:B15"/>
    <mergeCell ref="C14:C17"/>
    <mergeCell ref="D14:D21"/>
    <mergeCell ref="A33:A108"/>
    <mergeCell ref="B76:B108"/>
    <mergeCell ref="C78:C108"/>
    <mergeCell ref="D82:D108"/>
    <mergeCell ref="B59:B75"/>
    <mergeCell ref="C59:C60"/>
    <mergeCell ref="D59:D64"/>
    <mergeCell ref="E14:E21"/>
    <mergeCell ref="B16:B32"/>
    <mergeCell ref="C18:C32"/>
    <mergeCell ref="D22:D32"/>
    <mergeCell ref="E22:F22"/>
    <mergeCell ref="E25:E32"/>
  </mergeCells>
  <pageMargins left="0.7" right="0.7" top="0.75" bottom="0.75" header="0.3" footer="0.3"/>
  <pageSetup paperSize="9" scale="5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32"/>
  <sheetViews>
    <sheetView zoomScale="85" zoomScaleNormal="85" workbookViewId="0">
      <selection activeCell="E9" sqref="E9:H9"/>
    </sheetView>
  </sheetViews>
  <sheetFormatPr defaultColWidth="9.296875" defaultRowHeight="18"/>
  <cols>
    <col min="1" max="1" width="12.8984375" style="8" bestFit="1" customWidth="1"/>
    <col min="2" max="2" width="9.296875" style="8"/>
    <col min="3" max="3" width="54.296875" style="8" customWidth="1"/>
    <col min="4" max="4" width="16.59765625" style="8" customWidth="1"/>
    <col min="5" max="8" width="18.8984375" style="8" customWidth="1"/>
    <col min="9" max="9" width="29.3984375" style="8" customWidth="1"/>
    <col min="10" max="10" width="17.296875" style="8" customWidth="1"/>
    <col min="11" max="16384" width="9.296875" style="8"/>
  </cols>
  <sheetData>
    <row r="1" spans="1:10" ht="37.5" customHeight="1">
      <c r="B1" s="84"/>
      <c r="C1" s="84"/>
      <c r="D1" s="84"/>
      <c r="E1" s="84"/>
      <c r="F1" s="356" t="s">
        <v>87</v>
      </c>
      <c r="G1" s="356"/>
      <c r="H1" s="356"/>
    </row>
    <row r="2" spans="1:10" ht="17.45" customHeight="1">
      <c r="A2" s="84"/>
      <c r="B2" s="84"/>
      <c r="C2" s="84"/>
      <c r="D2" s="84"/>
      <c r="E2" s="84"/>
      <c r="F2" s="357" t="s">
        <v>179</v>
      </c>
      <c r="G2" s="357"/>
      <c r="H2" s="357"/>
    </row>
    <row r="3" spans="1:10" ht="17.45" customHeight="1">
      <c r="A3" s="84"/>
      <c r="B3" s="84"/>
      <c r="C3" s="84"/>
      <c r="D3" s="84"/>
      <c r="E3" s="84"/>
      <c r="F3" s="357" t="s">
        <v>86</v>
      </c>
      <c r="G3" s="357"/>
      <c r="H3" s="357"/>
    </row>
    <row r="4" spans="1:10" ht="14.45" customHeight="1">
      <c r="A4" s="85"/>
      <c r="B4" s="85"/>
      <c r="C4" s="120"/>
      <c r="E4" s="86"/>
      <c r="F4" s="86"/>
      <c r="G4" s="86"/>
      <c r="H4" s="86"/>
    </row>
    <row r="5" spans="1:10">
      <c r="A5" s="358" t="s">
        <v>230</v>
      </c>
      <c r="B5" s="359"/>
      <c r="C5" s="359"/>
      <c r="D5" s="359"/>
      <c r="E5" s="359"/>
      <c r="F5" s="359"/>
      <c r="G5" s="359"/>
      <c r="H5" s="359"/>
    </row>
    <row r="6" spans="1:10" ht="33.950000000000003" customHeight="1">
      <c r="A6" s="359"/>
      <c r="B6" s="359"/>
      <c r="C6" s="359"/>
      <c r="D6" s="359"/>
      <c r="E6" s="359"/>
      <c r="F6" s="359"/>
      <c r="G6" s="359"/>
      <c r="H6" s="359"/>
    </row>
    <row r="7" spans="1:10">
      <c r="D7" s="87"/>
      <c r="E7" s="39"/>
    </row>
    <row r="8" spans="1:10">
      <c r="D8" s="39"/>
      <c r="E8" s="39"/>
      <c r="G8" s="88"/>
      <c r="H8" s="88" t="s">
        <v>21</v>
      </c>
    </row>
    <row r="9" spans="1:10" ht="40.4" customHeight="1">
      <c r="A9" s="360" t="s">
        <v>48</v>
      </c>
      <c r="B9" s="361"/>
      <c r="C9" s="362" t="s">
        <v>57</v>
      </c>
      <c r="D9" s="364" t="s">
        <v>94</v>
      </c>
      <c r="E9" s="366" t="s">
        <v>176</v>
      </c>
      <c r="F9" s="367"/>
      <c r="G9" s="367"/>
      <c r="H9" s="368"/>
    </row>
    <row r="10" spans="1:10" ht="107.45" customHeight="1">
      <c r="A10" s="89" t="s">
        <v>51</v>
      </c>
      <c r="B10" s="89" t="s">
        <v>52</v>
      </c>
      <c r="C10" s="363"/>
      <c r="D10" s="365"/>
      <c r="E10" s="90" t="s">
        <v>59</v>
      </c>
      <c r="F10" s="90" t="s">
        <v>60</v>
      </c>
      <c r="G10" s="90" t="s">
        <v>61</v>
      </c>
      <c r="H10" s="90" t="s">
        <v>62</v>
      </c>
      <c r="I10" s="91"/>
    </row>
    <row r="11" spans="1:10">
      <c r="A11" s="89"/>
      <c r="B11" s="89"/>
      <c r="C11" s="92" t="s">
        <v>63</v>
      </c>
      <c r="D11" s="5">
        <f>SUM(E11:H11)</f>
        <v>109057.7</v>
      </c>
      <c r="E11" s="5">
        <f t="shared" ref="E11:H11" si="0">+E13</f>
        <v>0</v>
      </c>
      <c r="F11" s="93">
        <f t="shared" si="0"/>
        <v>101783.7</v>
      </c>
      <c r="G11" s="93">
        <f t="shared" si="0"/>
        <v>0</v>
      </c>
      <c r="H11" s="93">
        <f t="shared" si="0"/>
        <v>7274</v>
      </c>
      <c r="I11" s="94"/>
      <c r="J11" s="63"/>
    </row>
    <row r="12" spans="1:10">
      <c r="A12" s="89"/>
      <c r="B12" s="89"/>
      <c r="C12" s="92" t="s">
        <v>64</v>
      </c>
      <c r="D12" s="118"/>
      <c r="E12" s="118"/>
      <c r="F12" s="93"/>
      <c r="G12" s="93"/>
      <c r="H12" s="93"/>
    </row>
    <row r="13" spans="1:10" ht="33.85">
      <c r="A13" s="2"/>
      <c r="B13" s="3"/>
      <c r="C13" s="3" t="s">
        <v>55</v>
      </c>
      <c r="D13" s="5">
        <f>SUM(E13:H13)</f>
        <v>109057.7</v>
      </c>
      <c r="E13" s="5">
        <f>+E15+E30</f>
        <v>0</v>
      </c>
      <c r="F13" s="5">
        <f>+F15+F30</f>
        <v>101783.7</v>
      </c>
      <c r="G13" s="5">
        <f>+G15+G30</f>
        <v>0</v>
      </c>
      <c r="H13" s="5">
        <f>+H15+H30</f>
        <v>7274</v>
      </c>
      <c r="I13" s="77"/>
    </row>
    <row r="14" spans="1:10">
      <c r="A14" s="2"/>
      <c r="B14" s="2"/>
      <c r="C14" s="2" t="s">
        <v>65</v>
      </c>
      <c r="D14" s="4"/>
      <c r="E14" s="4"/>
      <c r="F14" s="4"/>
      <c r="G14" s="4"/>
      <c r="H14" s="4"/>
    </row>
    <row r="15" spans="1:10" ht="33.85">
      <c r="A15" s="157">
        <v>1183</v>
      </c>
      <c r="B15" s="157">
        <v>32001</v>
      </c>
      <c r="C15" s="103" t="s">
        <v>119</v>
      </c>
      <c r="D15" s="100">
        <f>+E15+F15+G15+H15</f>
        <v>101783.7</v>
      </c>
      <c r="E15" s="106">
        <f>+E17+E27</f>
        <v>0</v>
      </c>
      <c r="F15" s="106">
        <f t="shared" ref="F15:H15" si="1">+F17+F27</f>
        <v>101783.7</v>
      </c>
      <c r="G15" s="106">
        <f t="shared" si="1"/>
        <v>0</v>
      </c>
      <c r="H15" s="106">
        <f t="shared" si="1"/>
        <v>0</v>
      </c>
      <c r="I15" s="39"/>
    </row>
    <row r="16" spans="1:10">
      <c r="A16" s="119"/>
      <c r="B16" s="119"/>
      <c r="C16" s="107" t="s">
        <v>17</v>
      </c>
      <c r="D16" s="104"/>
      <c r="E16" s="104"/>
      <c r="F16" s="104"/>
      <c r="G16" s="104"/>
      <c r="H16" s="104"/>
      <c r="I16" s="87"/>
    </row>
    <row r="17" spans="1:9">
      <c r="A17" s="355"/>
      <c r="B17" s="355"/>
      <c r="C17" s="32" t="s">
        <v>123</v>
      </c>
      <c r="D17" s="108">
        <f>SUM(E17:H17)</f>
        <v>78771.399999999994</v>
      </c>
      <c r="E17" s="108">
        <f>SUM(E18:E26)</f>
        <v>0</v>
      </c>
      <c r="F17" s="108">
        <f>SUM(F18:F26)</f>
        <v>78771.399999999994</v>
      </c>
      <c r="G17" s="108">
        <f>SUM(G18:G26)</f>
        <v>0</v>
      </c>
      <c r="H17" s="108">
        <f>SUM(H18:H26)</f>
        <v>0</v>
      </c>
      <c r="I17" s="39"/>
    </row>
    <row r="18" spans="1:9" ht="36">
      <c r="A18" s="355"/>
      <c r="B18" s="355"/>
      <c r="C18" s="134" t="s">
        <v>137</v>
      </c>
      <c r="D18" s="105">
        <f t="shared" ref="D18:D19" si="2">+E18+F18+G18+H18</f>
        <v>6323.1</v>
      </c>
      <c r="E18" s="140"/>
      <c r="F18" s="105">
        <f>+'Հավելված N 7'!I14+'Հավելված N 7'!I25+'Հավելված N 7'!I34</f>
        <v>6323.1</v>
      </c>
      <c r="G18" s="140"/>
      <c r="H18" s="141"/>
    </row>
    <row r="19" spans="1:9" ht="36">
      <c r="A19" s="355"/>
      <c r="B19" s="355"/>
      <c r="C19" s="161" t="s">
        <v>135</v>
      </c>
      <c r="D19" s="105">
        <f t="shared" si="2"/>
        <v>23742.699999999997</v>
      </c>
      <c r="E19" s="105"/>
      <c r="F19" s="105">
        <f>+'Հավելված N 7'!I15+'Հավելված N 7'!I23+'Հավելված N 7'!I32+'Հավելված N 7'!I16+'Հավելված N 7'!I22+'Հավելված N 7'!I31</f>
        <v>23742.699999999997</v>
      </c>
      <c r="G19" s="105"/>
      <c r="H19" s="104"/>
    </row>
    <row r="20" spans="1:9" ht="36">
      <c r="A20" s="355"/>
      <c r="B20" s="355"/>
      <c r="C20" s="134" t="s">
        <v>136</v>
      </c>
      <c r="D20" s="105">
        <f t="shared" ref="D20" si="3">+E20+F20+G20+H20</f>
        <v>6468.9</v>
      </c>
      <c r="E20" s="140"/>
      <c r="F20" s="140">
        <f>'Հավելված N 7'!I18+'Հավելված N 7'!I24+'Հավելված N 7'!I33</f>
        <v>6468.9</v>
      </c>
      <c r="G20" s="140"/>
      <c r="H20" s="141"/>
    </row>
    <row r="21" spans="1:9">
      <c r="A21" s="355"/>
      <c r="B21" s="355"/>
      <c r="C21" s="134" t="s">
        <v>138</v>
      </c>
      <c r="D21" s="105">
        <f t="shared" ref="D21" si="4">+E21+F21+G21+H21</f>
        <v>203</v>
      </c>
      <c r="E21" s="140"/>
      <c r="F21" s="140">
        <f>'Հավելված N 7'!I26+'Հավելված N 7'!I35</f>
        <v>203</v>
      </c>
      <c r="G21" s="140"/>
      <c r="H21" s="141"/>
    </row>
    <row r="22" spans="1:9">
      <c r="A22" s="355"/>
      <c r="B22" s="355"/>
      <c r="C22" s="134" t="s">
        <v>139</v>
      </c>
      <c r="D22" s="105">
        <f t="shared" ref="D22:D25" si="5">+E22+F22+G22+H22</f>
        <v>10222.4</v>
      </c>
      <c r="E22" s="140"/>
      <c r="F22" s="140">
        <f>+'Հավելված N 7'!I17+'Հավելված N 7'!I27+'Հավելված N 7'!I36</f>
        <v>10222.4</v>
      </c>
      <c r="G22" s="140"/>
      <c r="H22" s="141"/>
    </row>
    <row r="23" spans="1:9" ht="36">
      <c r="A23" s="355"/>
      <c r="B23" s="355"/>
      <c r="C23" s="134" t="s">
        <v>140</v>
      </c>
      <c r="D23" s="105">
        <f t="shared" si="5"/>
        <v>3422</v>
      </c>
      <c r="E23" s="140"/>
      <c r="F23" s="140">
        <f>+'Հավելված N 7'!I19+'Հավելված N 7'!I28+'Հավելված N 7'!I37</f>
        <v>3422</v>
      </c>
      <c r="G23" s="140"/>
      <c r="H23" s="141"/>
    </row>
    <row r="24" spans="1:9" ht="36">
      <c r="A24" s="355"/>
      <c r="B24" s="355"/>
      <c r="C24" s="134" t="s">
        <v>141</v>
      </c>
      <c r="D24" s="105">
        <f t="shared" si="5"/>
        <v>234</v>
      </c>
      <c r="E24" s="140"/>
      <c r="F24" s="140">
        <f>'Հավելված N 7'!I29+'Հավելված N 7'!I38</f>
        <v>234</v>
      </c>
      <c r="G24" s="140"/>
      <c r="H24" s="141"/>
    </row>
    <row r="25" spans="1:9" ht="36">
      <c r="A25" s="355"/>
      <c r="B25" s="355"/>
      <c r="C25" s="134" t="s">
        <v>142</v>
      </c>
      <c r="D25" s="105">
        <f t="shared" si="5"/>
        <v>28095.3</v>
      </c>
      <c r="E25" s="140"/>
      <c r="F25" s="140">
        <f>+'Հավելված N 7'!I20+'Հավելված N 7'!I30+'Հավելված N 7'!I39</f>
        <v>28095.3</v>
      </c>
      <c r="G25" s="140"/>
      <c r="H25" s="141"/>
    </row>
    <row r="26" spans="1:9">
      <c r="A26" s="355"/>
      <c r="B26" s="355"/>
      <c r="C26" s="134" t="s">
        <v>143</v>
      </c>
      <c r="D26" s="105">
        <f t="shared" ref="D26" si="6">+E26+F26+G26+H26</f>
        <v>60</v>
      </c>
      <c r="E26" s="140"/>
      <c r="F26" s="140">
        <f>'Հավելված N 7'!I40</f>
        <v>60</v>
      </c>
      <c r="G26" s="140"/>
      <c r="H26" s="141"/>
    </row>
    <row r="27" spans="1:9">
      <c r="A27" s="355"/>
      <c r="B27" s="355"/>
      <c r="C27" s="32" t="s">
        <v>95</v>
      </c>
      <c r="D27" s="108">
        <f>SUM(E27:H27)</f>
        <v>23012.3</v>
      </c>
      <c r="E27" s="108">
        <f>SUM(E28:E29)</f>
        <v>0</v>
      </c>
      <c r="F27" s="108">
        <f>SUM(F28:F29)</f>
        <v>23012.3</v>
      </c>
      <c r="G27" s="108">
        <f>SUM(G28:G29)</f>
        <v>0</v>
      </c>
      <c r="H27" s="108">
        <f>SUM(H28:H29)</f>
        <v>0</v>
      </c>
    </row>
    <row r="28" spans="1:9" ht="36">
      <c r="A28" s="355"/>
      <c r="B28" s="355"/>
      <c r="C28" s="161" t="s">
        <v>145</v>
      </c>
      <c r="D28" s="105">
        <f t="shared" ref="D28:D29" si="7">+E28+F28+G28+H28</f>
        <v>6061.8</v>
      </c>
      <c r="E28" s="105"/>
      <c r="F28" s="105">
        <f>+'Հավելված N 7'!I46+'Հավելված N 7'!I49+'Հավելված N 7'!I51</f>
        <v>6061.8</v>
      </c>
      <c r="G28" s="105"/>
      <c r="H28" s="104"/>
    </row>
    <row r="29" spans="1:9" ht="36">
      <c r="A29" s="355"/>
      <c r="B29" s="355"/>
      <c r="C29" s="55" t="s">
        <v>146</v>
      </c>
      <c r="D29" s="105">
        <f t="shared" si="7"/>
        <v>16950.5</v>
      </c>
      <c r="E29" s="105"/>
      <c r="F29" s="105">
        <f>+'Հավելված N 7'!I47+'Հավելված N 7'!I50+'Հավելված N 7'!I52</f>
        <v>16950.5</v>
      </c>
      <c r="G29" s="105"/>
      <c r="H29" s="104"/>
    </row>
    <row r="30" spans="1:9" ht="33.85">
      <c r="A30" s="158">
        <v>1183</v>
      </c>
      <c r="B30" s="158">
        <v>32012</v>
      </c>
      <c r="C30" s="130" t="s">
        <v>147</v>
      </c>
      <c r="D30" s="131">
        <f>SUM(E30:H30)</f>
        <v>7274</v>
      </c>
      <c r="E30" s="131">
        <f>+E32+E36+E38+E41+E44</f>
        <v>0</v>
      </c>
      <c r="F30" s="131">
        <f>+F32+F36+F38+F41+F44</f>
        <v>0</v>
      </c>
      <c r="G30" s="131">
        <f>+G32+G36+G38+G41+G44</f>
        <v>0</v>
      </c>
      <c r="H30" s="131">
        <f>+H32+H36+H38+H41+H44</f>
        <v>7274</v>
      </c>
      <c r="I30" s="125"/>
    </row>
    <row r="31" spans="1:9" s="112" customFormat="1">
      <c r="A31" s="132"/>
      <c r="B31" s="132"/>
      <c r="C31" s="160" t="s">
        <v>17</v>
      </c>
      <c r="D31" s="132"/>
      <c r="E31" s="132"/>
      <c r="F31" s="132"/>
      <c r="G31" s="132"/>
      <c r="H31" s="132"/>
    </row>
    <row r="32" spans="1:9" s="112" customFormat="1">
      <c r="A32" s="141"/>
      <c r="B32" s="141"/>
      <c r="C32" s="133" t="s">
        <v>95</v>
      </c>
      <c r="D32" s="173">
        <f t="shared" ref="D32" si="8">SUM(E32:H32)</f>
        <v>7274</v>
      </c>
      <c r="E32" s="174">
        <v>0</v>
      </c>
      <c r="F32" s="174">
        <v>0</v>
      </c>
      <c r="G32" s="174">
        <v>0</v>
      </c>
      <c r="H32" s="174">
        <f>+'Հավելված N 7'!I54</f>
        <v>7274</v>
      </c>
      <c r="I32" s="122"/>
    </row>
  </sheetData>
  <mergeCells count="10">
    <mergeCell ref="B17:B29"/>
    <mergeCell ref="A17:A29"/>
    <mergeCell ref="F1:H1"/>
    <mergeCell ref="F2:H2"/>
    <mergeCell ref="F3:H3"/>
    <mergeCell ref="A5:H6"/>
    <mergeCell ref="A9:B9"/>
    <mergeCell ref="C9:C10"/>
    <mergeCell ref="D9:D10"/>
    <mergeCell ref="E9:H9"/>
  </mergeCells>
  <pageMargins left="0.7" right="0.7" top="0.75" bottom="0.75" header="0.3" footer="0.3"/>
  <pageSetup paperSize="9" scale="60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42"/>
  <sheetViews>
    <sheetView topLeftCell="B4" zoomScale="90" zoomScaleNormal="90" workbookViewId="0">
      <selection activeCell="F6" sqref="F6"/>
    </sheetView>
  </sheetViews>
  <sheetFormatPr defaultColWidth="9.09765625" defaultRowHeight="18"/>
  <cols>
    <col min="1" max="1" width="9.09765625" style="74"/>
    <col min="2" max="3" width="9.8984375" style="8" customWidth="1"/>
    <col min="4" max="4" width="54.296875" style="8" customWidth="1"/>
    <col min="5" max="7" width="21.19921875" style="51" customWidth="1"/>
    <col min="8" max="8" width="50.09765625" style="8" customWidth="1"/>
    <col min="9" max="10" width="9.09765625" style="8"/>
    <col min="11" max="11" width="12.296875" style="8" customWidth="1"/>
    <col min="12" max="16384" width="9.09765625" style="8"/>
  </cols>
  <sheetData>
    <row r="1" spans="1:8" s="198" customFormat="1" ht="37.5" customHeight="1">
      <c r="A1" s="121"/>
      <c r="D1" s="370" t="s">
        <v>89</v>
      </c>
      <c r="E1" s="370"/>
      <c r="F1" s="370"/>
      <c r="G1" s="370"/>
    </row>
    <row r="2" spans="1:8" s="198" customFormat="1" ht="17.45" customHeight="1">
      <c r="A2" s="121"/>
      <c r="D2" s="369" t="s">
        <v>179</v>
      </c>
      <c r="E2" s="369"/>
      <c r="F2" s="369"/>
      <c r="G2" s="369"/>
    </row>
    <row r="3" spans="1:8" s="198" customFormat="1" ht="17.45" customHeight="1">
      <c r="A3" s="121"/>
      <c r="D3" s="369" t="s">
        <v>86</v>
      </c>
      <c r="E3" s="369"/>
      <c r="F3" s="369"/>
      <c r="G3" s="369"/>
    </row>
    <row r="4" spans="1:8" ht="13.5" customHeight="1">
      <c r="D4" s="117"/>
      <c r="E4" s="175"/>
      <c r="F4" s="175"/>
      <c r="G4" s="175"/>
    </row>
    <row r="5" spans="1:8" ht="85.5" customHeight="1">
      <c r="B5" s="371" t="s">
        <v>231</v>
      </c>
      <c r="C5" s="371"/>
      <c r="D5" s="371"/>
      <c r="E5" s="371"/>
      <c r="F5" s="371"/>
      <c r="G5" s="371"/>
    </row>
    <row r="6" spans="1:8">
      <c r="E6" s="176"/>
      <c r="F6" s="176"/>
      <c r="G6" s="176"/>
    </row>
    <row r="7" spans="1:8">
      <c r="E7" s="176"/>
      <c r="F7" s="176"/>
      <c r="G7" s="176"/>
    </row>
    <row r="8" spans="1:8">
      <c r="E8" s="177"/>
      <c r="F8" s="177"/>
      <c r="G8" s="177" t="s">
        <v>21</v>
      </c>
    </row>
    <row r="9" spans="1:8" ht="51.3" customHeight="1">
      <c r="B9" s="372" t="s">
        <v>48</v>
      </c>
      <c r="C9" s="372"/>
      <c r="D9" s="362" t="s">
        <v>49</v>
      </c>
      <c r="E9" s="376" t="s">
        <v>176</v>
      </c>
      <c r="F9" s="377"/>
      <c r="G9" s="378"/>
    </row>
    <row r="10" spans="1:8" ht="23.9" customHeight="1">
      <c r="B10" s="374" t="s">
        <v>51</v>
      </c>
      <c r="C10" s="374" t="s">
        <v>52</v>
      </c>
      <c r="D10" s="373"/>
      <c r="E10" s="375" t="s">
        <v>177</v>
      </c>
      <c r="F10" s="375" t="s">
        <v>178</v>
      </c>
      <c r="G10" s="375" t="s">
        <v>50</v>
      </c>
    </row>
    <row r="11" spans="1:8" ht="59.9" customHeight="1">
      <c r="B11" s="374"/>
      <c r="C11" s="374"/>
      <c r="D11" s="363"/>
      <c r="E11" s="365"/>
      <c r="F11" s="365"/>
      <c r="G11" s="365"/>
      <c r="H11" s="39"/>
    </row>
    <row r="12" spans="1:8" ht="33.85">
      <c r="B12" s="200"/>
      <c r="C12" s="200"/>
      <c r="D12" s="1" t="s">
        <v>55</v>
      </c>
      <c r="E12" s="5">
        <f>+E14+E20+E38</f>
        <v>59524</v>
      </c>
      <c r="F12" s="5">
        <f t="shared" ref="F12:G12" si="0">+F14+F20+F38</f>
        <v>109057.7</v>
      </c>
      <c r="G12" s="5">
        <f t="shared" si="0"/>
        <v>109057.7</v>
      </c>
      <c r="H12" s="77"/>
    </row>
    <row r="13" spans="1:8">
      <c r="B13" s="200"/>
      <c r="C13" s="200"/>
      <c r="D13" s="20" t="s">
        <v>56</v>
      </c>
      <c r="E13" s="90"/>
      <c r="F13" s="90"/>
      <c r="G13" s="90"/>
    </row>
    <row r="14" spans="1:8" s="234" customFormat="1" ht="67.650000000000006">
      <c r="B14" s="235">
        <v>1041</v>
      </c>
      <c r="C14" s="236">
        <v>32001</v>
      </c>
      <c r="D14" s="237" t="s">
        <v>191</v>
      </c>
      <c r="E14" s="238">
        <f t="shared" ref="E14:G14" si="1">+E16</f>
        <v>59524</v>
      </c>
      <c r="F14" s="238">
        <f t="shared" si="1"/>
        <v>0</v>
      </c>
      <c r="G14" s="238">
        <f t="shared" si="1"/>
        <v>0</v>
      </c>
    </row>
    <row r="15" spans="1:8" s="234" customFormat="1">
      <c r="B15" s="239"/>
      <c r="C15" s="239"/>
      <c r="D15" s="240" t="s">
        <v>54</v>
      </c>
      <c r="E15" s="241"/>
      <c r="F15" s="242"/>
      <c r="G15" s="241"/>
    </row>
    <row r="16" spans="1:8" s="234" customFormat="1" ht="33.85">
      <c r="B16" s="243"/>
      <c r="C16" s="243"/>
      <c r="D16" s="244" t="s">
        <v>39</v>
      </c>
      <c r="E16" s="245">
        <f>+E18</f>
        <v>59524</v>
      </c>
      <c r="F16" s="245">
        <f>+F18</f>
        <v>0</v>
      </c>
      <c r="G16" s="245">
        <f>+G18</f>
        <v>0</v>
      </c>
    </row>
    <row r="17" spans="2:8" s="234" customFormat="1">
      <c r="B17" s="243"/>
      <c r="C17" s="243"/>
      <c r="D17" s="246" t="s">
        <v>192</v>
      </c>
      <c r="E17" s="247"/>
      <c r="F17" s="247"/>
      <c r="G17" s="247"/>
    </row>
    <row r="18" spans="2:8" s="234" customFormat="1">
      <c r="B18" s="248"/>
      <c r="C18" s="248"/>
      <c r="D18" s="249" t="s">
        <v>193</v>
      </c>
      <c r="E18" s="250">
        <f t="shared" ref="E18:G18" si="2">+E19</f>
        <v>59524</v>
      </c>
      <c r="F18" s="250">
        <f t="shared" si="2"/>
        <v>0</v>
      </c>
      <c r="G18" s="250">
        <f t="shared" si="2"/>
        <v>0</v>
      </c>
    </row>
    <row r="19" spans="2:8" s="234" customFormat="1" ht="36">
      <c r="B19" s="243"/>
      <c r="C19" s="243"/>
      <c r="D19" s="251" t="s">
        <v>194</v>
      </c>
      <c r="E19" s="252">
        <v>59524</v>
      </c>
      <c r="F19" s="252">
        <v>0</v>
      </c>
      <c r="G19" s="252">
        <f t="shared" ref="G19" si="3">+F19</f>
        <v>0</v>
      </c>
    </row>
    <row r="20" spans="2:8" ht="33.85">
      <c r="B20" s="199">
        <v>1183</v>
      </c>
      <c r="C20" s="199">
        <v>32001</v>
      </c>
      <c r="D20" s="103" t="s">
        <v>119</v>
      </c>
      <c r="E20" s="31">
        <f>+E22+E33</f>
        <v>0</v>
      </c>
      <c r="F20" s="31">
        <f t="shared" ref="F20:G20" si="4">+F22+F33</f>
        <v>101783.7</v>
      </c>
      <c r="G20" s="31">
        <f t="shared" si="4"/>
        <v>101783.7</v>
      </c>
      <c r="H20" s="125"/>
    </row>
    <row r="21" spans="2:8">
      <c r="B21" s="199"/>
      <c r="C21" s="199"/>
      <c r="D21" s="2" t="s">
        <v>53</v>
      </c>
      <c r="E21" s="21"/>
      <c r="F21" s="21"/>
      <c r="G21" s="21"/>
    </row>
    <row r="22" spans="2:8">
      <c r="B22" s="199"/>
      <c r="C22" s="199"/>
      <c r="D22" s="95" t="s">
        <v>134</v>
      </c>
      <c r="E22" s="30">
        <f>+E23</f>
        <v>0</v>
      </c>
      <c r="F22" s="30">
        <f>+F23</f>
        <v>78771.399999999994</v>
      </c>
      <c r="G22" s="30">
        <f>+G23</f>
        <v>78771.399999999994</v>
      </c>
    </row>
    <row r="23" spans="2:8">
      <c r="B23" s="379"/>
      <c r="C23" s="379"/>
      <c r="D23" s="32" t="s">
        <v>123</v>
      </c>
      <c r="E23" s="178">
        <f>SUM(E24:E32)</f>
        <v>0</v>
      </c>
      <c r="F23" s="178">
        <f>SUM(F24:F32)</f>
        <v>78771.399999999994</v>
      </c>
      <c r="G23" s="178">
        <f>SUM(G24:G32)</f>
        <v>78771.399999999994</v>
      </c>
    </row>
    <row r="24" spans="2:8" ht="36">
      <c r="B24" s="380"/>
      <c r="C24" s="380"/>
      <c r="D24" s="134" t="s">
        <v>137</v>
      </c>
      <c r="E24" s="116">
        <v>0</v>
      </c>
      <c r="F24" s="116">
        <f>+'Հավելված N 3'!D18</f>
        <v>6323.1</v>
      </c>
      <c r="G24" s="116">
        <f>+F24</f>
        <v>6323.1</v>
      </c>
    </row>
    <row r="25" spans="2:8" ht="36">
      <c r="B25" s="380"/>
      <c r="C25" s="380"/>
      <c r="D25" s="161" t="s">
        <v>135</v>
      </c>
      <c r="E25" s="116">
        <v>0</v>
      </c>
      <c r="F25" s="116">
        <f>+'Հավելված N 3'!D19</f>
        <v>23742.699999999997</v>
      </c>
      <c r="G25" s="116">
        <f t="shared" ref="G25" si="5">+F25</f>
        <v>23742.699999999997</v>
      </c>
    </row>
    <row r="26" spans="2:8" ht="36">
      <c r="B26" s="380"/>
      <c r="C26" s="380"/>
      <c r="D26" s="134" t="s">
        <v>136</v>
      </c>
      <c r="E26" s="116">
        <v>0</v>
      </c>
      <c r="F26" s="116">
        <f>+'Հավելված N 3'!D20</f>
        <v>6468.9</v>
      </c>
      <c r="G26" s="116">
        <f t="shared" ref="G26" si="6">+F26</f>
        <v>6468.9</v>
      </c>
    </row>
    <row r="27" spans="2:8">
      <c r="B27" s="380"/>
      <c r="C27" s="380"/>
      <c r="D27" s="134" t="s">
        <v>138</v>
      </c>
      <c r="E27" s="116">
        <v>0</v>
      </c>
      <c r="F27" s="116">
        <f>+'Հավելված N 3'!D21</f>
        <v>203</v>
      </c>
      <c r="G27" s="116">
        <f t="shared" ref="G27" si="7">+F27</f>
        <v>203</v>
      </c>
    </row>
    <row r="28" spans="2:8">
      <c r="B28" s="380"/>
      <c r="C28" s="380"/>
      <c r="D28" s="134" t="s">
        <v>139</v>
      </c>
      <c r="E28" s="116">
        <v>0</v>
      </c>
      <c r="F28" s="116">
        <f>+'Հավելված N 3'!D22</f>
        <v>10222.4</v>
      </c>
      <c r="G28" s="116">
        <f t="shared" ref="G28" si="8">+F28</f>
        <v>10222.4</v>
      </c>
    </row>
    <row r="29" spans="2:8" ht="36">
      <c r="B29" s="380"/>
      <c r="C29" s="380"/>
      <c r="D29" s="134" t="s">
        <v>140</v>
      </c>
      <c r="E29" s="116">
        <v>0</v>
      </c>
      <c r="F29" s="116">
        <f>+'Հավելված N 3'!D23</f>
        <v>3422</v>
      </c>
      <c r="G29" s="116">
        <f t="shared" ref="G29" si="9">+F29</f>
        <v>3422</v>
      </c>
    </row>
    <row r="30" spans="2:8" ht="36">
      <c r="B30" s="380"/>
      <c r="C30" s="380"/>
      <c r="D30" s="134" t="s">
        <v>141</v>
      </c>
      <c r="E30" s="116">
        <v>0</v>
      </c>
      <c r="F30" s="116">
        <f>+'Հավելված N 3'!D24</f>
        <v>234</v>
      </c>
      <c r="G30" s="116">
        <f t="shared" ref="G30" si="10">+F30</f>
        <v>234</v>
      </c>
    </row>
    <row r="31" spans="2:8" ht="36">
      <c r="B31" s="380"/>
      <c r="C31" s="380"/>
      <c r="D31" s="134" t="s">
        <v>142</v>
      </c>
      <c r="E31" s="116">
        <v>0</v>
      </c>
      <c r="F31" s="116">
        <f>+'Հավելված N 3'!D25</f>
        <v>28095.3</v>
      </c>
      <c r="G31" s="116">
        <f t="shared" ref="G31" si="11">+F31</f>
        <v>28095.3</v>
      </c>
    </row>
    <row r="32" spans="2:8">
      <c r="B32" s="381"/>
      <c r="C32" s="381"/>
      <c r="D32" s="134" t="s">
        <v>143</v>
      </c>
      <c r="E32" s="116">
        <v>0</v>
      </c>
      <c r="F32" s="116">
        <f>+'Հավելված N 3'!D26</f>
        <v>60</v>
      </c>
      <c r="G32" s="116">
        <f t="shared" ref="G32" si="12">+F32</f>
        <v>60</v>
      </c>
    </row>
    <row r="33" spans="2:7">
      <c r="B33" s="115"/>
      <c r="C33" s="115"/>
      <c r="D33" s="95" t="s">
        <v>144</v>
      </c>
      <c r="E33" s="30">
        <f>+E35</f>
        <v>0</v>
      </c>
      <c r="F33" s="30">
        <f>+F35</f>
        <v>23012.3</v>
      </c>
      <c r="G33" s="30">
        <f>+G35</f>
        <v>23012.3</v>
      </c>
    </row>
    <row r="34" spans="2:7" ht="17.45" customHeight="1">
      <c r="B34" s="114"/>
      <c r="C34" s="114"/>
      <c r="D34" s="96" t="s">
        <v>90</v>
      </c>
      <c r="E34" s="4"/>
      <c r="F34" s="4"/>
      <c r="G34" s="4"/>
    </row>
    <row r="35" spans="2:7">
      <c r="B35" s="379"/>
      <c r="C35" s="379"/>
      <c r="D35" s="32" t="s">
        <v>95</v>
      </c>
      <c r="E35" s="178">
        <f>SUM(E36:E37)</f>
        <v>0</v>
      </c>
      <c r="F35" s="178">
        <f>SUM(F36:F37)</f>
        <v>23012.3</v>
      </c>
      <c r="G35" s="178">
        <f>SUM(G36:G37)</f>
        <v>23012.3</v>
      </c>
    </row>
    <row r="36" spans="2:7" ht="36">
      <c r="B36" s="380"/>
      <c r="C36" s="380"/>
      <c r="D36" s="161" t="s">
        <v>145</v>
      </c>
      <c r="E36" s="116">
        <v>0</v>
      </c>
      <c r="F36" s="116">
        <f>+'Հավելված N 3'!D28</f>
        <v>6061.8</v>
      </c>
      <c r="G36" s="116">
        <f>+F36</f>
        <v>6061.8</v>
      </c>
    </row>
    <row r="37" spans="2:7" ht="36">
      <c r="B37" s="380"/>
      <c r="C37" s="380"/>
      <c r="D37" s="55" t="s">
        <v>146</v>
      </c>
      <c r="E37" s="116">
        <v>0</v>
      </c>
      <c r="F37" s="116">
        <f>+'Հավելված N 3'!D29</f>
        <v>16950.5</v>
      </c>
      <c r="G37" s="116">
        <f>+F37</f>
        <v>16950.5</v>
      </c>
    </row>
    <row r="38" spans="2:7" ht="33.85">
      <c r="B38" s="201">
        <v>1183</v>
      </c>
      <c r="C38" s="201">
        <v>32012</v>
      </c>
      <c r="D38" s="130" t="s">
        <v>147</v>
      </c>
      <c r="E38" s="131">
        <f t="shared" ref="E38" si="13">+E40</f>
        <v>0</v>
      </c>
      <c r="F38" s="131">
        <f t="shared" ref="F38:G38" si="14">+F40</f>
        <v>7274</v>
      </c>
      <c r="G38" s="131">
        <f t="shared" si="14"/>
        <v>7274</v>
      </c>
    </row>
    <row r="39" spans="2:7">
      <c r="B39" s="201"/>
      <c r="C39" s="201"/>
      <c r="D39" s="135" t="s">
        <v>53</v>
      </c>
      <c r="E39" s="136"/>
      <c r="F39" s="136"/>
      <c r="G39" s="136"/>
    </row>
    <row r="40" spans="2:7">
      <c r="B40" s="201"/>
      <c r="C40" s="201"/>
      <c r="D40" s="137" t="s">
        <v>144</v>
      </c>
      <c r="E40" s="138">
        <f>+E42+E47+E49+E52+E55</f>
        <v>0</v>
      </c>
      <c r="F40" s="138">
        <f>+F42+F47+F49+F52+F55</f>
        <v>7274</v>
      </c>
      <c r="G40" s="138">
        <f>+G42+G47+G49+G52+G55</f>
        <v>7274</v>
      </c>
    </row>
    <row r="41" spans="2:7" ht="17.45" customHeight="1">
      <c r="B41" s="201"/>
      <c r="C41" s="201"/>
      <c r="D41" s="135" t="s">
        <v>90</v>
      </c>
      <c r="E41" s="136"/>
      <c r="F41" s="136"/>
      <c r="G41" s="136"/>
    </row>
    <row r="42" spans="2:7">
      <c r="B42" s="141"/>
      <c r="C42" s="141"/>
      <c r="D42" s="32" t="s">
        <v>95</v>
      </c>
      <c r="E42" s="178">
        <f>+'Հավելված N 3'!B32</f>
        <v>0</v>
      </c>
      <c r="F42" s="178">
        <f>+'Հավելված N 3'!D32</f>
        <v>7274</v>
      </c>
      <c r="G42" s="178">
        <f>+F42</f>
        <v>7274</v>
      </c>
    </row>
  </sheetData>
  <mergeCells count="16">
    <mergeCell ref="C23:C32"/>
    <mergeCell ref="B23:B32"/>
    <mergeCell ref="C35:C37"/>
    <mergeCell ref="B35:B37"/>
    <mergeCell ref="D3:G3"/>
    <mergeCell ref="D2:G2"/>
    <mergeCell ref="D1:G1"/>
    <mergeCell ref="B5:G5"/>
    <mergeCell ref="B9:C9"/>
    <mergeCell ref="D9:D11"/>
    <mergeCell ref="C10:C11"/>
    <mergeCell ref="B10:B11"/>
    <mergeCell ref="G10:G11"/>
    <mergeCell ref="F10:F11"/>
    <mergeCell ref="E10:E11"/>
    <mergeCell ref="E9:G9"/>
  </mergeCells>
  <pageMargins left="0.7" right="0.7" top="0.75" bottom="0.75" header="0.3" footer="0.3"/>
  <pageSetup paperSize="9" scale="9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G77"/>
  <sheetViews>
    <sheetView topLeftCell="A70" zoomScale="85" zoomScaleNormal="85" zoomScaleSheetLayoutView="100" workbookViewId="0">
      <selection activeCell="B56" sqref="B56:C56"/>
    </sheetView>
  </sheetViews>
  <sheetFormatPr defaultColWidth="9.09765625" defaultRowHeight="18"/>
  <cols>
    <col min="1" max="1" width="5.296875" style="6" customWidth="1"/>
    <col min="2" max="2" width="24.59765625" style="6" customWidth="1"/>
    <col min="3" max="3" width="67.8984375" style="6" customWidth="1"/>
    <col min="4" max="6" width="21.09765625" style="6" customWidth="1"/>
    <col min="7" max="7" width="32" style="6" customWidth="1"/>
    <col min="8" max="8" width="49.8984375" style="6" customWidth="1"/>
    <col min="9" max="16384" width="9.09765625" style="6"/>
  </cols>
  <sheetData>
    <row r="1" spans="1:6" ht="37.5" customHeight="1">
      <c r="C1" s="393" t="s">
        <v>117</v>
      </c>
      <c r="D1" s="393"/>
      <c r="E1" s="393"/>
      <c r="F1" s="393"/>
    </row>
    <row r="2" spans="1:6" ht="17.45" customHeight="1">
      <c r="C2" s="392" t="s">
        <v>180</v>
      </c>
      <c r="D2" s="392"/>
      <c r="E2" s="392"/>
      <c r="F2" s="392"/>
    </row>
    <row r="3" spans="1:6" ht="17.45" customHeight="1">
      <c r="C3" s="392" t="s">
        <v>7</v>
      </c>
      <c r="D3" s="392"/>
      <c r="E3" s="392"/>
      <c r="F3" s="392"/>
    </row>
    <row r="5" spans="1:6" ht="59.45" customHeight="1">
      <c r="A5" s="73"/>
      <c r="B5" s="399" t="s">
        <v>185</v>
      </c>
      <c r="C5" s="399"/>
      <c r="D5" s="399"/>
      <c r="E5" s="399"/>
      <c r="F5" s="399"/>
    </row>
    <row r="6" spans="1:6" ht="23.45" customHeight="1"/>
    <row r="7" spans="1:6" ht="21.95" customHeight="1">
      <c r="A7" s="398" t="s">
        <v>115</v>
      </c>
      <c r="B7" s="398"/>
      <c r="C7" s="398"/>
      <c r="D7" s="398"/>
      <c r="E7" s="398"/>
      <c r="F7" s="398"/>
    </row>
    <row r="8" spans="1:6" ht="38.9" customHeight="1">
      <c r="C8" s="400" t="s">
        <v>108</v>
      </c>
      <c r="D8" s="400"/>
      <c r="E8" s="400"/>
      <c r="F8" s="22"/>
    </row>
    <row r="9" spans="1:6">
      <c r="B9" s="394" t="s">
        <v>8</v>
      </c>
      <c r="C9" s="395"/>
      <c r="D9" s="396"/>
      <c r="E9" s="396"/>
      <c r="F9" s="397"/>
    </row>
    <row r="10" spans="1:6" s="54" customFormat="1">
      <c r="B10" s="74"/>
      <c r="C10" s="74"/>
      <c r="D10" s="75"/>
      <c r="E10" s="75"/>
      <c r="F10" s="75"/>
    </row>
    <row r="11" spans="1:6" s="54" customFormat="1">
      <c r="B11" s="74"/>
      <c r="C11" s="74"/>
    </row>
    <row r="12" spans="1:6" s="8" customFormat="1">
      <c r="B12" s="285" t="s">
        <v>1</v>
      </c>
      <c r="C12" s="285" t="s">
        <v>2</v>
      </c>
      <c r="D12" s="286"/>
      <c r="E12" s="286"/>
      <c r="F12" s="286"/>
    </row>
    <row r="13" spans="1:6" s="8" customFormat="1">
      <c r="B13" s="287">
        <v>1041</v>
      </c>
      <c r="C13" s="253" t="s">
        <v>209</v>
      </c>
      <c r="D13" s="285"/>
      <c r="E13" s="285"/>
      <c r="F13" s="285"/>
    </row>
    <row r="14" spans="1:6" s="8" customFormat="1"/>
    <row r="15" spans="1:6" s="8" customFormat="1">
      <c r="B15" s="384" t="s">
        <v>3</v>
      </c>
      <c r="C15" s="385"/>
      <c r="D15" s="285"/>
      <c r="E15" s="285"/>
      <c r="F15" s="285"/>
    </row>
    <row r="16" spans="1:6" s="8" customFormat="1" ht="37.1" customHeight="1">
      <c r="B16" s="253" t="s">
        <v>4</v>
      </c>
      <c r="C16" s="275">
        <v>1041</v>
      </c>
      <c r="D16" s="319" t="s">
        <v>93</v>
      </c>
      <c r="E16" s="320"/>
      <c r="F16" s="321"/>
    </row>
    <row r="17" spans="2:7" s="8" customFormat="1">
      <c r="B17" s="253" t="s">
        <v>5</v>
      </c>
      <c r="C17" s="275">
        <v>32001</v>
      </c>
      <c r="D17" s="293" t="s">
        <v>177</v>
      </c>
      <c r="E17" s="293" t="s">
        <v>216</v>
      </c>
      <c r="F17" s="293" t="s">
        <v>12</v>
      </c>
    </row>
    <row r="18" spans="2:7" s="8" customFormat="1" ht="54">
      <c r="B18" s="253" t="s">
        <v>217</v>
      </c>
      <c r="C18" s="288" t="s">
        <v>191</v>
      </c>
      <c r="D18" s="331"/>
      <c r="E18" s="331"/>
      <c r="F18" s="331"/>
    </row>
    <row r="19" spans="2:7" s="8" customFormat="1" ht="72">
      <c r="B19" s="253" t="s">
        <v>218</v>
      </c>
      <c r="C19" s="288" t="s">
        <v>212</v>
      </c>
      <c r="D19" s="332"/>
      <c r="E19" s="332"/>
      <c r="F19" s="332"/>
    </row>
    <row r="20" spans="2:7" s="8" customFormat="1" ht="36">
      <c r="B20" s="289" t="s">
        <v>219</v>
      </c>
      <c r="C20" s="288" t="s">
        <v>104</v>
      </c>
      <c r="D20" s="332"/>
      <c r="E20" s="332"/>
      <c r="F20" s="332"/>
    </row>
    <row r="21" spans="2:7" s="8" customFormat="1" ht="54">
      <c r="B21" s="256" t="s">
        <v>220</v>
      </c>
      <c r="C21" s="288" t="s">
        <v>221</v>
      </c>
      <c r="D21" s="332"/>
      <c r="E21" s="332"/>
      <c r="F21" s="332"/>
    </row>
    <row r="22" spans="2:7" s="8" customFormat="1">
      <c r="B22" s="386" t="s">
        <v>0</v>
      </c>
      <c r="C22" s="387"/>
      <c r="D22" s="327"/>
      <c r="E22" s="327"/>
      <c r="F22" s="327"/>
    </row>
    <row r="23" spans="2:7" s="8" customFormat="1">
      <c r="B23" s="382" t="s">
        <v>222</v>
      </c>
      <c r="C23" s="383"/>
      <c r="D23" s="290">
        <v>1</v>
      </c>
      <c r="E23" s="290">
        <v>0</v>
      </c>
      <c r="F23" s="290">
        <v>0</v>
      </c>
    </row>
    <row r="24" spans="2:7" s="51" customFormat="1">
      <c r="B24" s="291" t="s">
        <v>6</v>
      </c>
      <c r="C24" s="291"/>
      <c r="D24" s="292">
        <f>+'Հավելված N 1'!D23</f>
        <v>59524</v>
      </c>
      <c r="E24" s="292">
        <f>+'Հավելված N 1'!E23</f>
        <v>0</v>
      </c>
      <c r="F24" s="292">
        <f>+'Հավելված N 1'!F23</f>
        <v>0</v>
      </c>
      <c r="G24" s="81"/>
    </row>
    <row r="25" spans="2:7" s="8" customFormat="1"/>
    <row r="26" spans="2:7" s="8" customFormat="1">
      <c r="B26" s="24" t="s">
        <v>1</v>
      </c>
      <c r="C26" s="24" t="s">
        <v>2</v>
      </c>
      <c r="D26" s="78"/>
      <c r="E26" s="78"/>
      <c r="F26" s="78"/>
    </row>
    <row r="27" spans="2:7" s="8" customFormat="1">
      <c r="B27" s="79">
        <v>1146</v>
      </c>
      <c r="C27" s="154" t="s">
        <v>128</v>
      </c>
      <c r="D27" s="24"/>
      <c r="E27" s="24"/>
      <c r="F27" s="24"/>
    </row>
    <row r="28" spans="2:7" s="8" customFormat="1"/>
    <row r="29" spans="2:7" s="8" customFormat="1" ht="18" customHeight="1">
      <c r="B29" s="388" t="s">
        <v>3</v>
      </c>
      <c r="C29" s="389"/>
      <c r="D29" s="24"/>
      <c r="E29" s="24"/>
      <c r="F29" s="24"/>
    </row>
    <row r="30" spans="2:7" s="8" customFormat="1" ht="37.1" customHeight="1">
      <c r="B30" s="23" t="s">
        <v>4</v>
      </c>
      <c r="C30" s="147">
        <v>1146</v>
      </c>
      <c r="D30" s="319" t="s">
        <v>113</v>
      </c>
      <c r="E30" s="320"/>
      <c r="F30" s="321"/>
    </row>
    <row r="31" spans="2:7" s="8" customFormat="1">
      <c r="B31" s="126" t="s">
        <v>5</v>
      </c>
      <c r="C31" s="147">
        <v>11002</v>
      </c>
      <c r="D31" s="206" t="s">
        <v>177</v>
      </c>
      <c r="E31" s="206" t="s">
        <v>178</v>
      </c>
      <c r="F31" s="166" t="s">
        <v>9</v>
      </c>
    </row>
    <row r="32" spans="2:7" s="8" customFormat="1" ht="36">
      <c r="B32" s="155" t="s">
        <v>33</v>
      </c>
      <c r="C32" s="169" t="s">
        <v>186</v>
      </c>
      <c r="D32" s="331"/>
      <c r="E32" s="331"/>
      <c r="F32" s="331"/>
    </row>
    <row r="33" spans="2:7" s="8" customFormat="1" ht="54">
      <c r="B33" s="155" t="s">
        <v>34</v>
      </c>
      <c r="C33" s="169" t="s">
        <v>187</v>
      </c>
      <c r="D33" s="332"/>
      <c r="E33" s="332"/>
      <c r="F33" s="332"/>
    </row>
    <row r="34" spans="2:7" s="8" customFormat="1" ht="36">
      <c r="B34" s="155" t="s">
        <v>35</v>
      </c>
      <c r="C34" s="156" t="s">
        <v>166</v>
      </c>
      <c r="D34" s="332"/>
      <c r="E34" s="332"/>
      <c r="F34" s="332"/>
    </row>
    <row r="35" spans="2:7" s="8" customFormat="1" ht="72">
      <c r="B35" s="155" t="s">
        <v>167</v>
      </c>
      <c r="C35" s="156" t="s">
        <v>188</v>
      </c>
      <c r="D35" s="332"/>
      <c r="E35" s="332"/>
      <c r="F35" s="332"/>
    </row>
    <row r="36" spans="2:7" s="8" customFormat="1" ht="18" customHeight="1">
      <c r="B36" s="390" t="s">
        <v>0</v>
      </c>
      <c r="C36" s="391"/>
      <c r="D36" s="327"/>
      <c r="E36" s="327"/>
      <c r="F36" s="327"/>
    </row>
    <row r="37" spans="2:7" s="51" customFormat="1">
      <c r="B37" s="25" t="s">
        <v>6</v>
      </c>
      <c r="C37" s="25"/>
      <c r="D37" s="80">
        <f>+'Հավելված N 1'!D36</f>
        <v>0</v>
      </c>
      <c r="E37" s="80">
        <f>+'Հավելված N 1'!E36</f>
        <v>-109057.7</v>
      </c>
      <c r="F37" s="80">
        <f>+'Հավելված N 1'!F36</f>
        <v>-109057.7</v>
      </c>
      <c r="G37" s="81"/>
    </row>
    <row r="39" spans="2:7" s="8" customFormat="1">
      <c r="B39" s="285" t="s">
        <v>1</v>
      </c>
      <c r="C39" s="285" t="s">
        <v>2</v>
      </c>
      <c r="D39" s="286"/>
      <c r="E39" s="286"/>
      <c r="F39" s="286"/>
    </row>
    <row r="40" spans="2:7" s="8" customFormat="1">
      <c r="B40" s="287">
        <v>1148</v>
      </c>
      <c r="C40" s="253" t="s">
        <v>204</v>
      </c>
      <c r="D40" s="285"/>
      <c r="E40" s="285"/>
      <c r="F40" s="285"/>
    </row>
    <row r="41" spans="2:7" s="8" customFormat="1"/>
    <row r="42" spans="2:7" s="8" customFormat="1">
      <c r="B42" s="384" t="s">
        <v>3</v>
      </c>
      <c r="C42" s="385"/>
      <c r="D42" s="285"/>
      <c r="E42" s="285"/>
      <c r="F42" s="285"/>
    </row>
    <row r="43" spans="2:7" s="8" customFormat="1" ht="37.1" customHeight="1">
      <c r="B43" s="253" t="s">
        <v>4</v>
      </c>
      <c r="C43" s="275">
        <v>1148</v>
      </c>
      <c r="D43" s="319" t="s">
        <v>113</v>
      </c>
      <c r="E43" s="320"/>
      <c r="F43" s="321"/>
    </row>
    <row r="44" spans="2:7" s="8" customFormat="1">
      <c r="B44" s="253" t="s">
        <v>5</v>
      </c>
      <c r="C44" s="275">
        <v>11016</v>
      </c>
      <c r="D44" s="267" t="s">
        <v>177</v>
      </c>
      <c r="E44" s="267" t="s">
        <v>216</v>
      </c>
      <c r="F44" s="267" t="s">
        <v>12</v>
      </c>
    </row>
    <row r="45" spans="2:7" s="8" customFormat="1" ht="54">
      <c r="B45" s="253" t="s">
        <v>217</v>
      </c>
      <c r="C45" s="296" t="s">
        <v>223</v>
      </c>
      <c r="D45" s="331"/>
      <c r="E45" s="331"/>
      <c r="F45" s="331"/>
    </row>
    <row r="46" spans="2:7" s="8" customFormat="1" ht="90">
      <c r="B46" s="253" t="s">
        <v>218</v>
      </c>
      <c r="C46" s="296" t="s">
        <v>224</v>
      </c>
      <c r="D46" s="332"/>
      <c r="E46" s="332"/>
      <c r="F46" s="332"/>
    </row>
    <row r="47" spans="2:7" s="8" customFormat="1" ht="18" customHeight="1">
      <c r="B47" s="289" t="s">
        <v>219</v>
      </c>
      <c r="C47" s="296" t="s">
        <v>166</v>
      </c>
      <c r="D47" s="332"/>
      <c r="E47" s="332"/>
      <c r="F47" s="332"/>
    </row>
    <row r="48" spans="2:7" s="8" customFormat="1" ht="72">
      <c r="B48" s="256" t="s">
        <v>167</v>
      </c>
      <c r="C48" s="296" t="s">
        <v>225</v>
      </c>
      <c r="D48" s="332"/>
      <c r="E48" s="332"/>
      <c r="F48" s="332"/>
    </row>
    <row r="49" spans="2:7" s="8" customFormat="1">
      <c r="B49" s="386" t="s">
        <v>0</v>
      </c>
      <c r="C49" s="387"/>
      <c r="D49" s="327"/>
      <c r="E49" s="327"/>
      <c r="F49" s="327"/>
    </row>
    <row r="50" spans="2:7" s="8" customFormat="1">
      <c r="B50" s="382" t="s">
        <v>226</v>
      </c>
      <c r="C50" s="411"/>
      <c r="D50" s="297">
        <v>-529</v>
      </c>
      <c r="E50" s="292">
        <v>0</v>
      </c>
      <c r="F50" s="292">
        <v>0</v>
      </c>
    </row>
    <row r="51" spans="2:7" s="51" customFormat="1">
      <c r="B51" s="291" t="s">
        <v>6</v>
      </c>
      <c r="C51" s="291"/>
      <c r="D51" s="292">
        <f>+'Հավելված N 1'!D49</f>
        <v>-59524</v>
      </c>
      <c r="E51" s="292">
        <f>+'Հավելված N 1'!E49</f>
        <v>0</v>
      </c>
      <c r="F51" s="292">
        <f>+'Հավելված N 1'!F49</f>
        <v>0</v>
      </c>
      <c r="G51" s="81"/>
    </row>
    <row r="53" spans="2:7">
      <c r="B53" s="28" t="s">
        <v>1</v>
      </c>
      <c r="C53" s="408" t="s">
        <v>2</v>
      </c>
      <c r="D53" s="409"/>
      <c r="E53" s="409"/>
      <c r="F53" s="410"/>
    </row>
    <row r="54" spans="2:7">
      <c r="B54" s="79">
        <v>1183</v>
      </c>
      <c r="C54" s="26" t="s">
        <v>105</v>
      </c>
      <c r="D54" s="26"/>
      <c r="E54" s="26"/>
      <c r="F54" s="26"/>
    </row>
    <row r="55" spans="2:7">
      <c r="B55" s="8"/>
      <c r="C55" s="8"/>
      <c r="D55" s="8"/>
      <c r="E55" s="8"/>
      <c r="F55" s="8"/>
    </row>
    <row r="56" spans="2:7" s="143" customFormat="1">
      <c r="B56" s="414" t="s">
        <v>3</v>
      </c>
      <c r="C56" s="415"/>
      <c r="D56" s="181"/>
      <c r="E56" s="181"/>
      <c r="F56" s="181"/>
    </row>
    <row r="57" spans="2:7" s="8" customFormat="1" ht="37.1" customHeight="1">
      <c r="B57" s="23" t="s">
        <v>32</v>
      </c>
      <c r="C57" s="147">
        <v>1183</v>
      </c>
      <c r="D57" s="319" t="s">
        <v>93</v>
      </c>
      <c r="E57" s="320"/>
      <c r="F57" s="321"/>
    </row>
    <row r="58" spans="2:7" s="143" customFormat="1">
      <c r="B58" s="15" t="s">
        <v>133</v>
      </c>
      <c r="C58" s="64">
        <v>32001</v>
      </c>
      <c r="D58" s="206" t="s">
        <v>177</v>
      </c>
      <c r="E58" s="206" t="s">
        <v>178</v>
      </c>
      <c r="F58" s="206" t="s">
        <v>9</v>
      </c>
    </row>
    <row r="59" spans="2:7" s="143" customFormat="1" ht="36">
      <c r="B59" s="15" t="s">
        <v>33</v>
      </c>
      <c r="C59" s="76" t="s">
        <v>121</v>
      </c>
      <c r="D59" s="331"/>
      <c r="E59" s="331"/>
      <c r="F59" s="331"/>
    </row>
    <row r="60" spans="2:7" s="143" customFormat="1" ht="75" customHeight="1">
      <c r="B60" s="15" t="s">
        <v>34</v>
      </c>
      <c r="C60" s="76" t="s">
        <v>124</v>
      </c>
      <c r="D60" s="332"/>
      <c r="E60" s="332"/>
      <c r="F60" s="332"/>
    </row>
    <row r="61" spans="2:7" s="143" customFormat="1" ht="36">
      <c r="B61" s="15" t="s">
        <v>35</v>
      </c>
      <c r="C61" s="182" t="s">
        <v>104</v>
      </c>
      <c r="D61" s="332"/>
      <c r="E61" s="332"/>
      <c r="F61" s="332"/>
    </row>
    <row r="62" spans="2:7" s="143" customFormat="1" ht="72" customHeight="1">
      <c r="B62" s="15" t="s">
        <v>107</v>
      </c>
      <c r="C62" s="182" t="s">
        <v>106</v>
      </c>
      <c r="D62" s="332"/>
      <c r="E62" s="332"/>
      <c r="F62" s="332"/>
    </row>
    <row r="63" spans="2:7" s="143" customFormat="1">
      <c r="B63" s="328" t="s">
        <v>36</v>
      </c>
      <c r="C63" s="328"/>
      <c r="D63" s="327"/>
      <c r="E63" s="327"/>
      <c r="F63" s="327"/>
    </row>
    <row r="64" spans="2:7" s="143" customFormat="1" ht="17.45" customHeight="1">
      <c r="B64" s="412" t="s">
        <v>118</v>
      </c>
      <c r="C64" s="413"/>
      <c r="D64" s="83"/>
      <c r="E64" s="83">
        <v>11</v>
      </c>
      <c r="F64" s="83">
        <v>11</v>
      </c>
    </row>
    <row r="65" spans="2:7" s="143" customFormat="1" ht="37.1" customHeight="1">
      <c r="B65" s="412" t="s">
        <v>112</v>
      </c>
      <c r="C65" s="413"/>
      <c r="D65" s="183"/>
      <c r="E65" s="183">
        <v>11</v>
      </c>
      <c r="F65" s="183">
        <v>11</v>
      </c>
    </row>
    <row r="66" spans="2:7" s="143" customFormat="1">
      <c r="B66" s="25" t="s">
        <v>37</v>
      </c>
      <c r="C66" s="25"/>
      <c r="D66" s="80">
        <f>+'Հավելված N 1'!D62</f>
        <v>0</v>
      </c>
      <c r="E66" s="80">
        <f>+'Հավելված N 1'!E62</f>
        <v>101783.7</v>
      </c>
      <c r="F66" s="80">
        <f>+'Հավելված N 1'!F62</f>
        <v>101783.7</v>
      </c>
    </row>
    <row r="67" spans="2:7" ht="9.9499999999999993" customHeight="1"/>
    <row r="68" spans="2:7">
      <c r="B68" s="402" t="s">
        <v>3</v>
      </c>
      <c r="C68" s="403"/>
      <c r="D68" s="82"/>
      <c r="E68" s="82"/>
      <c r="F68" s="82"/>
      <c r="G68" s="8"/>
    </row>
    <row r="69" spans="2:7" s="8" customFormat="1" ht="37.1" customHeight="1">
      <c r="B69" s="23" t="s">
        <v>32</v>
      </c>
      <c r="C69" s="64">
        <v>1183</v>
      </c>
      <c r="D69" s="319" t="s">
        <v>93</v>
      </c>
      <c r="E69" s="320"/>
      <c r="F69" s="321"/>
      <c r="G69" s="6"/>
    </row>
    <row r="70" spans="2:7">
      <c r="B70" s="155" t="s">
        <v>133</v>
      </c>
      <c r="C70" s="147">
        <v>32012</v>
      </c>
      <c r="D70" s="206" t="s">
        <v>177</v>
      </c>
      <c r="E70" s="206" t="s">
        <v>178</v>
      </c>
      <c r="F70" s="206" t="s">
        <v>9</v>
      </c>
    </row>
    <row r="71" spans="2:7" ht="36">
      <c r="B71" s="155" t="s">
        <v>33</v>
      </c>
      <c r="C71" s="159" t="s">
        <v>155</v>
      </c>
      <c r="D71" s="404"/>
      <c r="E71" s="404"/>
      <c r="F71" s="404"/>
    </row>
    <row r="72" spans="2:7" ht="36">
      <c r="B72" s="155" t="s">
        <v>34</v>
      </c>
      <c r="C72" s="159" t="s">
        <v>156</v>
      </c>
      <c r="D72" s="405"/>
      <c r="E72" s="405"/>
      <c r="F72" s="405"/>
    </row>
    <row r="73" spans="2:7" ht="36">
      <c r="B73" s="155" t="s">
        <v>35</v>
      </c>
      <c r="C73" s="156" t="s">
        <v>104</v>
      </c>
      <c r="D73" s="405"/>
      <c r="E73" s="405"/>
      <c r="F73" s="405"/>
    </row>
    <row r="74" spans="2:7" ht="54">
      <c r="B74" s="155" t="s">
        <v>132</v>
      </c>
      <c r="C74" s="156" t="s">
        <v>106</v>
      </c>
      <c r="D74" s="405"/>
      <c r="E74" s="405"/>
      <c r="F74" s="405"/>
    </row>
    <row r="75" spans="2:7">
      <c r="B75" s="407" t="s">
        <v>36</v>
      </c>
      <c r="C75" s="407"/>
      <c r="D75" s="406"/>
      <c r="E75" s="406"/>
      <c r="F75" s="406"/>
    </row>
    <row r="76" spans="2:7">
      <c r="B76" s="401" t="s">
        <v>157</v>
      </c>
      <c r="C76" s="401"/>
      <c r="D76" s="196"/>
      <c r="E76" s="196">
        <v>100</v>
      </c>
      <c r="F76" s="196">
        <v>100</v>
      </c>
    </row>
    <row r="77" spans="2:7">
      <c r="B77" s="27" t="s">
        <v>37</v>
      </c>
      <c r="C77" s="27"/>
      <c r="D77" s="80">
        <f>+'Հավելված N 1'!D68</f>
        <v>0</v>
      </c>
      <c r="E77" s="80">
        <f>+'Հավելված N 1'!E68</f>
        <v>7274</v>
      </c>
      <c r="F77" s="80">
        <f>+'Հավելված N 1'!F68</f>
        <v>7274</v>
      </c>
    </row>
  </sheetData>
  <mergeCells count="43">
    <mergeCell ref="C53:F53"/>
    <mergeCell ref="B50:C50"/>
    <mergeCell ref="D30:F30"/>
    <mergeCell ref="D57:F57"/>
    <mergeCell ref="D69:F69"/>
    <mergeCell ref="D59:D63"/>
    <mergeCell ref="E59:E63"/>
    <mergeCell ref="D32:D36"/>
    <mergeCell ref="E32:E36"/>
    <mergeCell ref="F32:F36"/>
    <mergeCell ref="B65:C65"/>
    <mergeCell ref="B64:C64"/>
    <mergeCell ref="B56:C56"/>
    <mergeCell ref="F59:F63"/>
    <mergeCell ref="B63:C63"/>
    <mergeCell ref="B76:C76"/>
    <mergeCell ref="B68:C68"/>
    <mergeCell ref="F71:F75"/>
    <mergeCell ref="B75:C75"/>
    <mergeCell ref="D71:D75"/>
    <mergeCell ref="E71:E75"/>
    <mergeCell ref="C2:F2"/>
    <mergeCell ref="C1:F1"/>
    <mergeCell ref="B9:F9"/>
    <mergeCell ref="A7:F7"/>
    <mergeCell ref="B5:F5"/>
    <mergeCell ref="C3:F3"/>
    <mergeCell ref="C8:E8"/>
    <mergeCell ref="B15:C15"/>
    <mergeCell ref="D16:F16"/>
    <mergeCell ref="D18:D22"/>
    <mergeCell ref="E18:E22"/>
    <mergeCell ref="F18:F22"/>
    <mergeCell ref="B22:C22"/>
    <mergeCell ref="B23:C23"/>
    <mergeCell ref="B42:C42"/>
    <mergeCell ref="D43:F43"/>
    <mergeCell ref="D45:D49"/>
    <mergeCell ref="E45:E49"/>
    <mergeCell ref="F45:F49"/>
    <mergeCell ref="B49:C49"/>
    <mergeCell ref="B29:C29"/>
    <mergeCell ref="B36:C36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121"/>
  <sheetViews>
    <sheetView topLeftCell="A112" zoomScale="85" zoomScaleNormal="85" zoomScaleSheetLayoutView="100" workbookViewId="0">
      <selection activeCell="C14" sqref="C14"/>
    </sheetView>
  </sheetViews>
  <sheetFormatPr defaultColWidth="9.09765625" defaultRowHeight="18"/>
  <cols>
    <col min="1" max="1" width="5.296875" style="6" customWidth="1"/>
    <col min="2" max="2" width="24.59765625" style="6" customWidth="1"/>
    <col min="3" max="3" width="67.8984375" style="6" customWidth="1"/>
    <col min="4" max="6" width="21.09765625" style="6" customWidth="1"/>
    <col min="7" max="7" width="32" style="6" customWidth="1"/>
    <col min="8" max="8" width="49.8984375" style="6" customWidth="1"/>
    <col min="9" max="16384" width="9.09765625" style="6"/>
  </cols>
  <sheetData>
    <row r="1" spans="1:6" ht="37.5" customHeight="1">
      <c r="C1" s="393" t="s">
        <v>88</v>
      </c>
      <c r="D1" s="393"/>
      <c r="E1" s="393"/>
      <c r="F1" s="393"/>
    </row>
    <row r="2" spans="1:6" ht="17.45" customHeight="1">
      <c r="C2" s="392" t="s">
        <v>180</v>
      </c>
      <c r="D2" s="392"/>
      <c r="E2" s="392"/>
      <c r="F2" s="392"/>
    </row>
    <row r="3" spans="1:6" ht="17.45" customHeight="1">
      <c r="C3" s="392" t="s">
        <v>7</v>
      </c>
      <c r="D3" s="392"/>
      <c r="E3" s="392"/>
      <c r="F3" s="392"/>
    </row>
    <row r="5" spans="1:6" ht="59.45" customHeight="1">
      <c r="A5" s="73"/>
      <c r="B5" s="399" t="s">
        <v>229</v>
      </c>
      <c r="C5" s="399"/>
      <c r="D5" s="399"/>
      <c r="E5" s="399"/>
      <c r="F5" s="399"/>
    </row>
    <row r="6" spans="1:6" ht="23.45" customHeight="1"/>
    <row r="7" spans="1:6" ht="21.95" customHeight="1">
      <c r="A7" s="398" t="s">
        <v>227</v>
      </c>
      <c r="B7" s="398"/>
      <c r="C7" s="398"/>
      <c r="D7" s="398"/>
      <c r="E7" s="398"/>
      <c r="F7" s="398"/>
    </row>
    <row r="8" spans="1:6" ht="38.9" customHeight="1">
      <c r="C8" s="400" t="s">
        <v>39</v>
      </c>
      <c r="D8" s="400"/>
      <c r="E8" s="400"/>
      <c r="F8" s="22"/>
    </row>
    <row r="9" spans="1:6">
      <c r="B9" s="394" t="s">
        <v>114</v>
      </c>
      <c r="C9" s="395"/>
      <c r="D9" s="396"/>
      <c r="E9" s="396"/>
      <c r="F9" s="397"/>
    </row>
    <row r="10" spans="1:6" s="54" customFormat="1">
      <c r="B10" s="74"/>
      <c r="C10" s="74"/>
      <c r="D10" s="75"/>
      <c r="E10" s="75"/>
      <c r="F10" s="75"/>
    </row>
    <row r="11" spans="1:6" s="54" customFormat="1">
      <c r="B11" s="74"/>
      <c r="C11" s="74"/>
    </row>
    <row r="12" spans="1:6" s="8" customFormat="1">
      <c r="B12" s="285" t="s">
        <v>1</v>
      </c>
      <c r="C12" s="285" t="s">
        <v>2</v>
      </c>
      <c r="D12" s="286"/>
      <c r="E12" s="286"/>
      <c r="F12" s="286"/>
    </row>
    <row r="13" spans="1:6" s="8" customFormat="1">
      <c r="B13" s="287">
        <v>1041</v>
      </c>
      <c r="C13" s="253" t="s">
        <v>209</v>
      </c>
      <c r="D13" s="285"/>
      <c r="E13" s="285"/>
      <c r="F13" s="285"/>
    </row>
    <row r="14" spans="1:6" s="8" customFormat="1"/>
    <row r="15" spans="1:6" s="8" customFormat="1">
      <c r="B15" s="384" t="s">
        <v>3</v>
      </c>
      <c r="C15" s="385"/>
      <c r="D15" s="285"/>
      <c r="E15" s="285"/>
      <c r="F15" s="285"/>
    </row>
    <row r="16" spans="1:6" s="8" customFormat="1" ht="37.1" customHeight="1">
      <c r="B16" s="253" t="s">
        <v>4</v>
      </c>
      <c r="C16" s="275">
        <v>1041</v>
      </c>
      <c r="D16" s="319" t="s">
        <v>93</v>
      </c>
      <c r="E16" s="320"/>
      <c r="F16" s="321"/>
    </row>
    <row r="17" spans="2:7" s="8" customFormat="1">
      <c r="B17" s="253" t="s">
        <v>5</v>
      </c>
      <c r="C17" s="275">
        <v>32001</v>
      </c>
      <c r="D17" s="293" t="s">
        <v>177</v>
      </c>
      <c r="E17" s="293" t="s">
        <v>216</v>
      </c>
      <c r="F17" s="293" t="s">
        <v>12</v>
      </c>
    </row>
    <row r="18" spans="2:7" s="8" customFormat="1" ht="54">
      <c r="B18" s="253" t="s">
        <v>217</v>
      </c>
      <c r="C18" s="288" t="s">
        <v>191</v>
      </c>
      <c r="D18" s="331"/>
      <c r="E18" s="331"/>
      <c r="F18" s="331"/>
    </row>
    <row r="19" spans="2:7" s="8" customFormat="1" ht="72">
      <c r="B19" s="253" t="s">
        <v>218</v>
      </c>
      <c r="C19" s="288" t="s">
        <v>212</v>
      </c>
      <c r="D19" s="332"/>
      <c r="E19" s="332"/>
      <c r="F19" s="332"/>
    </row>
    <row r="20" spans="2:7" s="8" customFormat="1" ht="36">
      <c r="B20" s="289" t="s">
        <v>219</v>
      </c>
      <c r="C20" s="288" t="s">
        <v>104</v>
      </c>
      <c r="D20" s="332"/>
      <c r="E20" s="332"/>
      <c r="F20" s="332"/>
    </row>
    <row r="21" spans="2:7" s="8" customFormat="1" ht="54">
      <c r="B21" s="256" t="s">
        <v>220</v>
      </c>
      <c r="C21" s="288" t="s">
        <v>221</v>
      </c>
      <c r="D21" s="332"/>
      <c r="E21" s="332"/>
      <c r="F21" s="332"/>
    </row>
    <row r="22" spans="2:7" s="8" customFormat="1">
      <c r="B22" s="386" t="s">
        <v>0</v>
      </c>
      <c r="C22" s="387"/>
      <c r="D22" s="327"/>
      <c r="E22" s="327"/>
      <c r="F22" s="327"/>
    </row>
    <row r="23" spans="2:7" s="8" customFormat="1">
      <c r="B23" s="382" t="s">
        <v>222</v>
      </c>
      <c r="C23" s="383"/>
      <c r="D23" s="290">
        <v>1</v>
      </c>
      <c r="E23" s="290">
        <v>0</v>
      </c>
      <c r="F23" s="290">
        <v>0</v>
      </c>
    </row>
    <row r="24" spans="2:7" s="51" customFormat="1">
      <c r="B24" s="291" t="s">
        <v>6</v>
      </c>
      <c r="C24" s="291"/>
      <c r="D24" s="292">
        <f>+'Հավելված N 2'!G26</f>
        <v>59524</v>
      </c>
      <c r="E24" s="292">
        <f>+'Հավելված N 2'!H26</f>
        <v>0</v>
      </c>
      <c r="F24" s="292">
        <f>+'Հավելված N 2'!I26</f>
        <v>0</v>
      </c>
      <c r="G24" s="81"/>
    </row>
    <row r="26" spans="2:7" s="8" customFormat="1">
      <c r="B26" s="285" t="s">
        <v>1</v>
      </c>
      <c r="C26" s="285" t="s">
        <v>2</v>
      </c>
      <c r="D26" s="286"/>
      <c r="E26" s="286"/>
      <c r="F26" s="286"/>
    </row>
    <row r="27" spans="2:7" s="8" customFormat="1">
      <c r="B27" s="287">
        <v>1148</v>
      </c>
      <c r="C27" s="253" t="s">
        <v>204</v>
      </c>
      <c r="D27" s="285"/>
      <c r="E27" s="285"/>
      <c r="F27" s="285"/>
    </row>
    <row r="28" spans="2:7" s="8" customFormat="1"/>
    <row r="29" spans="2:7" s="8" customFormat="1">
      <c r="B29" s="384" t="s">
        <v>3</v>
      </c>
      <c r="C29" s="385"/>
      <c r="D29" s="285"/>
      <c r="E29" s="285"/>
      <c r="F29" s="285"/>
    </row>
    <row r="30" spans="2:7" s="8" customFormat="1" ht="37.1" customHeight="1">
      <c r="B30" s="253" t="s">
        <v>4</v>
      </c>
      <c r="C30" s="275">
        <v>1148</v>
      </c>
      <c r="D30" s="319" t="s">
        <v>113</v>
      </c>
      <c r="E30" s="320"/>
      <c r="F30" s="321"/>
    </row>
    <row r="31" spans="2:7" s="8" customFormat="1">
      <c r="B31" s="253" t="s">
        <v>5</v>
      </c>
      <c r="C31" s="275">
        <v>11016</v>
      </c>
      <c r="D31" s="267" t="s">
        <v>177</v>
      </c>
      <c r="E31" s="267" t="s">
        <v>216</v>
      </c>
      <c r="F31" s="267" t="s">
        <v>12</v>
      </c>
    </row>
    <row r="32" spans="2:7" s="8" customFormat="1" ht="54">
      <c r="B32" s="253" t="s">
        <v>217</v>
      </c>
      <c r="C32" s="296" t="s">
        <v>223</v>
      </c>
      <c r="D32" s="331"/>
      <c r="E32" s="331"/>
      <c r="F32" s="331"/>
    </row>
    <row r="33" spans="1:7" s="8" customFormat="1" ht="90">
      <c r="B33" s="253" t="s">
        <v>218</v>
      </c>
      <c r="C33" s="296" t="s">
        <v>224</v>
      </c>
      <c r="D33" s="332"/>
      <c r="E33" s="332"/>
      <c r="F33" s="332"/>
    </row>
    <row r="34" spans="1:7" s="8" customFormat="1" ht="18" customHeight="1">
      <c r="B34" s="289" t="s">
        <v>219</v>
      </c>
      <c r="C34" s="296" t="s">
        <v>166</v>
      </c>
      <c r="D34" s="332"/>
      <c r="E34" s="332"/>
      <c r="F34" s="332"/>
    </row>
    <row r="35" spans="1:7" s="8" customFormat="1" ht="72">
      <c r="B35" s="256" t="s">
        <v>167</v>
      </c>
      <c r="C35" s="296" t="s">
        <v>225</v>
      </c>
      <c r="D35" s="332"/>
      <c r="E35" s="332"/>
      <c r="F35" s="332"/>
    </row>
    <row r="36" spans="1:7" s="8" customFormat="1">
      <c r="B36" s="386" t="s">
        <v>0</v>
      </c>
      <c r="C36" s="387"/>
      <c r="D36" s="327"/>
      <c r="E36" s="327"/>
      <c r="F36" s="327"/>
    </row>
    <row r="37" spans="1:7" s="8" customFormat="1">
      <c r="B37" s="382" t="s">
        <v>226</v>
      </c>
      <c r="C37" s="411"/>
      <c r="D37" s="297">
        <v>-529</v>
      </c>
      <c r="E37" s="292">
        <v>0</v>
      </c>
      <c r="F37" s="292">
        <v>0</v>
      </c>
    </row>
    <row r="38" spans="1:7" s="51" customFormat="1">
      <c r="B38" s="291" t="s">
        <v>6</v>
      </c>
      <c r="C38" s="291"/>
      <c r="D38" s="292">
        <f>+'Հավելված N 2'!G69</f>
        <v>-59524</v>
      </c>
      <c r="E38" s="292">
        <f>+'Հավելված N 2'!H69</f>
        <v>0</v>
      </c>
      <c r="F38" s="292">
        <f>+'Հավելված N 2'!I69</f>
        <v>0</v>
      </c>
      <c r="G38" s="81"/>
    </row>
    <row r="39" spans="1:7" s="51" customFormat="1">
      <c r="B39" s="294"/>
      <c r="C39" s="294"/>
      <c r="D39" s="295"/>
      <c r="E39" s="295"/>
      <c r="F39" s="295"/>
      <c r="G39" s="81"/>
    </row>
    <row r="40" spans="1:7" s="51" customFormat="1">
      <c r="B40" s="294"/>
      <c r="C40" s="294"/>
      <c r="D40" s="295"/>
      <c r="E40" s="295"/>
      <c r="F40" s="295"/>
      <c r="G40" s="81"/>
    </row>
    <row r="41" spans="1:7" s="8" customFormat="1"/>
    <row r="42" spans="1:7" s="8" customFormat="1"/>
    <row r="43" spans="1:7" ht="21.95" customHeight="1">
      <c r="A43" s="398" t="s">
        <v>189</v>
      </c>
      <c r="B43" s="398"/>
      <c r="C43" s="398"/>
      <c r="D43" s="398"/>
      <c r="E43" s="398"/>
      <c r="F43" s="398"/>
    </row>
    <row r="44" spans="1:7" ht="38.9" customHeight="1">
      <c r="C44" s="400" t="s">
        <v>134</v>
      </c>
      <c r="D44" s="400"/>
      <c r="E44" s="400"/>
      <c r="F44" s="22"/>
    </row>
    <row r="45" spans="1:7">
      <c r="B45" s="394" t="s">
        <v>114</v>
      </c>
      <c r="C45" s="395"/>
      <c r="D45" s="396"/>
      <c r="E45" s="396"/>
      <c r="F45" s="397"/>
    </row>
    <row r="46" spans="1:7" s="54" customFormat="1">
      <c r="B46" s="74"/>
      <c r="C46" s="74"/>
      <c r="D46" s="75"/>
      <c r="E46" s="75"/>
      <c r="F46" s="75"/>
    </row>
    <row r="47" spans="1:7" s="54" customFormat="1">
      <c r="B47" s="74"/>
      <c r="C47" s="74"/>
    </row>
    <row r="48" spans="1:7" s="8" customFormat="1">
      <c r="B48" s="24" t="s">
        <v>1</v>
      </c>
      <c r="C48" s="24" t="s">
        <v>2</v>
      </c>
      <c r="D48" s="78"/>
      <c r="E48" s="78"/>
      <c r="F48" s="78"/>
    </row>
    <row r="49" spans="2:7" s="8" customFormat="1">
      <c r="B49" s="79">
        <v>1146</v>
      </c>
      <c r="C49" s="154" t="s">
        <v>128</v>
      </c>
      <c r="D49" s="24"/>
      <c r="E49" s="24"/>
      <c r="F49" s="24"/>
    </row>
    <row r="50" spans="2:7" s="8" customFormat="1"/>
    <row r="51" spans="2:7" s="8" customFormat="1" ht="18" customHeight="1">
      <c r="B51" s="388" t="s">
        <v>3</v>
      </c>
      <c r="C51" s="389"/>
      <c r="D51" s="24"/>
      <c r="E51" s="24"/>
      <c r="F51" s="24"/>
    </row>
    <row r="52" spans="2:7" s="8" customFormat="1" ht="37.1" customHeight="1">
      <c r="B52" s="23" t="s">
        <v>4</v>
      </c>
      <c r="C52" s="147">
        <v>1146</v>
      </c>
      <c r="D52" s="319" t="s">
        <v>113</v>
      </c>
      <c r="E52" s="320"/>
      <c r="F52" s="321"/>
    </row>
    <row r="53" spans="2:7" s="8" customFormat="1">
      <c r="B53" s="126" t="s">
        <v>5</v>
      </c>
      <c r="C53" s="147">
        <v>11002</v>
      </c>
      <c r="D53" s="206" t="s">
        <v>177</v>
      </c>
      <c r="E53" s="206" t="s">
        <v>178</v>
      </c>
      <c r="F53" s="206" t="s">
        <v>9</v>
      </c>
    </row>
    <row r="54" spans="2:7" s="8" customFormat="1" ht="36">
      <c r="B54" s="155" t="s">
        <v>33</v>
      </c>
      <c r="C54" s="212" t="s">
        <v>186</v>
      </c>
      <c r="D54" s="331"/>
      <c r="E54" s="331"/>
      <c r="F54" s="331"/>
    </row>
    <row r="55" spans="2:7" s="8" customFormat="1" ht="54">
      <c r="B55" s="155" t="s">
        <v>34</v>
      </c>
      <c r="C55" s="212" t="s">
        <v>187</v>
      </c>
      <c r="D55" s="332"/>
      <c r="E55" s="332"/>
      <c r="F55" s="332"/>
    </row>
    <row r="56" spans="2:7" s="8" customFormat="1" ht="36">
      <c r="B56" s="155" t="s">
        <v>35</v>
      </c>
      <c r="C56" s="156" t="s">
        <v>166</v>
      </c>
      <c r="D56" s="332"/>
      <c r="E56" s="332"/>
      <c r="F56" s="332"/>
    </row>
    <row r="57" spans="2:7" s="8" customFormat="1" ht="72">
      <c r="B57" s="155" t="s">
        <v>167</v>
      </c>
      <c r="C57" s="156" t="s">
        <v>190</v>
      </c>
      <c r="D57" s="332"/>
      <c r="E57" s="332"/>
      <c r="F57" s="332"/>
    </row>
    <row r="58" spans="2:7" s="8" customFormat="1" ht="18" customHeight="1">
      <c r="B58" s="390" t="s">
        <v>0</v>
      </c>
      <c r="C58" s="391"/>
      <c r="D58" s="327"/>
      <c r="E58" s="327"/>
      <c r="F58" s="327"/>
    </row>
    <row r="59" spans="2:7" s="51" customFormat="1">
      <c r="B59" s="25" t="s">
        <v>6</v>
      </c>
      <c r="C59" s="25"/>
      <c r="D59" s="80">
        <f>+'Հավելված N 2'!G45</f>
        <v>0</v>
      </c>
      <c r="E59" s="80">
        <f>+'Հավելված N 2'!H45</f>
        <v>-78771.399999999994</v>
      </c>
      <c r="F59" s="80">
        <f>+'Հավելված N 2'!I45</f>
        <v>-78771.399999999994</v>
      </c>
      <c r="G59" s="81"/>
    </row>
    <row r="61" spans="2:7">
      <c r="B61" s="28" t="s">
        <v>1</v>
      </c>
      <c r="C61" s="408" t="s">
        <v>2</v>
      </c>
      <c r="D61" s="409"/>
      <c r="E61" s="409"/>
      <c r="F61" s="410"/>
    </row>
    <row r="62" spans="2:7">
      <c r="B62" s="79">
        <v>1183</v>
      </c>
      <c r="C62" s="26" t="s">
        <v>105</v>
      </c>
      <c r="D62" s="26"/>
      <c r="E62" s="26"/>
      <c r="F62" s="26"/>
    </row>
    <row r="63" spans="2:7">
      <c r="B63" s="8"/>
      <c r="C63" s="8"/>
      <c r="D63" s="8"/>
      <c r="E63" s="8"/>
      <c r="F63" s="8"/>
    </row>
    <row r="64" spans="2:7" s="143" customFormat="1">
      <c r="B64" s="414" t="s">
        <v>3</v>
      </c>
      <c r="C64" s="415"/>
      <c r="D64" s="181"/>
      <c r="E64" s="181"/>
      <c r="F64" s="181"/>
    </row>
    <row r="65" spans="1:6" s="8" customFormat="1" ht="37.1" customHeight="1">
      <c r="B65" s="23" t="s">
        <v>32</v>
      </c>
      <c r="C65" s="147">
        <v>1183</v>
      </c>
      <c r="D65" s="319" t="s">
        <v>93</v>
      </c>
      <c r="E65" s="320"/>
      <c r="F65" s="321"/>
    </row>
    <row r="66" spans="1:6" s="143" customFormat="1">
      <c r="B66" s="15" t="s">
        <v>133</v>
      </c>
      <c r="C66" s="64">
        <v>32001</v>
      </c>
      <c r="D66" s="206" t="s">
        <v>177</v>
      </c>
      <c r="E66" s="206" t="s">
        <v>178</v>
      </c>
      <c r="F66" s="206" t="s">
        <v>9</v>
      </c>
    </row>
    <row r="67" spans="1:6" s="143" customFormat="1" ht="36">
      <c r="B67" s="15" t="s">
        <v>33</v>
      </c>
      <c r="C67" s="76" t="s">
        <v>121</v>
      </c>
      <c r="D67" s="331"/>
      <c r="E67" s="331"/>
      <c r="F67" s="331"/>
    </row>
    <row r="68" spans="1:6" s="143" customFormat="1" ht="75" customHeight="1">
      <c r="B68" s="15" t="s">
        <v>34</v>
      </c>
      <c r="C68" s="76" t="s">
        <v>124</v>
      </c>
      <c r="D68" s="332"/>
      <c r="E68" s="332"/>
      <c r="F68" s="332"/>
    </row>
    <row r="69" spans="1:6" s="143" customFormat="1" ht="36">
      <c r="B69" s="15" t="s">
        <v>35</v>
      </c>
      <c r="C69" s="182" t="s">
        <v>104</v>
      </c>
      <c r="D69" s="332"/>
      <c r="E69" s="332"/>
      <c r="F69" s="332"/>
    </row>
    <row r="70" spans="1:6" s="143" customFormat="1" ht="72" customHeight="1">
      <c r="B70" s="15" t="s">
        <v>107</v>
      </c>
      <c r="C70" s="182" t="s">
        <v>106</v>
      </c>
      <c r="D70" s="332"/>
      <c r="E70" s="332"/>
      <c r="F70" s="332"/>
    </row>
    <row r="71" spans="1:6" s="143" customFormat="1">
      <c r="B71" s="328" t="s">
        <v>36</v>
      </c>
      <c r="C71" s="328"/>
      <c r="D71" s="327"/>
      <c r="E71" s="327"/>
      <c r="F71" s="327"/>
    </row>
    <row r="72" spans="1:6" s="143" customFormat="1" ht="17.45" customHeight="1">
      <c r="B72" s="412" t="s">
        <v>118</v>
      </c>
      <c r="C72" s="413"/>
      <c r="D72" s="83">
        <v>0</v>
      </c>
      <c r="E72" s="83">
        <v>9</v>
      </c>
      <c r="F72" s="83">
        <v>9</v>
      </c>
    </row>
    <row r="73" spans="1:6" s="143" customFormat="1" ht="37.1" customHeight="1">
      <c r="B73" s="412" t="s">
        <v>112</v>
      </c>
      <c r="C73" s="413"/>
      <c r="D73" s="183">
        <v>0</v>
      </c>
      <c r="E73" s="183">
        <v>9</v>
      </c>
      <c r="F73" s="183">
        <v>9</v>
      </c>
    </row>
    <row r="74" spans="1:6" s="143" customFormat="1">
      <c r="B74" s="25" t="s">
        <v>37</v>
      </c>
      <c r="C74" s="25"/>
      <c r="D74" s="80">
        <f>+'Հավելված N 2'!G86</f>
        <v>0</v>
      </c>
      <c r="E74" s="80">
        <f>+'Հավելված N 2'!H86</f>
        <v>78771.399999999994</v>
      </c>
      <c r="F74" s="80">
        <f>+'Հավելված N 2'!I86</f>
        <v>78771.399999999994</v>
      </c>
    </row>
    <row r="79" spans="1:6" ht="21.95" customHeight="1">
      <c r="A79" s="398" t="s">
        <v>126</v>
      </c>
      <c r="B79" s="398"/>
      <c r="C79" s="398"/>
      <c r="D79" s="398"/>
      <c r="E79" s="398"/>
      <c r="F79" s="398"/>
    </row>
    <row r="80" spans="1:6" ht="38.9" customHeight="1">
      <c r="C80" s="400" t="s">
        <v>144</v>
      </c>
      <c r="D80" s="400"/>
      <c r="E80" s="400"/>
      <c r="F80" s="22"/>
    </row>
    <row r="81" spans="2:7">
      <c r="B81" s="394" t="s">
        <v>114</v>
      </c>
      <c r="C81" s="395"/>
      <c r="D81" s="396"/>
      <c r="E81" s="396"/>
      <c r="F81" s="397"/>
    </row>
    <row r="82" spans="2:7" s="54" customFormat="1">
      <c r="B82" s="74"/>
      <c r="C82" s="74"/>
      <c r="D82" s="75"/>
      <c r="E82" s="75"/>
      <c r="F82" s="75"/>
    </row>
    <row r="83" spans="2:7" s="54" customFormat="1">
      <c r="B83" s="74"/>
      <c r="C83" s="74"/>
    </row>
    <row r="84" spans="2:7" s="8" customFormat="1">
      <c r="B84" s="24" t="s">
        <v>1</v>
      </c>
      <c r="C84" s="24" t="s">
        <v>2</v>
      </c>
      <c r="D84" s="78"/>
      <c r="E84" s="78"/>
      <c r="F84" s="78"/>
    </row>
    <row r="85" spans="2:7" s="8" customFormat="1">
      <c r="B85" s="79">
        <v>1146</v>
      </c>
      <c r="C85" s="154" t="s">
        <v>128</v>
      </c>
      <c r="D85" s="24"/>
      <c r="E85" s="24"/>
      <c r="F85" s="24"/>
    </row>
    <row r="86" spans="2:7" s="8" customFormat="1"/>
    <row r="87" spans="2:7" s="8" customFormat="1" ht="18" customHeight="1">
      <c r="B87" s="388" t="s">
        <v>3</v>
      </c>
      <c r="C87" s="389"/>
      <c r="D87" s="24"/>
      <c r="E87" s="24"/>
      <c r="F87" s="24"/>
    </row>
    <row r="88" spans="2:7" s="8" customFormat="1" ht="37.1" customHeight="1">
      <c r="B88" s="23" t="s">
        <v>4</v>
      </c>
      <c r="C88" s="147">
        <v>1146</v>
      </c>
      <c r="D88" s="319" t="s">
        <v>113</v>
      </c>
      <c r="E88" s="320"/>
      <c r="F88" s="321"/>
    </row>
    <row r="89" spans="2:7" s="8" customFormat="1">
      <c r="B89" s="126" t="s">
        <v>5</v>
      </c>
      <c r="C89" s="147">
        <v>11002</v>
      </c>
      <c r="D89" s="206" t="s">
        <v>177</v>
      </c>
      <c r="E89" s="206" t="s">
        <v>178</v>
      </c>
      <c r="F89" s="206" t="s">
        <v>9</v>
      </c>
    </row>
    <row r="90" spans="2:7" s="8" customFormat="1" ht="36">
      <c r="B90" s="155" t="s">
        <v>33</v>
      </c>
      <c r="C90" s="212" t="s">
        <v>186</v>
      </c>
      <c r="D90" s="331"/>
      <c r="E90" s="331"/>
      <c r="F90" s="331"/>
    </row>
    <row r="91" spans="2:7" s="8" customFormat="1" ht="54">
      <c r="B91" s="155" t="s">
        <v>34</v>
      </c>
      <c r="C91" s="212" t="s">
        <v>187</v>
      </c>
      <c r="D91" s="332"/>
      <c r="E91" s="332"/>
      <c r="F91" s="332"/>
    </row>
    <row r="92" spans="2:7" s="8" customFormat="1" ht="36">
      <c r="B92" s="155" t="s">
        <v>35</v>
      </c>
      <c r="C92" s="156" t="s">
        <v>166</v>
      </c>
      <c r="D92" s="332"/>
      <c r="E92" s="332"/>
      <c r="F92" s="332"/>
    </row>
    <row r="93" spans="2:7" s="8" customFormat="1" ht="72">
      <c r="B93" s="155" t="s">
        <v>167</v>
      </c>
      <c r="C93" s="156" t="s">
        <v>190</v>
      </c>
      <c r="D93" s="332"/>
      <c r="E93" s="332"/>
      <c r="F93" s="332"/>
    </row>
    <row r="94" spans="2:7" s="8" customFormat="1" ht="18" customHeight="1">
      <c r="B94" s="390" t="s">
        <v>0</v>
      </c>
      <c r="C94" s="391"/>
      <c r="D94" s="327"/>
      <c r="E94" s="327"/>
      <c r="F94" s="327"/>
    </row>
    <row r="95" spans="2:7" s="51" customFormat="1">
      <c r="B95" s="25" t="s">
        <v>6</v>
      </c>
      <c r="C95" s="25"/>
      <c r="D95" s="80">
        <f>+'Հավելված N 2'!G52</f>
        <v>0</v>
      </c>
      <c r="E95" s="80">
        <f>+'Հավելված N 2'!H52</f>
        <v>-30286.3</v>
      </c>
      <c r="F95" s="80">
        <f>+'Հավելված N 2'!I52</f>
        <v>-30286.3</v>
      </c>
      <c r="G95" s="81"/>
    </row>
    <row r="97" spans="2:7">
      <c r="B97" s="28" t="s">
        <v>1</v>
      </c>
      <c r="C97" s="408" t="s">
        <v>2</v>
      </c>
      <c r="D97" s="409"/>
      <c r="E97" s="409"/>
      <c r="F97" s="410"/>
    </row>
    <row r="98" spans="2:7">
      <c r="B98" s="79">
        <v>1183</v>
      </c>
      <c r="C98" s="26" t="s">
        <v>105</v>
      </c>
      <c r="D98" s="26"/>
      <c r="E98" s="26"/>
      <c r="F98" s="26"/>
    </row>
    <row r="99" spans="2:7">
      <c r="B99" s="8"/>
      <c r="C99" s="8"/>
      <c r="D99" s="8"/>
      <c r="E99" s="8"/>
      <c r="F99" s="8"/>
    </row>
    <row r="100" spans="2:7" s="143" customFormat="1">
      <c r="B100" s="414" t="s">
        <v>3</v>
      </c>
      <c r="C100" s="415"/>
      <c r="D100" s="181"/>
      <c r="E100" s="181"/>
      <c r="F100" s="181"/>
    </row>
    <row r="101" spans="2:7" s="8" customFormat="1" ht="37.1" customHeight="1">
      <c r="B101" s="23" t="s">
        <v>32</v>
      </c>
      <c r="C101" s="147">
        <v>1183</v>
      </c>
      <c r="D101" s="319" t="s">
        <v>93</v>
      </c>
      <c r="E101" s="320"/>
      <c r="F101" s="321"/>
    </row>
    <row r="102" spans="2:7" s="143" customFormat="1">
      <c r="B102" s="15" t="s">
        <v>133</v>
      </c>
      <c r="C102" s="64">
        <v>32001</v>
      </c>
      <c r="D102" s="206" t="s">
        <v>177</v>
      </c>
      <c r="E102" s="206" t="s">
        <v>178</v>
      </c>
      <c r="F102" s="206" t="s">
        <v>9</v>
      </c>
    </row>
    <row r="103" spans="2:7" s="143" customFormat="1" ht="36">
      <c r="B103" s="15" t="s">
        <v>33</v>
      </c>
      <c r="C103" s="76" t="s">
        <v>121</v>
      </c>
      <c r="D103" s="331"/>
      <c r="E103" s="331"/>
      <c r="F103" s="331"/>
    </row>
    <row r="104" spans="2:7" s="143" customFormat="1" ht="75" customHeight="1">
      <c r="B104" s="15" t="s">
        <v>34</v>
      </c>
      <c r="C104" s="76" t="s">
        <v>124</v>
      </c>
      <c r="D104" s="332"/>
      <c r="E104" s="332"/>
      <c r="F104" s="332"/>
    </row>
    <row r="105" spans="2:7" s="143" customFormat="1" ht="36">
      <c r="B105" s="15" t="s">
        <v>35</v>
      </c>
      <c r="C105" s="182" t="s">
        <v>104</v>
      </c>
      <c r="D105" s="332"/>
      <c r="E105" s="332"/>
      <c r="F105" s="332"/>
    </row>
    <row r="106" spans="2:7" s="143" customFormat="1" ht="72" customHeight="1">
      <c r="B106" s="15" t="s">
        <v>107</v>
      </c>
      <c r="C106" s="182" t="s">
        <v>106</v>
      </c>
      <c r="D106" s="332"/>
      <c r="E106" s="332"/>
      <c r="F106" s="332"/>
    </row>
    <row r="107" spans="2:7" s="143" customFormat="1">
      <c r="B107" s="328" t="s">
        <v>36</v>
      </c>
      <c r="C107" s="328"/>
      <c r="D107" s="327"/>
      <c r="E107" s="327"/>
      <c r="F107" s="327"/>
    </row>
    <row r="108" spans="2:7" s="143" customFormat="1" ht="17.45" customHeight="1">
      <c r="B108" s="412" t="s">
        <v>118</v>
      </c>
      <c r="C108" s="413"/>
      <c r="D108" s="83">
        <v>0</v>
      </c>
      <c r="E108" s="83">
        <v>2</v>
      </c>
      <c r="F108" s="83">
        <v>2</v>
      </c>
    </row>
    <row r="109" spans="2:7" s="143" customFormat="1" ht="37.1" customHeight="1">
      <c r="B109" s="412" t="s">
        <v>112</v>
      </c>
      <c r="C109" s="413"/>
      <c r="D109" s="183">
        <v>0</v>
      </c>
      <c r="E109" s="183">
        <v>2</v>
      </c>
      <c r="F109" s="183">
        <v>2</v>
      </c>
    </row>
    <row r="110" spans="2:7" s="143" customFormat="1">
      <c r="B110" s="25" t="s">
        <v>37</v>
      </c>
      <c r="C110" s="25"/>
      <c r="D110" s="80">
        <f>+'Հավելված N 2'!G93</f>
        <v>0</v>
      </c>
      <c r="E110" s="80">
        <f>+'Հավելված N 2'!H93</f>
        <v>23012.3</v>
      </c>
      <c r="F110" s="80">
        <f>+'Հավելված N 2'!I93</f>
        <v>23012.3</v>
      </c>
    </row>
    <row r="111" spans="2:7" ht="9.9499999999999993" customHeight="1"/>
    <row r="112" spans="2:7">
      <c r="B112" s="402" t="s">
        <v>3</v>
      </c>
      <c r="C112" s="403"/>
      <c r="D112" s="82"/>
      <c r="E112" s="82"/>
      <c r="F112" s="82"/>
      <c r="G112" s="8"/>
    </row>
    <row r="113" spans="2:7" s="8" customFormat="1" ht="37.1" customHeight="1">
      <c r="B113" s="23" t="s">
        <v>32</v>
      </c>
      <c r="C113" s="64">
        <v>1183</v>
      </c>
      <c r="D113" s="319" t="s">
        <v>93</v>
      </c>
      <c r="E113" s="320"/>
      <c r="F113" s="321"/>
      <c r="G113" s="6"/>
    </row>
    <row r="114" spans="2:7">
      <c r="B114" s="155" t="s">
        <v>133</v>
      </c>
      <c r="C114" s="147">
        <v>32012</v>
      </c>
      <c r="D114" s="206" t="s">
        <v>177</v>
      </c>
      <c r="E114" s="206" t="s">
        <v>178</v>
      </c>
      <c r="F114" s="206" t="s">
        <v>9</v>
      </c>
    </row>
    <row r="115" spans="2:7" ht="36">
      <c r="B115" s="155" t="s">
        <v>33</v>
      </c>
      <c r="C115" s="212" t="s">
        <v>155</v>
      </c>
      <c r="D115" s="404"/>
      <c r="E115" s="404"/>
      <c r="F115" s="404"/>
    </row>
    <row r="116" spans="2:7" ht="36">
      <c r="B116" s="155" t="s">
        <v>34</v>
      </c>
      <c r="C116" s="212" t="s">
        <v>156</v>
      </c>
      <c r="D116" s="405"/>
      <c r="E116" s="405"/>
      <c r="F116" s="405"/>
    </row>
    <row r="117" spans="2:7" ht="36">
      <c r="B117" s="155" t="s">
        <v>35</v>
      </c>
      <c r="C117" s="156" t="s">
        <v>104</v>
      </c>
      <c r="D117" s="405"/>
      <c r="E117" s="405"/>
      <c r="F117" s="405"/>
    </row>
    <row r="118" spans="2:7" ht="54">
      <c r="B118" s="155" t="s">
        <v>132</v>
      </c>
      <c r="C118" s="156" t="s">
        <v>106</v>
      </c>
      <c r="D118" s="405"/>
      <c r="E118" s="405"/>
      <c r="F118" s="405"/>
    </row>
    <row r="119" spans="2:7">
      <c r="B119" s="407" t="s">
        <v>36</v>
      </c>
      <c r="C119" s="407"/>
      <c r="D119" s="406"/>
      <c r="E119" s="406"/>
      <c r="F119" s="406"/>
    </row>
    <row r="120" spans="2:7">
      <c r="B120" s="401" t="s">
        <v>157</v>
      </c>
      <c r="C120" s="401"/>
      <c r="D120" s="196"/>
      <c r="E120" s="196">
        <v>100</v>
      </c>
      <c r="F120" s="196">
        <v>100</v>
      </c>
    </row>
    <row r="121" spans="2:7">
      <c r="B121" s="27" t="s">
        <v>37</v>
      </c>
      <c r="C121" s="27"/>
      <c r="D121" s="80">
        <f>+'Հավելված N 2'!G102</f>
        <v>0</v>
      </c>
      <c r="E121" s="80">
        <f>+'Հավելված N 2'!H102</f>
        <v>7274</v>
      </c>
      <c r="F121" s="80">
        <f>+'Հավելված N 2'!I102</f>
        <v>7274</v>
      </c>
    </row>
  </sheetData>
  <mergeCells count="64">
    <mergeCell ref="C44:E44"/>
    <mergeCell ref="C1:F1"/>
    <mergeCell ref="C2:F2"/>
    <mergeCell ref="C3:F3"/>
    <mergeCell ref="B5:F5"/>
    <mergeCell ref="A43:F43"/>
    <mergeCell ref="A7:F7"/>
    <mergeCell ref="C8:E8"/>
    <mergeCell ref="B9:F9"/>
    <mergeCell ref="B15:C15"/>
    <mergeCell ref="D16:F16"/>
    <mergeCell ref="D18:D22"/>
    <mergeCell ref="E18:E22"/>
    <mergeCell ref="F18:F22"/>
    <mergeCell ref="B22:C22"/>
    <mergeCell ref="B23:C23"/>
    <mergeCell ref="D52:F52"/>
    <mergeCell ref="D54:D58"/>
    <mergeCell ref="E54:E58"/>
    <mergeCell ref="F54:F58"/>
    <mergeCell ref="B58:C58"/>
    <mergeCell ref="B120:C120"/>
    <mergeCell ref="B108:C108"/>
    <mergeCell ref="D90:D94"/>
    <mergeCell ref="E90:E94"/>
    <mergeCell ref="F90:F94"/>
    <mergeCell ref="B94:C94"/>
    <mergeCell ref="C97:F97"/>
    <mergeCell ref="B100:C100"/>
    <mergeCell ref="D101:F101"/>
    <mergeCell ref="D103:D107"/>
    <mergeCell ref="E103:E107"/>
    <mergeCell ref="F103:F107"/>
    <mergeCell ref="B107:C107"/>
    <mergeCell ref="B109:C109"/>
    <mergeCell ref="B112:C112"/>
    <mergeCell ref="D113:F113"/>
    <mergeCell ref="B37:C37"/>
    <mergeCell ref="A79:F79"/>
    <mergeCell ref="C80:E80"/>
    <mergeCell ref="B81:F81"/>
    <mergeCell ref="B87:C87"/>
    <mergeCell ref="B72:C72"/>
    <mergeCell ref="B73:C73"/>
    <mergeCell ref="C61:F61"/>
    <mergeCell ref="B64:C64"/>
    <mergeCell ref="D65:F65"/>
    <mergeCell ref="D67:D71"/>
    <mergeCell ref="E67:E71"/>
    <mergeCell ref="F67:F71"/>
    <mergeCell ref="B71:C71"/>
    <mergeCell ref="B45:F45"/>
    <mergeCell ref="B51:C51"/>
    <mergeCell ref="B29:C29"/>
    <mergeCell ref="D30:F30"/>
    <mergeCell ref="D32:D36"/>
    <mergeCell ref="E32:E36"/>
    <mergeCell ref="F32:F36"/>
    <mergeCell ref="B36:C36"/>
    <mergeCell ref="D115:D119"/>
    <mergeCell ref="E115:E119"/>
    <mergeCell ref="F115:F119"/>
    <mergeCell ref="B119:C119"/>
    <mergeCell ref="D88:F88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63"/>
  <sheetViews>
    <sheetView tabSelected="1" zoomScale="85" zoomScaleNormal="85" workbookViewId="0">
      <selection activeCell="J7" sqref="J7"/>
    </sheetView>
  </sheetViews>
  <sheetFormatPr defaultColWidth="9.296875" defaultRowHeight="18"/>
  <cols>
    <col min="1" max="4" width="18.296875" style="8" customWidth="1"/>
    <col min="5" max="6" width="14.296875" style="8" customWidth="1"/>
    <col min="7" max="7" width="19.8984375" style="97" bestFit="1" customWidth="1"/>
    <col min="8" max="8" width="14.296875" style="8" customWidth="1"/>
    <col min="9" max="9" width="30.296875" style="8" customWidth="1"/>
    <col min="10" max="10" width="19.59765625" style="8" customWidth="1"/>
    <col min="11" max="11" width="9.296875" style="8"/>
    <col min="12" max="13" width="11" style="8" bestFit="1" customWidth="1"/>
    <col min="14" max="16384" width="9.296875" style="8"/>
  </cols>
  <sheetData>
    <row r="1" spans="1:11" ht="37.5" customHeight="1">
      <c r="H1" s="312" t="s">
        <v>125</v>
      </c>
      <c r="I1" s="312"/>
    </row>
    <row r="2" spans="1:11" ht="17.45" customHeight="1">
      <c r="H2" s="313" t="s">
        <v>116</v>
      </c>
      <c r="I2" s="313"/>
    </row>
    <row r="3" spans="1:11" ht="17.45" customHeight="1">
      <c r="H3" s="313" t="s">
        <v>7</v>
      </c>
      <c r="I3" s="313"/>
    </row>
    <row r="4" spans="1:11" ht="13.5" customHeight="1">
      <c r="I4" s="216"/>
      <c r="J4" s="97"/>
      <c r="K4" s="97"/>
    </row>
    <row r="5" spans="1:11" ht="42.95" customHeight="1">
      <c r="A5" s="316" t="s">
        <v>232</v>
      </c>
      <c r="B5" s="316"/>
      <c r="C5" s="316"/>
      <c r="D5" s="316"/>
      <c r="E5" s="316"/>
      <c r="F5" s="316"/>
      <c r="G5" s="316"/>
      <c r="H5" s="316"/>
      <c r="I5" s="316"/>
    </row>
    <row r="6" spans="1:11" ht="15.95" customHeight="1">
      <c r="A6" s="442"/>
      <c r="B6" s="442"/>
      <c r="C6" s="442"/>
      <c r="D6" s="442"/>
      <c r="E6" s="442"/>
      <c r="F6" s="442"/>
      <c r="G6" s="442"/>
      <c r="H6" s="442"/>
      <c r="I6" s="442"/>
    </row>
    <row r="7" spans="1:11" ht="56.75" customHeight="1">
      <c r="A7" s="345" t="s">
        <v>67</v>
      </c>
      <c r="B7" s="433" t="s">
        <v>68</v>
      </c>
      <c r="C7" s="434"/>
      <c r="D7" s="435"/>
      <c r="E7" s="345" t="s">
        <v>69</v>
      </c>
      <c r="F7" s="345" t="s">
        <v>70</v>
      </c>
      <c r="G7" s="445" t="s">
        <v>71</v>
      </c>
      <c r="H7" s="443" t="s">
        <v>176</v>
      </c>
      <c r="I7" s="444"/>
    </row>
    <row r="8" spans="1:11" ht="35.450000000000003" customHeight="1">
      <c r="A8" s="345"/>
      <c r="B8" s="436"/>
      <c r="C8" s="437"/>
      <c r="D8" s="438"/>
      <c r="E8" s="345"/>
      <c r="F8" s="345"/>
      <c r="G8" s="445"/>
      <c r="H8" s="98" t="s">
        <v>72</v>
      </c>
      <c r="I8" s="29" t="s">
        <v>73</v>
      </c>
    </row>
    <row r="9" spans="1:11">
      <c r="A9" s="99">
        <v>1</v>
      </c>
      <c r="B9" s="439">
        <v>2</v>
      </c>
      <c r="C9" s="440"/>
      <c r="D9" s="441"/>
      <c r="E9" s="113">
        <v>3</v>
      </c>
      <c r="F9" s="113">
        <v>4</v>
      </c>
      <c r="G9" s="215">
        <v>5</v>
      </c>
      <c r="H9" s="113">
        <v>6</v>
      </c>
      <c r="I9" s="99">
        <v>7</v>
      </c>
    </row>
    <row r="10" spans="1:11" ht="45" customHeight="1">
      <c r="A10" s="420" t="s">
        <v>134</v>
      </c>
      <c r="B10" s="420"/>
      <c r="C10" s="420"/>
      <c r="D10" s="420"/>
      <c r="E10" s="420"/>
      <c r="F10" s="420"/>
      <c r="G10" s="420"/>
      <c r="H10" s="420"/>
      <c r="I10" s="111">
        <f>+I11</f>
        <v>78771.400000000009</v>
      </c>
      <c r="J10" s="218"/>
    </row>
    <row r="11" spans="1:11">
      <c r="A11" s="109" t="s">
        <v>75</v>
      </c>
      <c r="B11" s="109" t="s">
        <v>76</v>
      </c>
      <c r="C11" s="109" t="s">
        <v>77</v>
      </c>
      <c r="D11" s="421" t="s">
        <v>41</v>
      </c>
      <c r="E11" s="422"/>
      <c r="F11" s="422"/>
      <c r="G11" s="422"/>
      <c r="H11" s="423"/>
      <c r="I11" s="110">
        <f>+I12</f>
        <v>78771.400000000009</v>
      </c>
    </row>
    <row r="12" spans="1:11" s="33" customFormat="1" ht="54.95" customHeight="1">
      <c r="A12" s="101" t="s">
        <v>120</v>
      </c>
      <c r="B12" s="424" t="s">
        <v>121</v>
      </c>
      <c r="C12" s="424"/>
      <c r="D12" s="424"/>
      <c r="E12" s="424"/>
      <c r="F12" s="424"/>
      <c r="G12" s="424"/>
      <c r="H12" s="424"/>
      <c r="I12" s="102">
        <f>+I13+I21</f>
        <v>78771.400000000009</v>
      </c>
    </row>
    <row r="13" spans="1:11" s="51" customFormat="1" ht="20.9" customHeight="1">
      <c r="A13" s="52"/>
      <c r="B13" s="425" t="s">
        <v>78</v>
      </c>
      <c r="C13" s="426"/>
      <c r="D13" s="427"/>
      <c r="E13" s="37"/>
      <c r="F13" s="37"/>
      <c r="G13" s="37"/>
      <c r="H13" s="53"/>
      <c r="I13" s="35">
        <f>SUM(I14:I20)</f>
        <v>75587.3</v>
      </c>
    </row>
    <row r="14" spans="1:11" s="36" customFormat="1">
      <c r="A14" s="304">
        <v>45611100</v>
      </c>
      <c r="B14" s="428" t="s">
        <v>127</v>
      </c>
      <c r="C14" s="428"/>
      <c r="D14" s="428"/>
      <c r="E14" s="224" t="s">
        <v>74</v>
      </c>
      <c r="F14" s="225" t="s">
        <v>79</v>
      </c>
      <c r="G14" s="226">
        <v>6162000</v>
      </c>
      <c r="H14" s="227">
        <v>1</v>
      </c>
      <c r="I14" s="228">
        <f>+ROUND(H14*G14/1000,1)</f>
        <v>6162</v>
      </c>
    </row>
    <row r="15" spans="1:11" s="36" customFormat="1">
      <c r="A15" s="223">
        <v>45611100</v>
      </c>
      <c r="B15" s="428" t="s">
        <v>127</v>
      </c>
      <c r="C15" s="428"/>
      <c r="D15" s="428"/>
      <c r="E15" s="224" t="s">
        <v>74</v>
      </c>
      <c r="F15" s="225" t="s">
        <v>79</v>
      </c>
      <c r="G15" s="226">
        <v>6186600</v>
      </c>
      <c r="H15" s="227">
        <v>1</v>
      </c>
      <c r="I15" s="228">
        <f t="shared" ref="I15:I20" si="0">+ROUND(H15*G15/1000,1)</f>
        <v>6186.6</v>
      </c>
    </row>
    <row r="16" spans="1:11" s="36" customFormat="1" ht="18" customHeight="1">
      <c r="A16" s="223">
        <v>45611100</v>
      </c>
      <c r="B16" s="416" t="s">
        <v>127</v>
      </c>
      <c r="C16" s="417"/>
      <c r="D16" s="418"/>
      <c r="E16" s="224" t="s">
        <v>74</v>
      </c>
      <c r="F16" s="225" t="s">
        <v>79</v>
      </c>
      <c r="G16" s="226">
        <v>16932100</v>
      </c>
      <c r="H16" s="227">
        <v>1</v>
      </c>
      <c r="I16" s="228">
        <f t="shared" si="0"/>
        <v>16932.099999999999</v>
      </c>
      <c r="J16" s="229"/>
    </row>
    <row r="17" spans="1:9" s="36" customFormat="1" ht="18" customHeight="1">
      <c r="A17" s="223">
        <v>45611100</v>
      </c>
      <c r="B17" s="416" t="s">
        <v>127</v>
      </c>
      <c r="C17" s="417"/>
      <c r="D17" s="418"/>
      <c r="E17" s="224" t="s">
        <v>74</v>
      </c>
      <c r="F17" s="225" t="s">
        <v>79</v>
      </c>
      <c r="G17" s="226">
        <v>9900900</v>
      </c>
      <c r="H17" s="227">
        <v>1</v>
      </c>
      <c r="I17" s="228">
        <f t="shared" si="0"/>
        <v>9900.9</v>
      </c>
    </row>
    <row r="18" spans="1:9" s="36" customFormat="1" ht="18" customHeight="1">
      <c r="A18" s="304">
        <v>45611100</v>
      </c>
      <c r="B18" s="416" t="s">
        <v>127</v>
      </c>
      <c r="C18" s="417"/>
      <c r="D18" s="418"/>
      <c r="E18" s="224" t="s">
        <v>74</v>
      </c>
      <c r="F18" s="225" t="s">
        <v>79</v>
      </c>
      <c r="G18" s="226">
        <v>6305420</v>
      </c>
      <c r="H18" s="227">
        <v>1</v>
      </c>
      <c r="I18" s="228">
        <f t="shared" si="0"/>
        <v>6305.4</v>
      </c>
    </row>
    <row r="19" spans="1:9" s="36" customFormat="1" ht="18" customHeight="1">
      <c r="A19" s="223">
        <v>45611100</v>
      </c>
      <c r="B19" s="416" t="s">
        <v>127</v>
      </c>
      <c r="C19" s="417"/>
      <c r="D19" s="418"/>
      <c r="E19" s="224" t="s">
        <v>74</v>
      </c>
      <c r="F19" s="225" t="s">
        <v>79</v>
      </c>
      <c r="G19" s="226">
        <v>3300000</v>
      </c>
      <c r="H19" s="227">
        <v>1</v>
      </c>
      <c r="I19" s="228">
        <f t="shared" si="0"/>
        <v>3300</v>
      </c>
    </row>
    <row r="20" spans="1:9" s="36" customFormat="1" ht="18" customHeight="1">
      <c r="A20" s="223">
        <v>45611100</v>
      </c>
      <c r="B20" s="416" t="s">
        <v>127</v>
      </c>
      <c r="C20" s="417"/>
      <c r="D20" s="418"/>
      <c r="E20" s="224" t="s">
        <v>74</v>
      </c>
      <c r="F20" s="225" t="s">
        <v>79</v>
      </c>
      <c r="G20" s="226">
        <v>26800300</v>
      </c>
      <c r="H20" s="227">
        <v>1</v>
      </c>
      <c r="I20" s="228">
        <f t="shared" si="0"/>
        <v>26800.3</v>
      </c>
    </row>
    <row r="21" spans="1:9" s="36" customFormat="1" ht="20.9" customHeight="1">
      <c r="A21" s="202"/>
      <c r="B21" s="425" t="s">
        <v>81</v>
      </c>
      <c r="C21" s="426"/>
      <c r="D21" s="427"/>
      <c r="E21" s="37" t="s">
        <v>80</v>
      </c>
      <c r="F21" s="37" t="s">
        <v>80</v>
      </c>
      <c r="G21" s="37" t="s">
        <v>80</v>
      </c>
      <c r="H21" s="38"/>
      <c r="I21" s="35">
        <f>SUM(I22:I40)</f>
        <v>3184.1</v>
      </c>
    </row>
    <row r="22" spans="1:9" s="36" customFormat="1">
      <c r="A22" s="202">
        <v>71351540</v>
      </c>
      <c r="B22" s="419" t="s">
        <v>82</v>
      </c>
      <c r="C22" s="419"/>
      <c r="D22" s="419"/>
      <c r="E22" s="217" t="s">
        <v>74</v>
      </c>
      <c r="F22" s="217" t="s">
        <v>91</v>
      </c>
      <c r="G22" s="230">
        <v>355000</v>
      </c>
      <c r="H22" s="231">
        <v>1</v>
      </c>
      <c r="I22" s="228">
        <f t="shared" ref="I22:I40" si="1">+ROUND(H22*G22/1000,1)</f>
        <v>355</v>
      </c>
    </row>
    <row r="23" spans="1:9" s="36" customFormat="1">
      <c r="A23" s="202">
        <v>71351540</v>
      </c>
      <c r="B23" s="419" t="s">
        <v>82</v>
      </c>
      <c r="C23" s="419"/>
      <c r="D23" s="419"/>
      <c r="E23" s="217" t="s">
        <v>74</v>
      </c>
      <c r="F23" s="217" t="s">
        <v>91</v>
      </c>
      <c r="G23" s="230">
        <v>125000</v>
      </c>
      <c r="H23" s="231">
        <v>1</v>
      </c>
      <c r="I23" s="228">
        <f t="shared" si="1"/>
        <v>125</v>
      </c>
    </row>
    <row r="24" spans="1:9" s="36" customFormat="1">
      <c r="A24" s="303">
        <v>71351540</v>
      </c>
      <c r="B24" s="419" t="s">
        <v>82</v>
      </c>
      <c r="C24" s="419"/>
      <c r="D24" s="419"/>
      <c r="E24" s="302" t="s">
        <v>74</v>
      </c>
      <c r="F24" s="302" t="s">
        <v>91</v>
      </c>
      <c r="G24" s="230">
        <v>125750</v>
      </c>
      <c r="H24" s="231">
        <v>1</v>
      </c>
      <c r="I24" s="228">
        <f t="shared" si="1"/>
        <v>125.8</v>
      </c>
    </row>
    <row r="25" spans="1:9" s="36" customFormat="1">
      <c r="A25" s="303">
        <v>71351540</v>
      </c>
      <c r="B25" s="419" t="s">
        <v>82</v>
      </c>
      <c r="C25" s="419"/>
      <c r="D25" s="419"/>
      <c r="E25" s="302" t="s">
        <v>74</v>
      </c>
      <c r="F25" s="302" t="s">
        <v>91</v>
      </c>
      <c r="G25" s="230">
        <v>124040</v>
      </c>
      <c r="H25" s="231">
        <v>1</v>
      </c>
      <c r="I25" s="228">
        <f t="shared" si="1"/>
        <v>124</v>
      </c>
    </row>
    <row r="26" spans="1:9" s="36" customFormat="1">
      <c r="A26" s="202">
        <v>71351540</v>
      </c>
      <c r="B26" s="419" t="s">
        <v>82</v>
      </c>
      <c r="C26" s="419"/>
      <c r="D26" s="419"/>
      <c r="E26" s="217" t="s">
        <v>74</v>
      </c>
      <c r="F26" s="217" t="s">
        <v>91</v>
      </c>
      <c r="G26" s="230">
        <v>156000</v>
      </c>
      <c r="H26" s="231">
        <v>1</v>
      </c>
      <c r="I26" s="228">
        <f t="shared" si="1"/>
        <v>156</v>
      </c>
    </row>
    <row r="27" spans="1:9" s="36" customFormat="1">
      <c r="A27" s="202">
        <v>71351540</v>
      </c>
      <c r="B27" s="419" t="s">
        <v>82</v>
      </c>
      <c r="C27" s="419"/>
      <c r="D27" s="419"/>
      <c r="E27" s="217" t="s">
        <v>74</v>
      </c>
      <c r="F27" s="217" t="s">
        <v>91</v>
      </c>
      <c r="G27" s="230">
        <v>247500</v>
      </c>
      <c r="H27" s="231">
        <v>1</v>
      </c>
      <c r="I27" s="228">
        <f t="shared" si="1"/>
        <v>247.5</v>
      </c>
    </row>
    <row r="28" spans="1:9" s="36" customFormat="1" ht="18.55" customHeight="1">
      <c r="A28" s="202">
        <v>71351540</v>
      </c>
      <c r="B28" s="419" t="s">
        <v>82</v>
      </c>
      <c r="C28" s="419"/>
      <c r="D28" s="419"/>
      <c r="E28" s="217" t="s">
        <v>74</v>
      </c>
      <c r="F28" s="217" t="s">
        <v>91</v>
      </c>
      <c r="G28" s="230">
        <v>94000</v>
      </c>
      <c r="H28" s="231">
        <v>1</v>
      </c>
      <c r="I28" s="228">
        <f t="shared" si="1"/>
        <v>94</v>
      </c>
    </row>
    <row r="29" spans="1:9" s="36" customFormat="1">
      <c r="A29" s="202">
        <v>71351540</v>
      </c>
      <c r="B29" s="419" t="s">
        <v>82</v>
      </c>
      <c r="C29" s="419"/>
      <c r="D29" s="419"/>
      <c r="E29" s="217" t="s">
        <v>74</v>
      </c>
      <c r="F29" s="217" t="s">
        <v>91</v>
      </c>
      <c r="G29" s="230">
        <v>180000</v>
      </c>
      <c r="H29" s="231">
        <v>1</v>
      </c>
      <c r="I29" s="228">
        <f t="shared" si="1"/>
        <v>180</v>
      </c>
    </row>
    <row r="30" spans="1:9" s="36" customFormat="1">
      <c r="A30" s="202">
        <v>71351540</v>
      </c>
      <c r="B30" s="419" t="s">
        <v>82</v>
      </c>
      <c r="C30" s="419"/>
      <c r="D30" s="419"/>
      <c r="E30" s="217" t="s">
        <v>74</v>
      </c>
      <c r="F30" s="217" t="s">
        <v>91</v>
      </c>
      <c r="G30" s="230">
        <v>996000</v>
      </c>
      <c r="H30" s="231">
        <v>1</v>
      </c>
      <c r="I30" s="228">
        <f t="shared" si="1"/>
        <v>996</v>
      </c>
    </row>
    <row r="31" spans="1:9" s="36" customFormat="1">
      <c r="A31" s="202">
        <v>98111140</v>
      </c>
      <c r="B31" s="419" t="s">
        <v>83</v>
      </c>
      <c r="C31" s="419"/>
      <c r="D31" s="419"/>
      <c r="E31" s="217" t="s">
        <v>92</v>
      </c>
      <c r="F31" s="217" t="s">
        <v>91</v>
      </c>
      <c r="G31" s="232">
        <v>106800</v>
      </c>
      <c r="H31" s="233">
        <v>1</v>
      </c>
      <c r="I31" s="228">
        <f t="shared" si="1"/>
        <v>106.8</v>
      </c>
    </row>
    <row r="32" spans="1:9" s="36" customFormat="1">
      <c r="A32" s="202">
        <v>98111140</v>
      </c>
      <c r="B32" s="419" t="s">
        <v>83</v>
      </c>
      <c r="C32" s="419"/>
      <c r="D32" s="419"/>
      <c r="E32" s="217" t="s">
        <v>92</v>
      </c>
      <c r="F32" s="217" t="s">
        <v>91</v>
      </c>
      <c r="G32" s="232">
        <v>37200</v>
      </c>
      <c r="H32" s="233">
        <v>1</v>
      </c>
      <c r="I32" s="228">
        <f t="shared" si="1"/>
        <v>37.200000000000003</v>
      </c>
    </row>
    <row r="33" spans="1:9" s="36" customFormat="1">
      <c r="A33" s="303">
        <v>98111140</v>
      </c>
      <c r="B33" s="419" t="s">
        <v>83</v>
      </c>
      <c r="C33" s="419"/>
      <c r="D33" s="419"/>
      <c r="E33" s="302" t="s">
        <v>92</v>
      </c>
      <c r="F33" s="302" t="s">
        <v>91</v>
      </c>
      <c r="G33" s="232">
        <v>37730</v>
      </c>
      <c r="H33" s="233">
        <v>1</v>
      </c>
      <c r="I33" s="228">
        <f t="shared" si="1"/>
        <v>37.700000000000003</v>
      </c>
    </row>
    <row r="34" spans="1:9" s="36" customFormat="1">
      <c r="A34" s="303">
        <v>98111140</v>
      </c>
      <c r="B34" s="419" t="s">
        <v>83</v>
      </c>
      <c r="C34" s="419"/>
      <c r="D34" s="419"/>
      <c r="E34" s="302" t="s">
        <v>92</v>
      </c>
      <c r="F34" s="302" t="s">
        <v>91</v>
      </c>
      <c r="G34" s="232">
        <v>37080</v>
      </c>
      <c r="H34" s="233">
        <v>1</v>
      </c>
      <c r="I34" s="228">
        <f t="shared" si="1"/>
        <v>37.1</v>
      </c>
    </row>
    <row r="35" spans="1:9" s="36" customFormat="1">
      <c r="A35" s="202">
        <v>98111140</v>
      </c>
      <c r="B35" s="419" t="s">
        <v>83</v>
      </c>
      <c r="C35" s="419"/>
      <c r="D35" s="419"/>
      <c r="E35" s="217" t="s">
        <v>92</v>
      </c>
      <c r="F35" s="217" t="s">
        <v>91</v>
      </c>
      <c r="G35" s="232">
        <v>47000</v>
      </c>
      <c r="H35" s="233">
        <v>1</v>
      </c>
      <c r="I35" s="228">
        <f t="shared" si="1"/>
        <v>47</v>
      </c>
    </row>
    <row r="36" spans="1:9" s="36" customFormat="1">
      <c r="A36" s="202">
        <v>98111140</v>
      </c>
      <c r="B36" s="419" t="s">
        <v>83</v>
      </c>
      <c r="C36" s="419"/>
      <c r="D36" s="419"/>
      <c r="E36" s="217" t="s">
        <v>92</v>
      </c>
      <c r="F36" s="217" t="s">
        <v>91</v>
      </c>
      <c r="G36" s="232">
        <v>74000</v>
      </c>
      <c r="H36" s="233">
        <v>1</v>
      </c>
      <c r="I36" s="228">
        <f t="shared" si="1"/>
        <v>74</v>
      </c>
    </row>
    <row r="37" spans="1:9" s="36" customFormat="1">
      <c r="A37" s="202">
        <v>98111140</v>
      </c>
      <c r="B37" s="419" t="s">
        <v>83</v>
      </c>
      <c r="C37" s="419"/>
      <c r="D37" s="419"/>
      <c r="E37" s="217" t="s">
        <v>92</v>
      </c>
      <c r="F37" s="217" t="s">
        <v>91</v>
      </c>
      <c r="G37" s="232">
        <v>28000</v>
      </c>
      <c r="H37" s="233">
        <v>1</v>
      </c>
      <c r="I37" s="228">
        <f t="shared" si="1"/>
        <v>28</v>
      </c>
    </row>
    <row r="38" spans="1:9" s="36" customFormat="1">
      <c r="A38" s="202">
        <v>98111140</v>
      </c>
      <c r="B38" s="419" t="s">
        <v>83</v>
      </c>
      <c r="C38" s="419"/>
      <c r="D38" s="419"/>
      <c r="E38" s="217" t="s">
        <v>92</v>
      </c>
      <c r="F38" s="217" t="s">
        <v>91</v>
      </c>
      <c r="G38" s="232">
        <v>54000</v>
      </c>
      <c r="H38" s="233">
        <v>1</v>
      </c>
      <c r="I38" s="228">
        <f t="shared" si="1"/>
        <v>54</v>
      </c>
    </row>
    <row r="39" spans="1:9" s="36" customFormat="1">
      <c r="A39" s="202">
        <v>98111140</v>
      </c>
      <c r="B39" s="419" t="s">
        <v>83</v>
      </c>
      <c r="C39" s="419"/>
      <c r="D39" s="419"/>
      <c r="E39" s="217" t="s">
        <v>92</v>
      </c>
      <c r="F39" s="217" t="s">
        <v>91</v>
      </c>
      <c r="G39" s="232">
        <v>299000</v>
      </c>
      <c r="H39" s="233">
        <v>1</v>
      </c>
      <c r="I39" s="228">
        <f t="shared" si="1"/>
        <v>299</v>
      </c>
    </row>
    <row r="40" spans="1:9" s="36" customFormat="1">
      <c r="A40" s="202">
        <v>98111140</v>
      </c>
      <c r="B40" s="419" t="s">
        <v>83</v>
      </c>
      <c r="C40" s="419"/>
      <c r="D40" s="419"/>
      <c r="E40" s="217" t="s">
        <v>92</v>
      </c>
      <c r="F40" s="217" t="s">
        <v>91</v>
      </c>
      <c r="G40" s="232">
        <v>60000</v>
      </c>
      <c r="H40" s="233">
        <v>1</v>
      </c>
      <c r="I40" s="228">
        <f t="shared" si="1"/>
        <v>60</v>
      </c>
    </row>
    <row r="42" spans="1:9" ht="45" customHeight="1">
      <c r="A42" s="420" t="s">
        <v>144</v>
      </c>
      <c r="B42" s="420"/>
      <c r="C42" s="420"/>
      <c r="D42" s="420"/>
      <c r="E42" s="420"/>
      <c r="F42" s="420"/>
      <c r="G42" s="420"/>
      <c r="H42" s="420"/>
      <c r="I42" s="111">
        <f>+I43</f>
        <v>30286.3</v>
      </c>
    </row>
    <row r="43" spans="1:9">
      <c r="A43" s="109" t="s">
        <v>75</v>
      </c>
      <c r="B43" s="109" t="s">
        <v>76</v>
      </c>
      <c r="C43" s="109" t="s">
        <v>77</v>
      </c>
      <c r="D43" s="421" t="s">
        <v>41</v>
      </c>
      <c r="E43" s="422"/>
      <c r="F43" s="422"/>
      <c r="G43" s="422"/>
      <c r="H43" s="423"/>
      <c r="I43" s="110">
        <f>+I44+I53</f>
        <v>30286.3</v>
      </c>
    </row>
    <row r="44" spans="1:9" s="33" customFormat="1" ht="54.95" customHeight="1">
      <c r="A44" s="101" t="s">
        <v>120</v>
      </c>
      <c r="B44" s="424" t="s">
        <v>121</v>
      </c>
      <c r="C44" s="424"/>
      <c r="D44" s="424"/>
      <c r="E44" s="424"/>
      <c r="F44" s="424"/>
      <c r="G44" s="424"/>
      <c r="H44" s="424"/>
      <c r="I44" s="102">
        <f>+I45+I48</f>
        <v>23012.3</v>
      </c>
    </row>
    <row r="45" spans="1:9" s="51" customFormat="1" ht="20.9" customHeight="1">
      <c r="A45" s="52"/>
      <c r="B45" s="425" t="s">
        <v>78</v>
      </c>
      <c r="C45" s="426"/>
      <c r="D45" s="427"/>
      <c r="E45" s="37"/>
      <c r="F45" s="37"/>
      <c r="G45" s="37"/>
      <c r="H45" s="53"/>
      <c r="I45" s="35">
        <f>SUM(I46:I47)</f>
        <v>22364.3</v>
      </c>
    </row>
    <row r="46" spans="1:9" s="36" customFormat="1" ht="36" customHeight="1">
      <c r="A46" s="223">
        <v>45211229</v>
      </c>
      <c r="B46" s="428" t="s">
        <v>122</v>
      </c>
      <c r="C46" s="428"/>
      <c r="D46" s="428"/>
      <c r="E46" s="224" t="s">
        <v>74</v>
      </c>
      <c r="F46" s="225" t="s">
        <v>79</v>
      </c>
      <c r="G46" s="226">
        <v>5771800</v>
      </c>
      <c r="H46" s="227">
        <v>1</v>
      </c>
      <c r="I46" s="228">
        <f t="shared" ref="I46:I52" si="2">+ROUND(H46*G46/1000,1)</f>
        <v>5771.8</v>
      </c>
    </row>
    <row r="47" spans="1:9" s="36" customFormat="1" ht="36" customHeight="1">
      <c r="A47" s="300">
        <v>45211229</v>
      </c>
      <c r="B47" s="428" t="s">
        <v>122</v>
      </c>
      <c r="C47" s="428"/>
      <c r="D47" s="428"/>
      <c r="E47" s="224" t="s">
        <v>74</v>
      </c>
      <c r="F47" s="225" t="s">
        <v>79</v>
      </c>
      <c r="G47" s="226">
        <v>16592500</v>
      </c>
      <c r="H47" s="227">
        <v>1</v>
      </c>
      <c r="I47" s="228">
        <f t="shared" si="2"/>
        <v>16592.5</v>
      </c>
    </row>
    <row r="48" spans="1:9" s="36" customFormat="1" ht="20.9" customHeight="1">
      <c r="A48" s="202"/>
      <c r="B48" s="425" t="s">
        <v>81</v>
      </c>
      <c r="C48" s="426"/>
      <c r="D48" s="427"/>
      <c r="E48" s="37" t="s">
        <v>80</v>
      </c>
      <c r="F48" s="37" t="s">
        <v>80</v>
      </c>
      <c r="G48" s="37" t="s">
        <v>80</v>
      </c>
      <c r="H48" s="38"/>
      <c r="I48" s="35">
        <f>SUM(I49:I52)</f>
        <v>648</v>
      </c>
    </row>
    <row r="49" spans="1:9" s="36" customFormat="1">
      <c r="A49" s="202">
        <v>71351540</v>
      </c>
      <c r="B49" s="419" t="s">
        <v>82</v>
      </c>
      <c r="C49" s="419"/>
      <c r="D49" s="419"/>
      <c r="E49" s="302" t="s">
        <v>228</v>
      </c>
      <c r="F49" s="217" t="s">
        <v>91</v>
      </c>
      <c r="G49" s="230">
        <v>220000</v>
      </c>
      <c r="H49" s="231">
        <v>1</v>
      </c>
      <c r="I49" s="228">
        <f t="shared" si="2"/>
        <v>220</v>
      </c>
    </row>
    <row r="50" spans="1:9" s="36" customFormat="1">
      <c r="A50" s="299">
        <v>71351540</v>
      </c>
      <c r="B50" s="419" t="s">
        <v>82</v>
      </c>
      <c r="C50" s="419"/>
      <c r="D50" s="419"/>
      <c r="E50" s="302" t="s">
        <v>228</v>
      </c>
      <c r="F50" s="298" t="s">
        <v>91</v>
      </c>
      <c r="G50" s="230">
        <v>258000</v>
      </c>
      <c r="H50" s="231">
        <v>1</v>
      </c>
      <c r="I50" s="228">
        <f t="shared" si="2"/>
        <v>258</v>
      </c>
    </row>
    <row r="51" spans="1:9" s="36" customFormat="1">
      <c r="A51" s="202">
        <v>98111140</v>
      </c>
      <c r="B51" s="419" t="s">
        <v>83</v>
      </c>
      <c r="C51" s="419"/>
      <c r="D51" s="419"/>
      <c r="E51" s="217" t="s">
        <v>92</v>
      </c>
      <c r="F51" s="217" t="s">
        <v>91</v>
      </c>
      <c r="G51" s="232">
        <v>70000</v>
      </c>
      <c r="H51" s="233">
        <v>1</v>
      </c>
      <c r="I51" s="228">
        <f t="shared" si="2"/>
        <v>70</v>
      </c>
    </row>
    <row r="52" spans="1:9" s="36" customFormat="1">
      <c r="A52" s="299">
        <v>98111140</v>
      </c>
      <c r="B52" s="419" t="s">
        <v>83</v>
      </c>
      <c r="C52" s="419"/>
      <c r="D52" s="419"/>
      <c r="E52" s="298" t="s">
        <v>92</v>
      </c>
      <c r="F52" s="298" t="s">
        <v>91</v>
      </c>
      <c r="G52" s="232">
        <v>100000</v>
      </c>
      <c r="H52" s="233">
        <v>1</v>
      </c>
      <c r="I52" s="228">
        <f t="shared" si="2"/>
        <v>100</v>
      </c>
    </row>
    <row r="53" spans="1:9" s="33" customFormat="1" ht="54.95" customHeight="1">
      <c r="A53" s="101" t="s">
        <v>148</v>
      </c>
      <c r="B53" s="424" t="s">
        <v>149</v>
      </c>
      <c r="C53" s="424"/>
      <c r="D53" s="424"/>
      <c r="E53" s="424"/>
      <c r="F53" s="424"/>
      <c r="G53" s="424"/>
      <c r="H53" s="424"/>
      <c r="I53" s="102">
        <f>+I54</f>
        <v>7274</v>
      </c>
    </row>
    <row r="54" spans="1:9" s="51" customFormat="1" ht="20.9" customHeight="1">
      <c r="A54" s="52"/>
      <c r="B54" s="425" t="s">
        <v>150</v>
      </c>
      <c r="C54" s="426"/>
      <c r="D54" s="427"/>
      <c r="E54" s="37"/>
      <c r="F54" s="37"/>
      <c r="G54" s="37"/>
      <c r="H54" s="53"/>
      <c r="I54" s="35">
        <f>SUM(I55:I63)</f>
        <v>7274</v>
      </c>
    </row>
    <row r="55" spans="1:9" s="36" customFormat="1" ht="17.350000000000001" customHeight="1">
      <c r="A55" s="301">
        <v>30195931</v>
      </c>
      <c r="B55" s="430" t="s">
        <v>151</v>
      </c>
      <c r="C55" s="431"/>
      <c r="D55" s="432"/>
      <c r="E55" s="142" t="s">
        <v>169</v>
      </c>
      <c r="F55" s="217" t="s">
        <v>152</v>
      </c>
      <c r="G55" s="232">
        <v>15000</v>
      </c>
      <c r="H55" s="233">
        <v>206</v>
      </c>
      <c r="I55" s="228">
        <f t="shared" ref="I55" si="3">+ROUND(H55*G55/1000,1)</f>
        <v>3090</v>
      </c>
    </row>
    <row r="56" spans="1:9" s="36" customFormat="1">
      <c r="A56" s="301">
        <v>39121200</v>
      </c>
      <c r="B56" s="429" t="s">
        <v>168</v>
      </c>
      <c r="C56" s="429"/>
      <c r="D56" s="429"/>
      <c r="E56" s="142" t="s">
        <v>169</v>
      </c>
      <c r="F56" s="128" t="s">
        <v>170</v>
      </c>
      <c r="G56" s="139">
        <v>47000</v>
      </c>
      <c r="H56" s="129">
        <v>15</v>
      </c>
      <c r="I56" s="127">
        <f t="shared" ref="I56" si="4">+H56*G56/1000</f>
        <v>705</v>
      </c>
    </row>
    <row r="57" spans="1:9" s="36" customFormat="1">
      <c r="A57" s="301">
        <v>39121200</v>
      </c>
      <c r="B57" s="429" t="s">
        <v>168</v>
      </c>
      <c r="C57" s="429"/>
      <c r="D57" s="429"/>
      <c r="E57" s="142" t="s">
        <v>169</v>
      </c>
      <c r="F57" s="128" t="s">
        <v>170</v>
      </c>
      <c r="G57" s="139">
        <v>45600</v>
      </c>
      <c r="H57" s="129">
        <v>15</v>
      </c>
      <c r="I57" s="127">
        <f t="shared" ref="I57:I63" si="5">+H57*G57/1000</f>
        <v>684</v>
      </c>
    </row>
    <row r="58" spans="1:9" s="36" customFormat="1">
      <c r="A58" s="301">
        <v>39121200</v>
      </c>
      <c r="B58" s="429" t="s">
        <v>168</v>
      </c>
      <c r="C58" s="429"/>
      <c r="D58" s="429"/>
      <c r="E58" s="142" t="s">
        <v>169</v>
      </c>
      <c r="F58" s="128" t="s">
        <v>170</v>
      </c>
      <c r="G58" s="139">
        <v>47000</v>
      </c>
      <c r="H58" s="129">
        <v>30</v>
      </c>
      <c r="I58" s="127">
        <f t="shared" si="5"/>
        <v>1410</v>
      </c>
    </row>
    <row r="59" spans="1:9" s="36" customFormat="1">
      <c r="A59" s="301">
        <v>38651200</v>
      </c>
      <c r="B59" s="416" t="s">
        <v>171</v>
      </c>
      <c r="C59" s="417"/>
      <c r="D59" s="418"/>
      <c r="E59" s="142" t="s">
        <v>169</v>
      </c>
      <c r="F59" s="128" t="s">
        <v>170</v>
      </c>
      <c r="G59" s="139">
        <v>288000</v>
      </c>
      <c r="H59" s="129">
        <v>2</v>
      </c>
      <c r="I59" s="127">
        <f t="shared" si="5"/>
        <v>576</v>
      </c>
    </row>
    <row r="60" spans="1:9" s="36" customFormat="1">
      <c r="A60" s="301">
        <v>38651200</v>
      </c>
      <c r="B60" s="416" t="s">
        <v>171</v>
      </c>
      <c r="C60" s="417"/>
      <c r="D60" s="418"/>
      <c r="E60" s="142" t="s">
        <v>169</v>
      </c>
      <c r="F60" s="128" t="s">
        <v>170</v>
      </c>
      <c r="G60" s="139">
        <v>433000</v>
      </c>
      <c r="H60" s="129">
        <v>1</v>
      </c>
      <c r="I60" s="127">
        <f t="shared" si="5"/>
        <v>433</v>
      </c>
    </row>
    <row r="61" spans="1:9" s="36" customFormat="1">
      <c r="A61" s="301">
        <v>35111130</v>
      </c>
      <c r="B61" s="416" t="s">
        <v>172</v>
      </c>
      <c r="C61" s="417"/>
      <c r="D61" s="418"/>
      <c r="E61" s="142" t="s">
        <v>169</v>
      </c>
      <c r="F61" s="128" t="s">
        <v>170</v>
      </c>
      <c r="G61" s="139">
        <v>16300</v>
      </c>
      <c r="H61" s="129">
        <v>10</v>
      </c>
      <c r="I61" s="127">
        <f t="shared" si="5"/>
        <v>163</v>
      </c>
    </row>
    <row r="62" spans="1:9" s="36" customFormat="1" ht="36.549999999999997" customHeight="1">
      <c r="A62" s="301">
        <v>37421240</v>
      </c>
      <c r="B62" s="416" t="s">
        <v>173</v>
      </c>
      <c r="C62" s="417"/>
      <c r="D62" s="418"/>
      <c r="E62" s="142" t="s">
        <v>174</v>
      </c>
      <c r="F62" s="128" t="s">
        <v>152</v>
      </c>
      <c r="G62" s="139">
        <v>93000</v>
      </c>
      <c r="H62" s="129">
        <v>1</v>
      </c>
      <c r="I62" s="127">
        <f t="shared" si="5"/>
        <v>93</v>
      </c>
    </row>
    <row r="63" spans="1:9" s="36" customFormat="1" ht="18" customHeight="1">
      <c r="A63" s="301">
        <v>37451411</v>
      </c>
      <c r="B63" s="416" t="s">
        <v>175</v>
      </c>
      <c r="C63" s="417"/>
      <c r="D63" s="418"/>
      <c r="E63" s="142" t="s">
        <v>169</v>
      </c>
      <c r="F63" s="128" t="s">
        <v>152</v>
      </c>
      <c r="G63" s="139">
        <v>60000</v>
      </c>
      <c r="H63" s="129">
        <v>2</v>
      </c>
      <c r="I63" s="127">
        <f t="shared" si="5"/>
        <v>120</v>
      </c>
    </row>
  </sheetData>
  <mergeCells count="64">
    <mergeCell ref="H1:I1"/>
    <mergeCell ref="B7:D8"/>
    <mergeCell ref="B9:D9"/>
    <mergeCell ref="A5:I6"/>
    <mergeCell ref="A7:A8"/>
    <mergeCell ref="E7:E8"/>
    <mergeCell ref="H7:I7"/>
    <mergeCell ref="F7:F8"/>
    <mergeCell ref="G7:G8"/>
    <mergeCell ref="H2:I2"/>
    <mergeCell ref="H3:I3"/>
    <mergeCell ref="B17:D17"/>
    <mergeCell ref="B56:D56"/>
    <mergeCell ref="B58:D58"/>
    <mergeCell ref="B60:D60"/>
    <mergeCell ref="B61:D61"/>
    <mergeCell ref="B59:D59"/>
    <mergeCell ref="B54:D54"/>
    <mergeCell ref="B48:D48"/>
    <mergeCell ref="B53:H53"/>
    <mergeCell ref="B46:D46"/>
    <mergeCell ref="B49:D49"/>
    <mergeCell ref="B51:D51"/>
    <mergeCell ref="B47:D47"/>
    <mergeCell ref="B50:D50"/>
    <mergeCell ref="B55:D55"/>
    <mergeCell ref="B57:D57"/>
    <mergeCell ref="A10:H10"/>
    <mergeCell ref="D11:H11"/>
    <mergeCell ref="B12:H12"/>
    <mergeCell ref="B13:D13"/>
    <mergeCell ref="B16:D16"/>
    <mergeCell ref="B15:D15"/>
    <mergeCell ref="B14:D14"/>
    <mergeCell ref="B18:D18"/>
    <mergeCell ref="B24:D24"/>
    <mergeCell ref="B31:D31"/>
    <mergeCell ref="B32:D32"/>
    <mergeCell ref="B19:D19"/>
    <mergeCell ref="B29:D29"/>
    <mergeCell ref="B36:D36"/>
    <mergeCell ref="B28:D28"/>
    <mergeCell ref="B37:D37"/>
    <mergeCell ref="B38:D38"/>
    <mergeCell ref="B20:D20"/>
    <mergeCell ref="B30:D30"/>
    <mergeCell ref="B33:D33"/>
    <mergeCell ref="B25:D25"/>
    <mergeCell ref="B34:D34"/>
    <mergeCell ref="B21:D21"/>
    <mergeCell ref="B22:D22"/>
    <mergeCell ref="B23:D23"/>
    <mergeCell ref="B26:D26"/>
    <mergeCell ref="B35:D35"/>
    <mergeCell ref="B27:D27"/>
    <mergeCell ref="B63:D63"/>
    <mergeCell ref="B39:D39"/>
    <mergeCell ref="B40:D40"/>
    <mergeCell ref="A42:H42"/>
    <mergeCell ref="D43:H43"/>
    <mergeCell ref="B44:H44"/>
    <mergeCell ref="B45:D45"/>
    <mergeCell ref="B52:D52"/>
    <mergeCell ref="B62:D62"/>
  </mergeCells>
  <pageMargins left="0.25" right="0.25" top="0.75" bottom="0.75" header="0.3" footer="0.3"/>
  <pageSetup paperSize="9" scale="7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Հավելված N 1</vt:lpstr>
      <vt:lpstr>Հավելված N 2</vt:lpstr>
      <vt:lpstr>Հավելված N 3</vt:lpstr>
      <vt:lpstr>Հավելված N 4</vt:lpstr>
      <vt:lpstr>Հավելված N 5</vt:lpstr>
      <vt:lpstr>Հավելված N 6</vt:lpstr>
      <vt:lpstr>Հավելված N 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https://mul2.gov.am/tasks/814401/oneclick/havelvatsner.xlsx?token=e3c2ff57d4667b4fd748a5182b695379</cp:keywords>
  <cp:lastModifiedBy>User</cp:lastModifiedBy>
  <cp:lastPrinted>2023-06-20T05:07:41Z</cp:lastPrinted>
  <dcterms:created xsi:type="dcterms:W3CDTF">2022-01-04T07:12:58Z</dcterms:created>
  <dcterms:modified xsi:type="dcterms:W3CDTF">2023-06-28T08:27:41Z</dcterms:modified>
</cp:coreProperties>
</file>