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753" activeTab="5"/>
  </bookViews>
  <sheets>
    <sheet name="Հավելված 1" sheetId="46" r:id="rId1"/>
    <sheet name="Հավելված 2" sheetId="44" r:id="rId2"/>
    <sheet name="Հավելված 3" sheetId="32" r:id="rId3"/>
    <sheet name="Հավելված 4" sheetId="47" r:id="rId4"/>
    <sheet name="Հավելված 5" sheetId="48" r:id="rId5"/>
    <sheet name="Հավելված 6" sheetId="42" r:id="rId6"/>
    <sheet name="Հավելված 7" sheetId="45" r:id="rId7"/>
    <sheet name="Հավելված 8" sheetId="49" r:id="rId8"/>
    <sheet name="Հավելված 9" sheetId="43" r:id="rId9"/>
  </sheets>
  <externalReferences>
    <externalReference r:id="rId10"/>
    <externalReference r:id="rId11"/>
  </externalReference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2">#REF!</definedName>
    <definedName name="AgencyName" localSheetId="4">#REF!</definedName>
    <definedName name="AgencyName" localSheetId="5">#REF!</definedName>
    <definedName name="AgencyName" localSheetId="6">#REF!</definedName>
    <definedName name="AgencyName" localSheetId="7">#REF!</definedName>
    <definedName name="AgencyName">#REF!</definedName>
    <definedName name="åû" localSheetId="4">#REF!</definedName>
    <definedName name="åû" localSheetId="6">#REF!</definedName>
    <definedName name="åû" localSheetId="7">#REF!</definedName>
    <definedName name="åû">#REF!</definedName>
    <definedName name="davit" localSheetId="4">#REF!</definedName>
    <definedName name="davit" localSheetId="6">#REF!</definedName>
    <definedName name="davit" localSheetId="7">#REF!</definedName>
    <definedName name="davit">#REF!</definedName>
    <definedName name="Functional1" localSheetId="2">#REF!</definedName>
    <definedName name="Functional1" localSheetId="4">#REF!</definedName>
    <definedName name="Functional1" localSheetId="5">#REF!</definedName>
    <definedName name="Functional1" localSheetId="6">#REF!</definedName>
    <definedName name="Functional1" localSheetId="7">#REF!</definedName>
    <definedName name="Functional1">#REF!</definedName>
    <definedName name="ggg" localSheetId="4">#REF!</definedName>
    <definedName name="ggg" localSheetId="6">#REF!</definedName>
    <definedName name="ggg" localSheetId="7">#REF!</definedName>
    <definedName name="ggg">#REF!</definedName>
    <definedName name="mas" localSheetId="4">#REF!</definedName>
    <definedName name="mas" localSheetId="6">#REF!</definedName>
    <definedName name="mas" localSheetId="7">#REF!</definedName>
    <definedName name="mas">#REF!</definedName>
    <definedName name="mass" localSheetId="4">#REF!</definedName>
    <definedName name="mass" localSheetId="6">#REF!</definedName>
    <definedName name="mass" localSheetId="7">#REF!</definedName>
    <definedName name="mass">#REF!</definedName>
    <definedName name="PANature" localSheetId="2">#REF!</definedName>
    <definedName name="PANature" localSheetId="4">#REF!</definedName>
    <definedName name="PANature" localSheetId="5">#REF!</definedName>
    <definedName name="PANature" localSheetId="6">#REF!</definedName>
    <definedName name="PANature" localSheetId="7">#REF!</definedName>
    <definedName name="PANature">#REF!</definedName>
    <definedName name="PAType" localSheetId="2">#REF!</definedName>
    <definedName name="PAType" localSheetId="4">#REF!</definedName>
    <definedName name="PAType" localSheetId="5">#REF!</definedName>
    <definedName name="PAType" localSheetId="6">#REF!</definedName>
    <definedName name="PAType" localSheetId="7">#REF!</definedName>
    <definedName name="PAType">#REF!</definedName>
    <definedName name="Performance2" localSheetId="2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2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>#REF!</definedName>
    <definedName name="_xlnm.Print_Area" localSheetId="3">'Հավելված 4'!#REF!</definedName>
    <definedName name="_xlnm.Print_Area" localSheetId="4">'Հավելված 5'!#REF!</definedName>
    <definedName name="_xlnm.Print_Titles" localSheetId="0">'Հավելված 1'!$8:$9</definedName>
    <definedName name="_xlnm.Print_Titles" localSheetId="1">'Հավելված 2'!$6:$8</definedName>
    <definedName name="_xlnm.Print_Titles" localSheetId="3">'Հավելված 4'!#REF!</definedName>
    <definedName name="_xlnm.Print_Titles" localSheetId="4">'Հավելված 5'!#REF!</definedName>
    <definedName name="x" localSheetId="4">#REF!</definedName>
    <definedName name="x" localSheetId="6">#REF!</definedName>
    <definedName name="x" localSheetId="7">#REF!</definedName>
    <definedName name="x">#REF!</definedName>
    <definedName name="Հավելված" localSheetId="1">#REF!</definedName>
    <definedName name="Հավելված" localSheetId="4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1">#REF!</definedName>
    <definedName name="Մաս" localSheetId="4">#REF!</definedName>
    <definedName name="Մաս" localSheetId="6">#REF!</definedName>
    <definedName name="Մաս" localSheetId="7">#REF!</definedName>
    <definedName name="Մաս">#REF!</definedName>
    <definedName name="շախմատիստ" localSheetId="1">#REF!</definedName>
    <definedName name="շախմատիստ" localSheetId="4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5" i="45" l="1"/>
  <c r="F56" i="49"/>
  <c r="E43" i="45" l="1"/>
  <c r="E44" i="49"/>
  <c r="F66" i="45" l="1"/>
  <c r="E66" i="45"/>
  <c r="F56" i="45"/>
  <c r="E105" i="49" l="1"/>
  <c r="F105" i="49"/>
  <c r="D105" i="49"/>
  <c r="D66" i="45"/>
  <c r="E56" i="45"/>
  <c r="D56" i="45"/>
  <c r="E84" i="45" l="1"/>
  <c r="E114" i="49" s="1"/>
  <c r="F84" i="45"/>
  <c r="F114" i="49" s="1"/>
  <c r="D84" i="45"/>
  <c r="D114" i="49" s="1"/>
  <c r="J121" i="32"/>
  <c r="J120" i="32" s="1"/>
  <c r="J119" i="32" s="1"/>
  <c r="J118" i="32" s="1"/>
  <c r="J116" i="32" s="1"/>
  <c r="J114" i="32" s="1"/>
  <c r="I121" i="32"/>
  <c r="I120" i="32" s="1"/>
  <c r="I119" i="32" s="1"/>
  <c r="I118" i="32" s="1"/>
  <c r="I116" i="32" s="1"/>
  <c r="I114" i="32" s="1"/>
  <c r="H121" i="32"/>
  <c r="H120" i="32" s="1"/>
  <c r="H119" i="32" s="1"/>
  <c r="H118" i="32" s="1"/>
  <c r="H116" i="32" s="1"/>
  <c r="H114" i="32" s="1"/>
  <c r="E54" i="46" l="1"/>
  <c r="H87" i="43" l="1"/>
  <c r="H86" i="43"/>
  <c r="H85" i="43"/>
  <c r="H84" i="43"/>
  <c r="H83" i="43" s="1"/>
  <c r="H82" i="43" s="1"/>
  <c r="H81" i="43"/>
  <c r="H80" i="43"/>
  <c r="H79" i="43"/>
  <c r="H78" i="43"/>
  <c r="H77" i="43"/>
  <c r="H76" i="43"/>
  <c r="H75" i="43"/>
  <c r="H74" i="43"/>
  <c r="H73" i="43"/>
  <c r="H72" i="43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 s="1"/>
  <c r="H10" i="43" s="1"/>
  <c r="M26" i="47"/>
  <c r="H9" i="43" l="1"/>
  <c r="H8" i="43" s="1"/>
  <c r="M27" i="47" l="1"/>
  <c r="D24" i="44" l="1"/>
  <c r="G24" i="44"/>
  <c r="E24" i="44" s="1"/>
  <c r="D25" i="44"/>
  <c r="G25" i="44"/>
  <c r="E25" i="44" s="1"/>
  <c r="G57" i="42" l="1"/>
  <c r="F57" i="42"/>
  <c r="E57" i="42"/>
  <c r="F60" i="42"/>
  <c r="G60" i="42"/>
  <c r="E60" i="42"/>
  <c r="I11" i="44" l="1"/>
  <c r="G56" i="42"/>
  <c r="E56" i="42"/>
  <c r="F53" i="42" l="1"/>
  <c r="G53" i="42"/>
  <c r="E53" i="42"/>
  <c r="I30" i="32" l="1"/>
  <c r="I29" i="32" s="1"/>
  <c r="I28" i="32" s="1"/>
  <c r="I27" i="32" s="1"/>
  <c r="I25" i="32" s="1"/>
  <c r="I23" i="32" s="1"/>
  <c r="J30" i="32"/>
  <c r="J29" i="32" s="1"/>
  <c r="J28" i="32" s="1"/>
  <c r="J27" i="32" s="1"/>
  <c r="J25" i="32" s="1"/>
  <c r="J23" i="32" s="1"/>
  <c r="H30" i="32"/>
  <c r="H29" i="32" s="1"/>
  <c r="H28" i="32" s="1"/>
  <c r="H27" i="32" s="1"/>
  <c r="H25" i="32" s="1"/>
  <c r="H23" i="32" s="1"/>
  <c r="I110" i="32"/>
  <c r="J110" i="32"/>
  <c r="I112" i="32"/>
  <c r="J112" i="32"/>
  <c r="H110" i="32"/>
  <c r="H109" i="32" s="1"/>
  <c r="H108" i="32" s="1"/>
  <c r="H107" i="32" s="1"/>
  <c r="H105" i="32" s="1"/>
  <c r="H103" i="32" s="1"/>
  <c r="D75" i="45" s="1"/>
  <c r="D75" i="49" s="1"/>
  <c r="H112" i="32"/>
  <c r="G60" i="46"/>
  <c r="F60" i="46"/>
  <c r="E60" i="46"/>
  <c r="E48" i="46"/>
  <c r="H21" i="32" l="1"/>
  <c r="H19" i="32" s="1"/>
  <c r="H17" i="32" s="1"/>
  <c r="H15" i="32" s="1"/>
  <c r="H13" i="32" s="1"/>
  <c r="F18" i="48"/>
  <c r="F16" i="48" s="1"/>
  <c r="J21" i="32"/>
  <c r="J19" i="32" s="1"/>
  <c r="J17" i="32" s="1"/>
  <c r="J15" i="32" s="1"/>
  <c r="J13" i="32" s="1"/>
  <c r="H18" i="48"/>
  <c r="H16" i="48" s="1"/>
  <c r="I21" i="32"/>
  <c r="I19" i="32" s="1"/>
  <c r="I17" i="32" s="1"/>
  <c r="I15" i="32" s="1"/>
  <c r="I13" i="32" s="1"/>
  <c r="G18" i="48"/>
  <c r="G16" i="48" s="1"/>
  <c r="J109" i="32"/>
  <c r="J108" i="32" s="1"/>
  <c r="J107" i="32" s="1"/>
  <c r="J105" i="32" s="1"/>
  <c r="J103" i="32" s="1"/>
  <c r="F75" i="45" s="1"/>
  <c r="F75" i="49" s="1"/>
  <c r="I109" i="32"/>
  <c r="I108" i="32" s="1"/>
  <c r="I107" i="32" s="1"/>
  <c r="I105" i="32" s="1"/>
  <c r="I103" i="32" s="1"/>
  <c r="E75" i="45" s="1"/>
  <c r="E75" i="49" s="1"/>
  <c r="H61" i="32"/>
  <c r="H49" i="32"/>
  <c r="H48" i="32" s="1"/>
  <c r="H51" i="32"/>
  <c r="K47" i="47"/>
  <c r="H47" i="47"/>
  <c r="E47" i="47"/>
  <c r="M46" i="47"/>
  <c r="M45" i="47" s="1"/>
  <c r="L46" i="47"/>
  <c r="J46" i="47"/>
  <c r="J45" i="47" s="1"/>
  <c r="J44" i="47" s="1"/>
  <c r="J43" i="47" s="1"/>
  <c r="J41" i="47" s="1"/>
  <c r="J39" i="47" s="1"/>
  <c r="I46" i="47"/>
  <c r="G46" i="47"/>
  <c r="G45" i="47" s="1"/>
  <c r="G44" i="47" s="1"/>
  <c r="G43" i="47" s="1"/>
  <c r="G41" i="47" s="1"/>
  <c r="G39" i="47" s="1"/>
  <c r="F46" i="47"/>
  <c r="E46" i="47"/>
  <c r="L45" i="47"/>
  <c r="F45" i="47"/>
  <c r="L44" i="47"/>
  <c r="L43" i="47" s="1"/>
  <c r="K38" i="47"/>
  <c r="H38" i="47"/>
  <c r="E38" i="47"/>
  <c r="M37" i="47"/>
  <c r="L37" i="47"/>
  <c r="K37" i="47" s="1"/>
  <c r="J37" i="47"/>
  <c r="J36" i="47" s="1"/>
  <c r="I37" i="47"/>
  <c r="G37" i="47"/>
  <c r="G36" i="47" s="1"/>
  <c r="G35" i="47" s="1"/>
  <c r="G34" i="47" s="1"/>
  <c r="G32" i="47" s="1"/>
  <c r="G30" i="47" s="1"/>
  <c r="F37" i="47"/>
  <c r="M36" i="47"/>
  <c r="M35" i="47" s="1"/>
  <c r="M34" i="47" s="1"/>
  <c r="M32" i="47" s="1"/>
  <c r="M30" i="47" s="1"/>
  <c r="I36" i="47"/>
  <c r="I35" i="47"/>
  <c r="I34" i="47" s="1"/>
  <c r="M29" i="47"/>
  <c r="K29" i="47" s="1"/>
  <c r="H29" i="47"/>
  <c r="E29" i="47"/>
  <c r="E28" i="47" s="1"/>
  <c r="L28" i="47"/>
  <c r="I28" i="47"/>
  <c r="G28" i="47"/>
  <c r="K27" i="47"/>
  <c r="J50" i="32" s="1"/>
  <c r="J49" i="32" s="1"/>
  <c r="J48" i="32" s="1"/>
  <c r="J27" i="47"/>
  <c r="H27" i="47"/>
  <c r="I50" i="32" s="1"/>
  <c r="I49" i="32" s="1"/>
  <c r="I48" i="32" s="1"/>
  <c r="E27" i="47"/>
  <c r="E26" i="47" s="1"/>
  <c r="L26" i="47"/>
  <c r="K26" i="47" s="1"/>
  <c r="I26" i="47"/>
  <c r="H26" i="47" s="1"/>
  <c r="G26" i="47"/>
  <c r="G25" i="47" s="1"/>
  <c r="F26" i="47"/>
  <c r="M25" i="47"/>
  <c r="J25" i="47"/>
  <c r="F25" i="47"/>
  <c r="F24" i="47" s="1"/>
  <c r="F23" i="47" s="1"/>
  <c r="K15" i="47"/>
  <c r="H15" i="47"/>
  <c r="E15" i="47"/>
  <c r="G30" i="46"/>
  <c r="F30" i="46"/>
  <c r="E30" i="46"/>
  <c r="G24" i="46"/>
  <c r="F24" i="46"/>
  <c r="E24" i="46"/>
  <c r="L36" i="47" l="1"/>
  <c r="E45" i="47"/>
  <c r="E37" i="47"/>
  <c r="H46" i="47"/>
  <c r="L25" i="47"/>
  <c r="I25" i="47"/>
  <c r="G14" i="48"/>
  <c r="G13" i="48" s="1"/>
  <c r="G11" i="48" s="1"/>
  <c r="G9" i="48" s="1"/>
  <c r="E99" i="45"/>
  <c r="E129" i="49" s="1"/>
  <c r="F14" i="48"/>
  <c r="F13" i="48" s="1"/>
  <c r="F11" i="48" s="1"/>
  <c r="F9" i="48" s="1"/>
  <c r="D99" i="45"/>
  <c r="D129" i="49" s="1"/>
  <c r="H14" i="48"/>
  <c r="H13" i="48" s="1"/>
  <c r="H11" i="48" s="1"/>
  <c r="H9" i="48" s="1"/>
  <c r="F99" i="45"/>
  <c r="F129" i="49" s="1"/>
  <c r="H60" i="32"/>
  <c r="H59" i="32" s="1"/>
  <c r="H58" i="32" s="1"/>
  <c r="H57" i="32" s="1"/>
  <c r="H55" i="32" s="1"/>
  <c r="D34" i="45"/>
  <c r="D34" i="49" s="1"/>
  <c r="K25" i="47"/>
  <c r="H28" i="47"/>
  <c r="I52" i="32"/>
  <c r="I51" i="32" s="1"/>
  <c r="I47" i="32" s="1"/>
  <c r="I46" i="32" s="1"/>
  <c r="I44" i="32" s="1"/>
  <c r="I42" i="32" s="1"/>
  <c r="E24" i="45" s="1"/>
  <c r="E24" i="49" s="1"/>
  <c r="K28" i="47"/>
  <c r="J52" i="32"/>
  <c r="J51" i="32" s="1"/>
  <c r="J47" i="32" s="1"/>
  <c r="J46" i="32" s="1"/>
  <c r="J44" i="32" s="1"/>
  <c r="J42" i="32" s="1"/>
  <c r="F24" i="45" s="1"/>
  <c r="F24" i="49" s="1"/>
  <c r="J28" i="47"/>
  <c r="J24" i="47" s="1"/>
  <c r="J23" i="47" s="1"/>
  <c r="J21" i="47" s="1"/>
  <c r="J19" i="47" s="1"/>
  <c r="M28" i="47"/>
  <c r="M24" i="47" s="1"/>
  <c r="M23" i="47" s="1"/>
  <c r="M21" i="47" s="1"/>
  <c r="M19" i="47" s="1"/>
  <c r="H47" i="32"/>
  <c r="H46" i="32" s="1"/>
  <c r="H44" i="32" s="1"/>
  <c r="H42" i="32" s="1"/>
  <c r="E25" i="47"/>
  <c r="G24" i="47"/>
  <c r="J35" i="47"/>
  <c r="H36" i="47"/>
  <c r="K45" i="47"/>
  <c r="M44" i="47"/>
  <c r="H37" i="47"/>
  <c r="K46" i="47"/>
  <c r="F21" i="47"/>
  <c r="F19" i="47" s="1"/>
  <c r="L24" i="47"/>
  <c r="L23" i="47" s="1"/>
  <c r="I32" i="47"/>
  <c r="I30" i="47" s="1"/>
  <c r="F36" i="47"/>
  <c r="L41" i="47"/>
  <c r="L39" i="47" s="1"/>
  <c r="F44" i="47"/>
  <c r="I45" i="47"/>
  <c r="K24" i="47" l="1"/>
  <c r="K36" i="47"/>
  <c r="L35" i="47"/>
  <c r="I24" i="47"/>
  <c r="I23" i="47" s="1"/>
  <c r="H25" i="47"/>
  <c r="H24" i="47" s="1"/>
  <c r="E18" i="46"/>
  <c r="E11" i="46" s="1"/>
  <c r="D24" i="45"/>
  <c r="D24" i="49" s="1"/>
  <c r="F18" i="46"/>
  <c r="F11" i="46" s="1"/>
  <c r="F10" i="46" s="1"/>
  <c r="G18" i="46"/>
  <c r="G11" i="46" s="1"/>
  <c r="G10" i="46" s="1"/>
  <c r="M43" i="47"/>
  <c r="K44" i="47"/>
  <c r="E44" i="47"/>
  <c r="F43" i="47"/>
  <c r="L21" i="47"/>
  <c r="L19" i="47" s="1"/>
  <c r="K23" i="47"/>
  <c r="K21" i="47" s="1"/>
  <c r="E36" i="47"/>
  <c r="F35" i="47"/>
  <c r="E24" i="47"/>
  <c r="G23" i="47"/>
  <c r="H45" i="47"/>
  <c r="I44" i="47"/>
  <c r="H35" i="47"/>
  <c r="J34" i="47"/>
  <c r="G28" i="44"/>
  <c r="E28" i="44" s="1"/>
  <c r="D28" i="44"/>
  <c r="K35" i="47" l="1"/>
  <c r="L34" i="47"/>
  <c r="H23" i="47"/>
  <c r="H21" i="47" s="1"/>
  <c r="I21" i="47"/>
  <c r="I19" i="47" s="1"/>
  <c r="H19" i="47" s="1"/>
  <c r="J32" i="47"/>
  <c r="J30" i="47" s="1"/>
  <c r="H34" i="47"/>
  <c r="H32" i="47" s="1"/>
  <c r="I43" i="47"/>
  <c r="H44" i="47"/>
  <c r="F34" i="47"/>
  <c r="E35" i="47"/>
  <c r="G21" i="47"/>
  <c r="G19" i="47" s="1"/>
  <c r="E23" i="47"/>
  <c r="E21" i="47" s="1"/>
  <c r="M41" i="47"/>
  <c r="M39" i="47" s="1"/>
  <c r="K43" i="47"/>
  <c r="K41" i="47" s="1"/>
  <c r="K19" i="47"/>
  <c r="E43" i="47"/>
  <c r="E41" i="47" s="1"/>
  <c r="F41" i="47"/>
  <c r="F39" i="47" s="1"/>
  <c r="E39" i="47" s="1"/>
  <c r="H70" i="32" s="1"/>
  <c r="H69" i="32" s="1"/>
  <c r="H68" i="32" s="1"/>
  <c r="H67" i="32" s="1"/>
  <c r="H66" i="32" s="1"/>
  <c r="H64" i="32" s="1"/>
  <c r="H62" i="32" s="1"/>
  <c r="D44" i="45" s="1"/>
  <c r="D45" i="49" s="1"/>
  <c r="L32" i="47" l="1"/>
  <c r="L30" i="47" s="1"/>
  <c r="K34" i="47"/>
  <c r="K32" i="47" s="1"/>
  <c r="G17" i="47"/>
  <c r="G16" i="47" s="1"/>
  <c r="G14" i="47"/>
  <c r="G13" i="47" s="1"/>
  <c r="E19" i="47"/>
  <c r="I41" i="47"/>
  <c r="I39" i="47" s="1"/>
  <c r="H43" i="47"/>
  <c r="H41" i="47" s="1"/>
  <c r="M14" i="47"/>
  <c r="M13" i="47" s="1"/>
  <c r="M17" i="47"/>
  <c r="M16" i="47" s="1"/>
  <c r="K39" i="47"/>
  <c r="J70" i="32" s="1"/>
  <c r="J69" i="32" s="1"/>
  <c r="J68" i="32" s="1"/>
  <c r="J67" i="32" s="1"/>
  <c r="J66" i="32" s="1"/>
  <c r="J64" i="32" s="1"/>
  <c r="J62" i="32" s="1"/>
  <c r="F44" i="45" s="1"/>
  <c r="F45" i="49" s="1"/>
  <c r="F32" i="47"/>
  <c r="F30" i="47" s="1"/>
  <c r="E34" i="47"/>
  <c r="E32" i="47" s="1"/>
  <c r="J17" i="47"/>
  <c r="J16" i="47" s="1"/>
  <c r="J14" i="47"/>
  <c r="J13" i="47" s="1"/>
  <c r="H30" i="47"/>
  <c r="I61" i="32" s="1"/>
  <c r="D37" i="44"/>
  <c r="D38" i="44"/>
  <c r="D39" i="44"/>
  <c r="D40" i="44"/>
  <c r="D41" i="44"/>
  <c r="D42" i="44"/>
  <c r="D43" i="44"/>
  <c r="G39" i="44"/>
  <c r="E39" i="44" s="1"/>
  <c r="G40" i="44"/>
  <c r="E40" i="44" s="1"/>
  <c r="G41" i="44"/>
  <c r="E41" i="44" s="1"/>
  <c r="G42" i="44"/>
  <c r="E42" i="44" s="1"/>
  <c r="G43" i="44"/>
  <c r="E43" i="44" s="1"/>
  <c r="D36" i="44"/>
  <c r="G36" i="44"/>
  <c r="E36" i="44" s="1"/>
  <c r="G37" i="44"/>
  <c r="E37" i="44" s="1"/>
  <c r="F35" i="44"/>
  <c r="H35" i="44"/>
  <c r="I35" i="44"/>
  <c r="G34" i="44"/>
  <c r="E34" i="44" s="1"/>
  <c r="G33" i="44"/>
  <c r="E33" i="44" s="1"/>
  <c r="G32" i="44"/>
  <c r="E32" i="44" s="1"/>
  <c r="G31" i="44"/>
  <c r="E31" i="44" s="1"/>
  <c r="G30" i="44"/>
  <c r="E30" i="44" s="1"/>
  <c r="G29" i="44"/>
  <c r="E29" i="44" s="1"/>
  <c r="G27" i="44"/>
  <c r="E27" i="44" s="1"/>
  <c r="D33" i="44"/>
  <c r="D34" i="44"/>
  <c r="D29" i="44"/>
  <c r="D30" i="44"/>
  <c r="D31" i="44"/>
  <c r="D32" i="44"/>
  <c r="G18" i="44"/>
  <c r="E18" i="44" s="1"/>
  <c r="G19" i="44"/>
  <c r="E19" i="44" s="1"/>
  <c r="G20" i="44"/>
  <c r="E20" i="44" s="1"/>
  <c r="G21" i="44"/>
  <c r="E21" i="44" s="1"/>
  <c r="G22" i="44"/>
  <c r="E22" i="44" s="1"/>
  <c r="G23" i="44"/>
  <c r="E23" i="44" s="1"/>
  <c r="G17" i="44"/>
  <c r="D23" i="44"/>
  <c r="D18" i="44"/>
  <c r="D19" i="44"/>
  <c r="D20" i="44"/>
  <c r="D21" i="44"/>
  <c r="D22" i="44"/>
  <c r="G46" i="44"/>
  <c r="I60" i="32" l="1"/>
  <c r="I59" i="32" s="1"/>
  <c r="I58" i="32" s="1"/>
  <c r="I57" i="32" s="1"/>
  <c r="I55" i="32" s="1"/>
  <c r="I53" i="32" s="1"/>
  <c r="E34" i="45"/>
  <c r="E34" i="49" s="1"/>
  <c r="K30" i="47"/>
  <c r="J61" i="32" s="1"/>
  <c r="L17" i="47"/>
  <c r="L16" i="47" s="1"/>
  <c r="L14" i="47"/>
  <c r="L13" i="47" s="1"/>
  <c r="K14" i="47"/>
  <c r="H39" i="47"/>
  <c r="I70" i="32" s="1"/>
  <c r="I69" i="32" s="1"/>
  <c r="I68" i="32" s="1"/>
  <c r="I67" i="32" s="1"/>
  <c r="I66" i="32" s="1"/>
  <c r="I64" i="32" s="1"/>
  <c r="I62" i="32" s="1"/>
  <c r="E44" i="45" s="1"/>
  <c r="E45" i="49" s="1"/>
  <c r="I17" i="47"/>
  <c r="I14" i="47"/>
  <c r="K17" i="47"/>
  <c r="K16" i="47" s="1"/>
  <c r="E30" i="47"/>
  <c r="H53" i="32" s="1"/>
  <c r="F17" i="47"/>
  <c r="F14" i="47"/>
  <c r="K13" i="47"/>
  <c r="G16" i="42"/>
  <c r="G13" i="44" s="1"/>
  <c r="J60" i="32" l="1"/>
  <c r="J59" i="32" s="1"/>
  <c r="J58" i="32" s="1"/>
  <c r="J57" i="32" s="1"/>
  <c r="J55" i="32" s="1"/>
  <c r="J53" i="32" s="1"/>
  <c r="F34" i="45"/>
  <c r="F34" i="49" s="1"/>
  <c r="E14" i="47"/>
  <c r="F13" i="47"/>
  <c r="E13" i="47" s="1"/>
  <c r="H17" i="47"/>
  <c r="H16" i="47" s="1"/>
  <c r="I16" i="47"/>
  <c r="H14" i="47"/>
  <c r="I13" i="47"/>
  <c r="H13" i="47" s="1"/>
  <c r="E17" i="47"/>
  <c r="E16" i="47" s="1"/>
  <c r="F16" i="47"/>
  <c r="D46" i="44" l="1"/>
  <c r="G38" i="44"/>
  <c r="D27" i="44"/>
  <c r="D17" i="44"/>
  <c r="E38" i="44" l="1"/>
  <c r="G35" i="44"/>
  <c r="E35" i="44" s="1"/>
  <c r="G38" i="42" l="1"/>
  <c r="G29" i="42"/>
  <c r="E17" i="44" l="1"/>
  <c r="D26" i="44"/>
  <c r="E46" i="44"/>
  <c r="E50" i="42"/>
  <c r="E49" i="42" s="1"/>
  <c r="F50" i="42"/>
  <c r="G50" i="42"/>
  <c r="E29" i="42"/>
  <c r="F29" i="42"/>
  <c r="E38" i="42"/>
  <c r="F38" i="42"/>
  <c r="E19" i="42"/>
  <c r="E17" i="42" s="1"/>
  <c r="H86" i="32" s="1"/>
  <c r="F19" i="42"/>
  <c r="G19" i="42"/>
  <c r="D35" i="44"/>
  <c r="C35" i="44"/>
  <c r="I26" i="44"/>
  <c r="F26" i="44"/>
  <c r="C26" i="44"/>
  <c r="C16" i="44"/>
  <c r="G17" i="42" l="1"/>
  <c r="F17" i="42"/>
  <c r="J102" i="32"/>
  <c r="J101" i="32" s="1"/>
  <c r="J100" i="32" s="1"/>
  <c r="I102" i="32"/>
  <c r="I101" i="32" s="1"/>
  <c r="I100" i="32" s="1"/>
  <c r="I95" i="32"/>
  <c r="H102" i="32"/>
  <c r="H101" i="32" s="1"/>
  <c r="H100" i="32" s="1"/>
  <c r="H95" i="32"/>
  <c r="H16" i="44"/>
  <c r="H45" i="44"/>
  <c r="H26" i="44"/>
  <c r="G45" i="44"/>
  <c r="E16" i="42"/>
  <c r="H79" i="32" s="1"/>
  <c r="D95" i="49" s="1"/>
  <c r="G26" i="44"/>
  <c r="I16" i="44"/>
  <c r="F16" i="44"/>
  <c r="F14" i="44" s="1"/>
  <c r="G16" i="44"/>
  <c r="I86" i="32" l="1"/>
  <c r="I85" i="32" s="1"/>
  <c r="I84" i="32" s="1"/>
  <c r="J86" i="32"/>
  <c r="J85" i="32" s="1"/>
  <c r="J84" i="32" s="1"/>
  <c r="E47" i="42"/>
  <c r="E42" i="46" s="1"/>
  <c r="G47" i="42"/>
  <c r="G42" i="46" s="1"/>
  <c r="J95" i="32"/>
  <c r="F47" i="42"/>
  <c r="F42" i="46" s="1"/>
  <c r="I79" i="32"/>
  <c r="E95" i="49" s="1"/>
  <c r="G14" i="42"/>
  <c r="J79" i="32"/>
  <c r="F95" i="49" s="1"/>
  <c r="G44" i="44"/>
  <c r="H85" i="32"/>
  <c r="H84" i="32" s="1"/>
  <c r="E26" i="44"/>
  <c r="H14" i="44"/>
  <c r="H11" i="44" s="1"/>
  <c r="E14" i="42"/>
  <c r="E12" i="42" s="1"/>
  <c r="G14" i="44"/>
  <c r="E16" i="44"/>
  <c r="G12" i="42" l="1"/>
  <c r="G11" i="44"/>
  <c r="G9" i="44" s="1"/>
  <c r="G36" i="46"/>
  <c r="E10" i="42"/>
  <c r="E36" i="46"/>
  <c r="E10" i="46" s="1"/>
  <c r="H9" i="44"/>
  <c r="F14" i="42"/>
  <c r="I45" i="44"/>
  <c r="E14" i="44"/>
  <c r="G10" i="42" l="1"/>
  <c r="F12" i="42"/>
  <c r="F36" i="46"/>
  <c r="I44" i="44"/>
  <c r="E13" i="44"/>
  <c r="F10" i="42" l="1"/>
  <c r="I9" i="44"/>
  <c r="F45" i="44"/>
  <c r="F44" i="44" l="1"/>
  <c r="E45" i="44"/>
  <c r="F11" i="44" l="1"/>
  <c r="E11" i="44" s="1"/>
  <c r="E44" i="44"/>
  <c r="F9" i="44" l="1"/>
  <c r="E9" i="44" s="1"/>
  <c r="J99" i="32" l="1"/>
  <c r="J98" i="32" s="1"/>
  <c r="J96" i="32" s="1"/>
  <c r="F66" i="49" s="1"/>
  <c r="F57" i="49" s="1"/>
  <c r="I99" i="32"/>
  <c r="I98" i="32" s="1"/>
  <c r="I96" i="32" s="1"/>
  <c r="E66" i="49" s="1"/>
  <c r="E57" i="49" s="1"/>
  <c r="H99" i="32"/>
  <c r="H98" i="32" s="1"/>
  <c r="H96" i="32" s="1"/>
  <c r="D66" i="49" s="1"/>
  <c r="D57" i="49" s="1"/>
  <c r="H94" i="32" l="1"/>
  <c r="H93" i="32" s="1"/>
  <c r="H92" i="32" s="1"/>
  <c r="H91" i="32" s="1"/>
  <c r="H89" i="32" s="1"/>
  <c r="H87" i="32" s="1"/>
  <c r="I94" i="32"/>
  <c r="I93" i="32" s="1"/>
  <c r="I92" i="32" s="1"/>
  <c r="I91" i="32" s="1"/>
  <c r="I89" i="32" s="1"/>
  <c r="I87" i="32" s="1"/>
  <c r="J94" i="32"/>
  <c r="J93" i="32" s="1"/>
  <c r="J92" i="32" s="1"/>
  <c r="J91" i="32" s="1"/>
  <c r="J89" i="32" s="1"/>
  <c r="J87" i="32" s="1"/>
  <c r="H83" i="32" l="1"/>
  <c r="H82" i="32" s="1"/>
  <c r="H80" i="32" s="1"/>
  <c r="I83" i="32"/>
  <c r="I82" i="32" s="1"/>
  <c r="I80" i="32" s="1"/>
  <c r="I78" i="32" l="1"/>
  <c r="I77" i="32" s="1"/>
  <c r="I76" i="32" s="1"/>
  <c r="I75" i="32" s="1"/>
  <c r="I73" i="32" s="1"/>
  <c r="I71" i="32" s="1"/>
  <c r="I40" i="32" s="1"/>
  <c r="H78" i="32"/>
  <c r="H77" i="32" s="1"/>
  <c r="H76" i="32" s="1"/>
  <c r="H75" i="32" s="1"/>
  <c r="H73" i="32" s="1"/>
  <c r="H71" i="32" s="1"/>
  <c r="H40" i="32" s="1"/>
  <c r="H38" i="32" l="1"/>
  <c r="H36" i="32" s="1"/>
  <c r="H34" i="32" s="1"/>
  <c r="H32" i="32" s="1"/>
  <c r="I38" i="32"/>
  <c r="I36" i="32" s="1"/>
  <c r="I34" i="32" s="1"/>
  <c r="I32" i="32" s="1"/>
  <c r="I12" i="32" l="1"/>
  <c r="I10" i="32" s="1"/>
  <c r="H12" i="32"/>
  <c r="H10" i="32" s="1"/>
  <c r="J83" i="32"/>
  <c r="J82" i="32" s="1"/>
  <c r="J80" i="32" s="1"/>
  <c r="J78" i="32" l="1"/>
  <c r="J77" i="32" s="1"/>
  <c r="J76" i="32" s="1"/>
  <c r="J75" i="32" s="1"/>
  <c r="J73" i="32" s="1"/>
  <c r="J71" i="32" s="1"/>
  <c r="J40" i="32" s="1"/>
  <c r="J38" i="32" l="1"/>
  <c r="J36" i="32" s="1"/>
  <c r="J34" i="32" s="1"/>
  <c r="J32" i="32" s="1"/>
  <c r="J12" i="32" l="1"/>
  <c r="J10" i="32" s="1"/>
</calcChain>
</file>

<file path=xl/sharedStrings.xml><?xml version="1.0" encoding="utf-8"?>
<sst xmlns="http://schemas.openxmlformats.org/spreadsheetml/2006/main" count="1067" uniqueCount="312">
  <si>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</si>
  <si>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</si>
  <si>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</si>
  <si>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</si>
  <si>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</si>
  <si>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</si>
  <si>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</si>
  <si>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</si>
  <si>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</si>
  <si>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</si>
  <si>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</si>
  <si>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>Հավելված N 2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</si>
  <si>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</si>
  <si>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</si>
  <si>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</si>
  <si>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</si>
  <si>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</si>
  <si>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</si>
  <si>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</si>
  <si>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</si>
  <si>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</si>
  <si>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</si>
  <si>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</si>
  <si>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</si>
  <si>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</si>
  <si>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</si>
  <si>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</si>
  <si>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</si>
  <si>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</si>
  <si>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</si>
  <si>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</si>
  <si>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</si>
  <si>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</si>
  <si>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</si>
  <si>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</si>
  <si>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</si>
  <si>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</si>
  <si>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</si>
  <si>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</si>
  <si>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</si>
  <si>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</si>
  <si>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</si>
  <si>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</si>
  <si>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Հավելված N 5</t>
  </si>
  <si>
    <t>Ցուցանիշների փոփոխությունը (ավելացումները նշված են դրական նշանով, իսկ նվազեցումները` փակագծերում)</t>
  </si>
  <si>
    <t>ՀՀ կառավարության 2023 թվականի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</si>
  <si>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</si>
  <si>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</si>
  <si>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</si>
  <si>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</si>
  <si>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</si>
  <si>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</si>
  <si>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</si>
  <si>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</si>
  <si>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</si>
  <si>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</si>
  <si>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</si>
  <si>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</si>
  <si>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</si>
  <si>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</si>
  <si>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</si>
  <si>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</si>
  <si>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</si>
  <si>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</si>
  <si>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</si>
  <si>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</si>
  <si>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</si>
  <si>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</si>
  <si>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</si>
  <si>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</si>
  <si>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</si>
  <si>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</si>
  <si>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</si>
  <si>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</si>
  <si>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</si>
  <si>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</si>
  <si>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</si>
  <si>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</si>
  <si>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21002</t>
  </si>
  <si>
    <t xml:space="preserve"> Տրանսպորտային օբյեկտների հիմնանորոգում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</si>
  <si>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</si>
  <si>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</si>
  <si>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</si>
  <si>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</si>
  <si>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</si>
  <si>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</si>
  <si>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</si>
  <si>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</si>
  <si>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</si>
  <si>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</si>
  <si>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</si>
  <si>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</si>
  <si>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</si>
  <si>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Տրանսպորտային օբյեկտների հիմնանորոգում</t>
  </si>
  <si>
    <t>Տրանսպորտային օբյեկտների հիմնանորոգում, այդ թվում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</si>
  <si>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</si>
  <si>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</si>
  <si>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</si>
  <si>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</si>
  <si>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</si>
  <si>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</si>
  <si>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Ցուցանիշների փոփոխությունը (Ավելացումները նշված են դրական նշանով, իսկ նվազեցումները` փակագծերում)</t>
  </si>
  <si>
    <t xml:space="preserve">ՀՀ կառավարության  2023 թվականի 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</si>
  <si>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</si>
  <si>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</si>
  <si>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</si>
  <si>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</si>
  <si>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</si>
  <si>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</si>
  <si>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</si>
  <si>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 xml:space="preserve"> Մարզային նշանակության ավտոճանապարհներ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</si>
  <si>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</si>
  <si>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</si>
  <si>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</si>
  <si>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Բաժին N 04</t>
  </si>
  <si>
    <t>Խումբ N 05</t>
  </si>
  <si>
    <t>1049   21001</t>
  </si>
  <si>
    <t xml:space="preserve"> ՄԱՍ II.  ԱՇԽԱՏԱՆՔՆԵՐ</t>
  </si>
  <si>
    <t>1049   21002</t>
  </si>
  <si>
    <t>ճանապարհների վերանորոգման աշխատանքներ</t>
  </si>
  <si>
    <t>դրամ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</si>
  <si>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</si>
  <si>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</si>
  <si>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</si>
  <si>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3</t>
  </si>
  <si>
    <t>Տ-5-23, /Մ-3/ - Սարամեջ ավտոճանապարհի կմ0+000-կմ4+300 հատվածի հիմնանորոգում</t>
  </si>
  <si>
    <t>ՀԲՄ</t>
  </si>
  <si>
    <t>ՄԱ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</si>
  <si>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</si>
  <si>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</si>
  <si>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Մ-2, Երևան-Երասխ-Գորիս-Մեղրի-Իրանի սահման միջպետական նշանակության ավտոճանապարհի կմ77+350 - կմ82+000 հատվածի հիմնանորոգում</t>
  </si>
  <si>
    <t>Մ-2, (Սյունիք) /Մ-2/ - Աղվանի- Տաթև - /Մ-2/ միջպետական նշանակության ավտոճանապարհի Վերին Խոտանանը շրջանցող ճանապարհահատվածի կառուցում (I փուլ)</t>
  </si>
  <si>
    <t>Մ-2, (Սյունիք) /Մ-2/ - Աղվանի- Տաթև - /Մ-2/ միջպետական նշանակության ավտոճանապարհի Վերին Խոտանանը շրջանցող ճանապարհահատվածի կառուցում (II փուլ)</t>
  </si>
  <si>
    <t>Մ-2, Երևան-Երասխ-Գորիս-Մեղրի-Իրանի սահման միջպետական նշանակության ավտոճանապարհի կմ297+800-կմ311+250 հատվածի հիմնանորոգման աշխատանքների (2-րդ տեղամաս՝ կմ301+820 - կմ311+250 հատված)</t>
  </si>
  <si>
    <t>Մ-10, Սևան-Մարտունի-Գետափ միջպետական նշանակության ավտոճանապարհի կմ66+000-կմ80+000  հատվածի հիմնանորոգում</t>
  </si>
  <si>
    <t xml:space="preserve">Մ-15, /Մ-4/ (Վերին Պտղնի) - Մասիսի տրանսպորտային հանգույց (Երևանի շրջանց) միջպետական նշանակության ավտոճանապարհի կմ0+000-կմ8+200 հատվածի հիմնանորոգում </t>
  </si>
  <si>
    <t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t>
  </si>
  <si>
    <t>Հ-12, Մասիսի տրանսպորտային հանգույց - Մասիս - Ռանչպար - Արաքս - Ջրառատ - /Մ-3/ հանրապետական նշանակության ավտոճանապարհի կմ0+000 - կմ9+500 հատվածի հիմնանորոգում</t>
  </si>
  <si>
    <t>Հ38,/Հ-30/ (Թթուջուր) – /Հ-36/ (Նավուր) հանրապետական նշանակության ավտոճանապարհի կմ0+000-կմ15+100 հատվածի հիմնանորոգում</t>
  </si>
  <si>
    <t>Հ38,/Հ-30/ (Թթուջուր) – /Հ-36/ (Նավուր) հանրապետական նշանակության ավտոճանապարհի կմ15+100 - կմ40+100 հատվածի հիմնանորոգում</t>
  </si>
  <si>
    <t>Հ-39, /Մ-10/ - Գավառ - /Մ-10/ հանրապետական նշանակության ավտոճանապարհի կմ4+300-կմ7+700 հատվածի հիմնանորոգում</t>
  </si>
  <si>
    <t>Հ40,/Մ-2/ (Արենի) - Խաչիկ - Գնիշիկ - Եղեգնաձոր հանրապետական նշանակության ավտոճանապարհի կմ 58+000-կմ 70+000 հատվածի հիմնանորոգում</t>
  </si>
  <si>
    <t>Հ-55, Հրազդանի տրանսպորտային հանգույց-Ծաղկաձորի մարզահամալիր հանրապետական նշանակության ավտոճանապարհի կմ0+000 - կմ10+500 հատվածի հիմնանորոգում</t>
  </si>
  <si>
    <t>Հ85, /Հ-1/ - Հրազդան - /Հ-55/ հանրապետական նշանակության ավտոճանապարհի կմ1+600 - կմ3+300 հատվածների հիմնանորոգում</t>
  </si>
  <si>
    <t>Տ-8-52 տեղական նշանակության ավտոճանապարհի կմ 8+100-կմ 10+400 (Տ-8-48-ի հետ հատման կետ) և Տ-8-48 տեղական նշանակության ավտոճանապարհի կմ 5+600- կմ 11+200 (Տ-8-49-ի հետ հատման կետ) հատվածների անցանելիության ապահովում և ոլորանների պարամետրերի բարելավում</t>
  </si>
  <si>
    <t>Վանաձոր քաղաքային համայնքի Գրիգոր Լուսավորիչ փողոցի հիմնանորոգում</t>
  </si>
  <si>
    <t xml:space="preserve">Վանաձոր քաղաքային համայնքի Խորենացի փողոցի (երկու երթևեկելի գոիտիներ /0.4կմ+0.4կմ/) հիմնանորոգում </t>
  </si>
  <si>
    <t>Վանաձոր քաղաքային համայնքի Մոսկովյան փողոցի հիմնանորոգում</t>
  </si>
  <si>
    <t>Վանաձոր քաղաքային համայնքի Նարեկացի փողոց-Կոմիտաս վարդապետ Հրապարակ էստակադայի հիմնանորոգում</t>
  </si>
  <si>
    <t>ՀՀ Գեղարքունիքի մարզի Լճաշեն համայնքի Փոստի մոտից դեպի Կիկլոպյան ամրոց տանող ճանապարհի 1.2 կմ երկարությամբ հատվածի հիմնանորոգում</t>
  </si>
  <si>
    <t>Որոտան-Խոտ ավտոճանապարհի վերակառուցում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</si>
  <si>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</si>
  <si>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</si>
  <si>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ՄԱՍ II. ԱՇԽԱՏԱՆՔՆԵՐ</t>
  </si>
  <si>
    <t>կամուրջների վերանորոգման աշխատանքներեր</t>
  </si>
  <si>
    <t>Հ-28,/Հ-55/ - Ջրառատ – Մեղրաձոր - Հանքավան հանրապետական նշանակության ավտոճանապարհի կմ 17+000-կմ 19+000 հատվածի հիմնանորոգում</t>
  </si>
  <si>
    <t>______________ ի    ___Ն  որոշման</t>
  </si>
  <si>
    <t>Բյուջետային հատկացումների գլխավոր կարգադրիչների, ծրագրերի և միջոցառումների անվանումները</t>
  </si>
  <si>
    <t>Ցուցանիշների փոփոխությունը 
(ավելացումները նշված են դրական նշանով, իսկ նվազեցումները` փակագծերում)</t>
  </si>
  <si>
    <t>Ծրագրի անվանումը`</t>
  </si>
  <si>
    <t>Ծրագրի նպատակը`</t>
  </si>
  <si>
    <t xml:space="preserve"> Ճանապարհային ցանցի բարելավում և անվտանգ երթևեկության ապահովում</t>
  </si>
  <si>
    <t>Վերջնական արդյունքի նկարագրությունը՝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</si>
  <si>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</si>
  <si>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</si>
  <si>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</si>
  <si>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</si>
  <si>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Հյուսիս-հարավ ճանապարհային միջանցքի զարգացման ծրագրի շրջանակներում հողերի օտարում (Քաջարանի թունել և մոտեցում)</t>
  </si>
  <si>
    <t xml:space="preserve"> Միջոցառման տեսակը</t>
  </si>
  <si>
    <t xml:space="preserve"> Ծառայությունների մատուցում</t>
  </si>
  <si>
    <t xml:space="preserve"> Հյուսիս-հարավ ճանապարհային միջանցքի զարգացման ծրագրի Սիսիան-Քաջարան 60կմ-ի համակարգում և կառավարում</t>
  </si>
  <si>
    <t xml:space="preserve"> Հյուսիս-հարավ ճանապարհային միջանցքի զարգացման ծրագրի Քաջարանի թունելի և մոտեցումների համակարգում և կառավարում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</si>
  <si>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</si>
  <si>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</si>
  <si>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 xml:space="preserve"> Ավտոմոբիլային ճանապարհների վրա գտնվող կամուրջների հիմնանորոգում</t>
  </si>
  <si>
    <t>Տ-2-21 Հ-8 /Մրգավետ/ - Արևշատ (Տ-2-25) մարզային նշանակության ավտոճանապարհի կմ4+200 կամրջի հիմնանորոգում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</si>
  <si>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</si>
  <si>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</si>
  <si>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</si>
  <si>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</si>
  <si>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</si>
  <si>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</si>
  <si>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</si>
  <si>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</si>
  <si>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</si>
  <si>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</si>
  <si>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</si>
  <si>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</si>
  <si>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վարկային միջոցներ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</si>
  <si>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</si>
  <si>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</si>
  <si>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</si>
  <si>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</si>
  <si>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
այդ թվում՝</t>
  </si>
  <si>
    <t>1049</t>
  </si>
  <si>
    <t xml:space="preserve">Խորհրդատվական ծառայություններ և պահպանման ծախսեր </t>
  </si>
  <si>
    <t xml:space="preserve"> Ծառայությունների մատուցում </t>
  </si>
  <si>
    <t xml:space="preserve"> Մասնագիտացված միավոր </t>
  </si>
  <si>
    <t xml:space="preserve"> Արդյունքի չափորոշիչներ </t>
  </si>
  <si>
    <t xml:space="preserve"> Հողերի օտարում, շահառուների քանակ </t>
  </si>
  <si>
    <t xml:space="preserve"> Առաջին կիսամյակ </t>
  </si>
  <si>
    <t xml:space="preserve"> Ինն ամիս </t>
  </si>
  <si>
    <t xml:space="preserve"> Տարի </t>
  </si>
  <si>
    <t xml:space="preserve"> Հյուսիս-հարավ ճանապարհային միջանցքի զարգացման ծրագրի Սիսիան-Քաջարան 60կմ-ի համակարգում և կառավարում </t>
  </si>
  <si>
    <t xml:space="preserve"> Միջոցառումն իրականացնողի անվանումը՛ </t>
  </si>
  <si>
    <t xml:space="preserve"> 11017 </t>
  </si>
  <si>
    <t xml:space="preserve"> Հյուսիս-հարավ ճանապարհային միջանցքի զարգացման ծրագրի Քաջարանի թունելի և մոտեցումների համակարգում և կառավարում </t>
  </si>
  <si>
    <t xml:space="preserve"> Հյուսիս-հարավ ճանապարհային միջանցքի զարգացման ծրագրի շրջանակներում հողերի օտարում (Քաջարանի թունել և մոտեցում) </t>
  </si>
  <si>
    <t>Հավելված N 6</t>
  </si>
  <si>
    <t>Հավելված N 7</t>
  </si>
  <si>
    <t xml:space="preserve"> 21019</t>
  </si>
  <si>
    <t xml:space="preserve"> Վթարային իրավիճակներում արտակարգ օպերատիվ ծառայությունների կանչի ավտոմատացված համակարգերի ներդրում		</t>
  </si>
  <si>
    <t xml:space="preserve"> Վթարների դեպքում տրանսպորտային միջոցի վայրի տեղորոշում, արտակարգ օպերատիվ կանչի կենտրոնի ստեղծում, զանգերի ֆիլտրում և ուղղորդում, օպերատիվ ծառայությունների արագ արձագանքում</t>
  </si>
  <si>
    <t xml:space="preserve"> 1212</t>
  </si>
  <si>
    <t xml:space="preserve"> Ծրագրի անվանումը`</t>
  </si>
  <si>
    <t xml:space="preserve"> Տարածքային զարգացում</t>
  </si>
  <si>
    <t xml:space="preserve"> Ծրագրի նպատակը`</t>
  </si>
  <si>
    <t xml:space="preserve"> Տարածքային համաչափ զարգացման խթանում</t>
  </si>
  <si>
    <t xml:space="preserve"> Վերջնական արդյունքի նկարագրությունը`</t>
  </si>
  <si>
    <t xml:space="preserve"> ՀՀ համայնքների կառավարման արդյունավետության բարձրացում և տնտեսական գործունեության խթանում</t>
  </si>
  <si>
    <t xml:space="preserve"> 12007</t>
  </si>
  <si>
    <t xml:space="preserve"> ՀՀ մարզերին սուբվենցիաների տրամադրում՛ ենթակառուցվածքների զարգացման նպատակով</t>
  </si>
  <si>
    <t xml:space="preserve"> Տրանսֆերտների տրամադրում</t>
  </si>
  <si>
    <t xml:space="preserve"> ՄԵՔԵՆԱՆԵՐ  ԵՎ  ՍԱՐՔԱՎՈՐՈՒՄՆԵՐ</t>
  </si>
  <si>
    <t xml:space="preserve"> - Այլ մեքենաներ և սարքավորումներ</t>
  </si>
  <si>
    <t xml:space="preserve"> ԱՅԼ ՀԻՄՆԱԿԱՆ ՄԻՋՈՑՆԵՐ</t>
  </si>
  <si>
    <t xml:space="preserve"> - Ոչ նյութական հիմնական միջոցներ</t>
  </si>
  <si>
    <t xml:space="preserve"> ԸՆԴՀԱՆՈՒՐ ԲՆՈՒՅԹԻ ՀԱՆՐԱՅԻՆ ԾԱՌԱՅՈՒԹՅՈՒՆՆԵՐ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</si>
  <si>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</si>
  <si>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</si>
  <si>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- Կապիտալ սուբվենցիաներ համայնքներին</t>
  </si>
  <si>
    <t>Վթարային իրավիճակներում արտակարգ օպերատիվ ծառայությունների կանչի ավտոմատացված համակարգերի ներդրում</t>
  </si>
  <si>
    <t>ՀՀ տարածքային կառավարման և ենթակառուցվածքների նախարարության ջրային կոմիտե</t>
  </si>
  <si>
    <t>ՀՀ տարածքային կառավարման և ենթակառուցվածքների նախարարության</t>
  </si>
  <si>
    <t>Ընդամենը</t>
  </si>
  <si>
    <t xml:space="preserve"> Կապիտալ սուբվենցիաներ համայնքներին</t>
  </si>
  <si>
    <t xml:space="preserve"> 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N5 ՀԱՎԵԼՎԱԾԻ N 6 ԱՂՅՈՒՍԱԿՈՒՄ ԿԱՏԱՐՎՈՂ ՓՈՓՈԽՈՒԹՅՈՒՆՆԵՐԸ</t>
  </si>
  <si>
    <t>Հավելված N 8</t>
  </si>
  <si>
    <t>Աղյուսակ 9.7</t>
  </si>
  <si>
    <t xml:space="preserve"> 21019 </t>
  </si>
  <si>
    <t xml:space="preserve"> Վթարային իրավիճակներում արտակարգ օպերատիվ ծառայությունների կանչի ավտոմատացված համակարգերի ներդրում		 </t>
  </si>
  <si>
    <t xml:space="preserve"> Վթարների դեպքում տրանսպորտային միջոցի վայրի տեղորոշում, արտակարգ օպերատիվ կանչի կենտրոնի ստեղծում, զանգերի ֆիլտրում և ուղղորդում, օպերատիվ ծառայությունների արագ արձագանքում </t>
  </si>
  <si>
    <t xml:space="preserve"> ՄԱՍ 2. ՊԵՏԱԿԱՆ ՄԱՐՄՆԻ ԳԾՈՎ ԱՐԴՅՈՒՆՔԱՅԻՆ (ԿԱՏԱՐՈՂԱԿԱՆ) ՑՈՒՑԱՆԻՇՆԵՐԸ </t>
  </si>
  <si>
    <t xml:space="preserve"> 1212 </t>
  </si>
  <si>
    <t xml:space="preserve"> Տարածքային զարգացում </t>
  </si>
  <si>
    <t xml:space="preserve"> 12007 </t>
  </si>
  <si>
    <t xml:space="preserve"> ՀՀ մարզերին սուբվենցիաների տրամադրում՛ ենթակառուցվածքների զարգացման նպատակով </t>
  </si>
  <si>
    <t xml:space="preserve"> Տրանսֆերտների տրամադրում </t>
  </si>
  <si>
    <t xml:space="preserve"> Շահառուների ընտրության չափանիշները՛ </t>
  </si>
  <si>
    <t xml:space="preserve"> ՀՀ կառավարության 16.11.2006 թվականի «ՀՀ պետական բյուջեից համայնքներին սուբվենցիաների տրամադրման կարգը հաստատելու մասին» 1708-Ն որոշում </t>
  </si>
  <si>
    <t>Հավելված N 9</t>
  </si>
  <si>
    <t>Տրանսպորտային միջոցների տեխնիկական զննության գործընթացի ավտոմատացված համակարգի ներդրում</t>
  </si>
  <si>
    <t>ԳՀ</t>
  </si>
  <si>
    <t>«ՀԱՅԱՍՏԱՆԻ ՀԱՆՐԱՊԵՏՈՒԹՅԱՆ 2023 ԹՎԱԿԱՆԻ ՊԵՏԱԿԱՆ ԲՅՈՒՋԵԻ ՄԱՍԻՆ» ՕՐԵՆՔԻ N 1 ՀԱՎԵԼՎԱԾԻ N 3 ԱՂՅՈՒՍԱԿՈՒՄ ԿԱՏԱՐՎՈՂ ՓՈՓՈԽՈՒԹՅՈՒՆՆԵՐՆ ՈՒ ԼՐԱՑՈՒՄՆԵՐԸ</t>
  </si>
  <si>
    <t xml:space="preserve"> «ՀԱՅԱՍՏԱՆԻ ՀԱՆՐԱՊԵՏՈՒԹՅԱՆ 2023 ԹՎԱԿԱՆԻ ՊԵՏԱԿԱՆ ԲՅՈՒՋԵԻ ՄԱՍԻՆ» ՕՐԵՆՔԻ N 1 ՀԱՎԵԼՎԱԾԻ N 4 ԱՂՅՈՒՍԱԿՈՒՄ ԵՎ ՀԱՅԱՍՏԱՆԻ ՀԱՆՐԱՊԵՏՈՒԹՅԱՆ ԿԱՌԱՎԱՐՈՒԹՅԱՆ 2022 ԹՎԱԿԱՆԻ ԴԵԿՏԵՄԲԵՐԻ 29-Ի N 2111-Ն ՈՐՈՇՄԱՆ N 5 ՀԱՎԵԼՎԱԾԻ N 3 ԱՂՅՈՒՍԱԿՈՒՄ ԿԱՏԱՐՎՈՂ ՓՈՓՈԽՈՒԹՅՈՒՆՆԵՐԸ</t>
  </si>
  <si>
    <t xml:space="preserve">ՀԱՅԱՍՏԱՆԻ ՀԱՆՐԱՊԵՏՈՒԹՅԱՆ ԿԱՌԱՎԱՐՈՒԹՅԱՆ 2022 ԹՎԱԿԱՆԻ ԴԵԿՏԵՄԲԵՐԻ 29-Ի N 2111-Ն ՈՐՈՇՄԱՆ N 9.1 ՀԱՎԵԼՎԱԾԻ NN 9.1.7 ԵՎ 9.1.58 ԱՂՅՈՒՍԱԿՆԵՐՈՒՄ ԿԱՏԱՐՎՈՂ ՓՈՓՈԽՈՒԹՅՈՒՆՆԵՐՆ ՈՒ ԼՐԱՑՈՒՄՆԵՐԸ  </t>
  </si>
  <si>
    <t xml:space="preserve">ՀԱՅԱՍՏԱՆԻ ՀԱՆՐԱՊԵՏՈՒԹՅԱՆ ԿԱՌԱՎԱՐՈՒԹՅԱՆ 2022 ԹՎԱԿԱՆԻ ԴԵԿՏԵՄԲԵՐԻ 29-Ի N 2111-Ն ՈՐՈՇՄԱՆ N 9 ՀԱՎԵԼՎԱԾԻ N 9.7 ԱՂՅՈՒՍԱԿՈՒՄ ԿԱՏԱՐՎՈՂ ՓՈՓՈԽՈՒԹՅՈՒՆՆԵՐՆ ՈՒ ԼՐԱՑՈՒՄՆԵՐԸ </t>
  </si>
  <si>
    <t>ՀԱՅԱՍՏԱՆԻ ՀԱՆՐԱՊԵՏՈՒԹՅԱՆ ԿԱՌԱՎԱՐՈՒԹՅԱՆ 2022 ԹՎԱԿԱՆԻ ԴԵԿՏԵՄԲԵՐԻ 29-Ի N 2111-Ն ՈՐՈՇՄԱՆ N 5 ՀԱՎԵԼՎԱԾԻ N 2 ԱՂՅՈՒՍԱԿՈՒՄ ԿԱՏԱՐՎՈՂ ՓՈՓՈԽՈՒԹՅՈՒՆՆԵՐՆ ՈՒ ԼՐԱՑՈՒՄՆԵՐԸ</t>
  </si>
  <si>
    <t>հազար դրամ</t>
  </si>
  <si>
    <t>45231177/626</t>
  </si>
  <si>
    <t>ԲՄ</t>
  </si>
  <si>
    <t>45231177/627</t>
  </si>
  <si>
    <t>ՀՄԱ</t>
  </si>
  <si>
    <t>45231177/516</t>
  </si>
  <si>
    <t>45231177/501</t>
  </si>
  <si>
    <t>45231177/502</t>
  </si>
  <si>
    <t>45231177/522</t>
  </si>
  <si>
    <t>45231177/541</t>
  </si>
  <si>
    <t>45231177/545</t>
  </si>
  <si>
    <t>45231177/523</t>
  </si>
  <si>
    <t>45231177/512</t>
  </si>
  <si>
    <t>45231177/507</t>
  </si>
  <si>
    <t>45231177/547</t>
  </si>
  <si>
    <t>45231177/553</t>
  </si>
  <si>
    <t>45231177/538</t>
  </si>
  <si>
    <t>45231177/539</t>
  </si>
  <si>
    <t>45231177/560</t>
  </si>
  <si>
    <t>45231177/510</t>
  </si>
  <si>
    <t>71351540/501</t>
  </si>
  <si>
    <t>71351540/502</t>
  </si>
  <si>
    <t>71351540/519</t>
  </si>
  <si>
    <t>71351540/507</t>
  </si>
  <si>
    <t>71351540/510</t>
  </si>
  <si>
    <t>71351540/529</t>
  </si>
  <si>
    <t>71351540/556</t>
  </si>
  <si>
    <t>71351540/541</t>
  </si>
  <si>
    <t>71351540/530</t>
  </si>
  <si>
    <t>71351540/512</t>
  </si>
  <si>
    <t>71351540/542</t>
  </si>
  <si>
    <t>71351540/547</t>
  </si>
  <si>
    <t>71351540/538</t>
  </si>
  <si>
    <t>71351540/514</t>
  </si>
  <si>
    <t>45231177/552</t>
  </si>
  <si>
    <t>Հավելված N 1</t>
  </si>
  <si>
    <t xml:space="preserve">ՀՀ կառավարության 2023 թվականի </t>
  </si>
  <si>
    <t>Մ-1, Երևան-Գյումրի-Վրաստանի սահման միջպետական նշանակության ավտոճանապարհի կմ160+200-կմ171+700 հատվածի հիմնանորոգում</t>
  </si>
  <si>
    <t xml:space="preserve"> 21020</t>
  </si>
  <si>
    <t xml:space="preserve"> Միջպետական և հանրապետական նշանակության ավտոճանապարհների միջին նորոգում</t>
  </si>
  <si>
    <t xml:space="preserve">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</si>
  <si>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>ՀԱՅԱՍՏԱՆԻ ՀԱՆՐԱՊԵՏՈՒԹՅԱՆ ԿԱՌԱՎԱՐՈՒԹՅԱՆ 2022 ԹՎԱԿԱՆԻ ԴԵԿՏԵՄԲԵՐԻ 29-Ի N 2111-Ն ՈՐՈՇՄԱՆ N 3 ԵՎ N 4 ՀԱՎԵԼՎԱԾՆԵՐՈՒՄ ԿԱՏԱՐՎՈՂ ՓՈՓՈԽՈՒԹՅՈՒՆՆԵՐՆ ՈՒ ԼՐԱՑՈՒՄՆԵՐԸ</t>
  </si>
  <si>
    <t xml:space="preserve"> 21020 </t>
  </si>
  <si>
    <t xml:space="preserve"> Միջպետական և հանրապետական նշանակության ավտոճանապարհների միջին նորոգում </t>
  </si>
  <si>
    <t xml:space="preserve">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</si>
  <si>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</si>
  <si>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11012</t>
  </si>
  <si>
    <t xml:space="preserve"> Խորհրդատվական ծառայություններ և պահպանման ծախսեր</t>
  </si>
  <si>
    <t xml:space="preserve"> 11016</t>
  </si>
  <si>
    <t xml:space="preserve"> Հյուսիս-հարավ ճանապարհային միջանցքի զարգացման ծրագրի շրջանակներում հողերի օտարում (Սիսիան-Քաջարան 60կմ)</t>
  </si>
  <si>
    <t xml:space="preserve"> 11017</t>
  </si>
  <si>
    <t>Մ-11, Մարտունի - Վարդենիս - ՀՀ սահման միջպետական նշանակության ավտոճանապարհի կմ25+500-կմ29+200 հատվածի հիմնանորոգում</t>
  </si>
  <si>
    <t xml:space="preserve"> Հիմնանորոգվող տրանսպորտային օբյեկտների թիվը, այդ թվում՜ 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</si>
  <si>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N5 ՀԱՎԵԼՎԱԾԻ N1 ԱՂՅՈՒՍԱԿՈՒՄ ԿԱՏԱՐՎՈՂ ՓՈՓՈԽՈՒԹՅՈՒՆՆԵՐՆ ՈՒ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</si>
</sst>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_-* #,##0.0_р_._-;\-* #,##0.0_р_._-;_-* &quot;-&quot;??_р_._-;_-@_-"/>
    <numFmt numFmtId="174" formatCode="_(* #,##0.000_);_(* \(#,##0.000\);_(* &quot;-&quot;??_);_(@_)"/>
    <numFmt numFmtId="175" formatCode="_(* #,##0.0_);_(* \(#,##0.0\);_(* &quot;-&quot;?_);_(@_)"/>
    <numFmt numFmtId="176" formatCode="_(* #,##0.00_);_(* \(#,##0.00\);_(* &quot;-&quot;?_);_(@_)"/>
    <numFmt numFmtId="177" formatCode="##,##0;\(##,##0\);\-"/>
    <numFmt numFmtId="178" formatCode="_-* #,##0.0_-;\-* #,##0.0_-;_-* &quot;-&quot;?_-;_-@_-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sz val="10"/>
      <name val="Times Armenian"/>
    </font>
    <font>
      <sz val="1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1"/>
      <name val="Times Armenian"/>
      <family val="1"/>
    </font>
    <font>
      <i/>
      <sz val="8"/>
      <name val="GHEA Grapalat"/>
      <family val="2"/>
    </font>
    <font>
      <sz val="12"/>
      <color indexed="10"/>
      <name val="GHEA Grapalat"/>
      <family val="3"/>
    </font>
    <font>
      <sz val="12"/>
      <color rgb="FF000000"/>
      <name val="GHEA Grapalat"/>
      <family val="3"/>
    </font>
    <font>
      <b/>
      <sz val="8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44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11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3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6" applyNumberFormat="0" applyFill="0" applyAlignment="0" applyProtection="0"/>
    <xf numFmtId="0" fontId="31" fillId="25" borderId="0" applyNumberFormat="0" applyBorder="0" applyAlignment="0" applyProtection="0"/>
    <xf numFmtId="0" fontId="39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1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9" applyNumberFormat="0" applyAlignment="0" applyProtection="0"/>
    <xf numFmtId="0" fontId="36" fillId="3" borderId="0" applyNumberFormat="0" applyBorder="0" applyAlignment="0" applyProtection="0"/>
    <xf numFmtId="0" fontId="43" fillId="7" borderId="10" applyNumberFormat="0" applyAlignment="0" applyProtection="0"/>
    <xf numFmtId="0" fontId="40" fillId="6" borderId="9" applyNumberFormat="0" applyAlignment="0" applyProtection="0"/>
    <xf numFmtId="0" fontId="38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2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4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5" applyNumberFormat="0" applyAlignment="0" applyProtection="0"/>
    <xf numFmtId="0" fontId="53" fillId="53" borderId="16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5" applyNumberFormat="0" applyAlignment="0" applyProtection="0"/>
    <xf numFmtId="0" fontId="60" fillId="0" borderId="20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1" applyNumberFormat="0" applyFont="0" applyAlignment="0" applyProtection="0"/>
    <xf numFmtId="0" fontId="62" fillId="52" borderId="22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5" fillId="8" borderId="12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5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5" applyNumberFormat="0" applyAlignment="0" applyProtection="0"/>
    <xf numFmtId="0" fontId="52" fillId="52" borderId="15" applyNumberFormat="0" applyAlignment="0" applyProtection="0"/>
    <xf numFmtId="0" fontId="23" fillId="7" borderId="9" applyNumberFormat="0" applyAlignment="0" applyProtection="0"/>
    <xf numFmtId="0" fontId="25" fillId="8" borderId="12" applyNumberFormat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5" applyNumberFormat="0" applyAlignment="0" applyProtection="0"/>
    <xf numFmtId="0" fontId="59" fillId="42" borderId="15" applyNumberFormat="0" applyAlignment="0" applyProtection="0"/>
    <xf numFmtId="0" fontId="21" fillId="6" borderId="9" applyNumberFormat="0" applyAlignment="0" applyProtection="0"/>
    <xf numFmtId="0" fontId="24" fillId="0" borderId="11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21" applyNumberFormat="0" applyFont="0" applyAlignment="0" applyProtection="0"/>
    <xf numFmtId="0" fontId="13" fillId="55" borderId="21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62" fillId="52" borderId="22" applyNumberFormat="0" applyAlignment="0" applyProtection="0"/>
    <xf numFmtId="0" fontId="62" fillId="52" borderId="22" applyNumberFormat="0" applyAlignment="0" applyProtection="0"/>
    <xf numFmtId="0" fontId="22" fillId="7" borderId="10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4" fillId="0" borderId="23" applyNumberFormat="0" applyFill="0" applyAlignment="0" applyProtection="0"/>
    <xf numFmtId="0" fontId="28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9" applyNumberFormat="0" applyAlignment="0" applyProtection="0"/>
    <xf numFmtId="0" fontId="43" fillId="7" borderId="10" applyNumberFormat="0" applyAlignment="0" applyProtection="0"/>
    <xf numFmtId="0" fontId="33" fillId="7" borderId="9" applyNumberFormat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34" fillId="8" borderId="12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80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6" fillId="3" borderId="0" applyNumberFormat="0" applyBorder="0" applyAlignment="0" applyProtection="0"/>
    <xf numFmtId="0" fontId="82" fillId="0" borderId="0"/>
    <xf numFmtId="0" fontId="9" fillId="0" borderId="0"/>
    <xf numFmtId="0" fontId="86" fillId="0" borderId="0"/>
    <xf numFmtId="166" fontId="90" fillId="0" borderId="0" applyFill="0" applyBorder="0" applyProtection="0">
      <alignment horizontal="right" vertical="top"/>
    </xf>
  </cellStyleXfs>
  <cellXfs count="362">
    <xf numFmtId="0" fontId="0" fillId="0" borderId="0" xfId="0"/>
    <xf numFmtId="0" fontId="72" fillId="0" borderId="24" xfId="0" applyFont="1" applyBorder="1" applyAlignment="1">
      <alignment horizontal="left" vertical="top" wrapText="1"/>
    </xf>
    <xf numFmtId="0" fontId="73" fillId="0" borderId="24" xfId="0" applyFont="1" applyBorder="1" applyAlignment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horizontal="right"/>
    </xf>
    <xf numFmtId="0" fontId="74" fillId="0" borderId="0" xfId="0" applyFont="1" applyAlignment="1">
      <alignment horizontal="left" vertical="top" wrapText="1"/>
    </xf>
    <xf numFmtId="0" fontId="72" fillId="0" borderId="24" xfId="0" applyFont="1" applyBorder="1" applyAlignment="1">
      <alignment horizontal="left" vertical="center" wrapText="1"/>
    </xf>
    <xf numFmtId="0" fontId="72" fillId="0" borderId="0" xfId="0" applyFont="1"/>
    <xf numFmtId="0" fontId="72" fillId="0" borderId="0" xfId="0" applyFont="1" applyAlignment="1">
      <alignment horizontal="center" vertical="center"/>
    </xf>
    <xf numFmtId="0" fontId="72" fillId="0" borderId="24" xfId="0" applyFont="1" applyBorder="1" applyAlignment="1">
      <alignment vertical="top" wrapText="1"/>
    </xf>
    <xf numFmtId="0" fontId="72" fillId="0" borderId="0" xfId="0" applyFont="1" applyAlignment="1">
      <alignment vertical="top" wrapText="1"/>
    </xf>
    <xf numFmtId="167" fontId="72" fillId="0" borderId="24" xfId="263" applyNumberFormat="1" applyFont="1" applyFill="1" applyBorder="1" applyAlignment="1">
      <alignment horizontal="center" vertical="center" wrapText="1"/>
    </xf>
    <xf numFmtId="167" fontId="72" fillId="0" borderId="24" xfId="263" applyNumberFormat="1" applyFont="1" applyFill="1" applyBorder="1" applyAlignment="1">
      <alignment horizontal="center" vertical="center"/>
    </xf>
    <xf numFmtId="0" fontId="72" fillId="0" borderId="25" xfId="0" applyFont="1" applyBorder="1" applyAlignment="1">
      <alignment vertical="center" wrapText="1"/>
    </xf>
    <xf numFmtId="0" fontId="72" fillId="0" borderId="2" xfId="0" applyFont="1" applyBorder="1" applyAlignment="1">
      <alignment vertical="top" wrapText="1"/>
    </xf>
    <xf numFmtId="0" fontId="72" fillId="0" borderId="2" xfId="0" applyFont="1" applyBorder="1" applyAlignment="1">
      <alignment vertical="center" wrapText="1"/>
    </xf>
    <xf numFmtId="0" fontId="72" fillId="0" borderId="3" xfId="0" applyFont="1" applyBorder="1" applyAlignment="1">
      <alignment vertical="center" wrapText="1"/>
    </xf>
    <xf numFmtId="0" fontId="72" fillId="0" borderId="3" xfId="0" applyFont="1" applyBorder="1" applyAlignment="1">
      <alignment vertical="top" wrapText="1"/>
    </xf>
    <xf numFmtId="167" fontId="72" fillId="0" borderId="24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3" fillId="0" borderId="24" xfId="0" applyFont="1" applyBorder="1" applyAlignment="1">
      <alignment horizontal="left" vertical="center" wrapText="1"/>
    </xf>
    <xf numFmtId="0" fontId="72" fillId="0" borderId="27" xfId="0" applyFont="1" applyBorder="1" applyAlignment="1">
      <alignment vertical="top" wrapText="1"/>
    </xf>
    <xf numFmtId="0" fontId="72" fillId="0" borderId="26" xfId="0" applyFont="1" applyBorder="1" applyAlignment="1">
      <alignment vertical="top" wrapText="1"/>
    </xf>
    <xf numFmtId="0" fontId="72" fillId="0" borderId="29" xfId="0" applyFont="1" applyBorder="1" applyAlignment="1">
      <alignment vertical="top" wrapText="1"/>
    </xf>
    <xf numFmtId="0" fontId="72" fillId="0" borderId="0" xfId="1" applyFont="1"/>
    <xf numFmtId="0" fontId="72" fillId="0" borderId="0" xfId="1" applyFont="1" applyAlignment="1">
      <alignment horizontal="right"/>
    </xf>
    <xf numFmtId="0" fontId="73" fillId="0" borderId="24" xfId="1" applyFont="1" applyBorder="1" applyAlignment="1">
      <alignment horizontal="left" vertical="top" wrapText="1"/>
    </xf>
    <xf numFmtId="0" fontId="73" fillId="0" borderId="26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2" fillId="0" borderId="0" xfId="1" applyFont="1" applyAlignment="1">
      <alignment horizontal="left" vertical="top" wrapText="1"/>
    </xf>
    <xf numFmtId="0" fontId="72" fillId="0" borderId="24" xfId="1" applyFont="1" applyBorder="1" applyAlignment="1">
      <alignment vertical="top" wrapText="1"/>
    </xf>
    <xf numFmtId="0" fontId="73" fillId="0" borderId="25" xfId="0" applyFont="1" applyBorder="1" applyAlignment="1">
      <alignment horizontal="left" vertical="top" wrapText="1"/>
    </xf>
    <xf numFmtId="0" fontId="72" fillId="0" borderId="24" xfId="1" applyFont="1" applyBorder="1" applyAlignment="1">
      <alignment wrapText="1"/>
    </xf>
    <xf numFmtId="0" fontId="73" fillId="0" borderId="2" xfId="0" applyFont="1" applyBorder="1" applyAlignment="1">
      <alignment horizontal="left" vertical="top" wrapText="1"/>
    </xf>
    <xf numFmtId="0" fontId="73" fillId="0" borderId="3" xfId="0" applyFont="1" applyBorder="1" applyAlignment="1">
      <alignment horizontal="left" vertical="top" wrapText="1"/>
    </xf>
    <xf numFmtId="0" fontId="72" fillId="0" borderId="29" xfId="1" applyFont="1" applyBorder="1" applyAlignment="1">
      <alignment horizontal="center" wrapText="1"/>
    </xf>
    <xf numFmtId="0" fontId="72" fillId="0" borderId="3" xfId="1" applyFont="1" applyBorder="1" applyAlignment="1">
      <alignment horizontal="center" vertical="top" wrapText="1"/>
    </xf>
    <xf numFmtId="0" fontId="72" fillId="0" borderId="27" xfId="1" applyFont="1" applyBorder="1" applyAlignment="1">
      <alignment horizontal="left" vertical="top"/>
    </xf>
    <xf numFmtId="0" fontId="72" fillId="0" borderId="26" xfId="1" applyFont="1" applyBorder="1" applyAlignment="1">
      <alignment horizontal="left" vertical="top"/>
    </xf>
    <xf numFmtId="0" fontId="72" fillId="0" borderId="2" xfId="1" applyFont="1" applyBorder="1" applyAlignment="1">
      <alignment vertical="top" wrapText="1"/>
    </xf>
    <xf numFmtId="0" fontId="72" fillId="0" borderId="3" xfId="1" applyFont="1" applyBorder="1" applyAlignment="1">
      <alignment vertical="top" wrapText="1"/>
    </xf>
    <xf numFmtId="0" fontId="72" fillId="0" borderId="25" xfId="0" applyFont="1" applyBorder="1" applyAlignment="1">
      <alignment vertical="top" wrapText="1"/>
    </xf>
    <xf numFmtId="0" fontId="72" fillId="0" borderId="0" xfId="179" applyFont="1" applyAlignment="1">
      <alignment vertical="top" wrapText="1"/>
    </xf>
    <xf numFmtId="0" fontId="72" fillId="0" borderId="0" xfId="179" applyFont="1" applyAlignment="1">
      <alignment horizontal="left" vertical="top" wrapText="1"/>
    </xf>
    <xf numFmtId="0" fontId="72" fillId="0" borderId="0" xfId="264" applyFont="1" applyAlignment="1">
      <alignment vertical="center" wrapText="1"/>
    </xf>
    <xf numFmtId="167" fontId="72" fillId="0" borderId="0" xfId="264" applyNumberFormat="1" applyFont="1" applyAlignment="1">
      <alignment vertical="center" wrapText="1"/>
    </xf>
    <xf numFmtId="167" fontId="72" fillId="0" borderId="0" xfId="218" applyNumberFormat="1" applyFont="1" applyFill="1" applyBorder="1" applyAlignment="1">
      <alignment horizontal="center" vertical="center" wrapText="1"/>
    </xf>
    <xf numFmtId="43" fontId="72" fillId="0" borderId="0" xfId="264" applyNumberFormat="1" applyFont="1" applyAlignment="1">
      <alignment vertical="center" wrapText="1"/>
    </xf>
    <xf numFmtId="0" fontId="72" fillId="0" borderId="0" xfId="264" applyFont="1" applyAlignment="1">
      <alignment horizontal="right" vertical="center" wrapText="1"/>
    </xf>
    <xf numFmtId="167" fontId="72" fillId="0" borderId="0" xfId="218" applyNumberFormat="1" applyFont="1" applyFill="1" applyAlignment="1">
      <alignment vertical="center" wrapText="1"/>
    </xf>
    <xf numFmtId="0" fontId="72" fillId="0" borderId="27" xfId="1" applyFont="1" applyBorder="1" applyAlignment="1">
      <alignment horizontal="left"/>
    </xf>
    <xf numFmtId="0" fontId="72" fillId="0" borderId="0" xfId="8" applyFont="1" applyAlignment="1">
      <alignment vertical="center" wrapText="1"/>
    </xf>
    <xf numFmtId="0" fontId="72" fillId="0" borderId="0" xfId="8" applyFont="1" applyAlignment="1">
      <alignment horizontal="right" vertical="center"/>
    </xf>
    <xf numFmtId="0" fontId="72" fillId="0" borderId="0" xfId="266" applyFont="1" applyAlignment="1">
      <alignment vertical="center" wrapText="1"/>
    </xf>
    <xf numFmtId="49" fontId="72" fillId="0" borderId="0" xfId="266" applyNumberFormat="1" applyFont="1" applyAlignment="1">
      <alignment horizontal="center" vertical="center" wrapText="1"/>
    </xf>
    <xf numFmtId="168" fontId="72" fillId="0" borderId="0" xfId="266" applyNumberFormat="1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textRotation="90" wrapText="1"/>
    </xf>
    <xf numFmtId="168" fontId="72" fillId="0" borderId="24" xfId="266" applyNumberFormat="1" applyFont="1" applyBorder="1" applyAlignment="1">
      <alignment horizontal="center" vertical="center" wrapText="1"/>
    </xf>
    <xf numFmtId="0" fontId="72" fillId="0" borderId="24" xfId="266" applyFont="1" applyBorder="1" applyAlignment="1">
      <alignment horizontal="center" vertical="center" wrapText="1"/>
    </xf>
    <xf numFmtId="0" fontId="76" fillId="0" borderId="24" xfId="266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horizontal="left" vertical="center" wrapText="1"/>
    </xf>
    <xf numFmtId="167" fontId="72" fillId="0" borderId="0" xfId="266" applyNumberFormat="1" applyFont="1" applyAlignment="1">
      <alignment horizontal="center" vertical="center" wrapText="1"/>
    </xf>
    <xf numFmtId="0" fontId="72" fillId="0" borderId="24" xfId="145" applyNumberFormat="1" applyFont="1" applyFill="1" applyBorder="1" applyAlignment="1">
      <alignment horizontal="center" vertical="center" wrapText="1"/>
    </xf>
    <xf numFmtId="168" fontId="72" fillId="0" borderId="0" xfId="266" applyNumberFormat="1" applyFont="1" applyAlignment="1">
      <alignment vertical="center" wrapText="1"/>
    </xf>
    <xf numFmtId="49" fontId="72" fillId="0" borderId="1" xfId="266" applyNumberFormat="1" applyFont="1" applyBorder="1" applyAlignment="1">
      <alignment horizontal="center" vertical="center" textRotation="90" wrapText="1"/>
    </xf>
    <xf numFmtId="0" fontId="72" fillId="0" borderId="1" xfId="266" applyFont="1" applyBorder="1" applyAlignment="1">
      <alignment horizontal="center" vertical="center" wrapText="1"/>
    </xf>
    <xf numFmtId="0" fontId="76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horizontal="center" vertical="center" wrapText="1"/>
    </xf>
    <xf numFmtId="0" fontId="73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vertical="center" wrapText="1"/>
    </xf>
    <xf numFmtId="0" fontId="72" fillId="0" borderId="1" xfId="266" applyFont="1" applyBorder="1" applyAlignment="1">
      <alignment vertical="center" wrapText="1"/>
    </xf>
    <xf numFmtId="49" fontId="69" fillId="0" borderId="1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center" vertical="center" wrapText="1"/>
    </xf>
    <xf numFmtId="0" fontId="69" fillId="0" borderId="1" xfId="0" applyFont="1" applyBorder="1" applyAlignment="1">
      <alignment horizontal="left" vertical="center" wrapText="1"/>
    </xf>
    <xf numFmtId="0" fontId="72" fillId="0" borderId="1" xfId="0" applyFont="1" applyBorder="1" applyAlignment="1">
      <alignment horizontal="center" vertical="center" wrapText="1"/>
    </xf>
    <xf numFmtId="0" fontId="72" fillId="0" borderId="1" xfId="145" applyNumberFormat="1" applyFont="1" applyFill="1" applyBorder="1" applyAlignment="1">
      <alignment horizontal="left" vertical="center" wrapText="1"/>
    </xf>
    <xf numFmtId="167" fontId="69" fillId="0" borderId="24" xfId="7" applyNumberFormat="1" applyFont="1" applyFill="1" applyBorder="1" applyAlignment="1">
      <alignment horizontal="center" vertical="center" wrapText="1"/>
    </xf>
    <xf numFmtId="0" fontId="69" fillId="0" borderId="24" xfId="266" applyFont="1" applyBorder="1" applyAlignment="1">
      <alignment horizontal="center" vertical="center" wrapText="1"/>
    </xf>
    <xf numFmtId="49" fontId="69" fillId="0" borderId="24" xfId="266" applyNumberFormat="1" applyFont="1" applyBorder="1" applyAlignment="1">
      <alignment horizontal="center" vertical="center" wrapText="1"/>
    </xf>
    <xf numFmtId="0" fontId="69" fillId="0" borderId="0" xfId="266" applyFont="1" applyAlignment="1">
      <alignment vertical="center" wrapText="1"/>
    </xf>
    <xf numFmtId="0" fontId="72" fillId="0" borderId="5" xfId="1" applyFont="1" applyBorder="1" applyAlignment="1">
      <alignment vertical="center"/>
    </xf>
    <xf numFmtId="0" fontId="72" fillId="0" borderId="24" xfId="0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vertical="center" wrapText="1"/>
    </xf>
    <xf numFmtId="166" fontId="71" fillId="0" borderId="0" xfId="0" applyNumberFormat="1" applyFont="1"/>
    <xf numFmtId="0" fontId="72" fillId="0" borderId="0" xfId="266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0" fontId="72" fillId="0" borderId="1" xfId="0" applyFont="1" applyBorder="1" applyAlignment="1">
      <alignment vertical="center" wrapText="1"/>
    </xf>
    <xf numFmtId="0" fontId="72" fillId="0" borderId="0" xfId="0" applyFont="1" applyAlignment="1">
      <alignment horizontal="right"/>
    </xf>
    <xf numFmtId="0" fontId="72" fillId="0" borderId="0" xfId="0" applyFont="1" applyAlignment="1">
      <alignment wrapText="1"/>
    </xf>
    <xf numFmtId="43" fontId="72" fillId="0" borderId="0" xfId="0" applyNumberFormat="1" applyFont="1"/>
    <xf numFmtId="43" fontId="72" fillId="0" borderId="0" xfId="0" applyNumberFormat="1" applyFont="1" applyAlignment="1">
      <alignment horizontal="left" vertical="top" wrapText="1"/>
    </xf>
    <xf numFmtId="1" fontId="72" fillId="0" borderId="1" xfId="0" applyNumberFormat="1" applyFont="1" applyBorder="1" applyAlignment="1">
      <alignment horizontal="center" vertical="center"/>
    </xf>
    <xf numFmtId="1" fontId="69" fillId="0" borderId="1" xfId="0" applyNumberFormat="1" applyFont="1" applyBorder="1" applyAlignment="1">
      <alignment horizontal="center" vertical="center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vertical="top" wrapText="1"/>
    </xf>
    <xf numFmtId="0" fontId="72" fillId="0" borderId="0" xfId="1" applyFont="1" applyAlignment="1">
      <alignment vertical="top"/>
    </xf>
    <xf numFmtId="0" fontId="72" fillId="0" borderId="0" xfId="0" applyFont="1" applyAlignment="1">
      <alignment horizontal="center" vertical="top" wrapText="1"/>
    </xf>
    <xf numFmtId="0" fontId="72" fillId="0" borderId="24" xfId="0" applyFont="1" applyBorder="1" applyAlignment="1">
      <alignment horizontal="right" vertical="center" wrapText="1"/>
    </xf>
    <xf numFmtId="0" fontId="72" fillId="0" borderId="24" xfId="265" applyFont="1" applyFill="1" applyBorder="1" applyAlignment="1">
      <alignment horizontal="center" vertical="center"/>
    </xf>
    <xf numFmtId="172" fontId="72" fillId="2" borderId="24" xfId="7" applyNumberFormat="1" applyFont="1" applyFill="1" applyBorder="1" applyAlignment="1">
      <alignment vertical="center"/>
    </xf>
    <xf numFmtId="167" fontId="72" fillId="0" borderId="1" xfId="7" applyNumberFormat="1" applyFont="1" applyFill="1" applyBorder="1" applyAlignment="1">
      <alignment horizontal="center" vertical="center" wrapText="1"/>
    </xf>
    <xf numFmtId="49" fontId="72" fillId="0" borderId="1" xfId="266" applyNumberFormat="1" applyFont="1" applyBorder="1" applyAlignment="1">
      <alignment horizontal="center" vertical="center" wrapText="1"/>
    </xf>
    <xf numFmtId="0" fontId="72" fillId="0" borderId="0" xfId="264" applyFont="1" applyAlignment="1">
      <alignment horizontal="center" vertical="center" wrapText="1"/>
    </xf>
    <xf numFmtId="0" fontId="72" fillId="0" borderId="0" xfId="0" applyFont="1" applyFill="1" applyAlignment="1">
      <alignment horizontal="center" vertical="center" wrapText="1"/>
    </xf>
    <xf numFmtId="168" fontId="72" fillId="0" borderId="0" xfId="266" applyNumberFormat="1" applyFont="1" applyFill="1" applyAlignment="1">
      <alignment vertical="center" wrapText="1"/>
    </xf>
    <xf numFmtId="0" fontId="72" fillId="0" borderId="0" xfId="0" applyFont="1" applyFill="1" applyAlignment="1">
      <alignment horizontal="center"/>
    </xf>
    <xf numFmtId="0" fontId="72" fillId="0" borderId="24" xfId="0" applyFont="1" applyBorder="1" applyAlignment="1">
      <alignment vertical="center" wrapText="1"/>
    </xf>
    <xf numFmtId="49" fontId="69" fillId="0" borderId="24" xfId="17" applyNumberFormat="1" applyFont="1" applyFill="1" applyBorder="1" applyAlignment="1">
      <alignment horizontal="center" vertical="center"/>
    </xf>
    <xf numFmtId="0" fontId="69" fillId="0" borderId="24" xfId="0" applyFont="1" applyBorder="1" applyAlignment="1">
      <alignment horizontal="center" vertical="center" wrapText="1"/>
    </xf>
    <xf numFmtId="164" fontId="72" fillId="0" borderId="0" xfId="1" applyNumberFormat="1" applyFont="1"/>
    <xf numFmtId="164" fontId="72" fillId="0" borderId="0" xfId="264" applyNumberFormat="1" applyFont="1" applyAlignment="1">
      <alignment horizontal="center" vertical="center" wrapText="1"/>
    </xf>
    <xf numFmtId="0" fontId="72" fillId="0" borderId="24" xfId="0" applyFont="1" applyBorder="1" applyAlignment="1">
      <alignment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1" fontId="72" fillId="0" borderId="24" xfId="0" applyNumberFormat="1" applyFont="1" applyBorder="1" applyAlignment="1">
      <alignment horizontal="center" vertical="center"/>
    </xf>
    <xf numFmtId="166" fontId="72" fillId="0" borderId="24" xfId="6" applyFont="1" applyFill="1" applyBorder="1" applyAlignment="1">
      <alignment horizontal="right" vertical="center"/>
    </xf>
    <xf numFmtId="167" fontId="72" fillId="0" borderId="24" xfId="7" applyNumberFormat="1" applyFont="1" applyFill="1" applyBorder="1" applyAlignment="1">
      <alignment horizontal="right" vertical="center" wrapText="1"/>
    </xf>
    <xf numFmtId="0" fontId="72" fillId="0" borderId="24" xfId="1" applyFont="1" applyBorder="1" applyAlignment="1">
      <alignment horizontal="right" vertical="top" wrapText="1"/>
    </xf>
    <xf numFmtId="0" fontId="72" fillId="0" borderId="29" xfId="1" applyFont="1" applyBorder="1" applyAlignment="1">
      <alignment horizontal="right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0" fontId="72" fillId="0" borderId="24" xfId="0" applyFont="1" applyBorder="1" applyAlignment="1">
      <alignment vertical="center" wrapText="1"/>
    </xf>
    <xf numFmtId="0" fontId="72" fillId="0" borderId="24" xfId="0" applyFont="1" applyBorder="1" applyAlignment="1">
      <alignment horizontal="left" wrapText="1"/>
    </xf>
    <xf numFmtId="0" fontId="72" fillId="0" borderId="24" xfId="151" applyFont="1" applyBorder="1" applyAlignment="1">
      <alignment horizontal="center" vertical="center" wrapText="1"/>
    </xf>
    <xf numFmtId="167" fontId="71" fillId="0" borderId="24" xfId="796" applyNumberFormat="1" applyFont="1" applyFill="1" applyBorder="1" applyAlignment="1">
      <alignment vertical="center"/>
    </xf>
    <xf numFmtId="0" fontId="72" fillId="0" borderId="24" xfId="0" applyFont="1" applyBorder="1" applyAlignment="1">
      <alignment horizontal="center"/>
    </xf>
    <xf numFmtId="167" fontId="71" fillId="0" borderId="24" xfId="796" applyNumberFormat="1" applyFont="1" applyFill="1" applyBorder="1" applyAlignment="1">
      <alignment horizontal="center" vertical="center"/>
    </xf>
    <xf numFmtId="0" fontId="72" fillId="0" borderId="0" xfId="266" applyFont="1" applyAlignment="1">
      <alignment horizontal="center" vertical="center" wrapText="1"/>
    </xf>
    <xf numFmtId="0" fontId="72" fillId="0" borderId="0" xfId="266" applyFont="1" applyAlignment="1">
      <alignment horizontal="center" vertical="center" wrapText="1"/>
    </xf>
    <xf numFmtId="0" fontId="72" fillId="0" borderId="0" xfId="1" applyFont="1" applyAlignment="1">
      <alignment horizontal="center" wrapText="1"/>
    </xf>
    <xf numFmtId="0" fontId="72" fillId="0" borderId="24" xfId="0" applyFont="1" applyBorder="1" applyAlignment="1">
      <alignment vertical="center" wrapText="1"/>
    </xf>
    <xf numFmtId="0" fontId="72" fillId="0" borderId="0" xfId="1040" applyFont="1" applyFill="1" applyBorder="1" applyAlignment="1">
      <alignment vertical="top" wrapText="1"/>
    </xf>
    <xf numFmtId="49" fontId="72" fillId="0" borderId="1" xfId="1040" applyNumberFormat="1" applyFont="1" applyFill="1" applyBorder="1" applyAlignment="1">
      <alignment horizontal="center" vertical="center" wrapText="1"/>
    </xf>
    <xf numFmtId="0" fontId="72" fillId="0" borderId="1" xfId="1040" applyFont="1" applyBorder="1" applyAlignment="1">
      <alignment horizontal="left" vertical="top" wrapText="1"/>
    </xf>
    <xf numFmtId="0" fontId="72" fillId="0" borderId="0" xfId="1040" applyFont="1" applyFill="1"/>
    <xf numFmtId="0" fontId="72" fillId="0" borderId="0" xfId="1040" applyFont="1" applyFill="1" applyAlignment="1">
      <alignment wrapText="1"/>
    </xf>
    <xf numFmtId="0" fontId="71" fillId="0" borderId="0" xfId="1040" applyFont="1" applyFill="1"/>
    <xf numFmtId="0" fontId="71" fillId="0" borderId="0" xfId="1040" applyFont="1" applyFill="1" applyAlignment="1">
      <alignment horizontal="center" vertical="center"/>
    </xf>
    <xf numFmtId="0" fontId="72" fillId="0" borderId="0" xfId="1040" applyFont="1" applyFill="1" applyBorder="1"/>
    <xf numFmtId="0" fontId="72" fillId="0" borderId="0" xfId="1040" applyFont="1" applyFill="1" applyBorder="1" applyAlignment="1">
      <alignment horizontal="right"/>
    </xf>
    <xf numFmtId="0" fontId="71" fillId="0" borderId="0" xfId="1040" applyFont="1" applyFill="1" applyAlignment="1">
      <alignment horizontal="right" vertical="center"/>
    </xf>
    <xf numFmtId="0" fontId="71" fillId="0" borderId="0" xfId="1040" applyFont="1" applyFill="1" applyAlignment="1">
      <alignment horizontal="right"/>
    </xf>
    <xf numFmtId="167" fontId="72" fillId="0" borderId="0" xfId="1040" applyNumberFormat="1" applyFont="1" applyFill="1" applyBorder="1" applyAlignment="1">
      <alignment horizontal="right"/>
    </xf>
    <xf numFmtId="0" fontId="72" fillId="0" borderId="0" xfId="1040" applyFont="1" applyFill="1" applyBorder="1" applyAlignment="1">
      <alignment horizontal="center" wrapText="1"/>
    </xf>
    <xf numFmtId="0" fontId="72" fillId="0" borderId="1" xfId="1040" applyFont="1" applyFill="1" applyBorder="1" applyAlignment="1">
      <alignment horizontal="center" vertical="center" wrapText="1"/>
    </xf>
    <xf numFmtId="0" fontId="72" fillId="0" borderId="1" xfId="1040" applyFont="1" applyFill="1" applyBorder="1" applyAlignment="1">
      <alignment vertical="center" wrapText="1"/>
    </xf>
    <xf numFmtId="174" fontId="72" fillId="0" borderId="0" xfId="1040" applyNumberFormat="1" applyFont="1" applyFill="1"/>
    <xf numFmtId="173" fontId="72" fillId="0" borderId="0" xfId="100" applyNumberFormat="1" applyFont="1" applyFill="1"/>
    <xf numFmtId="0" fontId="72" fillId="0" borderId="1" xfId="1040" applyFont="1" applyFill="1" applyBorder="1"/>
    <xf numFmtId="167" fontId="72" fillId="0" borderId="1" xfId="100" applyNumberFormat="1" applyFont="1" applyFill="1" applyBorder="1" applyAlignment="1">
      <alignment vertical="center" wrapText="1"/>
    </xf>
    <xf numFmtId="0" fontId="73" fillId="0" borderId="1" xfId="1040" applyFont="1" applyFill="1" applyBorder="1" applyAlignment="1">
      <alignment vertical="center" wrapText="1"/>
    </xf>
    <xf numFmtId="0" fontId="73" fillId="0" borderId="1" xfId="1040" applyFont="1" applyBorder="1" applyAlignment="1">
      <alignment horizontal="left" vertical="top" wrapText="1"/>
    </xf>
    <xf numFmtId="0" fontId="72" fillId="0" borderId="1" xfId="1040" applyFont="1" applyFill="1" applyBorder="1" applyAlignment="1">
      <alignment wrapText="1"/>
    </xf>
    <xf numFmtId="167" fontId="72" fillId="0" borderId="0" xfId="1040" applyNumberFormat="1" applyFont="1" applyFill="1" applyBorder="1"/>
    <xf numFmtId="49" fontId="72" fillId="0" borderId="1" xfId="1040" applyNumberFormat="1" applyFont="1" applyFill="1" applyBorder="1" applyAlignment="1">
      <alignment horizontal="center" wrapText="1"/>
    </xf>
    <xf numFmtId="167" fontId="72" fillId="0" borderId="0" xfId="1040" applyNumberFormat="1" applyFont="1" applyFill="1"/>
    <xf numFmtId="0" fontId="84" fillId="0" borderId="1" xfId="0" applyFont="1" applyBorder="1" applyAlignment="1">
      <alignment horizontal="left" vertical="top" wrapText="1"/>
    </xf>
    <xf numFmtId="0" fontId="85" fillId="0" borderId="1" xfId="0" applyFont="1" applyBorder="1" applyAlignment="1">
      <alignment horizontal="left" vertical="top" wrapText="1"/>
    </xf>
    <xf numFmtId="167" fontId="72" fillId="0" borderId="1" xfId="100" applyNumberFormat="1" applyFont="1" applyFill="1" applyBorder="1" applyAlignment="1">
      <alignment horizontal="center" vertical="center" wrapText="1"/>
    </xf>
    <xf numFmtId="0" fontId="72" fillId="0" borderId="1" xfId="1040" applyFont="1" applyFill="1" applyBorder="1" applyAlignment="1">
      <alignment horizontal="center" vertical="center"/>
    </xf>
    <xf numFmtId="167" fontId="72" fillId="0" borderId="1" xfId="1040" applyNumberFormat="1" applyFont="1" applyFill="1" applyBorder="1"/>
    <xf numFmtId="49" fontId="72" fillId="2" borderId="1" xfId="0" applyNumberFormat="1" applyFont="1" applyFill="1" applyBorder="1" applyAlignment="1">
      <alignment vertical="top"/>
    </xf>
    <xf numFmtId="0" fontId="71" fillId="0" borderId="1" xfId="0" applyFont="1" applyBorder="1" applyAlignment="1">
      <alignment vertical="top"/>
    </xf>
    <xf numFmtId="0" fontId="72" fillId="0" borderId="1" xfId="0" applyFont="1" applyBorder="1"/>
    <xf numFmtId="0" fontId="72" fillId="0" borderId="1" xfId="0" applyFont="1" applyBorder="1" applyAlignment="1">
      <alignment horizontal="left" vertical="top" wrapText="1"/>
    </xf>
    <xf numFmtId="166" fontId="72" fillId="0" borderId="1" xfId="6" applyFont="1" applyBorder="1" applyAlignment="1">
      <alignment horizontal="center" vertical="center"/>
    </xf>
    <xf numFmtId="0" fontId="83" fillId="0" borderId="0" xfId="0" applyFont="1" applyFill="1" applyBorder="1"/>
    <xf numFmtId="0" fontId="83" fillId="0" borderId="0" xfId="0" applyFont="1" applyFill="1"/>
    <xf numFmtId="0" fontId="72" fillId="0" borderId="0" xfId="928" applyFont="1" applyAlignment="1">
      <alignment horizontal="center" vertical="center" wrapText="1"/>
    </xf>
    <xf numFmtId="0" fontId="72" fillId="0" borderId="0" xfId="928" applyFont="1"/>
    <xf numFmtId="175" fontId="72" fillId="0" borderId="0" xfId="928" applyNumberFormat="1" applyFont="1"/>
    <xf numFmtId="0" fontId="71" fillId="0" borderId="0" xfId="928" applyFont="1" applyAlignment="1">
      <alignment horizontal="center" vertical="center"/>
    </xf>
    <xf numFmtId="0" fontId="72" fillId="0" borderId="0" xfId="928" applyFont="1" applyAlignment="1">
      <alignment wrapText="1"/>
    </xf>
    <xf numFmtId="0" fontId="71" fillId="0" borderId="0" xfId="928" applyFont="1" applyAlignment="1">
      <alignment horizontal="right" vertical="center"/>
    </xf>
    <xf numFmtId="175" fontId="72" fillId="0" borderId="0" xfId="928" applyNumberFormat="1" applyFont="1" applyAlignment="1">
      <alignment horizontal="right" wrapText="1"/>
    </xf>
    <xf numFmtId="0" fontId="71" fillId="0" borderId="0" xfId="928" applyFont="1" applyAlignment="1">
      <alignment horizontal="right"/>
    </xf>
    <xf numFmtId="175" fontId="72" fillId="0" borderId="0" xfId="1042" applyNumberFormat="1" applyFont="1" applyAlignment="1">
      <alignment horizontal="right" vertical="center" wrapText="1"/>
    </xf>
    <xf numFmtId="176" fontId="72" fillId="0" borderId="0" xfId="928" applyNumberFormat="1" applyFont="1" applyAlignment="1">
      <alignment vertical="center" wrapText="1"/>
    </xf>
    <xf numFmtId="175" fontId="72" fillId="0" borderId="0" xfId="928" applyNumberFormat="1" applyFont="1" applyAlignment="1">
      <alignment vertical="center" wrapText="1"/>
    </xf>
    <xf numFmtId="0" fontId="72" fillId="0" borderId="1" xfId="928" applyFont="1" applyBorder="1" applyAlignment="1">
      <alignment horizontal="left" vertical="top" wrapText="1"/>
    </xf>
    <xf numFmtId="175" fontId="72" fillId="0" borderId="1" xfId="928" applyNumberFormat="1" applyFont="1" applyBorder="1" applyAlignment="1">
      <alignment horizontal="center"/>
    </xf>
    <xf numFmtId="49" fontId="72" fillId="0" borderId="1" xfId="928" applyNumberFormat="1" applyFont="1" applyBorder="1" applyAlignment="1">
      <alignment horizontal="center" vertical="center"/>
    </xf>
    <xf numFmtId="175" fontId="72" fillId="0" borderId="1" xfId="1042" quotePrefix="1" applyNumberFormat="1" applyFont="1" applyBorder="1" applyAlignment="1">
      <alignment vertical="center" wrapText="1"/>
    </xf>
    <xf numFmtId="175" fontId="72" fillId="0" borderId="1" xfId="928" applyNumberFormat="1" applyFont="1" applyBorder="1"/>
    <xf numFmtId="0" fontId="72" fillId="0" borderId="0" xfId="928" applyFont="1" applyAlignment="1">
      <alignment horizontal="center" vertical="center" wrapText="1"/>
    </xf>
    <xf numFmtId="175" fontId="72" fillId="0" borderId="1" xfId="100" applyNumberFormat="1" applyFont="1" applyFill="1" applyBorder="1" applyAlignment="1">
      <alignment horizontal="center" vertical="center" wrapText="1"/>
    </xf>
    <xf numFmtId="175" fontId="72" fillId="0" borderId="1" xfId="1042" applyNumberFormat="1" applyFont="1" applyBorder="1" applyAlignment="1">
      <alignment vertical="center" wrapText="1"/>
    </xf>
    <xf numFmtId="1" fontId="89" fillId="0" borderId="1" xfId="928" applyNumberFormat="1" applyFont="1" applyBorder="1" applyAlignment="1">
      <alignment horizontal="center" vertical="center" shrinkToFit="1"/>
    </xf>
    <xf numFmtId="0" fontId="89" fillId="0" borderId="1" xfId="928" applyFont="1" applyBorder="1" applyAlignment="1">
      <alignment horizontal="left" vertical="center" wrapText="1"/>
    </xf>
    <xf numFmtId="175" fontId="72" fillId="0" borderId="0" xfId="928" applyNumberFormat="1" applyFont="1" applyAlignment="1">
      <alignment horizontal="right"/>
    </xf>
    <xf numFmtId="0" fontId="72" fillId="0" borderId="0" xfId="0" applyFont="1" applyFill="1"/>
    <xf numFmtId="49" fontId="72" fillId="0" borderId="1" xfId="1041" applyNumberFormat="1" applyFont="1" applyFill="1" applyBorder="1" applyAlignment="1">
      <alignment vertical="top" wrapText="1"/>
    </xf>
    <xf numFmtId="0" fontId="72" fillId="0" borderId="1" xfId="0" applyFont="1" applyFill="1" applyBorder="1"/>
    <xf numFmtId="0" fontId="72" fillId="0" borderId="0" xfId="0" applyFont="1" applyFill="1" applyBorder="1"/>
    <xf numFmtId="0" fontId="71" fillId="0" borderId="1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center" vertical="center"/>
    </xf>
    <xf numFmtId="0" fontId="71" fillId="2" borderId="1" xfId="0" applyFont="1" applyFill="1" applyBorder="1" applyAlignment="1">
      <alignment vertical="top"/>
    </xf>
    <xf numFmtId="0" fontId="71" fillId="0" borderId="1" xfId="0" applyFont="1" applyBorder="1" applyAlignment="1">
      <alignment vertical="center"/>
    </xf>
    <xf numFmtId="0" fontId="72" fillId="0" borderId="1" xfId="0" applyFont="1" applyBorder="1" applyAlignment="1">
      <alignment horizontal="left" vertical="center" wrapText="1"/>
    </xf>
    <xf numFmtId="0" fontId="71" fillId="0" borderId="1" xfId="0" applyFont="1" applyBorder="1"/>
    <xf numFmtId="0" fontId="71" fillId="0" borderId="1" xfId="0" applyFont="1" applyBorder="1" applyAlignment="1">
      <alignment wrapText="1"/>
    </xf>
    <xf numFmtId="0" fontId="72" fillId="0" borderId="1" xfId="165" applyFont="1" applyBorder="1">
      <alignment horizontal="left" vertical="top" wrapText="1"/>
    </xf>
    <xf numFmtId="0" fontId="71" fillId="0" borderId="1" xfId="0" applyFont="1" applyBorder="1" applyAlignment="1">
      <alignment horizontal="left" vertical="top" wrapText="1"/>
    </xf>
    <xf numFmtId="0" fontId="73" fillId="0" borderId="1" xfId="0" applyFont="1" applyBorder="1" applyAlignment="1">
      <alignment horizontal="left" vertical="top" wrapText="1"/>
    </xf>
    <xf numFmtId="49" fontId="72" fillId="0" borderId="1" xfId="0" applyNumberFormat="1" applyFont="1" applyBorder="1" applyAlignment="1">
      <alignment horizontal="left" vertical="top" wrapText="1"/>
    </xf>
    <xf numFmtId="0" fontId="72" fillId="0" borderId="1" xfId="165" applyFont="1" applyBorder="1" applyAlignment="1">
      <alignment horizontal="left" vertical="top"/>
    </xf>
    <xf numFmtId="1" fontId="89" fillId="0" borderId="1" xfId="0" applyNumberFormat="1" applyFont="1" applyFill="1" applyBorder="1" applyAlignment="1">
      <alignment horizontal="center" vertical="center" shrinkToFit="1"/>
    </xf>
    <xf numFmtId="0" fontId="89" fillId="0" borderId="1" xfId="0" applyFont="1" applyFill="1" applyBorder="1" applyAlignment="1">
      <alignment horizontal="left" vertical="center" wrapText="1"/>
    </xf>
    <xf numFmtId="0" fontId="72" fillId="0" borderId="1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top" wrapText="1"/>
    </xf>
    <xf numFmtId="167" fontId="83" fillId="0" borderId="0" xfId="100" applyNumberFormat="1" applyFont="1" applyBorder="1" applyAlignment="1">
      <alignment horizontal="right" vertical="center" wrapText="1"/>
    </xf>
    <xf numFmtId="0" fontId="72" fillId="0" borderId="3" xfId="1" applyFont="1" applyBorder="1" applyAlignment="1">
      <alignment wrapText="1"/>
    </xf>
    <xf numFmtId="0" fontId="72" fillId="0" borderId="1" xfId="1" applyFont="1" applyBorder="1" applyAlignment="1">
      <alignment vertical="top" wrapText="1"/>
    </xf>
    <xf numFmtId="167" fontId="72" fillId="0" borderId="1" xfId="263" applyNumberFormat="1" applyFont="1" applyFill="1" applyBorder="1" applyAlignment="1">
      <alignment horizontal="center" vertical="center" wrapText="1"/>
    </xf>
    <xf numFmtId="167" fontId="72" fillId="0" borderId="1" xfId="263" applyNumberFormat="1" applyFont="1" applyFill="1" applyBorder="1" applyAlignment="1">
      <alignment horizontal="center" vertical="center"/>
    </xf>
    <xf numFmtId="0" fontId="72" fillId="0" borderId="1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left" vertical="top" wrapText="1"/>
    </xf>
    <xf numFmtId="167" fontId="72" fillId="0" borderId="1" xfId="100" applyNumberFormat="1" applyFont="1" applyBorder="1" applyAlignment="1">
      <alignment horizontal="right" vertical="center" wrapText="1"/>
    </xf>
    <xf numFmtId="177" fontId="72" fillId="0" borderId="24" xfId="6" applyNumberFormat="1" applyFont="1" applyFill="1" applyBorder="1" applyAlignment="1">
      <alignment horizontal="right" vertical="center"/>
    </xf>
    <xf numFmtId="0" fontId="71" fillId="0" borderId="1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left" vertical="top" wrapText="1"/>
    </xf>
    <xf numFmtId="0" fontId="71" fillId="0" borderId="1" xfId="0" applyFont="1" applyBorder="1" applyAlignment="1">
      <alignment horizontal="left" vertical="top" wrapText="1"/>
    </xf>
    <xf numFmtId="0" fontId="72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1" fillId="0" borderId="24" xfId="0" applyFont="1" applyBorder="1" applyAlignment="1">
      <alignment horizontal="left" vertical="top" wrapText="1"/>
    </xf>
    <xf numFmtId="0" fontId="71" fillId="0" borderId="0" xfId="0" applyFont="1" applyBorder="1" applyAlignment="1">
      <alignment horizontal="left" vertical="top" wrapText="1"/>
    </xf>
    <xf numFmtId="166" fontId="72" fillId="0" borderId="0" xfId="6" applyNumberFormat="1" applyFont="1" applyBorder="1" applyAlignment="1">
      <alignment horizontal="right" vertical="top"/>
    </xf>
    <xf numFmtId="0" fontId="69" fillId="2" borderId="24" xfId="0" applyFont="1" applyFill="1" applyBorder="1" applyAlignment="1">
      <alignment horizontal="center" vertical="center" wrapText="1"/>
    </xf>
    <xf numFmtId="0" fontId="69" fillId="2" borderId="24" xfId="0" applyFont="1" applyFill="1" applyBorder="1" applyAlignment="1">
      <alignment horizontal="left" vertical="center" wrapText="1"/>
    </xf>
    <xf numFmtId="167" fontId="69" fillId="2" borderId="24" xfId="263" applyNumberFormat="1" applyFont="1" applyFill="1" applyBorder="1" applyAlignment="1">
      <alignment vertical="center" wrapText="1"/>
    </xf>
    <xf numFmtId="0" fontId="73" fillId="2" borderId="24" xfId="0" applyFont="1" applyFill="1" applyBorder="1" applyAlignment="1">
      <alignment horizontal="center" vertical="center" wrapText="1"/>
    </xf>
    <xf numFmtId="167" fontId="69" fillId="2" borderId="24" xfId="263" applyNumberFormat="1" applyFont="1" applyFill="1" applyBorder="1" applyAlignment="1">
      <alignment horizontal="right" vertical="center" wrapText="1"/>
    </xf>
    <xf numFmtId="0" fontId="72" fillId="0" borderId="0" xfId="928" applyFont="1" applyAlignment="1">
      <alignment vertical="center"/>
    </xf>
    <xf numFmtId="0" fontId="71" fillId="0" borderId="24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4" fillId="0" borderId="24" xfId="0" applyFont="1" applyBorder="1" applyAlignment="1">
      <alignment horizontal="left" vertical="center" wrapText="1"/>
    </xf>
    <xf numFmtId="0" fontId="71" fillId="0" borderId="24" xfId="0" applyFont="1" applyFill="1" applyBorder="1" applyAlignment="1">
      <alignment horizontal="center" vertical="center" wrapText="1"/>
    </xf>
    <xf numFmtId="166" fontId="72" fillId="0" borderId="24" xfId="1043" applyNumberFormat="1" applyFont="1" applyBorder="1" applyAlignment="1">
      <alignment horizontal="center" vertical="center"/>
    </xf>
    <xf numFmtId="166" fontId="73" fillId="0" borderId="24" xfId="1043" applyNumberFormat="1" applyFont="1" applyBorder="1" applyAlignment="1">
      <alignment horizontal="center" vertical="center"/>
    </xf>
    <xf numFmtId="175" fontId="72" fillId="0" borderId="0" xfId="928" applyNumberFormat="1" applyFont="1" applyAlignment="1"/>
    <xf numFmtId="175" fontId="72" fillId="0" borderId="0" xfId="928" applyNumberFormat="1" applyFont="1" applyAlignment="1">
      <alignment wrapText="1"/>
    </xf>
    <xf numFmtId="0" fontId="0" fillId="0" borderId="0" xfId="0" applyFont="1" applyAlignment="1">
      <alignment horizontal="left" vertical="top" wrapText="1"/>
    </xf>
    <xf numFmtId="0" fontId="87" fillId="0" borderId="0" xfId="0" applyFont="1" applyAlignment="1">
      <alignment horizontal="right" vertical="top" wrapText="1"/>
    </xf>
    <xf numFmtId="166" fontId="12" fillId="0" borderId="0" xfId="6" applyNumberFormat="1" applyFont="1" applyAlignment="1">
      <alignment horizontal="right" vertical="top"/>
    </xf>
    <xf numFmtId="167" fontId="72" fillId="0" borderId="0" xfId="10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top" wrapText="1"/>
    </xf>
    <xf numFmtId="164" fontId="72" fillId="0" borderId="0" xfId="0" applyNumberFormat="1" applyFont="1" applyAlignment="1">
      <alignment horizontal="left" vertical="top" wrapText="1"/>
    </xf>
    <xf numFmtId="167" fontId="72" fillId="0" borderId="0" xfId="0" applyNumberFormat="1" applyFont="1"/>
    <xf numFmtId="49" fontId="72" fillId="0" borderId="24" xfId="266" applyNumberFormat="1" applyFont="1" applyBorder="1" applyAlignment="1">
      <alignment horizontal="center" vertical="center" wrapText="1"/>
    </xf>
    <xf numFmtId="0" fontId="72" fillId="0" borderId="24" xfId="0" applyFont="1" applyBorder="1" applyAlignment="1">
      <alignment vertical="center" wrapText="1"/>
    </xf>
    <xf numFmtId="175" fontId="72" fillId="0" borderId="0" xfId="928" applyNumberFormat="1" applyFont="1" applyAlignment="1">
      <alignment horizontal="right"/>
    </xf>
    <xf numFmtId="0" fontId="72" fillId="0" borderId="24" xfId="0" applyFont="1" applyFill="1" applyBorder="1" applyAlignment="1">
      <alignment horizontal="center" vertical="center" wrapText="1"/>
    </xf>
    <xf numFmtId="164" fontId="72" fillId="0" borderId="0" xfId="264" applyNumberFormat="1" applyFont="1" applyAlignment="1">
      <alignment vertical="center" wrapText="1"/>
    </xf>
    <xf numFmtId="0" fontId="72" fillId="0" borderId="0" xfId="928" applyFont="1" applyAlignment="1">
      <alignment horizontal="right" vertical="center"/>
    </xf>
    <xf numFmtId="0" fontId="72" fillId="0" borderId="0" xfId="266" applyFont="1" applyAlignment="1">
      <alignment horizontal="center" vertical="center" wrapText="1"/>
    </xf>
    <xf numFmtId="0" fontId="72" fillId="0" borderId="24" xfId="0" applyFont="1" applyBorder="1" applyAlignment="1">
      <alignment horizontal="left" vertical="center" wrapText="1"/>
    </xf>
    <xf numFmtId="0" fontId="72" fillId="0" borderId="24" xfId="0" applyFont="1" applyBorder="1" applyAlignment="1">
      <alignment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left" vertical="top" wrapText="1"/>
    </xf>
    <xf numFmtId="172" fontId="72" fillId="2" borderId="24" xfId="7" applyNumberFormat="1" applyFont="1" applyFill="1" applyBorder="1" applyAlignment="1">
      <alignment horizontal="center" vertical="center"/>
    </xf>
    <xf numFmtId="0" fontId="72" fillId="2" borderId="24" xfId="265" applyFont="1" applyFill="1" applyBorder="1" applyAlignment="1">
      <alignment horizontal="center" vertical="center"/>
    </xf>
    <xf numFmtId="0" fontId="72" fillId="2" borderId="24" xfId="0" applyFont="1" applyFill="1" applyBorder="1" applyAlignment="1">
      <alignment vertical="center" wrapText="1"/>
    </xf>
    <xf numFmtId="0" fontId="72" fillId="2" borderId="24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/>
    </xf>
    <xf numFmtId="0" fontId="72" fillId="0" borderId="24" xfId="0" applyFont="1" applyBorder="1" applyAlignment="1">
      <alignment horizontal="left" vertical="center" wrapText="1"/>
    </xf>
    <xf numFmtId="0" fontId="72" fillId="0" borderId="24" xfId="0" applyFont="1" applyBorder="1" applyAlignment="1">
      <alignment vertical="center" wrapText="1"/>
    </xf>
    <xf numFmtId="43" fontId="72" fillId="0" borderId="1" xfId="100" applyNumberFormat="1" applyFont="1" applyBorder="1" applyAlignment="1">
      <alignment horizontal="right" vertical="center" wrapText="1"/>
    </xf>
    <xf numFmtId="178" fontId="0" fillId="0" borderId="0" xfId="0" applyNumberFormat="1" applyFont="1" applyAlignment="1">
      <alignment horizontal="left" vertical="top" wrapText="1"/>
    </xf>
    <xf numFmtId="0" fontId="72" fillId="0" borderId="1" xfId="1040" applyFont="1" applyFill="1" applyBorder="1" applyAlignment="1">
      <alignment horizontal="center" vertical="center"/>
    </xf>
    <xf numFmtId="0" fontId="71" fillId="0" borderId="0" xfId="1040" applyFont="1" applyFill="1" applyAlignment="1">
      <alignment horizontal="center" vertical="center" wrapText="1"/>
    </xf>
    <xf numFmtId="0" fontId="72" fillId="0" borderId="0" xfId="1040" applyFont="1" applyFill="1" applyBorder="1" applyAlignment="1">
      <alignment horizontal="center" vertical="top" wrapText="1"/>
    </xf>
    <xf numFmtId="0" fontId="72" fillId="0" borderId="0" xfId="1040" applyFont="1" applyFill="1" applyBorder="1" applyAlignment="1">
      <alignment horizontal="right" wrapText="1"/>
    </xf>
    <xf numFmtId="49" fontId="72" fillId="0" borderId="1" xfId="1040" applyNumberFormat="1" applyFont="1" applyFill="1" applyBorder="1" applyAlignment="1">
      <alignment horizontal="center" vertical="center" wrapText="1"/>
    </xf>
    <xf numFmtId="0" fontId="72" fillId="0" borderId="25" xfId="1040" applyFont="1" applyFill="1" applyBorder="1" applyAlignment="1">
      <alignment horizontal="center" vertical="center" wrapText="1"/>
    </xf>
    <xf numFmtId="0" fontId="72" fillId="0" borderId="3" xfId="1040" applyFont="1" applyFill="1" applyBorder="1" applyAlignment="1">
      <alignment horizontal="center" vertical="center" wrapText="1"/>
    </xf>
    <xf numFmtId="0" fontId="72" fillId="0" borderId="27" xfId="1040" applyFont="1" applyFill="1" applyBorder="1" applyAlignment="1">
      <alignment horizontal="center" vertical="center" wrapText="1"/>
    </xf>
    <xf numFmtId="0" fontId="72" fillId="0" borderId="28" xfId="1040" applyFont="1" applyFill="1" applyBorder="1" applyAlignment="1">
      <alignment horizontal="center" vertical="center" wrapText="1"/>
    </xf>
    <xf numFmtId="0" fontId="72" fillId="0" borderId="26" xfId="1040" applyFont="1" applyFill="1" applyBorder="1" applyAlignment="1">
      <alignment horizontal="center" vertical="center" wrapText="1"/>
    </xf>
    <xf numFmtId="0" fontId="72" fillId="0" borderId="0" xfId="266" applyFont="1" applyAlignment="1">
      <alignment horizontal="center" vertical="center" wrapText="1"/>
    </xf>
    <xf numFmtId="168" fontId="72" fillId="0" borderId="30" xfId="266" applyNumberFormat="1" applyFont="1" applyBorder="1" applyAlignment="1">
      <alignment horizontal="right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0" fontId="72" fillId="0" borderId="25" xfId="266" applyFont="1" applyBorder="1" applyAlignment="1">
      <alignment horizontal="center" vertical="center" wrapText="1"/>
    </xf>
    <xf numFmtId="0" fontId="72" fillId="0" borderId="2" xfId="266" applyFont="1" applyBorder="1" applyAlignment="1">
      <alignment horizontal="center" vertical="center" wrapText="1"/>
    </xf>
    <xf numFmtId="0" fontId="72" fillId="0" borderId="3" xfId="266" applyFont="1" applyBorder="1" applyAlignment="1">
      <alignment horizontal="center" vertical="center" wrapText="1"/>
    </xf>
    <xf numFmtId="168" fontId="72" fillId="0" borderId="27" xfId="266" applyNumberFormat="1" applyFont="1" applyBorder="1" applyAlignment="1">
      <alignment horizontal="center" vertical="center" wrapText="1"/>
    </xf>
    <xf numFmtId="168" fontId="72" fillId="0" borderId="28" xfId="266" applyNumberFormat="1" applyFont="1" applyBorder="1" applyAlignment="1">
      <alignment horizontal="center" vertical="center" wrapText="1"/>
    </xf>
    <xf numFmtId="168" fontId="72" fillId="0" borderId="26" xfId="266" applyNumberFormat="1" applyFont="1" applyBorder="1" applyAlignment="1">
      <alignment horizontal="center" vertical="center" wrapText="1"/>
    </xf>
    <xf numFmtId="168" fontId="72" fillId="0" borderId="25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1" fillId="0" borderId="1" xfId="0" applyFont="1" applyBorder="1" applyAlignment="1">
      <alignment horizontal="center" vertical="center" wrapText="1"/>
    </xf>
    <xf numFmtId="175" fontId="72" fillId="0" borderId="1" xfId="928" applyNumberFormat="1" applyFont="1" applyBorder="1" applyAlignment="1">
      <alignment horizontal="center"/>
    </xf>
    <xf numFmtId="175" fontId="88" fillId="0" borderId="1" xfId="105" applyNumberFormat="1" applyFont="1" applyFill="1" applyBorder="1" applyAlignment="1">
      <alignment horizontal="center" vertical="center" wrapText="1"/>
    </xf>
    <xf numFmtId="175" fontId="72" fillId="0" borderId="1" xfId="100" applyNumberFormat="1" applyFont="1" applyFill="1" applyBorder="1" applyAlignment="1">
      <alignment horizontal="center" vertical="center" wrapText="1"/>
    </xf>
    <xf numFmtId="49" fontId="72" fillId="0" borderId="1" xfId="928" applyNumberFormat="1" applyFont="1" applyBorder="1" applyAlignment="1">
      <alignment horizontal="center" vertical="center" textRotation="90" wrapText="1"/>
    </xf>
    <xf numFmtId="49" fontId="72" fillId="0" borderId="1" xfId="928" applyNumberFormat="1" applyFont="1" applyBorder="1" applyAlignment="1">
      <alignment horizontal="center" vertical="center" wrapText="1"/>
    </xf>
    <xf numFmtId="0" fontId="72" fillId="0" borderId="1" xfId="928" applyFont="1" applyBorder="1" applyAlignment="1">
      <alignment horizontal="center" vertical="center" wrapText="1"/>
    </xf>
    <xf numFmtId="175" fontId="72" fillId="0" borderId="0" xfId="928" applyNumberFormat="1" applyFont="1" applyAlignment="1">
      <alignment horizontal="right"/>
    </xf>
    <xf numFmtId="175" fontId="72" fillId="0" borderId="0" xfId="928" applyNumberFormat="1" applyFont="1" applyAlignment="1">
      <alignment horizontal="right" wrapText="1"/>
    </xf>
    <xf numFmtId="0" fontId="72" fillId="0" borderId="0" xfId="928" applyFont="1" applyAlignment="1">
      <alignment horizontal="center" vertical="center" wrapText="1"/>
    </xf>
    <xf numFmtId="0" fontId="72" fillId="0" borderId="24" xfId="0" applyFont="1" applyBorder="1" applyAlignment="1">
      <alignment horizontal="left" vertical="center" wrapText="1"/>
    </xf>
    <xf numFmtId="0" fontId="74" fillId="0" borderId="27" xfId="0" applyFont="1" applyBorder="1" applyAlignment="1">
      <alignment horizontal="left" vertical="center" wrapText="1"/>
    </xf>
    <xf numFmtId="0" fontId="74" fillId="0" borderId="28" xfId="0" applyFont="1" applyBorder="1" applyAlignment="1">
      <alignment horizontal="left" vertical="center" wrapText="1"/>
    </xf>
    <xf numFmtId="0" fontId="74" fillId="0" borderId="26" xfId="0" applyFont="1" applyBorder="1" applyAlignment="1">
      <alignment horizontal="left" vertical="center" wrapText="1"/>
    </xf>
    <xf numFmtId="0" fontId="71" fillId="0" borderId="24" xfId="0" applyFont="1" applyFill="1" applyBorder="1" applyAlignment="1">
      <alignment horizontal="center" vertical="center"/>
    </xf>
    <xf numFmtId="0" fontId="72" fillId="0" borderId="24" xfId="0" applyFont="1" applyFill="1" applyBorder="1" applyAlignment="1">
      <alignment horizontal="center" vertical="center" wrapText="1"/>
    </xf>
    <xf numFmtId="0" fontId="73" fillId="0" borderId="24" xfId="0" applyFont="1" applyBorder="1" applyAlignment="1">
      <alignment horizontal="left" vertical="center" wrapText="1"/>
    </xf>
    <xf numFmtId="0" fontId="74" fillId="0" borderId="24" xfId="0" applyFont="1" applyBorder="1" applyAlignment="1">
      <alignment horizontal="left" vertical="center" wrapText="1"/>
    </xf>
    <xf numFmtId="0" fontId="72" fillId="0" borderId="27" xfId="0" applyFont="1" applyFill="1" applyBorder="1" applyAlignment="1">
      <alignment horizontal="center" vertical="center" wrapText="1"/>
    </xf>
    <xf numFmtId="0" fontId="72" fillId="0" borderId="28" xfId="0" applyFont="1" applyFill="1" applyBorder="1" applyAlignment="1">
      <alignment horizontal="center" vertical="center" wrapText="1"/>
    </xf>
    <xf numFmtId="0" fontId="72" fillId="0" borderId="26" xfId="0" applyFont="1" applyFill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center"/>
    </xf>
    <xf numFmtId="0" fontId="72" fillId="0" borderId="26" xfId="0" applyFont="1" applyBorder="1" applyAlignment="1">
      <alignment horizontal="center" vertical="center"/>
    </xf>
    <xf numFmtId="0" fontId="72" fillId="0" borderId="25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center" wrapText="1"/>
    </xf>
    <xf numFmtId="0" fontId="72" fillId="0" borderId="28" xfId="0" applyFont="1" applyBorder="1" applyAlignment="1">
      <alignment horizontal="center" vertical="center" wrapText="1"/>
    </xf>
    <xf numFmtId="0" fontId="72" fillId="0" borderId="26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4" xfId="0" applyFont="1" applyBorder="1" applyAlignment="1">
      <alignment horizontal="left" vertical="center" wrapText="1"/>
    </xf>
    <xf numFmtId="0" fontId="72" fillId="0" borderId="5" xfId="0" applyFont="1" applyBorder="1" applyAlignment="1">
      <alignment horizontal="left" vertical="center" wrapText="1"/>
    </xf>
    <xf numFmtId="0" fontId="73" fillId="0" borderId="1" xfId="0" applyFont="1" applyBorder="1" applyAlignment="1">
      <alignment horizontal="left" vertical="top" wrapText="1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 wrapText="1"/>
    </xf>
    <xf numFmtId="167" fontId="72" fillId="0" borderId="27" xfId="263" applyNumberFormat="1" applyFont="1" applyFill="1" applyBorder="1" applyAlignment="1">
      <alignment horizontal="center" vertical="center" wrapText="1"/>
    </xf>
    <xf numFmtId="167" fontId="72" fillId="0" borderId="28" xfId="263" applyNumberFormat="1" applyFont="1" applyFill="1" applyBorder="1" applyAlignment="1">
      <alignment horizontal="center" vertical="center" wrapText="1"/>
    </xf>
    <xf numFmtId="167" fontId="72" fillId="0" borderId="26" xfId="263" applyNumberFormat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horizontal="left" vertical="top" wrapText="1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horizontal="center"/>
    </xf>
    <xf numFmtId="0" fontId="72" fillId="0" borderId="27" xfId="1" applyFont="1" applyBorder="1" applyAlignment="1">
      <alignment horizontal="center" wrapText="1"/>
    </xf>
    <xf numFmtId="0" fontId="72" fillId="0" borderId="26" xfId="1" applyFont="1" applyBorder="1" applyAlignment="1">
      <alignment horizontal="center" wrapText="1"/>
    </xf>
    <xf numFmtId="167" fontId="72" fillId="0" borderId="1" xfId="263" applyNumberFormat="1" applyFont="1" applyFill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0" fontId="72" fillId="0" borderId="24" xfId="0" applyFont="1" applyBorder="1" applyAlignment="1">
      <alignment horizontal="left" vertical="center"/>
    </xf>
    <xf numFmtId="0" fontId="72" fillId="0" borderId="24" xfId="0" applyFont="1" applyBorder="1" applyAlignment="1">
      <alignment vertical="center" wrapText="1"/>
    </xf>
    <xf numFmtId="0" fontId="72" fillId="0" borderId="0" xfId="264" applyFont="1" applyAlignment="1">
      <alignment horizontal="center" vertical="center" wrapText="1"/>
    </xf>
    <xf numFmtId="0" fontId="72" fillId="0" borderId="24" xfId="264" applyFont="1" applyBorder="1" applyAlignment="1">
      <alignment horizontal="right" vertical="center" wrapText="1"/>
    </xf>
    <xf numFmtId="0" fontId="72" fillId="0" borderId="24" xfId="264" applyFont="1" applyBorder="1" applyAlignment="1">
      <alignment horizontal="center"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center" wrapText="1"/>
    </xf>
    <xf numFmtId="0" fontId="72" fillId="0" borderId="28" xfId="0" applyFont="1" applyBorder="1" applyAlignment="1">
      <alignment horizontal="left" vertical="center" wrapText="1"/>
    </xf>
    <xf numFmtId="0" fontId="72" fillId="0" borderId="26" xfId="0" applyFont="1" applyBorder="1" applyAlignment="1">
      <alignment horizontal="left" vertical="center" wrapText="1"/>
    </xf>
    <xf numFmtId="0" fontId="72" fillId="0" borderId="27" xfId="0" applyFont="1" applyBorder="1" applyAlignment="1">
      <alignment vertical="center" wrapText="1"/>
    </xf>
    <xf numFmtId="0" fontId="72" fillId="0" borderId="28" xfId="0" applyFont="1" applyBorder="1" applyAlignment="1">
      <alignment vertical="center" wrapText="1"/>
    </xf>
    <xf numFmtId="0" fontId="72" fillId="0" borderId="26" xfId="0" applyFont="1" applyBorder="1" applyAlignment="1">
      <alignment vertical="center" wrapText="1"/>
    </xf>
    <xf numFmtId="0" fontId="72" fillId="0" borderId="27" xfId="265" applyFont="1" applyFill="1" applyBorder="1" applyAlignment="1">
      <alignment horizontal="left" vertical="center"/>
    </xf>
    <xf numFmtId="0" fontId="72" fillId="0" borderId="28" xfId="265" applyFont="1" applyFill="1" applyBorder="1" applyAlignment="1">
      <alignment horizontal="left" vertical="center"/>
    </xf>
    <xf numFmtId="0" fontId="72" fillId="0" borderId="26" xfId="265" applyFont="1" applyFill="1" applyBorder="1" applyAlignment="1">
      <alignment horizontal="left" vertical="center"/>
    </xf>
    <xf numFmtId="0" fontId="72" fillId="56" borderId="24" xfId="0" applyFont="1" applyFill="1" applyBorder="1" applyAlignment="1">
      <alignment vertical="center" wrapText="1"/>
    </xf>
    <xf numFmtId="0" fontId="72" fillId="56" borderId="24" xfId="0" applyFont="1" applyFill="1" applyBorder="1" applyAlignment="1">
      <alignment horizontal="center" vertical="center" wrapText="1"/>
    </xf>
    <xf numFmtId="172" fontId="72" fillId="56" borderId="24" xfId="7" applyNumberFormat="1" applyFont="1" applyFill="1" applyBorder="1" applyAlignment="1">
      <alignment horizontal="center" vertical="center"/>
    </xf>
    <xf numFmtId="167" fontId="72" fillId="56" borderId="24" xfId="7" applyNumberFormat="1" applyFont="1" applyFill="1" applyBorder="1" applyAlignment="1">
      <alignment vertical="center" wrapText="1"/>
    </xf>
    <xf numFmtId="0" fontId="72" fillId="56" borderId="24" xfId="0" applyFont="1" applyFill="1" applyBorder="1" applyAlignment="1">
      <alignment horizontal="left" vertical="center" wrapText="1"/>
    </xf>
    <xf numFmtId="172" fontId="72" fillId="56" borderId="24" xfId="7" applyNumberFormat="1" applyFont="1" applyFill="1" applyBorder="1" applyAlignment="1">
      <alignment vertical="center"/>
    </xf>
  </cellXfs>
  <cellStyles count="1044">
    <cellStyle name="_artabyuje" xfId="267"/>
    <cellStyle name="_artabyuje_3.Havelvacner_N1_12 23.01.2018" xfId="268"/>
    <cellStyle name="20% - Accent1" xfId="29" builtinId="30" customBuiltin="1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3" xfId="272"/>
    <cellStyle name="20% - Accent1 2 2 2 3" xfId="273"/>
    <cellStyle name="20% - Accent1 2 2 2 3 2" xfId="274"/>
    <cellStyle name="20% - Accent1 2 2 2 3 3" xfId="275"/>
    <cellStyle name="20% - Accent1 2 2 2 4" xfId="276"/>
    <cellStyle name="20% - Accent1 2 2 2 5" xfId="277"/>
    <cellStyle name="20% - Accent1 2 2 3" xfId="278"/>
    <cellStyle name="20% - Accent1 2 2 3 2" xfId="279"/>
    <cellStyle name="20% - Accent1 2 2 3 3" xfId="280"/>
    <cellStyle name="20% - Accent1 2 2 4" xfId="281"/>
    <cellStyle name="20% - Accent1 2 2 4 2" xfId="282"/>
    <cellStyle name="20% - Accent1 2 2 4 3" xfId="283"/>
    <cellStyle name="20% - Accent1 2 3" xfId="284"/>
    <cellStyle name="20% - Accent1 2 3 2" xfId="285"/>
    <cellStyle name="20% - Accent1 2 3 2 2" xfId="286"/>
    <cellStyle name="20% - Accent1 2 3 2 3" xfId="287"/>
    <cellStyle name="20% - Accent1 2 3 3" xfId="288"/>
    <cellStyle name="20% - Accent1 2 3 3 2" xfId="289"/>
    <cellStyle name="20% - Accent1 2 3 3 3" xfId="290"/>
    <cellStyle name="20% - Accent1 2 3 4" xfId="291"/>
    <cellStyle name="20% - Accent1 2 3 5" xfId="292"/>
    <cellStyle name="20% - Accent1 2 4" xfId="293"/>
    <cellStyle name="20% - Accent1 2 4 2" xfId="294"/>
    <cellStyle name="20% - Accent1 2 4 2 2" xfId="295"/>
    <cellStyle name="20% - Accent1 2 4 2 3" xfId="296"/>
    <cellStyle name="20% - Accent1 2 4 3" xfId="297"/>
    <cellStyle name="20% - Accent1 2 4 3 2" xfId="298"/>
    <cellStyle name="20% - Accent1 2 4 3 3" xfId="299"/>
    <cellStyle name="20% - Accent1 2 4 4" xfId="300"/>
    <cellStyle name="20% - Accent1 2 4 5" xfId="301"/>
    <cellStyle name="20% - Accent1 2 5" xfId="302"/>
    <cellStyle name="20% - Accent1 2 5 2" xfId="303"/>
    <cellStyle name="20% - Accent1 2 5 3" xfId="304"/>
    <cellStyle name="20% - Accent1 2 6" xfId="305"/>
    <cellStyle name="20% - Accent1 2 6 2" xfId="306"/>
    <cellStyle name="20% - Accent1 2 6 3" xfId="307"/>
    <cellStyle name="20% - Accent1 3" xfId="167"/>
    <cellStyle name="20% - Accent1 3 2" xfId="308"/>
    <cellStyle name="20% - Accent1 3 3" xfId="309"/>
    <cellStyle name="20% - Accent1 4" xfId="191"/>
    <cellStyle name="20% - Accent2" xfId="33" builtinId="34" customBuiltin="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3" xfId="313"/>
    <cellStyle name="20% - Accent2 2 2 2 3" xfId="314"/>
    <cellStyle name="20% - Accent2 2 2 2 3 2" xfId="315"/>
    <cellStyle name="20% - Accent2 2 2 2 3 3" xfId="316"/>
    <cellStyle name="20% - Accent2 2 2 2 4" xfId="317"/>
    <cellStyle name="20% - Accent2 2 2 2 5" xfId="318"/>
    <cellStyle name="20% - Accent2 2 2 3" xfId="319"/>
    <cellStyle name="20% - Accent2 2 2 3 2" xfId="320"/>
    <cellStyle name="20% - Accent2 2 2 3 3" xfId="321"/>
    <cellStyle name="20% - Accent2 2 2 4" xfId="322"/>
    <cellStyle name="20% - Accent2 2 2 4 2" xfId="323"/>
    <cellStyle name="20% - Accent2 2 2 4 3" xfId="324"/>
    <cellStyle name="20% - Accent2 2 3" xfId="325"/>
    <cellStyle name="20% - Accent2 2 3 2" xfId="326"/>
    <cellStyle name="20% - Accent2 2 3 2 2" xfId="327"/>
    <cellStyle name="20% - Accent2 2 3 2 3" xfId="328"/>
    <cellStyle name="20% - Accent2 2 3 3" xfId="329"/>
    <cellStyle name="20% - Accent2 2 3 3 2" xfId="330"/>
    <cellStyle name="20% - Accent2 2 3 3 3" xfId="331"/>
    <cellStyle name="20% - Accent2 2 3 4" xfId="332"/>
    <cellStyle name="20% - Accent2 2 3 5" xfId="333"/>
    <cellStyle name="20% - Accent2 2 4" xfId="334"/>
    <cellStyle name="20% - Accent2 2 4 2" xfId="335"/>
    <cellStyle name="20% - Accent2 2 4 2 2" xfId="336"/>
    <cellStyle name="20% - Accent2 2 4 2 3" xfId="337"/>
    <cellStyle name="20% - Accent2 2 4 3" xfId="338"/>
    <cellStyle name="20% - Accent2 2 4 3 2" xfId="339"/>
    <cellStyle name="20% - Accent2 2 4 3 3" xfId="340"/>
    <cellStyle name="20% - Accent2 2 4 4" xfId="341"/>
    <cellStyle name="20% - Accent2 2 4 5" xfId="342"/>
    <cellStyle name="20% - Accent2 2 5" xfId="343"/>
    <cellStyle name="20% - Accent2 2 5 2" xfId="344"/>
    <cellStyle name="20% - Accent2 2 5 3" xfId="345"/>
    <cellStyle name="20% - Accent2 2 6" xfId="346"/>
    <cellStyle name="20% - Accent2 2 6 2" xfId="347"/>
    <cellStyle name="20% - Accent2 2 6 3" xfId="348"/>
    <cellStyle name="20% - Accent2 3" xfId="169"/>
    <cellStyle name="20% - Accent2 3 2" xfId="349"/>
    <cellStyle name="20% - Accent2 3 3" xfId="350"/>
    <cellStyle name="20% - Accent2 4" xfId="193"/>
    <cellStyle name="20% - Accent3" xfId="37" builtinId="38" customBuiltin="1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3" xfId="354"/>
    <cellStyle name="20% - Accent3 2 2 2 3" xfId="355"/>
    <cellStyle name="20% - Accent3 2 2 2 3 2" xfId="356"/>
    <cellStyle name="20% - Accent3 2 2 2 3 3" xfId="357"/>
    <cellStyle name="20% - Accent3 2 2 2 4" xfId="358"/>
    <cellStyle name="20% - Accent3 2 2 2 5" xfId="359"/>
    <cellStyle name="20% - Accent3 2 2 3" xfId="360"/>
    <cellStyle name="20% - Accent3 2 2 3 2" xfId="361"/>
    <cellStyle name="20% - Accent3 2 2 3 3" xfId="362"/>
    <cellStyle name="20% - Accent3 2 2 4" xfId="363"/>
    <cellStyle name="20% - Accent3 2 2 4 2" xfId="364"/>
    <cellStyle name="20% - Accent3 2 2 4 3" xfId="365"/>
    <cellStyle name="20% - Accent3 2 3" xfId="366"/>
    <cellStyle name="20% - Accent3 2 3 2" xfId="367"/>
    <cellStyle name="20% - Accent3 2 3 2 2" xfId="368"/>
    <cellStyle name="20% - Accent3 2 3 2 3" xfId="369"/>
    <cellStyle name="20% - Accent3 2 3 3" xfId="370"/>
    <cellStyle name="20% - Accent3 2 3 3 2" xfId="371"/>
    <cellStyle name="20% - Accent3 2 3 3 3" xfId="372"/>
    <cellStyle name="20% - Accent3 2 3 4" xfId="373"/>
    <cellStyle name="20% - Accent3 2 3 5" xfId="374"/>
    <cellStyle name="20% - Accent3 2 4" xfId="375"/>
    <cellStyle name="20% - Accent3 2 4 2" xfId="376"/>
    <cellStyle name="20% - Accent3 2 4 2 2" xfId="377"/>
    <cellStyle name="20% - Accent3 2 4 2 3" xfId="378"/>
    <cellStyle name="20% - Accent3 2 4 3" xfId="379"/>
    <cellStyle name="20% - Accent3 2 4 3 2" xfId="380"/>
    <cellStyle name="20% - Accent3 2 4 3 3" xfId="381"/>
    <cellStyle name="20% - Accent3 2 4 4" xfId="382"/>
    <cellStyle name="20% - Accent3 2 4 5" xfId="383"/>
    <cellStyle name="20% - Accent3 2 5" xfId="384"/>
    <cellStyle name="20% - Accent3 2 5 2" xfId="385"/>
    <cellStyle name="20% - Accent3 2 5 3" xfId="386"/>
    <cellStyle name="20% - Accent3 2 6" xfId="387"/>
    <cellStyle name="20% - Accent3 2 6 2" xfId="388"/>
    <cellStyle name="20% - Accent3 2 6 3" xfId="389"/>
    <cellStyle name="20% - Accent3 3" xfId="171"/>
    <cellStyle name="20% - Accent3 3 2" xfId="390"/>
    <cellStyle name="20% - Accent3 3 3" xfId="391"/>
    <cellStyle name="20% - Accent3 4" xfId="195"/>
    <cellStyle name="20% - Accent4" xfId="41" builtinId="42" customBuiltin="1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3" xfId="395"/>
    <cellStyle name="20% - Accent4 2 2 2 3" xfId="396"/>
    <cellStyle name="20% - Accent4 2 2 2 3 2" xfId="397"/>
    <cellStyle name="20% - Accent4 2 2 2 3 3" xfId="398"/>
    <cellStyle name="20% - Accent4 2 2 2 4" xfId="399"/>
    <cellStyle name="20% - Accent4 2 2 2 5" xfId="400"/>
    <cellStyle name="20% - Accent4 2 2 3" xfId="401"/>
    <cellStyle name="20% - Accent4 2 2 3 2" xfId="402"/>
    <cellStyle name="20% - Accent4 2 2 3 3" xfId="403"/>
    <cellStyle name="20% - Accent4 2 2 4" xfId="404"/>
    <cellStyle name="20% - Accent4 2 2 4 2" xfId="405"/>
    <cellStyle name="20% - Accent4 2 2 4 3" xfId="406"/>
    <cellStyle name="20% - Accent4 2 3" xfId="407"/>
    <cellStyle name="20% - Accent4 2 3 2" xfId="408"/>
    <cellStyle name="20% - Accent4 2 3 2 2" xfId="409"/>
    <cellStyle name="20% - Accent4 2 3 2 3" xfId="410"/>
    <cellStyle name="20% - Accent4 2 3 3" xfId="411"/>
    <cellStyle name="20% - Accent4 2 3 3 2" xfId="412"/>
    <cellStyle name="20% - Accent4 2 3 3 3" xfId="413"/>
    <cellStyle name="20% - Accent4 2 3 4" xfId="414"/>
    <cellStyle name="20% - Accent4 2 3 5" xfId="415"/>
    <cellStyle name="20% - Accent4 2 4" xfId="416"/>
    <cellStyle name="20% - Accent4 2 4 2" xfId="417"/>
    <cellStyle name="20% - Accent4 2 4 2 2" xfId="418"/>
    <cellStyle name="20% - Accent4 2 4 2 3" xfId="419"/>
    <cellStyle name="20% - Accent4 2 4 3" xfId="420"/>
    <cellStyle name="20% - Accent4 2 4 3 2" xfId="421"/>
    <cellStyle name="20% - Accent4 2 4 3 3" xfId="422"/>
    <cellStyle name="20% - Accent4 2 4 4" xfId="423"/>
    <cellStyle name="20% - Accent4 2 4 5" xfId="424"/>
    <cellStyle name="20% - Accent4 2 5" xfId="425"/>
    <cellStyle name="20% - Accent4 2 5 2" xfId="426"/>
    <cellStyle name="20% - Accent4 2 5 3" xfId="427"/>
    <cellStyle name="20% - Accent4 2 6" xfId="428"/>
    <cellStyle name="20% - Accent4 2 6 2" xfId="429"/>
    <cellStyle name="20% - Accent4 2 6 3" xfId="430"/>
    <cellStyle name="20% - Accent4 3" xfId="173"/>
    <cellStyle name="20% - Accent4 3 2" xfId="431"/>
    <cellStyle name="20% - Accent4 3 3" xfId="432"/>
    <cellStyle name="20% - Accent4 4" xfId="197"/>
    <cellStyle name="20% - Accent5" xfId="45" builtinId="46" customBuiltin="1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3" xfId="436"/>
    <cellStyle name="20% - Accent5 2 2 2 3" xfId="437"/>
    <cellStyle name="20% - Accent5 2 2 2 3 2" xfId="438"/>
    <cellStyle name="20% - Accent5 2 2 2 3 3" xfId="439"/>
    <cellStyle name="20% - Accent5 2 2 2 4" xfId="440"/>
    <cellStyle name="20% - Accent5 2 2 2 5" xfId="441"/>
    <cellStyle name="20% - Accent5 2 2 3" xfId="442"/>
    <cellStyle name="20% - Accent5 2 2 3 2" xfId="443"/>
    <cellStyle name="20% - Accent5 2 2 3 3" xfId="444"/>
    <cellStyle name="20% - Accent5 2 2 4" xfId="445"/>
    <cellStyle name="20% - Accent5 2 2 4 2" xfId="446"/>
    <cellStyle name="20% - Accent5 2 2 4 3" xfId="447"/>
    <cellStyle name="20% - Accent5 2 3" xfId="448"/>
    <cellStyle name="20% - Accent5 2 3 2" xfId="449"/>
    <cellStyle name="20% - Accent5 2 3 2 2" xfId="450"/>
    <cellStyle name="20% - Accent5 2 3 2 3" xfId="451"/>
    <cellStyle name="20% - Accent5 2 3 3" xfId="452"/>
    <cellStyle name="20% - Accent5 2 3 3 2" xfId="453"/>
    <cellStyle name="20% - Accent5 2 3 3 3" xfId="454"/>
    <cellStyle name="20% - Accent5 2 3 4" xfId="455"/>
    <cellStyle name="20% - Accent5 2 3 5" xfId="456"/>
    <cellStyle name="20% - Accent5 2 4" xfId="457"/>
    <cellStyle name="20% - Accent5 2 4 2" xfId="458"/>
    <cellStyle name="20% - Accent5 2 4 2 2" xfId="459"/>
    <cellStyle name="20% - Accent5 2 4 2 3" xfId="460"/>
    <cellStyle name="20% - Accent5 2 4 3" xfId="461"/>
    <cellStyle name="20% - Accent5 2 4 3 2" xfId="462"/>
    <cellStyle name="20% - Accent5 2 4 3 3" xfId="463"/>
    <cellStyle name="20% - Accent5 2 4 4" xfId="464"/>
    <cellStyle name="20% - Accent5 2 4 5" xfId="465"/>
    <cellStyle name="20% - Accent5 2 5" xfId="466"/>
    <cellStyle name="20% - Accent5 2 5 2" xfId="467"/>
    <cellStyle name="20% - Accent5 2 5 3" xfId="468"/>
    <cellStyle name="20% - Accent5 2 6" xfId="469"/>
    <cellStyle name="20% - Accent5 2 6 2" xfId="470"/>
    <cellStyle name="20% - Accent5 2 6 3" xfId="471"/>
    <cellStyle name="20% - Accent5 3" xfId="175"/>
    <cellStyle name="20% - Accent5 3 2" xfId="472"/>
    <cellStyle name="20% - Accent5 3 3" xfId="473"/>
    <cellStyle name="20% - Accent5 4" xfId="199"/>
    <cellStyle name="20% - Accent6" xfId="49" builtinId="50" customBuiltin="1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3" xfId="477"/>
    <cellStyle name="20% - Accent6 2 2 2 3" xfId="478"/>
    <cellStyle name="20% - Accent6 2 2 2 3 2" xfId="479"/>
    <cellStyle name="20% - Accent6 2 2 2 3 3" xfId="480"/>
    <cellStyle name="20% - Accent6 2 2 2 4" xfId="481"/>
    <cellStyle name="20% - Accent6 2 2 2 5" xfId="482"/>
    <cellStyle name="20% - Accent6 2 2 3" xfId="483"/>
    <cellStyle name="20% - Accent6 2 2 3 2" xfId="484"/>
    <cellStyle name="20% - Accent6 2 2 3 3" xfId="485"/>
    <cellStyle name="20% - Accent6 2 2 4" xfId="486"/>
    <cellStyle name="20% - Accent6 2 2 4 2" xfId="487"/>
    <cellStyle name="20% - Accent6 2 2 4 3" xfId="488"/>
    <cellStyle name="20% - Accent6 2 3" xfId="489"/>
    <cellStyle name="20% - Accent6 2 3 2" xfId="490"/>
    <cellStyle name="20% - Accent6 2 3 2 2" xfId="491"/>
    <cellStyle name="20% - Accent6 2 3 2 3" xfId="492"/>
    <cellStyle name="20% - Accent6 2 3 3" xfId="493"/>
    <cellStyle name="20% - Accent6 2 3 3 2" xfId="494"/>
    <cellStyle name="20% - Accent6 2 3 3 3" xfId="495"/>
    <cellStyle name="20% - Accent6 2 3 4" xfId="496"/>
    <cellStyle name="20% - Accent6 2 3 5" xfId="497"/>
    <cellStyle name="20% - Accent6 2 4" xfId="498"/>
    <cellStyle name="20% - Accent6 2 4 2" xfId="499"/>
    <cellStyle name="20% - Accent6 2 4 2 2" xfId="500"/>
    <cellStyle name="20% - Accent6 2 4 2 3" xfId="501"/>
    <cellStyle name="20% - Accent6 2 4 3" xfId="502"/>
    <cellStyle name="20% - Accent6 2 4 3 2" xfId="503"/>
    <cellStyle name="20% - Accent6 2 4 3 3" xfId="504"/>
    <cellStyle name="20% - Accent6 2 4 4" xfId="505"/>
    <cellStyle name="20% - Accent6 2 4 5" xfId="506"/>
    <cellStyle name="20% - Accent6 2 5" xfId="507"/>
    <cellStyle name="20% - Accent6 2 5 2" xfId="508"/>
    <cellStyle name="20% - Accent6 2 5 3" xfId="509"/>
    <cellStyle name="20% - Accent6 2 6" xfId="510"/>
    <cellStyle name="20% - Accent6 2 6 2" xfId="511"/>
    <cellStyle name="20% - Accent6 2 6 3" xfId="512"/>
    <cellStyle name="20% - Accent6 3" xfId="177"/>
    <cellStyle name="20% - Accent6 3 2" xfId="513"/>
    <cellStyle name="20% - Accent6 3 3" xfId="514"/>
    <cellStyle name="20% - Accent6 4" xfId="201"/>
    <cellStyle name="20% - Акцент1 2" xfId="223"/>
    <cellStyle name="20% — акцент1 2" xfId="515"/>
    <cellStyle name="20% - Акцент2 2" xfId="225"/>
    <cellStyle name="20% — акцент2 2" xfId="516"/>
    <cellStyle name="20% - Акцент3 2" xfId="227"/>
    <cellStyle name="20% — акцент3 2" xfId="517"/>
    <cellStyle name="20% - Акцент4 2" xfId="229"/>
    <cellStyle name="20% — акцент4 2" xfId="518"/>
    <cellStyle name="20% - Акцент5 2" xfId="231"/>
    <cellStyle name="20% — акцент5 2" xfId="519"/>
    <cellStyle name="20% - Акцент6 2" xfId="233"/>
    <cellStyle name="20% — акцент6 2" xfId="520"/>
    <cellStyle name="40% - Accent1" xfId="30" builtinId="31" customBuiltin="1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3" xfId="524"/>
    <cellStyle name="40% - Accent1 2 2 2 3" xfId="525"/>
    <cellStyle name="40% - Accent1 2 2 2 3 2" xfId="526"/>
    <cellStyle name="40% - Accent1 2 2 2 3 3" xfId="527"/>
    <cellStyle name="40% - Accent1 2 2 2 4" xfId="528"/>
    <cellStyle name="40% - Accent1 2 2 2 5" xfId="529"/>
    <cellStyle name="40% - Accent1 2 2 3" xfId="530"/>
    <cellStyle name="40% - Accent1 2 2 3 2" xfId="531"/>
    <cellStyle name="40% - Accent1 2 2 3 3" xfId="532"/>
    <cellStyle name="40% - Accent1 2 2 4" xfId="533"/>
    <cellStyle name="40% - Accent1 2 2 4 2" xfId="534"/>
    <cellStyle name="40% - Accent1 2 2 4 3" xfId="535"/>
    <cellStyle name="40% - Accent1 2 3" xfId="536"/>
    <cellStyle name="40% - Accent1 2 3 2" xfId="537"/>
    <cellStyle name="40% - Accent1 2 3 2 2" xfId="538"/>
    <cellStyle name="40% - Accent1 2 3 2 3" xfId="539"/>
    <cellStyle name="40% - Accent1 2 3 3" xfId="540"/>
    <cellStyle name="40% - Accent1 2 3 3 2" xfId="541"/>
    <cellStyle name="40% - Accent1 2 3 3 3" xfId="542"/>
    <cellStyle name="40% - Accent1 2 3 4" xfId="543"/>
    <cellStyle name="40% - Accent1 2 3 5" xfId="544"/>
    <cellStyle name="40% - Accent1 2 4" xfId="545"/>
    <cellStyle name="40% - Accent1 2 4 2" xfId="546"/>
    <cellStyle name="40% - Accent1 2 4 2 2" xfId="547"/>
    <cellStyle name="40% - Accent1 2 4 2 3" xfId="548"/>
    <cellStyle name="40% - Accent1 2 4 3" xfId="549"/>
    <cellStyle name="40% - Accent1 2 4 3 2" xfId="550"/>
    <cellStyle name="40% - Accent1 2 4 3 3" xfId="551"/>
    <cellStyle name="40% - Accent1 2 4 4" xfId="552"/>
    <cellStyle name="40% - Accent1 2 4 5" xfId="553"/>
    <cellStyle name="40% - Accent1 2 5" xfId="554"/>
    <cellStyle name="40% - Accent1 2 5 2" xfId="555"/>
    <cellStyle name="40% - Accent1 2 5 3" xfId="556"/>
    <cellStyle name="40% - Accent1 2 6" xfId="557"/>
    <cellStyle name="40% - Accent1 2 6 2" xfId="558"/>
    <cellStyle name="40% - Accent1 2 6 3" xfId="559"/>
    <cellStyle name="40% - Accent1 3" xfId="168"/>
    <cellStyle name="40% - Accent1 3 2" xfId="560"/>
    <cellStyle name="40% - Accent1 3 3" xfId="561"/>
    <cellStyle name="40% - Accent1 4" xfId="192"/>
    <cellStyle name="40% - Accent2" xfId="34" builtinId="35" customBuiltin="1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3" xfId="565"/>
    <cellStyle name="40% - Accent2 2 2 2 3" xfId="566"/>
    <cellStyle name="40% - Accent2 2 2 2 3 2" xfId="567"/>
    <cellStyle name="40% - Accent2 2 2 2 3 3" xfId="568"/>
    <cellStyle name="40% - Accent2 2 2 2 4" xfId="569"/>
    <cellStyle name="40% - Accent2 2 2 2 5" xfId="570"/>
    <cellStyle name="40% - Accent2 2 2 3" xfId="571"/>
    <cellStyle name="40% - Accent2 2 2 3 2" xfId="572"/>
    <cellStyle name="40% - Accent2 2 2 3 3" xfId="573"/>
    <cellStyle name="40% - Accent2 2 2 4" xfId="574"/>
    <cellStyle name="40% - Accent2 2 2 4 2" xfId="575"/>
    <cellStyle name="40% - Accent2 2 2 4 3" xfId="576"/>
    <cellStyle name="40% - Accent2 2 3" xfId="577"/>
    <cellStyle name="40% - Accent2 2 3 2" xfId="578"/>
    <cellStyle name="40% - Accent2 2 3 2 2" xfId="579"/>
    <cellStyle name="40% - Accent2 2 3 2 3" xfId="580"/>
    <cellStyle name="40% - Accent2 2 3 3" xfId="581"/>
    <cellStyle name="40% - Accent2 2 3 3 2" xfId="582"/>
    <cellStyle name="40% - Accent2 2 3 3 3" xfId="583"/>
    <cellStyle name="40% - Accent2 2 3 4" xfId="584"/>
    <cellStyle name="40% - Accent2 2 3 5" xfId="585"/>
    <cellStyle name="40% - Accent2 2 4" xfId="586"/>
    <cellStyle name="40% - Accent2 2 4 2" xfId="587"/>
    <cellStyle name="40% - Accent2 2 4 2 2" xfId="588"/>
    <cellStyle name="40% - Accent2 2 4 2 3" xfId="589"/>
    <cellStyle name="40% - Accent2 2 4 3" xfId="590"/>
    <cellStyle name="40% - Accent2 2 4 3 2" xfId="591"/>
    <cellStyle name="40% - Accent2 2 4 3 3" xfId="592"/>
    <cellStyle name="40% - Accent2 2 4 4" xfId="593"/>
    <cellStyle name="40% - Accent2 2 4 5" xfId="594"/>
    <cellStyle name="40% - Accent2 2 5" xfId="595"/>
    <cellStyle name="40% - Accent2 2 5 2" xfId="596"/>
    <cellStyle name="40% - Accent2 2 5 3" xfId="597"/>
    <cellStyle name="40% - Accent2 2 6" xfId="598"/>
    <cellStyle name="40% - Accent2 2 6 2" xfId="599"/>
    <cellStyle name="40% - Accent2 2 6 3" xfId="600"/>
    <cellStyle name="40% - Accent2 3" xfId="170"/>
    <cellStyle name="40% - Accent2 3 2" xfId="601"/>
    <cellStyle name="40% - Accent2 3 3" xfId="602"/>
    <cellStyle name="40% - Accent2 4" xfId="194"/>
    <cellStyle name="40% - Accent3" xfId="38" builtinId="39" customBuiltin="1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3" xfId="606"/>
    <cellStyle name="40% - Accent3 2 2 2 3" xfId="607"/>
    <cellStyle name="40% - Accent3 2 2 2 3 2" xfId="608"/>
    <cellStyle name="40% - Accent3 2 2 2 3 3" xfId="609"/>
    <cellStyle name="40% - Accent3 2 2 2 4" xfId="610"/>
    <cellStyle name="40% - Accent3 2 2 2 5" xfId="611"/>
    <cellStyle name="40% - Accent3 2 2 3" xfId="612"/>
    <cellStyle name="40% - Accent3 2 2 3 2" xfId="613"/>
    <cellStyle name="40% - Accent3 2 2 3 3" xfId="614"/>
    <cellStyle name="40% - Accent3 2 2 4" xfId="615"/>
    <cellStyle name="40% - Accent3 2 2 4 2" xfId="616"/>
    <cellStyle name="40% - Accent3 2 2 4 3" xfId="617"/>
    <cellStyle name="40% - Accent3 2 3" xfId="618"/>
    <cellStyle name="40% - Accent3 2 3 2" xfId="619"/>
    <cellStyle name="40% - Accent3 2 3 2 2" xfId="620"/>
    <cellStyle name="40% - Accent3 2 3 2 3" xfId="621"/>
    <cellStyle name="40% - Accent3 2 3 3" xfId="622"/>
    <cellStyle name="40% - Accent3 2 3 3 2" xfId="623"/>
    <cellStyle name="40% - Accent3 2 3 3 3" xfId="624"/>
    <cellStyle name="40% - Accent3 2 3 4" xfId="625"/>
    <cellStyle name="40% - Accent3 2 3 5" xfId="626"/>
    <cellStyle name="40% - Accent3 2 4" xfId="627"/>
    <cellStyle name="40% - Accent3 2 4 2" xfId="628"/>
    <cellStyle name="40% - Accent3 2 4 2 2" xfId="629"/>
    <cellStyle name="40% - Accent3 2 4 2 3" xfId="630"/>
    <cellStyle name="40% - Accent3 2 4 3" xfId="631"/>
    <cellStyle name="40% - Accent3 2 4 3 2" xfId="632"/>
    <cellStyle name="40% - Accent3 2 4 3 3" xfId="633"/>
    <cellStyle name="40% - Accent3 2 4 4" xfId="634"/>
    <cellStyle name="40% - Accent3 2 4 5" xfId="635"/>
    <cellStyle name="40% - Accent3 2 5" xfId="636"/>
    <cellStyle name="40% - Accent3 2 5 2" xfId="637"/>
    <cellStyle name="40% - Accent3 2 5 3" xfId="638"/>
    <cellStyle name="40% - Accent3 2 6" xfId="639"/>
    <cellStyle name="40% - Accent3 2 6 2" xfId="640"/>
    <cellStyle name="40% - Accent3 2 6 3" xfId="641"/>
    <cellStyle name="40% - Accent3 3" xfId="172"/>
    <cellStyle name="40% - Accent3 3 2" xfId="642"/>
    <cellStyle name="40% - Accent3 3 3" xfId="643"/>
    <cellStyle name="40% - Accent3 4" xfId="196"/>
    <cellStyle name="40% - Accent4" xfId="42" builtinId="43" customBuiltin="1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3" xfId="647"/>
    <cellStyle name="40% - Accent4 2 2 2 3" xfId="648"/>
    <cellStyle name="40% - Accent4 2 2 2 3 2" xfId="649"/>
    <cellStyle name="40% - Accent4 2 2 2 3 3" xfId="650"/>
    <cellStyle name="40% - Accent4 2 2 2 4" xfId="651"/>
    <cellStyle name="40% - Accent4 2 2 2 5" xfId="652"/>
    <cellStyle name="40% - Accent4 2 2 3" xfId="653"/>
    <cellStyle name="40% - Accent4 2 2 3 2" xfId="654"/>
    <cellStyle name="40% - Accent4 2 2 3 3" xfId="655"/>
    <cellStyle name="40% - Accent4 2 2 4" xfId="656"/>
    <cellStyle name="40% - Accent4 2 2 4 2" xfId="657"/>
    <cellStyle name="40% - Accent4 2 2 4 3" xfId="658"/>
    <cellStyle name="40% - Accent4 2 3" xfId="659"/>
    <cellStyle name="40% - Accent4 2 3 2" xfId="660"/>
    <cellStyle name="40% - Accent4 2 3 2 2" xfId="661"/>
    <cellStyle name="40% - Accent4 2 3 2 3" xfId="662"/>
    <cellStyle name="40% - Accent4 2 3 3" xfId="663"/>
    <cellStyle name="40% - Accent4 2 3 3 2" xfId="664"/>
    <cellStyle name="40% - Accent4 2 3 3 3" xfId="665"/>
    <cellStyle name="40% - Accent4 2 3 4" xfId="666"/>
    <cellStyle name="40% - Accent4 2 3 5" xfId="667"/>
    <cellStyle name="40% - Accent4 2 4" xfId="668"/>
    <cellStyle name="40% - Accent4 2 4 2" xfId="669"/>
    <cellStyle name="40% - Accent4 2 4 2 2" xfId="670"/>
    <cellStyle name="40% - Accent4 2 4 2 3" xfId="671"/>
    <cellStyle name="40% - Accent4 2 4 3" xfId="672"/>
    <cellStyle name="40% - Accent4 2 4 3 2" xfId="673"/>
    <cellStyle name="40% - Accent4 2 4 3 3" xfId="674"/>
    <cellStyle name="40% - Accent4 2 4 4" xfId="675"/>
    <cellStyle name="40% - Accent4 2 4 5" xfId="676"/>
    <cellStyle name="40% - Accent4 2 5" xfId="677"/>
    <cellStyle name="40% - Accent4 2 5 2" xfId="678"/>
    <cellStyle name="40% - Accent4 2 5 3" xfId="679"/>
    <cellStyle name="40% - Accent4 2 6" xfId="680"/>
    <cellStyle name="40% - Accent4 2 6 2" xfId="681"/>
    <cellStyle name="40% - Accent4 2 6 3" xfId="682"/>
    <cellStyle name="40% - Accent4 3" xfId="174"/>
    <cellStyle name="40% - Accent4 3 2" xfId="683"/>
    <cellStyle name="40% - Accent4 3 3" xfId="684"/>
    <cellStyle name="40% - Accent4 4" xfId="198"/>
    <cellStyle name="40% - Accent5" xfId="46" builtinId="47" customBuiltin="1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3" xfId="688"/>
    <cellStyle name="40% - Accent5 2 2 2 3" xfId="689"/>
    <cellStyle name="40% - Accent5 2 2 2 3 2" xfId="690"/>
    <cellStyle name="40% - Accent5 2 2 2 3 3" xfId="691"/>
    <cellStyle name="40% - Accent5 2 2 2 4" xfId="692"/>
    <cellStyle name="40% - Accent5 2 2 2 5" xfId="693"/>
    <cellStyle name="40% - Accent5 2 2 3" xfId="694"/>
    <cellStyle name="40% - Accent5 2 2 3 2" xfId="695"/>
    <cellStyle name="40% - Accent5 2 2 3 3" xfId="696"/>
    <cellStyle name="40% - Accent5 2 2 4" xfId="697"/>
    <cellStyle name="40% - Accent5 2 2 4 2" xfId="698"/>
    <cellStyle name="40% - Accent5 2 2 4 3" xfId="699"/>
    <cellStyle name="40% - Accent5 2 3" xfId="700"/>
    <cellStyle name="40% - Accent5 2 3 2" xfId="701"/>
    <cellStyle name="40% - Accent5 2 3 2 2" xfId="702"/>
    <cellStyle name="40% - Accent5 2 3 2 3" xfId="703"/>
    <cellStyle name="40% - Accent5 2 3 3" xfId="704"/>
    <cellStyle name="40% - Accent5 2 3 3 2" xfId="705"/>
    <cellStyle name="40% - Accent5 2 3 3 3" xfId="706"/>
    <cellStyle name="40% - Accent5 2 3 4" xfId="707"/>
    <cellStyle name="40% - Accent5 2 3 5" xfId="708"/>
    <cellStyle name="40% - Accent5 2 4" xfId="709"/>
    <cellStyle name="40% - Accent5 2 4 2" xfId="710"/>
    <cellStyle name="40% - Accent5 2 4 2 2" xfId="711"/>
    <cellStyle name="40% - Accent5 2 4 2 3" xfId="712"/>
    <cellStyle name="40% - Accent5 2 4 3" xfId="713"/>
    <cellStyle name="40% - Accent5 2 4 3 2" xfId="714"/>
    <cellStyle name="40% - Accent5 2 4 3 3" xfId="715"/>
    <cellStyle name="40% - Accent5 2 4 4" xfId="716"/>
    <cellStyle name="40% - Accent5 2 4 5" xfId="717"/>
    <cellStyle name="40% - Accent5 2 5" xfId="718"/>
    <cellStyle name="40% - Accent5 2 5 2" xfId="719"/>
    <cellStyle name="40% - Accent5 2 5 3" xfId="720"/>
    <cellStyle name="40% - Accent5 2 6" xfId="721"/>
    <cellStyle name="40% - Accent5 2 6 2" xfId="722"/>
    <cellStyle name="40% - Accent5 2 6 3" xfId="723"/>
    <cellStyle name="40% - Accent5 3" xfId="176"/>
    <cellStyle name="40% - Accent5 3 2" xfId="724"/>
    <cellStyle name="40% - Accent5 3 3" xfId="725"/>
    <cellStyle name="40% - Accent5 4" xfId="200"/>
    <cellStyle name="40% - Accent6" xfId="50" builtinId="51" customBuiltin="1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3" xfId="729"/>
    <cellStyle name="40% - Accent6 2 2 2 3" xfId="730"/>
    <cellStyle name="40% - Accent6 2 2 2 3 2" xfId="731"/>
    <cellStyle name="40% - Accent6 2 2 2 3 3" xfId="732"/>
    <cellStyle name="40% - Accent6 2 2 2 4" xfId="733"/>
    <cellStyle name="40% - Accent6 2 2 2 5" xfId="734"/>
    <cellStyle name="40% - Accent6 2 2 3" xfId="735"/>
    <cellStyle name="40% - Accent6 2 2 3 2" xfId="736"/>
    <cellStyle name="40% - Accent6 2 2 3 3" xfId="737"/>
    <cellStyle name="40% - Accent6 2 2 4" xfId="738"/>
    <cellStyle name="40% - Accent6 2 2 4 2" xfId="739"/>
    <cellStyle name="40% - Accent6 2 2 4 3" xfId="740"/>
    <cellStyle name="40% - Accent6 2 3" xfId="741"/>
    <cellStyle name="40% - Accent6 2 3 2" xfId="742"/>
    <cellStyle name="40% - Accent6 2 3 2 2" xfId="743"/>
    <cellStyle name="40% - Accent6 2 3 2 3" xfId="744"/>
    <cellStyle name="40% - Accent6 2 3 3" xfId="745"/>
    <cellStyle name="40% - Accent6 2 3 3 2" xfId="746"/>
    <cellStyle name="40% - Accent6 2 3 3 3" xfId="747"/>
    <cellStyle name="40% - Accent6 2 3 4" xfId="748"/>
    <cellStyle name="40% - Accent6 2 3 5" xfId="749"/>
    <cellStyle name="40% - Accent6 2 4" xfId="750"/>
    <cellStyle name="40% - Accent6 2 4 2" xfId="751"/>
    <cellStyle name="40% - Accent6 2 4 2 2" xfId="752"/>
    <cellStyle name="40% - Accent6 2 4 2 3" xfId="753"/>
    <cellStyle name="40% - Accent6 2 4 3" xfId="754"/>
    <cellStyle name="40% - Accent6 2 4 3 2" xfId="755"/>
    <cellStyle name="40% - Accent6 2 4 3 3" xfId="756"/>
    <cellStyle name="40% - Accent6 2 4 4" xfId="757"/>
    <cellStyle name="40% - Accent6 2 4 5" xfId="758"/>
    <cellStyle name="40% - Accent6 2 5" xfId="759"/>
    <cellStyle name="40% - Accent6 2 5 2" xfId="760"/>
    <cellStyle name="40% - Accent6 2 5 3" xfId="761"/>
    <cellStyle name="40% - Accent6 2 6" xfId="762"/>
    <cellStyle name="40% - Accent6 2 6 2" xfId="763"/>
    <cellStyle name="40% - Accent6 2 6 3" xfId="764"/>
    <cellStyle name="40% - Accent6 3" xfId="178"/>
    <cellStyle name="40% - Accent6 3 2" xfId="765"/>
    <cellStyle name="40% - Accent6 3 3" xfId="766"/>
    <cellStyle name="40% - Accent6 4" xfId="202"/>
    <cellStyle name="40% - Акцент1 2" xfId="224"/>
    <cellStyle name="40% — акцент1 2" xfId="767"/>
    <cellStyle name="40% - Акцент2 2" xfId="226"/>
    <cellStyle name="40% — акцент2 2" xfId="768"/>
    <cellStyle name="40% - Акцент3 2" xfId="228"/>
    <cellStyle name="40% — акцент3 2" xfId="769"/>
    <cellStyle name="40% - Акцент4 2" xfId="230"/>
    <cellStyle name="40% — акцент4 2" xfId="770"/>
    <cellStyle name="40% - Акцент5 2" xfId="232"/>
    <cellStyle name="40% — акцент5 2" xfId="771"/>
    <cellStyle name="40% - Акцент6 2" xfId="234"/>
    <cellStyle name="40% — акцент6 2" xfId="772"/>
    <cellStyle name="60% - Accent1" xfId="31" builtinId="32" customBuiltin="1"/>
    <cellStyle name="60% - Accent1 2" xfId="64"/>
    <cellStyle name="60% - Accent1 2 2" xfId="120"/>
    <cellStyle name="60% - Accent1 3" xfId="773"/>
    <cellStyle name="60% - Accent2" xfId="35" builtinId="36" customBuiltin="1"/>
    <cellStyle name="60% - Accent2 2" xfId="62"/>
    <cellStyle name="60% - Accent2 2 2" xfId="121"/>
    <cellStyle name="60% - Accent2 3" xfId="774"/>
    <cellStyle name="60% - Accent3" xfId="39" builtinId="40" customBuiltin="1"/>
    <cellStyle name="60% - Accent3 2" xfId="56"/>
    <cellStyle name="60% - Accent3 2 2" xfId="122"/>
    <cellStyle name="60% - Accent3 3" xfId="775"/>
    <cellStyle name="60% - Accent4" xfId="43" builtinId="44" customBuiltin="1"/>
    <cellStyle name="60% - Accent4 2" xfId="66"/>
    <cellStyle name="60% - Accent4 2 2" xfId="123"/>
    <cellStyle name="60% - Accent4 3" xfId="776"/>
    <cellStyle name="60% - Accent5" xfId="47" builtinId="48" customBuiltin="1"/>
    <cellStyle name="60% - Accent5 2" xfId="73"/>
    <cellStyle name="60% - Accent5 2 2" xfId="124"/>
    <cellStyle name="60% - Accent5 3" xfId="777"/>
    <cellStyle name="60% - Accent6" xfId="51" builtinId="52" customBuiltin="1"/>
    <cellStyle name="60% - Accent6 2" xfId="55"/>
    <cellStyle name="60% - Accent6 2 2" xfId="125"/>
    <cellStyle name="60% - Accent6 3" xfId="778"/>
    <cellStyle name="60% - Акцент1 2" xfId="235"/>
    <cellStyle name="60% — акцент1 2" xfId="779"/>
    <cellStyle name="60% - Акцент2 2" xfId="236"/>
    <cellStyle name="60% — акцент2 2" xfId="780"/>
    <cellStyle name="60% - Акцент3 2" xfId="237"/>
    <cellStyle name="60% — акцент3 2" xfId="781"/>
    <cellStyle name="60% - Акцент4 2" xfId="238"/>
    <cellStyle name="60% — акцент4 2" xfId="782"/>
    <cellStyle name="60% - Акцент5 2" xfId="239"/>
    <cellStyle name="60% — акцент5 2" xfId="783"/>
    <cellStyle name="60% - Акцент6 2" xfId="240"/>
    <cellStyle name="60% — акцент6 2" xfId="784"/>
    <cellStyle name="Accent1" xfId="28" builtinId="29" customBuiltin="1"/>
    <cellStyle name="Accent1 2" xfId="57"/>
    <cellStyle name="Accent1 2 2" xfId="126"/>
    <cellStyle name="Accent1 3" xfId="785"/>
    <cellStyle name="Accent2" xfId="32" builtinId="33" customBuiltin="1"/>
    <cellStyle name="Accent2 2" xfId="53"/>
    <cellStyle name="Accent2 2 2" xfId="127"/>
    <cellStyle name="Accent2 3" xfId="786"/>
    <cellStyle name="Accent3" xfId="36" builtinId="37" customBuiltin="1"/>
    <cellStyle name="Accent3 2" xfId="90"/>
    <cellStyle name="Accent3 2 2" xfId="128"/>
    <cellStyle name="Accent3 3" xfId="787"/>
    <cellStyle name="Accent4" xfId="40" builtinId="41" customBuiltin="1"/>
    <cellStyle name="Accent4 2" xfId="75"/>
    <cellStyle name="Accent4 2 2" xfId="129"/>
    <cellStyle name="Accent4 3" xfId="788"/>
    <cellStyle name="Accent5" xfId="44" builtinId="45" customBuiltin="1"/>
    <cellStyle name="Accent5 2" xfId="85"/>
    <cellStyle name="Accent5 2 2" xfId="130"/>
    <cellStyle name="Accent5 3" xfId="789"/>
    <cellStyle name="Accent6" xfId="48" builtinId="49" customBuiltin="1"/>
    <cellStyle name="Accent6 2" xfId="58"/>
    <cellStyle name="Accent6 2 2" xfId="131"/>
    <cellStyle name="Accent6 3" xfId="790"/>
    <cellStyle name="Bad" xfId="17" builtinId="27" customBuiltin="1"/>
    <cellStyle name="Bad 2" xfId="92"/>
    <cellStyle name="Bad 2 2" xfId="132"/>
    <cellStyle name="Bad 3" xfId="791"/>
    <cellStyle name="Calculation" xfId="21" builtinId="22" customBuiltin="1"/>
    <cellStyle name="Calculation 2" xfId="79"/>
    <cellStyle name="Calculation 2 2" xfId="133"/>
    <cellStyle name="Calculation 2 2 2" xfId="792"/>
    <cellStyle name="Calculation 2 2 3" xfId="793"/>
    <cellStyle name="Calculation 3" xfId="794"/>
    <cellStyle name="Check Cell" xfId="23" builtinId="23" customBuiltin="1"/>
    <cellStyle name="Check Cell 2" xfId="86"/>
    <cellStyle name="Check Cell 2 2" xfId="134"/>
    <cellStyle name="Check Cell 3" xfId="795"/>
    <cellStyle name="Comma" xfId="7" builtinId="3"/>
    <cellStyle name="Comma 10" xfId="796"/>
    <cellStyle name="Comma 15" xfId="263"/>
    <cellStyle name="Comma 2" xfId="10"/>
    <cellStyle name="Comma 2 2" xfId="100"/>
    <cellStyle name="Comma 2 2 2" xfId="135"/>
    <cellStyle name="Comma 2 2 2 2" xfId="797"/>
    <cellStyle name="Comma 2 3" xfId="103"/>
    <cellStyle name="Comma 2 3 2" xfId="798"/>
    <cellStyle name="Comma 2 4" xfId="799"/>
    <cellStyle name="Comma 2 5" xfId="800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801"/>
    <cellStyle name="Comma 4" xfId="102"/>
    <cellStyle name="Comma 4 2" xfId="802"/>
    <cellStyle name="Comma 4 2 2" xfId="803"/>
    <cellStyle name="Comma 4 3" xfId="804"/>
    <cellStyle name="Comma 4 3 2" xfId="805"/>
    <cellStyle name="Comma 5" xfId="95"/>
    <cellStyle name="Comma 5 2" xfId="180"/>
    <cellStyle name="Comma 5 2 2" xfId="806"/>
    <cellStyle name="Comma 5 3" xfId="204"/>
    <cellStyle name="Comma 5 4" xfId="807"/>
    <cellStyle name="Comma 6" xfId="187"/>
    <cellStyle name="Comma 6 10" xfId="808"/>
    <cellStyle name="Comma 6 2" xfId="210"/>
    <cellStyle name="Comma 6 3" xfId="809"/>
    <cellStyle name="Comma 6 3 2" xfId="810"/>
    <cellStyle name="Comma 6 3 2 2" xfId="811"/>
    <cellStyle name="Comma 6 3 2 2 2" xfId="812"/>
    <cellStyle name="Comma 6 3 2 2 3" xfId="813"/>
    <cellStyle name="Comma 6 3 2 3" xfId="814"/>
    <cellStyle name="Comma 6 3 2 3 2" xfId="815"/>
    <cellStyle name="Comma 6 3 2 3 3" xfId="816"/>
    <cellStyle name="Comma 6 3 2 4" xfId="817"/>
    <cellStyle name="Comma 6 3 2 5" xfId="818"/>
    <cellStyle name="Comma 6 3 3" xfId="819"/>
    <cellStyle name="Comma 6 3 3 2" xfId="820"/>
    <cellStyle name="Comma 6 3 3 3" xfId="821"/>
    <cellStyle name="Comma 6 3 4" xfId="822"/>
    <cellStyle name="Comma 6 3 4 2" xfId="823"/>
    <cellStyle name="Comma 6 3 4 3" xfId="824"/>
    <cellStyle name="Comma 6 3 5" xfId="825"/>
    <cellStyle name="Comma 6 3 6" xfId="826"/>
    <cellStyle name="Comma 6 4" xfId="827"/>
    <cellStyle name="Comma 6 4 2" xfId="828"/>
    <cellStyle name="Comma 6 4 2 2" xfId="829"/>
    <cellStyle name="Comma 6 4 2 2 2" xfId="830"/>
    <cellStyle name="Comma 6 4 2 2 3" xfId="831"/>
    <cellStyle name="Comma 6 4 2 3" xfId="832"/>
    <cellStyle name="Comma 6 4 2 3 2" xfId="833"/>
    <cellStyle name="Comma 6 4 2 3 3" xfId="834"/>
    <cellStyle name="Comma 6 4 2 4" xfId="835"/>
    <cellStyle name="Comma 6 4 2 5" xfId="836"/>
    <cellStyle name="Comma 6 4 3" xfId="837"/>
    <cellStyle name="Comma 6 4 3 2" xfId="838"/>
    <cellStyle name="Comma 6 4 3 3" xfId="839"/>
    <cellStyle name="Comma 6 4 4" xfId="840"/>
    <cellStyle name="Comma 6 4 4 2" xfId="841"/>
    <cellStyle name="Comma 6 4 4 3" xfId="842"/>
    <cellStyle name="Comma 6 4 5" xfId="843"/>
    <cellStyle name="Comma 6 4 6" xfId="844"/>
    <cellStyle name="Comma 6 5" xfId="845"/>
    <cellStyle name="Comma 6 5 2" xfId="846"/>
    <cellStyle name="Comma 6 5 2 2" xfId="847"/>
    <cellStyle name="Comma 6 5 2 3" xfId="848"/>
    <cellStyle name="Comma 6 5 3" xfId="849"/>
    <cellStyle name="Comma 6 5 3 2" xfId="850"/>
    <cellStyle name="Comma 6 5 3 3" xfId="851"/>
    <cellStyle name="Comma 6 5 4" xfId="852"/>
    <cellStyle name="Comma 6 5 5" xfId="853"/>
    <cellStyle name="Comma 6 6" xfId="854"/>
    <cellStyle name="Comma 6 6 2" xfId="855"/>
    <cellStyle name="Comma 6 6 2 2" xfId="856"/>
    <cellStyle name="Comma 6 6 2 3" xfId="857"/>
    <cellStyle name="Comma 6 6 3" xfId="858"/>
    <cellStyle name="Comma 6 6 3 2" xfId="859"/>
    <cellStyle name="Comma 6 6 3 3" xfId="860"/>
    <cellStyle name="Comma 6 6 4" xfId="861"/>
    <cellStyle name="Comma 6 6 5" xfId="862"/>
    <cellStyle name="Comma 6 7" xfId="863"/>
    <cellStyle name="Comma 6 7 2" xfId="864"/>
    <cellStyle name="Comma 6 7 3" xfId="865"/>
    <cellStyle name="Comma 6 8" xfId="866"/>
    <cellStyle name="Comma 6 8 2" xfId="867"/>
    <cellStyle name="Comma 6 8 3" xfId="868"/>
    <cellStyle name="Comma 6 9" xfId="869"/>
    <cellStyle name="Comma 7" xfId="870"/>
    <cellStyle name="Comma 8" xfId="871"/>
    <cellStyle name="Comma 8 2" xfId="872"/>
    <cellStyle name="Comma 9" xfId="873"/>
    <cellStyle name="Comma 9 2" xfId="874"/>
    <cellStyle name="Explanatory Text" xfId="26" builtinId="53" customBuiltin="1"/>
    <cellStyle name="Explanatory Text 2" xfId="74"/>
    <cellStyle name="Explanatory Text 2 2" xfId="137"/>
    <cellStyle name="Explanatory Text 3" xfId="875"/>
    <cellStyle name="Good" xfId="16" builtinId="26" customBuiltin="1"/>
    <cellStyle name="Good 2" xfId="80"/>
    <cellStyle name="Good 2 2" xfId="138"/>
    <cellStyle name="Good 3" xfId="876"/>
    <cellStyle name="Heading 1" xfId="12" builtinId="16" customBuiltin="1"/>
    <cellStyle name="Heading 1 2" xfId="65"/>
    <cellStyle name="Heading 1 2 2" xfId="139"/>
    <cellStyle name="Heading 1 3" xfId="877"/>
    <cellStyle name="Heading 2" xfId="13" builtinId="17" customBuiltin="1"/>
    <cellStyle name="Heading 2 2" xfId="83"/>
    <cellStyle name="Heading 2 2 2" xfId="140"/>
    <cellStyle name="Heading 2 3" xfId="878"/>
    <cellStyle name="Heading 3" xfId="14" builtinId="18" customBuiltin="1"/>
    <cellStyle name="Heading 3 2" xfId="67"/>
    <cellStyle name="Heading 3 2 2" xfId="141"/>
    <cellStyle name="Heading 3 3" xfId="879"/>
    <cellStyle name="Heading 4" xfId="15" builtinId="19" customBuiltin="1"/>
    <cellStyle name="Heading 4 2" xfId="63"/>
    <cellStyle name="Heading 4 2 2" xfId="142"/>
    <cellStyle name="Heading 4 3" xfId="880"/>
    <cellStyle name="Hyperlink" xfId="265" builtinId="8"/>
    <cellStyle name="Input" xfId="19" builtinId="20" customBuiltin="1"/>
    <cellStyle name="Input 2" xfId="82"/>
    <cellStyle name="Input 2 2" xfId="143"/>
    <cellStyle name="Input 2 2 2" xfId="881"/>
    <cellStyle name="Input 2 2 3" xfId="882"/>
    <cellStyle name="Input 3" xfId="883"/>
    <cellStyle name="Linked Cell" xfId="22" builtinId="24" customBuiltin="1"/>
    <cellStyle name="Linked Cell 2" xfId="70"/>
    <cellStyle name="Linked Cell 2 2" xfId="144"/>
    <cellStyle name="Linked Cell 3" xfId="884"/>
    <cellStyle name="Neutral" xfId="18" builtinId="28" customBuiltin="1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" xfId="0" builtinId="0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3" xfId="891"/>
    <cellStyle name="Normal 10 2 2 3" xfId="892"/>
    <cellStyle name="Normal 10 2 2 3 2" xfId="893"/>
    <cellStyle name="Normal 10 2 2 3 3" xfId="894"/>
    <cellStyle name="Normal 10 2 2 4" xfId="895"/>
    <cellStyle name="Normal 10 2 2 5" xfId="896"/>
    <cellStyle name="Normal 10 2 3" xfId="897"/>
    <cellStyle name="Normal 10 2 3 2" xfId="898"/>
    <cellStyle name="Normal 10 2 3 3" xfId="899"/>
    <cellStyle name="Normal 10 2 4" xfId="900"/>
    <cellStyle name="Normal 10 2 4 2" xfId="901"/>
    <cellStyle name="Normal 10 2 4 3" xfId="902"/>
    <cellStyle name="Normal 10 2 5" xfId="903"/>
    <cellStyle name="Normal 10 2 6" xfId="904"/>
    <cellStyle name="Normal 10 3" xfId="208"/>
    <cellStyle name="Normal 10 3 2" xfId="905"/>
    <cellStyle name="Normal 10 3 2 2" xfId="906"/>
    <cellStyle name="Normal 10 3 2 3" xfId="907"/>
    <cellStyle name="Normal 10 3 3" xfId="908"/>
    <cellStyle name="Normal 10 3 3 2" xfId="909"/>
    <cellStyle name="Normal 10 3 3 3" xfId="910"/>
    <cellStyle name="Normal 10 3 4" xfId="911"/>
    <cellStyle name="Normal 10 3 5" xfId="912"/>
    <cellStyle name="Normal 10 4" xfId="913"/>
    <cellStyle name="Normal 10 4 2" xfId="914"/>
    <cellStyle name="Normal 10 4 2 2" xfId="915"/>
    <cellStyle name="Normal 10 4 2 3" xfId="916"/>
    <cellStyle name="Normal 10 4 3" xfId="917"/>
    <cellStyle name="Normal 10 4 3 2" xfId="918"/>
    <cellStyle name="Normal 10 4 3 3" xfId="919"/>
    <cellStyle name="Normal 10 4 4" xfId="920"/>
    <cellStyle name="Normal 10 4 5" xfId="921"/>
    <cellStyle name="Normal 10 5" xfId="922"/>
    <cellStyle name="Normal 10 5 2" xfId="923"/>
    <cellStyle name="Normal 10 5 3" xfId="924"/>
    <cellStyle name="Normal 10 6" xfId="925"/>
    <cellStyle name="Normal 10 6 2" xfId="926"/>
    <cellStyle name="Normal 10 6 3" xfId="927"/>
    <cellStyle name="Normal 11" xfId="164"/>
    <cellStyle name="Normal 11 2" xfId="186"/>
    <cellStyle name="Normal 11 3" xfId="209"/>
    <cellStyle name="Normal 12" xfId="165"/>
    <cellStyle name="Normal 12 2" xfId="928"/>
    <cellStyle name="Normal 12 3" xfId="929"/>
    <cellStyle name="Normal 13" xfId="1040"/>
    <cellStyle name="Normal 2" xfId="1"/>
    <cellStyle name="Normal 2 2" xfId="146"/>
    <cellStyle name="Normal 2 2 2" xfId="163"/>
    <cellStyle name="Normal 2 2 3" xfId="930"/>
    <cellStyle name="Normal 2 3" xfId="147"/>
    <cellStyle name="Normal 2 4" xfId="96"/>
    <cellStyle name="Normal 2 5" xfId="219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34"/>
    <cellStyle name="Normal 5 2 3" xfId="182"/>
    <cellStyle name="Normal 5 2 4" xfId="206"/>
    <cellStyle name="Normal 5 3" xfId="266"/>
    <cellStyle name="Normal 5 3 2" xfId="935"/>
    <cellStyle name="Normal 5 3 2 2" xfId="936"/>
    <cellStyle name="Normal 5 3 2 2 2" xfId="937"/>
    <cellStyle name="Normal 5 3 2 2 3" xfId="938"/>
    <cellStyle name="Normal 5 3 2 3" xfId="939"/>
    <cellStyle name="Normal 5 3 2 3 2" xfId="940"/>
    <cellStyle name="Normal 5 3 2 3 3" xfId="941"/>
    <cellStyle name="Normal 5 3 2 4" xfId="942"/>
    <cellStyle name="Normal 5 3 2 5" xfId="943"/>
    <cellStyle name="Normal 5 3 3" xfId="944"/>
    <cellStyle name="Normal 5 3 3 2" xfId="945"/>
    <cellStyle name="Normal 5 3 3 3" xfId="946"/>
    <cellStyle name="Normal 5 3 4" xfId="947"/>
    <cellStyle name="Normal 5 3 4 2" xfId="948"/>
    <cellStyle name="Normal 5 3 4 3" xfId="949"/>
    <cellStyle name="Normal 5 3 5" xfId="950"/>
    <cellStyle name="Normal 5 3 6" xfId="951"/>
    <cellStyle name="Normal 5 4" xfId="952"/>
    <cellStyle name="Normal 5 4 2" xfId="953"/>
    <cellStyle name="Normal 5 4 2 2" xfId="954"/>
    <cellStyle name="Normal 5 4 2 2 2" xfId="955"/>
    <cellStyle name="Normal 5 4 2 2 3" xfId="956"/>
    <cellStyle name="Normal 5 4 2 3" xfId="957"/>
    <cellStyle name="Normal 5 4 2 3 2" xfId="958"/>
    <cellStyle name="Normal 5 4 2 3 3" xfId="959"/>
    <cellStyle name="Normal 5 4 2 4" xfId="960"/>
    <cellStyle name="Normal 5 4 2 5" xfId="961"/>
    <cellStyle name="Normal 5 4 3" xfId="962"/>
    <cellStyle name="Normal 5 4 3 2" xfId="963"/>
    <cellStyle name="Normal 5 4 3 3" xfId="964"/>
    <cellStyle name="Normal 5 4 4" xfId="965"/>
    <cellStyle name="Normal 5 4 4 2" xfId="966"/>
    <cellStyle name="Normal 5 4 4 3" xfId="967"/>
    <cellStyle name="Normal 5 4 5" xfId="968"/>
    <cellStyle name="Normal 5 4 6" xfId="969"/>
    <cellStyle name="Normal 5 5" xfId="970"/>
    <cellStyle name="Normal 5 5 2" xfId="971"/>
    <cellStyle name="Normal 5 5 2 2" xfId="972"/>
    <cellStyle name="Normal 5 5 2 3" xfId="973"/>
    <cellStyle name="Normal 5 5 3" xfId="974"/>
    <cellStyle name="Normal 5 5 3 2" xfId="975"/>
    <cellStyle name="Normal 5 5 3 3" xfId="976"/>
    <cellStyle name="Normal 5 5 4" xfId="977"/>
    <cellStyle name="Normal 5 5 5" xfId="978"/>
    <cellStyle name="Normal 5 6" xfId="979"/>
    <cellStyle name="Normal 5 6 2" xfId="980"/>
    <cellStyle name="Normal 5 6 2 2" xfId="981"/>
    <cellStyle name="Normal 5 6 2 3" xfId="982"/>
    <cellStyle name="Normal 5 6 3" xfId="983"/>
    <cellStyle name="Normal 5 6 3 2" xfId="984"/>
    <cellStyle name="Normal 5 6 3 3" xfId="985"/>
    <cellStyle name="Normal 5 6 4" xfId="986"/>
    <cellStyle name="Normal 5 6 5" xfId="987"/>
    <cellStyle name="Normal 5 7" xfId="988"/>
    <cellStyle name="Normal 5 7 2" xfId="989"/>
    <cellStyle name="Normal 5 7 3" xfId="990"/>
    <cellStyle name="Normal 5 8" xfId="991"/>
    <cellStyle name="Normal 5 8 2" xfId="992"/>
    <cellStyle name="Normal 5 8 3" xfId="993"/>
    <cellStyle name="Normal 5 9" xfId="994"/>
    <cellStyle name="Normal 5 9 2" xfId="995"/>
    <cellStyle name="Normal 5 9 3" xfId="99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Book2" xfId="1042"/>
    <cellStyle name="Normal_Varabashxum-ynderk" xfId="1041"/>
    <cellStyle name="Note" xfId="25" builtinId="10" customBuiltin="1"/>
    <cellStyle name="Note 2" xfId="54"/>
    <cellStyle name="Note 2 2" xfId="152"/>
    <cellStyle name="Note 2 2 2" xfId="997"/>
    <cellStyle name="Note 2 2 3" xfId="998"/>
    <cellStyle name="Note 3" xfId="166"/>
    <cellStyle name="Note 3 2" xfId="999"/>
    <cellStyle name="Note 3 3" xfId="1000"/>
    <cellStyle name="Note 4" xfId="190"/>
    <cellStyle name="Output" xfId="20" builtinId="21" customBuiltin="1"/>
    <cellStyle name="Output 2" xfId="81"/>
    <cellStyle name="Output 2 2" xfId="153"/>
    <cellStyle name="Output 2 2 2" xfId="1001"/>
    <cellStyle name="Output 2 2 3" xfId="100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N_b" xfId="1043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09"/>
    <cellStyle name="Total 2 2 3" xfId="1010"/>
    <cellStyle name="Total 3" xfId="1011"/>
    <cellStyle name="Warning Text" xfId="24" builtinId="11" customBuiltin="1"/>
    <cellStyle name="Warning Text 2" xfId="68"/>
    <cellStyle name="Warning Text 2 2" xfId="159"/>
    <cellStyle name="Warning Text 3" xfId="1012"/>
    <cellStyle name="Акцент1 2" xfId="241"/>
    <cellStyle name="Акцент1 3" xfId="1013"/>
    <cellStyle name="Акцент2 2" xfId="242"/>
    <cellStyle name="Акцент2 3" xfId="1014"/>
    <cellStyle name="Акцент3 2" xfId="243"/>
    <cellStyle name="Акцент3 3" xfId="1015"/>
    <cellStyle name="Акцент4 2" xfId="244"/>
    <cellStyle name="Акцент4 3" xfId="1016"/>
    <cellStyle name="Акцент5 2" xfId="245"/>
    <cellStyle name="Акцент5 3" xfId="1017"/>
    <cellStyle name="Акцент6 2" xfId="246"/>
    <cellStyle name="Акцент6 3" xfId="1018"/>
    <cellStyle name="Ввод  2" xfId="247"/>
    <cellStyle name="Ввод  3" xfId="1019"/>
    <cellStyle name="Вывод 2" xfId="248"/>
    <cellStyle name="Вывод 3" xfId="1020"/>
    <cellStyle name="Вычисление 2" xfId="249"/>
    <cellStyle name="Вычисление 3" xfId="1021"/>
    <cellStyle name="Заголовок 1 2" xfId="250"/>
    <cellStyle name="Заголовок 1 3" xfId="1022"/>
    <cellStyle name="Заголовок 2 2" xfId="251"/>
    <cellStyle name="Заголовок 2 3" xfId="1023"/>
    <cellStyle name="Заголовок 3 2" xfId="252"/>
    <cellStyle name="Заголовок 3 3" xfId="1024"/>
    <cellStyle name="Заголовок 4 2" xfId="253"/>
    <cellStyle name="Заголовок 4 3" xfId="1025"/>
    <cellStyle name="Итог 2" xfId="254"/>
    <cellStyle name="Итог 3" xfId="1026"/>
    <cellStyle name="Контрольная ячейка 2" xfId="255"/>
    <cellStyle name="Контрольная ячейка 3" xfId="1027"/>
    <cellStyle name="Название 2" xfId="221"/>
    <cellStyle name="Нейтральный 2" xfId="256"/>
    <cellStyle name="Нейтральный 3" xfId="1028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3 2" xfId="1029"/>
    <cellStyle name="Обычный 3 3" xfId="1030"/>
    <cellStyle name="Обычный 4" xfId="220"/>
    <cellStyle name="Обычный 5" xfId="1031"/>
    <cellStyle name="Обычный 6" xfId="1032"/>
    <cellStyle name="Обычный 7" xfId="1033"/>
    <cellStyle name="Плохой 2" xfId="257"/>
    <cellStyle name="Плохой 3" xfId="1034"/>
    <cellStyle name="Пояснение 2" xfId="258"/>
    <cellStyle name="Пояснение 3" xfId="1035"/>
    <cellStyle name="Примечание 2" xfId="222"/>
    <cellStyle name="Связанная ячейка 2" xfId="259"/>
    <cellStyle name="Связанная ячейка 3" xfId="1036"/>
    <cellStyle name="Стиль 1" xfId="260"/>
    <cellStyle name="Текст предупреждения 2" xfId="261"/>
    <cellStyle name="Текст предупреждения 3" xfId="1037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Хороший 2" xfId="262"/>
    <cellStyle name="Хороший 3" xfId="10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asmik%20Aperyan\Downloads\Havelvacner_14.06.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COMP\tp3\Downloads\&#1053;&#1086;&#1074;&#1072;&#1103;%20&#1087;&#1072;&#1087;&#1082;&#1072;\-4.5%20mlrd\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Sheet4"/>
      <sheetName val="Sheet3"/>
      <sheetName val="Sheet2"/>
      <sheetName val="Sheet1"/>
      <sheetName val="Հավելված 1"/>
      <sheetName val="Հավելված 2"/>
      <sheetName val="N 2.2 "/>
      <sheetName val="Հավելված 3"/>
      <sheetName val="Հավելված 4"/>
      <sheetName val="N 3.2"/>
    </sheetNames>
    <sheetDataSet>
      <sheetData sheetId="0"/>
      <sheetData sheetId="1"/>
      <sheetData sheetId="2"/>
      <sheetData sheetId="3"/>
      <sheetData sheetId="4"/>
      <sheetData sheetId="5"/>
      <sheetData sheetId="6">
        <row r="22">
          <cell r="F22" t="str">
            <v xml:space="preserve"> Եվրասիական զարգացման բանկի աջակցությամբ իրականացվող Հյուսիս-հարավ միջանցքի զարգացման ծրագրի համակարգում և կառավարում</v>
          </cell>
        </row>
        <row r="33">
          <cell r="G33">
            <v>0</v>
          </cell>
          <cell r="H33">
            <v>0</v>
          </cell>
          <cell r="I33">
            <v>-1500000</v>
          </cell>
        </row>
        <row r="42">
          <cell r="G42">
            <v>0</v>
          </cell>
          <cell r="H42">
            <v>-200000</v>
          </cell>
          <cell r="I42">
            <v>-600000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17">
          <cell r="B17" t="str">
            <v>1</v>
          </cell>
        </row>
        <row r="29">
          <cell r="B29" t="str">
            <v>2</v>
          </cell>
        </row>
        <row r="38">
          <cell r="B38">
            <v>3</v>
          </cell>
          <cell r="C38" t="str">
            <v>Մարզային նշանակության ավտոճանապարհներ, այդ թվում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75"/>
  <sheetViews>
    <sheetView topLeftCell="A7" zoomScaleNormal="100" zoomScaleSheetLayoutView="70" workbookViewId="0">
      <selection activeCell="K55" sqref="K55"/>
    </sheetView>
  </sheetViews>
  <sheetFormatPr defaultColWidth="9.140625" defaultRowHeight="17.25"/>
  <cols>
    <col min="1" max="1" width="9.140625" style="136"/>
    <col min="2" max="2" width="11.42578125" style="136" customWidth="1"/>
    <col min="3" max="3" width="16.5703125" style="136" customWidth="1"/>
    <col min="4" max="4" width="85.28515625" style="137" customWidth="1"/>
    <col min="5" max="6" width="18" style="137" customWidth="1"/>
    <col min="7" max="7" width="18" style="155" customWidth="1"/>
    <col min="8" max="8" width="19.7109375" style="140" customWidth="1"/>
    <col min="9" max="9" width="18.28515625" style="136" customWidth="1"/>
    <col min="10" max="10" width="19.5703125" style="136" customWidth="1"/>
    <col min="11" max="11" width="14.140625" style="136" customWidth="1"/>
    <col min="12" max="12" width="17.42578125" style="136" customWidth="1"/>
    <col min="13" max="13" width="21.5703125" style="136" customWidth="1"/>
    <col min="14" max="14" width="16" style="136" customWidth="1"/>
    <col min="15" max="15" width="20.7109375" style="136" customWidth="1"/>
    <col min="16" max="16384" width="9.140625" style="136"/>
  </cols>
  <sheetData>
    <row r="2" spans="2:17">
      <c r="F2" s="138"/>
      <c r="G2" s="139" t="s">
        <v>293</v>
      </c>
      <c r="I2" s="141"/>
    </row>
    <row r="3" spans="2:17">
      <c r="F3" s="136"/>
      <c r="G3" s="142" t="s">
        <v>294</v>
      </c>
      <c r="I3" s="141"/>
    </row>
    <row r="4" spans="2:17">
      <c r="F4" s="136"/>
      <c r="G4" s="143" t="s">
        <v>156</v>
      </c>
      <c r="I4" s="141"/>
    </row>
    <row r="5" spans="2:17" ht="21" customHeight="1">
      <c r="G5" s="144"/>
      <c r="I5" s="141"/>
    </row>
    <row r="6" spans="2:17" ht="91.5" customHeight="1">
      <c r="B6" s="275" t="s">
        <v>311</v>
      </c>
      <c r="C6" s="275"/>
      <c r="D6" s="275"/>
      <c r="E6" s="275"/>
      <c r="F6" s="275"/>
      <c r="G6" s="275"/>
      <c r="H6" s="133"/>
      <c r="I6" s="133"/>
      <c r="J6" s="276"/>
      <c r="K6" s="276"/>
      <c r="L6" s="276"/>
      <c r="M6" s="276"/>
      <c r="N6" s="276"/>
      <c r="O6" s="276"/>
      <c r="P6" s="276"/>
      <c r="Q6" s="276"/>
    </row>
    <row r="7" spans="2:17" ht="21.75" customHeight="1">
      <c r="B7" s="145"/>
      <c r="C7" s="145"/>
      <c r="D7" s="145"/>
      <c r="E7" s="145"/>
      <c r="F7" s="145"/>
      <c r="G7" s="141" t="s">
        <v>258</v>
      </c>
      <c r="H7" s="277"/>
      <c r="I7" s="277"/>
    </row>
    <row r="8" spans="2:17" ht="54" customHeight="1">
      <c r="B8" s="278" t="s">
        <v>36</v>
      </c>
      <c r="C8" s="278"/>
      <c r="D8" s="279" t="s">
        <v>157</v>
      </c>
      <c r="E8" s="281" t="s">
        <v>158</v>
      </c>
      <c r="F8" s="282"/>
      <c r="G8" s="283"/>
      <c r="I8" s="140"/>
    </row>
    <row r="9" spans="2:17" ht="43.5" customHeight="1">
      <c r="B9" s="134" t="s">
        <v>39</v>
      </c>
      <c r="C9" s="134" t="s">
        <v>40</v>
      </c>
      <c r="D9" s="280"/>
      <c r="E9" s="146" t="s">
        <v>35</v>
      </c>
      <c r="F9" s="146" t="s">
        <v>32</v>
      </c>
      <c r="G9" s="160" t="s">
        <v>38</v>
      </c>
      <c r="I9" s="140"/>
    </row>
    <row r="10" spans="2:17" ht="33" customHeight="1">
      <c r="B10" s="156"/>
      <c r="C10" s="156"/>
      <c r="D10" s="147" t="s">
        <v>42</v>
      </c>
      <c r="E10" s="151">
        <f>+E11+E60</f>
        <v>0</v>
      </c>
      <c r="F10" s="151">
        <f t="shared" ref="F10:G10" si="0">+F11+F60</f>
        <v>0</v>
      </c>
      <c r="G10" s="151">
        <f t="shared" si="0"/>
        <v>0</v>
      </c>
      <c r="H10" s="157"/>
      <c r="I10" s="157"/>
      <c r="J10" s="157"/>
      <c r="K10" s="157"/>
      <c r="L10" s="149"/>
      <c r="M10" s="149"/>
    </row>
    <row r="11" spans="2:17" ht="21.75" customHeight="1">
      <c r="B11" s="161">
        <v>1049</v>
      </c>
      <c r="C11" s="150"/>
      <c r="D11" s="152" t="s">
        <v>159</v>
      </c>
      <c r="E11" s="151">
        <f>E18+E24+E30+E36+E42+E48+E54</f>
        <v>0</v>
      </c>
      <c r="F11" s="151">
        <f t="shared" ref="F11:G11" si="1">F18+F24+F30+F36+F42+F48+F54</f>
        <v>3400000.0000000005</v>
      </c>
      <c r="G11" s="151">
        <f t="shared" si="1"/>
        <v>3400000.0000000005</v>
      </c>
      <c r="H11" s="136"/>
      <c r="I11" s="148"/>
      <c r="J11" s="149"/>
      <c r="K11" s="149"/>
      <c r="L11" s="149"/>
      <c r="M11" s="149"/>
    </row>
    <row r="12" spans="2:17" ht="21.75" customHeight="1">
      <c r="B12" s="161"/>
      <c r="C12" s="150"/>
      <c r="D12" s="147" t="s">
        <v>70</v>
      </c>
      <c r="E12" s="147"/>
      <c r="F12" s="151"/>
      <c r="G12" s="151"/>
      <c r="H12" s="136"/>
      <c r="I12" s="148"/>
      <c r="J12" s="149"/>
      <c r="K12" s="149"/>
      <c r="L12" s="149"/>
      <c r="M12" s="149"/>
    </row>
    <row r="13" spans="2:17" ht="21.75" customHeight="1">
      <c r="B13" s="161"/>
      <c r="C13" s="150"/>
      <c r="D13" s="152" t="s">
        <v>160</v>
      </c>
      <c r="E13" s="152"/>
      <c r="F13" s="151"/>
      <c r="G13" s="151"/>
      <c r="H13" s="136"/>
      <c r="I13" s="148"/>
      <c r="J13" s="149"/>
      <c r="K13" s="149"/>
      <c r="L13" s="149"/>
      <c r="M13" s="149"/>
    </row>
    <row r="14" spans="2:17" ht="21.75" customHeight="1">
      <c r="B14" s="161"/>
      <c r="C14" s="150"/>
      <c r="D14" s="147" t="s">
        <v>161</v>
      </c>
      <c r="E14" s="147"/>
      <c r="F14" s="151"/>
      <c r="G14" s="151"/>
      <c r="H14" s="136"/>
      <c r="I14" s="148"/>
      <c r="J14" s="149"/>
      <c r="K14" s="149"/>
      <c r="L14" s="149"/>
      <c r="M14" s="149"/>
    </row>
    <row r="15" spans="2:17" ht="21.75" customHeight="1">
      <c r="B15" s="161"/>
      <c r="C15" s="150"/>
      <c r="D15" s="152" t="s">
        <v>162</v>
      </c>
      <c r="E15" s="152"/>
      <c r="F15" s="151"/>
      <c r="G15" s="151"/>
      <c r="H15" s="136"/>
      <c r="I15" s="148"/>
      <c r="J15" s="149"/>
      <c r="K15" s="149"/>
      <c r="L15" s="149"/>
      <c r="M15" s="149"/>
    </row>
    <row r="16" spans="2:17" ht="51.75">
      <c r="B16" s="161"/>
      <c r="C16" s="150"/>
      <c r="D16" s="147" t="s">
        <v>163</v>
      </c>
      <c r="E16" s="147"/>
      <c r="F16" s="151"/>
      <c r="G16" s="151"/>
      <c r="H16" s="136"/>
      <c r="I16" s="148"/>
      <c r="J16" s="149"/>
      <c r="K16" s="149"/>
      <c r="L16" s="149"/>
      <c r="M16" s="149"/>
    </row>
    <row r="17" spans="2:13">
      <c r="B17" s="274" t="s">
        <v>164</v>
      </c>
      <c r="C17" s="274"/>
      <c r="D17" s="274"/>
      <c r="E17" s="274"/>
      <c r="F17" s="274"/>
      <c r="G17" s="274"/>
      <c r="H17" s="136"/>
      <c r="I17" s="148"/>
      <c r="J17" s="149"/>
      <c r="K17" s="149"/>
      <c r="L17" s="149"/>
      <c r="M17" s="149"/>
    </row>
    <row r="18" spans="2:13">
      <c r="B18" s="150"/>
      <c r="C18" s="135" t="s">
        <v>304</v>
      </c>
      <c r="D18" s="153" t="s">
        <v>165</v>
      </c>
      <c r="E18" s="151">
        <f>+'Հավելված 3'!H42</f>
        <v>0</v>
      </c>
      <c r="F18" s="151">
        <f>+'Հավելված 3'!I42</f>
        <v>-1100000</v>
      </c>
      <c r="G18" s="151">
        <f>+'Հավելված 3'!J42</f>
        <v>-1911272</v>
      </c>
    </row>
    <row r="19" spans="2:13" ht="41.25" customHeight="1">
      <c r="B19" s="150"/>
      <c r="C19" s="135"/>
      <c r="D19" s="135" t="s">
        <v>182</v>
      </c>
      <c r="E19" s="154"/>
      <c r="F19" s="154"/>
      <c r="G19" s="162"/>
    </row>
    <row r="20" spans="2:13">
      <c r="B20" s="150"/>
      <c r="C20" s="135"/>
      <c r="D20" s="153" t="s">
        <v>166</v>
      </c>
      <c r="E20" s="154"/>
      <c r="F20" s="154"/>
      <c r="G20" s="162"/>
    </row>
    <row r="21" spans="2:13">
      <c r="B21" s="150"/>
      <c r="C21" s="135"/>
      <c r="D21" s="135" t="s">
        <v>305</v>
      </c>
      <c r="E21" s="154"/>
      <c r="F21" s="154"/>
      <c r="G21" s="162"/>
    </row>
    <row r="22" spans="2:13" ht="21.75" customHeight="1">
      <c r="B22" s="150"/>
      <c r="C22" s="135"/>
      <c r="D22" s="153" t="s">
        <v>168</v>
      </c>
      <c r="E22" s="154"/>
      <c r="F22" s="154"/>
      <c r="G22" s="162"/>
    </row>
    <row r="23" spans="2:13" ht="21.75" customHeight="1">
      <c r="B23" s="150"/>
      <c r="C23" s="135"/>
      <c r="D23" s="135" t="s">
        <v>169</v>
      </c>
      <c r="E23" s="154"/>
      <c r="F23" s="154"/>
      <c r="G23" s="162"/>
    </row>
    <row r="24" spans="2:13" ht="21.75" customHeight="1">
      <c r="B24" s="150"/>
      <c r="C24" s="135" t="s">
        <v>306</v>
      </c>
      <c r="D24" s="153" t="s">
        <v>165</v>
      </c>
      <c r="E24" s="151">
        <f>'[1]Հավելված 2'!G33</f>
        <v>0</v>
      </c>
      <c r="F24" s="151">
        <f>'[1]Հավելված 2'!H33</f>
        <v>0</v>
      </c>
      <c r="G24" s="151">
        <f>'[1]Հավելված 2'!I33</f>
        <v>-1500000</v>
      </c>
    </row>
    <row r="25" spans="2:13" ht="34.5">
      <c r="B25" s="150"/>
      <c r="C25" s="135"/>
      <c r="D25" s="135" t="s">
        <v>170</v>
      </c>
      <c r="E25" s="154"/>
      <c r="F25" s="154"/>
      <c r="G25" s="162"/>
    </row>
    <row r="26" spans="2:13" ht="20.25" customHeight="1">
      <c r="B26" s="150"/>
      <c r="C26" s="135"/>
      <c r="D26" s="153" t="s">
        <v>166</v>
      </c>
      <c r="E26" s="154"/>
      <c r="F26" s="154"/>
      <c r="G26" s="162"/>
    </row>
    <row r="27" spans="2:13" ht="39" customHeight="1">
      <c r="B27" s="150"/>
      <c r="C27" s="135"/>
      <c r="D27" s="135" t="s">
        <v>307</v>
      </c>
      <c r="E27" s="154"/>
      <c r="F27" s="154"/>
      <c r="G27" s="162"/>
    </row>
    <row r="28" spans="2:13">
      <c r="B28" s="150"/>
      <c r="C28" s="135"/>
      <c r="D28" s="153" t="s">
        <v>168</v>
      </c>
      <c r="E28" s="154"/>
      <c r="F28" s="154"/>
      <c r="G28" s="162"/>
    </row>
    <row r="29" spans="2:13">
      <c r="B29" s="150"/>
      <c r="C29" s="135"/>
      <c r="D29" s="135" t="s">
        <v>169</v>
      </c>
      <c r="E29" s="154"/>
      <c r="F29" s="154"/>
      <c r="G29" s="162"/>
    </row>
    <row r="30" spans="2:13">
      <c r="B30" s="150"/>
      <c r="C30" s="135" t="s">
        <v>308</v>
      </c>
      <c r="D30" s="153" t="s">
        <v>165</v>
      </c>
      <c r="E30" s="151">
        <f>'[1]Հավելված 2'!G42</f>
        <v>0</v>
      </c>
      <c r="F30" s="151">
        <f>'[1]Հավելված 2'!H42</f>
        <v>-200000</v>
      </c>
      <c r="G30" s="151">
        <f>'[1]Հավելված 2'!I42</f>
        <v>-600000</v>
      </c>
    </row>
    <row r="31" spans="2:13" ht="39.75" customHeight="1">
      <c r="B31" s="150"/>
      <c r="C31" s="135"/>
      <c r="D31" s="135" t="s">
        <v>171</v>
      </c>
      <c r="E31" s="154"/>
      <c r="F31" s="154"/>
      <c r="G31" s="162"/>
    </row>
    <row r="32" spans="2:13" s="140" customFormat="1">
      <c r="B32" s="150"/>
      <c r="C32" s="135"/>
      <c r="D32" s="153" t="s">
        <v>166</v>
      </c>
      <c r="E32" s="154"/>
      <c r="F32" s="154"/>
      <c r="G32" s="162"/>
    </row>
    <row r="33" spans="2:7" s="140" customFormat="1" ht="39.75" customHeight="1">
      <c r="B33" s="150"/>
      <c r="C33" s="135"/>
      <c r="D33" s="135" t="s">
        <v>167</v>
      </c>
      <c r="E33" s="154"/>
      <c r="F33" s="154"/>
      <c r="G33" s="162"/>
    </row>
    <row r="34" spans="2:7" s="140" customFormat="1">
      <c r="B34" s="150"/>
      <c r="C34" s="135"/>
      <c r="D34" s="153" t="s">
        <v>168</v>
      </c>
      <c r="E34" s="154"/>
      <c r="F34" s="154"/>
      <c r="G34" s="162"/>
    </row>
    <row r="35" spans="2:7" s="140" customFormat="1">
      <c r="B35" s="150"/>
      <c r="C35" s="135"/>
      <c r="D35" s="135" t="s">
        <v>169</v>
      </c>
      <c r="E35" s="154"/>
      <c r="F35" s="154"/>
      <c r="G35" s="162"/>
    </row>
    <row r="36" spans="2:7">
      <c r="B36" s="150"/>
      <c r="C36" s="158" t="s">
        <v>71</v>
      </c>
      <c r="D36" s="159" t="s">
        <v>165</v>
      </c>
      <c r="E36" s="151">
        <f>+'Հավելված 6'!E14</f>
        <v>0</v>
      </c>
      <c r="F36" s="151">
        <f>+'Հավելված 6'!F14</f>
        <v>6306078.0655000005</v>
      </c>
      <c r="G36" s="151">
        <f>+'Հավելված 6'!G14</f>
        <v>11454341.9</v>
      </c>
    </row>
    <row r="37" spans="2:7">
      <c r="B37" s="150"/>
      <c r="C37" s="158"/>
      <c r="D37" s="158" t="s">
        <v>72</v>
      </c>
      <c r="E37" s="154"/>
      <c r="F37" s="154"/>
      <c r="G37" s="162"/>
    </row>
    <row r="38" spans="2:7">
      <c r="B38" s="150"/>
      <c r="C38" s="158"/>
      <c r="D38" s="159" t="s">
        <v>166</v>
      </c>
      <c r="E38" s="154"/>
      <c r="F38" s="154"/>
      <c r="G38" s="162"/>
    </row>
    <row r="39" spans="2:7" ht="51.75">
      <c r="B39" s="150"/>
      <c r="C39" s="158"/>
      <c r="D39" s="158" t="s">
        <v>172</v>
      </c>
      <c r="E39" s="154"/>
      <c r="F39" s="154"/>
      <c r="G39" s="162"/>
    </row>
    <row r="40" spans="2:7">
      <c r="B40" s="150"/>
      <c r="C40" s="158"/>
      <c r="D40" s="159" t="s">
        <v>168</v>
      </c>
      <c r="E40" s="154"/>
      <c r="F40" s="154"/>
      <c r="G40" s="162"/>
    </row>
    <row r="41" spans="2:7" ht="34.5">
      <c r="B41" s="150"/>
      <c r="C41" s="158"/>
      <c r="D41" s="158" t="s">
        <v>173</v>
      </c>
      <c r="E41" s="154"/>
      <c r="F41" s="154"/>
      <c r="G41" s="162"/>
    </row>
    <row r="42" spans="2:7">
      <c r="B42" s="150"/>
      <c r="C42" s="158" t="s">
        <v>78</v>
      </c>
      <c r="D42" s="159" t="s">
        <v>165</v>
      </c>
      <c r="E42" s="151">
        <f>+'Հավելված 6'!E47</f>
        <v>0</v>
      </c>
      <c r="F42" s="151">
        <f>+'Հավելված 6'!F47</f>
        <v>-492415.69999999995</v>
      </c>
      <c r="G42" s="151">
        <f>+'Հավելված 6'!G47</f>
        <v>-4043069.9</v>
      </c>
    </row>
    <row r="43" spans="2:7">
      <c r="B43" s="150"/>
      <c r="C43" s="158"/>
      <c r="D43" s="158" t="s">
        <v>79</v>
      </c>
      <c r="E43" s="154"/>
      <c r="F43" s="154"/>
      <c r="G43" s="162"/>
    </row>
    <row r="44" spans="2:7">
      <c r="B44" s="150"/>
      <c r="C44" s="158"/>
      <c r="D44" s="159" t="s">
        <v>166</v>
      </c>
      <c r="E44" s="154"/>
      <c r="F44" s="154"/>
      <c r="G44" s="162"/>
    </row>
    <row r="45" spans="2:7" ht="34.5">
      <c r="B45" s="150"/>
      <c r="C45" s="158"/>
      <c r="D45" s="158" t="s">
        <v>174</v>
      </c>
      <c r="E45" s="154"/>
      <c r="F45" s="154"/>
      <c r="G45" s="162"/>
    </row>
    <row r="46" spans="2:7">
      <c r="B46" s="150"/>
      <c r="C46" s="158"/>
      <c r="D46" s="159" t="s">
        <v>168</v>
      </c>
      <c r="E46" s="154"/>
      <c r="F46" s="154"/>
      <c r="G46" s="162"/>
    </row>
    <row r="47" spans="2:7" ht="34.5">
      <c r="B47" s="150"/>
      <c r="C47" s="158"/>
      <c r="D47" s="158" t="s">
        <v>173</v>
      </c>
      <c r="E47" s="154"/>
      <c r="F47" s="154"/>
      <c r="G47" s="162"/>
    </row>
    <row r="48" spans="2:7">
      <c r="B48" s="150"/>
      <c r="C48" s="158" t="s">
        <v>210</v>
      </c>
      <c r="D48" s="159" t="s">
        <v>165</v>
      </c>
      <c r="E48" s="151">
        <f>+'Հավելված 6'!E62</f>
        <v>0</v>
      </c>
      <c r="F48" s="151">
        <v>-540000</v>
      </c>
      <c r="G48" s="151">
        <v>0</v>
      </c>
    </row>
    <row r="49" spans="2:13" ht="34.5">
      <c r="B49" s="150"/>
      <c r="C49" s="158"/>
      <c r="D49" s="158" t="s">
        <v>211</v>
      </c>
      <c r="E49" s="154"/>
      <c r="F49" s="154"/>
      <c r="G49" s="162"/>
    </row>
    <row r="50" spans="2:13">
      <c r="B50" s="150"/>
      <c r="C50" s="158"/>
      <c r="D50" s="159" t="s">
        <v>166</v>
      </c>
      <c r="E50" s="154"/>
      <c r="F50" s="154"/>
      <c r="G50" s="162"/>
    </row>
    <row r="51" spans="2:13" ht="51.75">
      <c r="B51" s="150"/>
      <c r="C51" s="158"/>
      <c r="D51" s="158" t="s">
        <v>212</v>
      </c>
      <c r="E51" s="154"/>
      <c r="F51" s="154"/>
      <c r="G51" s="162"/>
    </row>
    <row r="52" spans="2:13">
      <c r="B52" s="150"/>
      <c r="C52" s="158"/>
      <c r="D52" s="159" t="s">
        <v>168</v>
      </c>
      <c r="E52" s="154"/>
      <c r="F52" s="154"/>
      <c r="G52" s="162"/>
    </row>
    <row r="53" spans="2:13" ht="34.5">
      <c r="B53" s="150"/>
      <c r="C53" s="158"/>
      <c r="D53" s="158" t="s">
        <v>173</v>
      </c>
      <c r="E53" s="154"/>
      <c r="F53" s="154"/>
      <c r="G53" s="162"/>
    </row>
    <row r="54" spans="2:13">
      <c r="B54" s="150"/>
      <c r="C54" s="158" t="s">
        <v>296</v>
      </c>
      <c r="D54" s="159" t="s">
        <v>165</v>
      </c>
      <c r="E54" s="151">
        <f>+'Հավելված 6'!E68</f>
        <v>0</v>
      </c>
      <c r="F54" s="151">
        <v>-573662.36549999996</v>
      </c>
      <c r="G54" s="151">
        <v>0</v>
      </c>
    </row>
    <row r="55" spans="2:13" ht="34.5">
      <c r="B55" s="150"/>
      <c r="C55" s="158"/>
      <c r="D55" s="158" t="s">
        <v>297</v>
      </c>
      <c r="E55" s="154"/>
      <c r="F55" s="154"/>
      <c r="G55" s="162"/>
      <c r="H55" s="136"/>
    </row>
    <row r="56" spans="2:13">
      <c r="B56" s="150"/>
      <c r="C56" s="158"/>
      <c r="D56" s="159" t="s">
        <v>166</v>
      </c>
      <c r="E56" s="154"/>
      <c r="F56" s="154"/>
      <c r="G56" s="162"/>
    </row>
    <row r="57" spans="2:13" ht="69">
      <c r="B57" s="150"/>
      <c r="C57" s="158"/>
      <c r="D57" s="158" t="s">
        <v>298</v>
      </c>
      <c r="E57" s="154"/>
      <c r="F57" s="154"/>
      <c r="G57" s="162"/>
    </row>
    <row r="58" spans="2:13">
      <c r="B58" s="150"/>
      <c r="C58" s="158"/>
      <c r="D58" s="159" t="s">
        <v>168</v>
      </c>
      <c r="E58" s="154"/>
      <c r="F58" s="154"/>
      <c r="G58" s="162"/>
    </row>
    <row r="59" spans="2:13" ht="34.5">
      <c r="B59" s="150"/>
      <c r="C59" s="158"/>
      <c r="D59" s="158" t="s">
        <v>173</v>
      </c>
      <c r="E59" s="154"/>
      <c r="F59" s="154"/>
      <c r="G59" s="162"/>
    </row>
    <row r="60" spans="2:13" ht="28.5" customHeight="1">
      <c r="B60" s="161" t="s">
        <v>213</v>
      </c>
      <c r="C60" s="150"/>
      <c r="D60" s="152" t="s">
        <v>214</v>
      </c>
      <c r="E60" s="151">
        <f>E67+E73+E79+E85+E91+E97</f>
        <v>0</v>
      </c>
      <c r="F60" s="151">
        <f t="shared" ref="F60:G60" si="2">F67+F73+F79+F85+F91+F97</f>
        <v>-3400000</v>
      </c>
      <c r="G60" s="151">
        <f t="shared" si="2"/>
        <v>-3400000</v>
      </c>
      <c r="H60" s="136"/>
      <c r="I60" s="148"/>
      <c r="J60" s="149"/>
      <c r="K60" s="149"/>
      <c r="L60" s="149"/>
      <c r="M60" s="149"/>
    </row>
    <row r="61" spans="2:13">
      <c r="B61" s="161"/>
      <c r="C61" s="150"/>
      <c r="D61" s="147" t="s">
        <v>215</v>
      </c>
      <c r="E61" s="147"/>
      <c r="F61" s="151"/>
      <c r="G61" s="151"/>
      <c r="H61" s="136"/>
      <c r="I61" s="148"/>
      <c r="J61" s="149"/>
      <c r="K61" s="149"/>
      <c r="L61" s="149"/>
      <c r="M61" s="149"/>
    </row>
    <row r="62" spans="2:13">
      <c r="B62" s="161"/>
      <c r="C62" s="150"/>
      <c r="D62" s="152" t="s">
        <v>216</v>
      </c>
      <c r="E62" s="152"/>
      <c r="F62" s="151"/>
      <c r="G62" s="151"/>
      <c r="H62" s="136"/>
      <c r="I62" s="148"/>
      <c r="J62" s="149"/>
      <c r="K62" s="149"/>
      <c r="L62" s="149"/>
      <c r="M62" s="149"/>
    </row>
    <row r="63" spans="2:13">
      <c r="B63" s="161"/>
      <c r="C63" s="150"/>
      <c r="D63" s="147" t="s">
        <v>217</v>
      </c>
      <c r="E63" s="147"/>
      <c r="F63" s="151"/>
      <c r="G63" s="151"/>
      <c r="H63" s="136"/>
      <c r="I63" s="148"/>
      <c r="J63" s="149"/>
      <c r="K63" s="149"/>
      <c r="L63" s="149"/>
      <c r="M63" s="149"/>
    </row>
    <row r="64" spans="2:13">
      <c r="B64" s="161"/>
      <c r="C64" s="150"/>
      <c r="D64" s="152" t="s">
        <v>218</v>
      </c>
      <c r="E64" s="152"/>
      <c r="F64" s="151"/>
      <c r="G64" s="151"/>
      <c r="H64" s="136"/>
      <c r="I64" s="148"/>
      <c r="J64" s="149"/>
      <c r="K64" s="149"/>
      <c r="L64" s="149"/>
      <c r="M64" s="149"/>
    </row>
    <row r="65" spans="2:13" ht="34.5">
      <c r="B65" s="161"/>
      <c r="C65" s="150"/>
      <c r="D65" s="147" t="s">
        <v>219</v>
      </c>
      <c r="E65" s="147"/>
      <c r="F65" s="151"/>
      <c r="G65" s="151"/>
      <c r="H65" s="136"/>
      <c r="I65" s="148"/>
      <c r="J65" s="149"/>
      <c r="K65" s="149"/>
      <c r="L65" s="149"/>
      <c r="M65" s="149"/>
    </row>
    <row r="66" spans="2:13" ht="30" customHeight="1">
      <c r="B66" s="274" t="s">
        <v>164</v>
      </c>
      <c r="C66" s="274"/>
      <c r="D66" s="274"/>
      <c r="E66" s="274"/>
      <c r="F66" s="274"/>
      <c r="G66" s="274"/>
      <c r="H66" s="136"/>
      <c r="I66" s="148"/>
      <c r="J66" s="149"/>
      <c r="K66" s="149"/>
      <c r="L66" s="149"/>
      <c r="M66" s="149"/>
    </row>
    <row r="67" spans="2:13" ht="28.5" customHeight="1">
      <c r="B67" s="161"/>
      <c r="C67" s="150" t="s">
        <v>220</v>
      </c>
      <c r="D67" s="152" t="s">
        <v>165</v>
      </c>
      <c r="E67" s="151">
        <v>0</v>
      </c>
      <c r="F67" s="151">
        <v>-3400000</v>
      </c>
      <c r="G67" s="151">
        <v>-3400000</v>
      </c>
      <c r="H67" s="136"/>
      <c r="I67" s="148"/>
      <c r="J67" s="149"/>
      <c r="K67" s="149"/>
      <c r="L67" s="149"/>
      <c r="M67" s="149"/>
    </row>
    <row r="68" spans="2:13" ht="34.5">
      <c r="B68" s="150"/>
      <c r="C68" s="135"/>
      <c r="D68" s="135" t="s">
        <v>221</v>
      </c>
      <c r="E68" s="154"/>
      <c r="F68" s="154"/>
      <c r="G68" s="162"/>
    </row>
    <row r="69" spans="2:13">
      <c r="B69" s="150"/>
      <c r="C69" s="135"/>
      <c r="D69" s="153" t="s">
        <v>166</v>
      </c>
      <c r="E69" s="154"/>
      <c r="F69" s="154"/>
      <c r="G69" s="162"/>
    </row>
    <row r="70" spans="2:13" ht="34.5">
      <c r="B70" s="150"/>
      <c r="C70" s="135"/>
      <c r="D70" s="135" t="s">
        <v>221</v>
      </c>
      <c r="E70" s="154"/>
      <c r="F70" s="154"/>
      <c r="G70" s="162"/>
    </row>
    <row r="71" spans="2:13">
      <c r="B71" s="150"/>
      <c r="C71" s="135"/>
      <c r="D71" s="153" t="s">
        <v>168</v>
      </c>
      <c r="E71" s="154"/>
      <c r="F71" s="154"/>
      <c r="G71" s="162"/>
    </row>
    <row r="72" spans="2:13">
      <c r="B72" s="150"/>
      <c r="C72" s="135"/>
      <c r="D72" s="135" t="s">
        <v>222</v>
      </c>
      <c r="E72" s="154"/>
      <c r="F72" s="154"/>
      <c r="G72" s="162"/>
    </row>
    <row r="75" spans="2:13" s="54" customFormat="1" ht="51.75">
      <c r="B75" s="129"/>
      <c r="C75" s="129"/>
      <c r="D75" s="107" t="s">
        <v>128</v>
      </c>
      <c r="E75" s="108"/>
      <c r="F75" s="108"/>
      <c r="G75" s="109" t="s">
        <v>129</v>
      </c>
      <c r="H75" s="64"/>
      <c r="I75" s="64"/>
    </row>
  </sheetData>
  <mergeCells count="8">
    <mergeCell ref="B66:G66"/>
    <mergeCell ref="B17:G17"/>
    <mergeCell ref="B6:G6"/>
    <mergeCell ref="J6:Q6"/>
    <mergeCell ref="H7:I7"/>
    <mergeCell ref="B8:C8"/>
    <mergeCell ref="D8:D9"/>
    <mergeCell ref="E8:G8"/>
  </mergeCells>
  <printOptions horizontalCentered="1"/>
  <pageMargins left="0.19685039370078741" right="0.19685039370078741" top="0.23622047244094491" bottom="0.35433070866141736" header="0.19685039370078741" footer="0.31496062992125984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37" zoomScaleNormal="100" workbookViewId="0">
      <selection activeCell="G44" sqref="G44"/>
    </sheetView>
  </sheetViews>
  <sheetFormatPr defaultRowHeight="17.25"/>
  <cols>
    <col min="1" max="1" width="9.140625" style="54"/>
    <col min="2" max="2" width="7.42578125" style="87" customWidth="1"/>
    <col min="3" max="3" width="9.5703125" style="87" customWidth="1"/>
    <col min="4" max="4" width="67.85546875" style="54" customWidth="1"/>
    <col min="5" max="5" width="20.28515625" style="64" bestFit="1" customWidth="1"/>
    <col min="6" max="6" width="18.140625" style="64" customWidth="1"/>
    <col min="7" max="7" width="21.140625" style="64" customWidth="1"/>
    <col min="8" max="8" width="18.140625" style="64" customWidth="1"/>
    <col min="9" max="9" width="16.85546875" style="64" customWidth="1"/>
    <col min="10" max="10" width="15.7109375" style="54" bestFit="1" customWidth="1"/>
    <col min="11" max="16384" width="9.140625" style="54"/>
  </cols>
  <sheetData>
    <row r="1" spans="1:10">
      <c r="C1" s="52"/>
      <c r="D1" s="52"/>
      <c r="E1" s="52"/>
      <c r="F1" s="52"/>
      <c r="G1" s="52"/>
      <c r="H1" s="52"/>
      <c r="I1" s="53" t="s">
        <v>11</v>
      </c>
    </row>
    <row r="2" spans="1:10">
      <c r="C2" s="52"/>
      <c r="D2" s="52"/>
      <c r="E2" s="52"/>
      <c r="F2" s="52"/>
      <c r="G2" s="52"/>
      <c r="H2" s="52"/>
      <c r="I2" s="53" t="s">
        <v>294</v>
      </c>
    </row>
    <row r="3" spans="1:10">
      <c r="C3" s="52"/>
      <c r="D3" s="52"/>
      <c r="E3" s="52"/>
      <c r="F3" s="52"/>
      <c r="G3" s="52"/>
      <c r="H3" s="52"/>
      <c r="I3" s="53" t="s">
        <v>1</v>
      </c>
    </row>
    <row r="4" spans="1:10" ht="52.5" customHeight="1">
      <c r="B4" s="284" t="s">
        <v>253</v>
      </c>
      <c r="C4" s="284"/>
      <c r="D4" s="284"/>
      <c r="E4" s="284"/>
      <c r="F4" s="284"/>
      <c r="G4" s="284"/>
      <c r="H4" s="284"/>
      <c r="I4" s="284"/>
    </row>
    <row r="5" spans="1:10">
      <c r="B5" s="55"/>
      <c r="C5" s="55"/>
      <c r="D5" s="87"/>
      <c r="E5" s="56"/>
      <c r="F5" s="56"/>
      <c r="G5" s="56"/>
      <c r="H5" s="285" t="s">
        <v>258</v>
      </c>
      <c r="I5" s="285"/>
    </row>
    <row r="6" spans="1:10" s="87" customFormat="1" ht="39" customHeight="1">
      <c r="A6" s="258"/>
      <c r="B6" s="286" t="s">
        <v>80</v>
      </c>
      <c r="C6" s="286"/>
      <c r="D6" s="287" t="s">
        <v>81</v>
      </c>
      <c r="E6" s="290" t="s">
        <v>82</v>
      </c>
      <c r="F6" s="291"/>
      <c r="G6" s="291"/>
      <c r="H6" s="291"/>
      <c r="I6" s="292"/>
    </row>
    <row r="7" spans="1:10" s="87" customFormat="1" ht="19.5" customHeight="1">
      <c r="A7" s="258"/>
      <c r="B7" s="286"/>
      <c r="C7" s="286"/>
      <c r="D7" s="288"/>
      <c r="E7" s="293" t="s">
        <v>83</v>
      </c>
      <c r="F7" s="290" t="s">
        <v>84</v>
      </c>
      <c r="G7" s="291"/>
      <c r="H7" s="291"/>
      <c r="I7" s="292"/>
    </row>
    <row r="8" spans="1:10" s="87" customFormat="1" ht="110.25" customHeight="1">
      <c r="A8" s="258"/>
      <c r="B8" s="57" t="s">
        <v>39</v>
      </c>
      <c r="C8" s="57" t="s">
        <v>40</v>
      </c>
      <c r="D8" s="289"/>
      <c r="E8" s="294"/>
      <c r="F8" s="58" t="s">
        <v>85</v>
      </c>
      <c r="G8" s="58" t="s">
        <v>86</v>
      </c>
      <c r="H8" s="58" t="s">
        <v>87</v>
      </c>
      <c r="I8" s="58" t="s">
        <v>88</v>
      </c>
    </row>
    <row r="9" spans="1:10" s="87" customFormat="1" ht="30.75" customHeight="1">
      <c r="A9" s="258"/>
      <c r="B9" s="57"/>
      <c r="C9" s="57"/>
      <c r="D9" s="59" t="s">
        <v>89</v>
      </c>
      <c r="E9" s="19">
        <f>+F9+G9+H9+I9</f>
        <v>7411272.0000000019</v>
      </c>
      <c r="F9" s="19">
        <f t="shared" ref="F9:I9" si="0">+F11</f>
        <v>0</v>
      </c>
      <c r="G9" s="19">
        <f t="shared" si="0"/>
        <v>7411272.0000000019</v>
      </c>
      <c r="H9" s="19">
        <f t="shared" si="0"/>
        <v>0</v>
      </c>
      <c r="I9" s="19">
        <f t="shared" si="0"/>
        <v>0</v>
      </c>
    </row>
    <row r="10" spans="1:10">
      <c r="B10" s="57"/>
      <c r="C10" s="57"/>
      <c r="D10" s="59" t="s">
        <v>90</v>
      </c>
      <c r="E10" s="89"/>
      <c r="F10" s="89"/>
      <c r="G10" s="89"/>
      <c r="H10" s="89"/>
      <c r="I10" s="89"/>
    </row>
    <row r="11" spans="1:10" s="87" customFormat="1" ht="34.5">
      <c r="A11" s="258"/>
      <c r="B11" s="59"/>
      <c r="C11" s="60"/>
      <c r="D11" s="60" t="s">
        <v>91</v>
      </c>
      <c r="E11" s="61">
        <f>+F11+G11+H11+I11</f>
        <v>7411272.0000000019</v>
      </c>
      <c r="F11" s="61">
        <f t="shared" ref="F11:H11" si="1">F44+F13+F14+F45</f>
        <v>0</v>
      </c>
      <c r="G11" s="61">
        <f t="shared" si="1"/>
        <v>7411272.0000000019</v>
      </c>
      <c r="H11" s="61">
        <f t="shared" si="1"/>
        <v>0</v>
      </c>
      <c r="I11" s="61">
        <f>I44+I13+I14+I45</f>
        <v>0</v>
      </c>
      <c r="J11" s="62"/>
    </row>
    <row r="12" spans="1:10" s="87" customFormat="1">
      <c r="A12" s="258"/>
      <c r="B12" s="59"/>
      <c r="C12" s="59"/>
      <c r="D12" s="59" t="s">
        <v>41</v>
      </c>
      <c r="E12" s="58"/>
      <c r="F12" s="58"/>
      <c r="G12" s="58"/>
      <c r="H12" s="58"/>
      <c r="I12" s="58"/>
    </row>
    <row r="13" spans="1:10" s="82" customFormat="1" ht="34.5">
      <c r="B13" s="80">
        <v>1049</v>
      </c>
      <c r="C13" s="81">
        <v>21001</v>
      </c>
      <c r="D13" s="80" t="s">
        <v>92</v>
      </c>
      <c r="E13" s="79">
        <f>+F13+G13+H13+I13</f>
        <v>-7390741.0999999996</v>
      </c>
      <c r="F13" s="79">
        <v>0</v>
      </c>
      <c r="G13" s="79">
        <f>+'Հավելված 6'!G16</f>
        <v>-7390741.0999999996</v>
      </c>
      <c r="H13" s="79">
        <v>0</v>
      </c>
      <c r="I13" s="79">
        <v>0</v>
      </c>
    </row>
    <row r="14" spans="1:10" s="82" customFormat="1" ht="34.5">
      <c r="B14" s="80">
        <v>1049</v>
      </c>
      <c r="C14" s="81">
        <v>21001</v>
      </c>
      <c r="D14" s="80" t="s">
        <v>92</v>
      </c>
      <c r="E14" s="79">
        <f>+F14+G14+H14+I14</f>
        <v>18845083</v>
      </c>
      <c r="F14" s="79">
        <f>F16+F26+F35</f>
        <v>0</v>
      </c>
      <c r="G14" s="79">
        <f>G16+G26+G35</f>
        <v>18845083</v>
      </c>
      <c r="H14" s="79">
        <f>H16+H26+H35</f>
        <v>0</v>
      </c>
      <c r="I14" s="79">
        <v>0</v>
      </c>
    </row>
    <row r="15" spans="1:10">
      <c r="B15" s="59"/>
      <c r="C15" s="59"/>
      <c r="D15" s="59" t="s">
        <v>41</v>
      </c>
      <c r="E15" s="19"/>
      <c r="F15" s="19"/>
      <c r="G15" s="19"/>
      <c r="H15" s="19"/>
      <c r="I15" s="19"/>
    </row>
    <row r="16" spans="1:10" s="82" customFormat="1" ht="34.5">
      <c r="B16" s="80"/>
      <c r="C16" s="81" t="str">
        <f>+'[2]3'!B17</f>
        <v>1</v>
      </c>
      <c r="D16" s="80" t="s">
        <v>97</v>
      </c>
      <c r="E16" s="79">
        <f t="shared" ref="E16:E46" si="2">+F16+G16+H16+I16</f>
        <v>7748843.9000000013</v>
      </c>
      <c r="F16" s="79">
        <f>SUM(F17:F25)</f>
        <v>0</v>
      </c>
      <c r="G16" s="79">
        <f>SUM(G17:G25)</f>
        <v>7748843.9000000013</v>
      </c>
      <c r="H16" s="79">
        <f>SUM(H17:H25)</f>
        <v>0</v>
      </c>
      <c r="I16" s="79">
        <f>SUM(I17:I25)</f>
        <v>0</v>
      </c>
    </row>
    <row r="17" spans="2:9" ht="51.75">
      <c r="B17" s="59"/>
      <c r="C17" s="88"/>
      <c r="D17" s="59" t="str">
        <f>+'Հավելված 6'!D20</f>
        <v>Մ-1, Երևան-Գյումրի-Վրաստանի սահման միջպետական նշանակության ավտոճանապարհի կմ160+200-կմ171+700 հատվածի հիմնանորոգում</v>
      </c>
      <c r="E17" s="19">
        <f t="shared" si="2"/>
        <v>411546.8</v>
      </c>
      <c r="F17" s="19">
        <v>0</v>
      </c>
      <c r="G17" s="19">
        <f>+'Հավելված 6'!G20</f>
        <v>411546.8</v>
      </c>
      <c r="H17" s="19">
        <v>0</v>
      </c>
      <c r="I17" s="19">
        <v>0</v>
      </c>
    </row>
    <row r="18" spans="2:9" ht="51.75">
      <c r="B18" s="59"/>
      <c r="C18" s="116"/>
      <c r="D18" s="59" t="str">
        <f>+'Հավելված 6'!D21</f>
        <v>Մ-2, Երևան-Երասխ-Գորիս-Մեղրի-Իրանի սահման միջպետական նշանակության ավտոճանապարհի կմ77+350 - կմ82+000 հատվածի հիմնանորոգում</v>
      </c>
      <c r="E18" s="19">
        <f t="shared" si="2"/>
        <v>1132004.7</v>
      </c>
      <c r="F18" s="19">
        <v>0</v>
      </c>
      <c r="G18" s="19">
        <f>+'Հավելված 6'!G21</f>
        <v>1132004.7</v>
      </c>
      <c r="H18" s="19">
        <v>0</v>
      </c>
      <c r="I18" s="19">
        <v>0</v>
      </c>
    </row>
    <row r="19" spans="2:9" ht="51.75">
      <c r="B19" s="59"/>
      <c r="C19" s="116"/>
      <c r="D19" s="59" t="str">
        <f>+'Հավելված 6'!D22</f>
        <v>Մ-2, (Սյունիք) /Մ-2/ - Աղվանի- Տաթև - /Մ-2/ միջպետական նշանակության ավտոճանապարհի Վերին Խոտանանը շրջանցող ճանապարհահատվածի կառուցում (I փուլ)</v>
      </c>
      <c r="E19" s="19">
        <f t="shared" si="2"/>
        <v>670974.80000000005</v>
      </c>
      <c r="F19" s="19">
        <v>0</v>
      </c>
      <c r="G19" s="19">
        <f>+'Հավելված 6'!G22</f>
        <v>670974.80000000005</v>
      </c>
      <c r="H19" s="19">
        <v>0</v>
      </c>
      <c r="I19" s="19">
        <v>0</v>
      </c>
    </row>
    <row r="20" spans="2:9" ht="51.75">
      <c r="B20" s="59"/>
      <c r="C20" s="116"/>
      <c r="D20" s="59" t="str">
        <f>+'Հավելված 6'!D23</f>
        <v>Մ-2, (Սյունիք) /Մ-2/ - Աղվանի- Տաթև - /Մ-2/ միջպետական նշանակության ավտոճանապարհի Վերին Խոտանանը շրջանցող ճանապարհահատվածի կառուցում (II փուլ)</v>
      </c>
      <c r="E20" s="19">
        <f t="shared" si="2"/>
        <v>2053275.1</v>
      </c>
      <c r="F20" s="19">
        <v>0</v>
      </c>
      <c r="G20" s="19">
        <f>+'Հավելված 6'!G23</f>
        <v>2053275.1</v>
      </c>
      <c r="H20" s="19">
        <v>0</v>
      </c>
      <c r="I20" s="19">
        <v>0</v>
      </c>
    </row>
    <row r="21" spans="2:9" ht="86.25">
      <c r="B21" s="59"/>
      <c r="C21" s="116"/>
      <c r="D21" s="59" t="str">
        <f>+'Հավելված 6'!D24</f>
        <v>Մ-2, Երևան-Երասխ-Գորիս-Մեղրի-Իրանի սահման միջպետական նշանակության ավտոճանապարհի կմ297+800-կմ311+250 հատվածի հիմնանորոգման աշխատանքների (2-րդ տեղամաս՝ կմ301+820 - կմ311+250 հատված)</v>
      </c>
      <c r="E21" s="19">
        <f t="shared" si="2"/>
        <v>1010488.9</v>
      </c>
      <c r="F21" s="19">
        <v>0</v>
      </c>
      <c r="G21" s="19">
        <f>+'Հավելված 6'!G24</f>
        <v>1010488.9</v>
      </c>
      <c r="H21" s="19">
        <v>0</v>
      </c>
      <c r="I21" s="19">
        <v>0</v>
      </c>
    </row>
    <row r="22" spans="2:9" ht="51.75">
      <c r="B22" s="66"/>
      <c r="C22" s="105"/>
      <c r="D22" s="59" t="str">
        <f>+'Հավելված 6'!D25</f>
        <v>Մ-10, Սևան-Մարտունի-Գետափ միջպետական նշանակության ավտոճանապարհի կմ66+000-կմ80+000  հատվածի հիմնանորոգում</v>
      </c>
      <c r="E22" s="19">
        <f t="shared" si="2"/>
        <v>714837.7</v>
      </c>
      <c r="F22" s="19">
        <v>0</v>
      </c>
      <c r="G22" s="19">
        <f>+'Հավելված 6'!G25</f>
        <v>714837.7</v>
      </c>
      <c r="H22" s="19">
        <v>0</v>
      </c>
      <c r="I22" s="19">
        <v>0</v>
      </c>
    </row>
    <row r="23" spans="2:9" ht="51.75">
      <c r="B23" s="59"/>
      <c r="C23" s="116"/>
      <c r="D23" s="59" t="str">
        <f>+'Հավելված 6'!D26</f>
        <v>Մ-11, Մարտունի - Վարդենիս - ՀՀ սահման միջպետական նշանակության ավտոճանապարհի կմ25+500-կմ29+200 հատվածի հիմնանորոգում</v>
      </c>
      <c r="E23" s="19">
        <f t="shared" si="2"/>
        <v>317993.2</v>
      </c>
      <c r="F23" s="19">
        <v>0</v>
      </c>
      <c r="G23" s="19">
        <f>+'Հավելված 6'!G26</f>
        <v>317993.2</v>
      </c>
      <c r="H23" s="19">
        <v>0</v>
      </c>
      <c r="I23" s="19">
        <v>0</v>
      </c>
    </row>
    <row r="24" spans="2:9" ht="81.75" customHeight="1">
      <c r="B24" s="59"/>
      <c r="C24" s="252"/>
      <c r="D24" s="59" t="str">
        <f>+'Հավելված 6'!D27</f>
        <v xml:space="preserve">Մ-15, /Մ-4/ (Վերին Պտղնի) - Մասիսի տրանսպորտային հանգույց (Երևանի շրջանց) միջպետական նշանակության ավտոճանապարհի կմ0+000-կմ8+200 հատվածի հիմնանորոգում </v>
      </c>
      <c r="E24" s="19">
        <f t="shared" ref="E24:E25" si="3">+F24+G24+H24+I24</f>
        <v>706725</v>
      </c>
      <c r="F24" s="19">
        <v>0</v>
      </c>
      <c r="G24" s="19">
        <f>+'Հավելված 6'!G27</f>
        <v>706725</v>
      </c>
      <c r="H24" s="19">
        <v>0</v>
      </c>
      <c r="I24" s="19">
        <v>0</v>
      </c>
    </row>
    <row r="25" spans="2:9" ht="69">
      <c r="B25" s="66"/>
      <c r="C25" s="105"/>
      <c r="D25" s="59" t="str">
        <f>+'Հավելված 6'!D28</f>
        <v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v>
      </c>
      <c r="E25" s="19">
        <f t="shared" si="3"/>
        <v>730997.7</v>
      </c>
      <c r="F25" s="19">
        <v>0</v>
      </c>
      <c r="G25" s="19">
        <f>+'Հավելված 6'!G28</f>
        <v>730997.7</v>
      </c>
      <c r="H25" s="19">
        <v>0</v>
      </c>
      <c r="I25" s="19">
        <v>0</v>
      </c>
    </row>
    <row r="26" spans="2:9" s="82" customFormat="1" ht="34.5">
      <c r="B26" s="80"/>
      <c r="C26" s="81" t="str">
        <f>+'[2]3'!B29</f>
        <v>2</v>
      </c>
      <c r="D26" s="80" t="str">
        <f>+'Հավելված 6'!D29</f>
        <v>Հանրապետական նշանակության ավտոճանապարհներ, այդ թվում</v>
      </c>
      <c r="E26" s="79">
        <f t="shared" si="2"/>
        <v>6253871.4000000004</v>
      </c>
      <c r="F26" s="79">
        <f>SUM(F27:F34)</f>
        <v>0</v>
      </c>
      <c r="G26" s="79">
        <f>SUM(G27:G34)</f>
        <v>6253871.4000000004</v>
      </c>
      <c r="H26" s="79">
        <f>SUM(H27:H34)</f>
        <v>0</v>
      </c>
      <c r="I26" s="79">
        <f>SUM(I27:I34)</f>
        <v>0</v>
      </c>
    </row>
    <row r="27" spans="2:9" ht="69">
      <c r="B27" s="59"/>
      <c r="C27" s="88"/>
      <c r="D27" s="59" t="str">
        <f>+'Հավելված 6'!D30</f>
        <v>Հ-12, Մասիսի տրանսպորտային հանգույց - Մասիս - Ռանչպար - Արաքս - Ջրառատ - /Մ-3/ հանրապետական նշանակության ավտոճանապարհի կմ0+000 - կմ9+500 հատվածի հիմնանորոգում</v>
      </c>
      <c r="E27" s="19">
        <f t="shared" ref="E27:E34" si="4">+F27+G27+H27+I27</f>
        <v>762313.3</v>
      </c>
      <c r="F27" s="19">
        <v>0</v>
      </c>
      <c r="G27" s="19">
        <f>+'Հավելված 6'!G30</f>
        <v>762313.3</v>
      </c>
      <c r="H27" s="19">
        <v>0</v>
      </c>
      <c r="I27" s="19">
        <v>0</v>
      </c>
    </row>
    <row r="28" spans="2:9" ht="51.75">
      <c r="B28" s="59"/>
      <c r="C28" s="122"/>
      <c r="D28" s="59" t="str">
        <f>+'Հավելված 6'!D31</f>
        <v>Հ-28,/Հ-55/ - Ջրառատ – Մեղրաձոր - Հանքավան հանրապետական նշանակության ավտոճանապարհի կմ 17+000-կմ 19+000 հատվածի հիմնանորոգում</v>
      </c>
      <c r="E28" s="19">
        <f t="shared" si="4"/>
        <v>402409.2</v>
      </c>
      <c r="F28" s="19"/>
      <c r="G28" s="19">
        <f>+'Հավելված 6'!G31</f>
        <v>402409.2</v>
      </c>
      <c r="H28" s="19"/>
      <c r="I28" s="19"/>
    </row>
    <row r="29" spans="2:9" ht="51.75">
      <c r="B29" s="59"/>
      <c r="C29" s="116"/>
      <c r="D29" s="59" t="str">
        <f>+'Հավելված 6'!D32</f>
        <v>Հ38,/Հ-30/ (Թթուջուր) – /Հ-36/ (Նավուր) հանրապետական նշանակության ավտոճանապարհի կմ0+000-կմ15+100 հատվածի հիմնանորոգում</v>
      </c>
      <c r="E29" s="19">
        <f t="shared" si="4"/>
        <v>479440.9</v>
      </c>
      <c r="F29" s="19">
        <v>0</v>
      </c>
      <c r="G29" s="19">
        <f>+'Հավելված 6'!G32</f>
        <v>479440.9</v>
      </c>
      <c r="H29" s="19">
        <v>0</v>
      </c>
      <c r="I29" s="19">
        <v>0</v>
      </c>
    </row>
    <row r="30" spans="2:9" ht="51.75">
      <c r="B30" s="59"/>
      <c r="C30" s="116"/>
      <c r="D30" s="59" t="str">
        <f>+'Հավելված 6'!D33</f>
        <v>Հ38,/Հ-30/ (Թթուջուր) – /Հ-36/ (Նավուր) հանրապետական նշանակության ավտոճանապարհի կմ15+100 - կմ40+100 հատվածի հիմնանորոգում</v>
      </c>
      <c r="E30" s="19">
        <f t="shared" si="4"/>
        <v>2157748.1</v>
      </c>
      <c r="F30" s="19">
        <v>0</v>
      </c>
      <c r="G30" s="19">
        <f>+'Հավելված 6'!G33</f>
        <v>2157748.1</v>
      </c>
      <c r="H30" s="19">
        <v>0</v>
      </c>
      <c r="I30" s="19">
        <v>0</v>
      </c>
    </row>
    <row r="31" spans="2:9" ht="51.75">
      <c r="B31" s="59"/>
      <c r="C31" s="116"/>
      <c r="D31" s="59" t="str">
        <f>+'Հավելված 6'!D34</f>
        <v>Հ-39, /Մ-10/ - Գավառ - /Մ-10/ հանրապետական նշանակության ավտոճանապարհի կմ4+300-կմ7+700 հատվածի հիմնանորոգում</v>
      </c>
      <c r="E31" s="19">
        <f t="shared" si="4"/>
        <v>325366</v>
      </c>
      <c r="F31" s="19">
        <v>0</v>
      </c>
      <c r="G31" s="19">
        <f>+'Հավելված 6'!G34</f>
        <v>325366</v>
      </c>
      <c r="H31" s="19">
        <v>0</v>
      </c>
      <c r="I31" s="19">
        <v>0</v>
      </c>
    </row>
    <row r="32" spans="2:9" ht="51.75">
      <c r="B32" s="59"/>
      <c r="C32" s="116"/>
      <c r="D32" s="59" t="str">
        <f>+'Հավելված 6'!D35</f>
        <v>Հ40,/Մ-2/ (Արենի) - Խաչիկ - Գնիշիկ - Եղեգնաձոր հանրապետական նշանակության ավտոճանապարհի կմ 58+000-կմ 70+000 հատվածի հիմնանորոգում</v>
      </c>
      <c r="E32" s="19">
        <f t="shared" si="4"/>
        <v>980223</v>
      </c>
      <c r="F32" s="19">
        <v>0</v>
      </c>
      <c r="G32" s="19">
        <f>+'Հավելված 6'!G35</f>
        <v>980223</v>
      </c>
      <c r="H32" s="19">
        <v>0</v>
      </c>
      <c r="I32" s="19">
        <v>0</v>
      </c>
    </row>
    <row r="33" spans="2:9" ht="69">
      <c r="B33" s="59"/>
      <c r="C33" s="88"/>
      <c r="D33" s="59" t="str">
        <f>+'Հավելված 6'!D36</f>
        <v>Հ-55, Հրազդանի տրանսպորտային հանգույց-Ծաղկաձորի մարզահամալիր հանրապետական նշանակության ավտոճանապարհի կմ0+000 - կմ10+500 հատվածի հիմնանորոգում</v>
      </c>
      <c r="E33" s="19">
        <f t="shared" si="4"/>
        <v>520213.7</v>
      </c>
      <c r="F33" s="19">
        <v>0</v>
      </c>
      <c r="G33" s="19">
        <f>+'Հավելված 6'!G36</f>
        <v>520213.7</v>
      </c>
      <c r="H33" s="19">
        <v>0</v>
      </c>
      <c r="I33" s="19">
        <v>0</v>
      </c>
    </row>
    <row r="34" spans="2:9" ht="51.75">
      <c r="B34" s="59"/>
      <c r="C34" s="88"/>
      <c r="D34" s="59" t="str">
        <f>+'Հավելված 6'!D37</f>
        <v>Հ85, /Հ-1/ - Հրազդան - /Հ-55/ հանրապետական նշանակության ավտոճանապարհի կմ1+600 - կմ3+300 հատվածների հիմնանորոգում</v>
      </c>
      <c r="E34" s="19">
        <f t="shared" si="4"/>
        <v>626157.19999999995</v>
      </c>
      <c r="F34" s="19">
        <v>0</v>
      </c>
      <c r="G34" s="19">
        <f>+'Հավելված 6'!G37</f>
        <v>626157.19999999995</v>
      </c>
      <c r="H34" s="19">
        <v>0</v>
      </c>
      <c r="I34" s="19">
        <v>0</v>
      </c>
    </row>
    <row r="35" spans="2:9" s="82" customFormat="1" ht="34.5">
      <c r="B35" s="80"/>
      <c r="C35" s="81">
        <f>+'[2]3'!B38</f>
        <v>3</v>
      </c>
      <c r="D35" s="80" t="str">
        <f>+'[2]3'!C38</f>
        <v>Մարզային նշանակության ավտոճանապարհներ, այդ թվում</v>
      </c>
      <c r="E35" s="79">
        <f t="shared" si="2"/>
        <v>4842367.7</v>
      </c>
      <c r="F35" s="79">
        <f>SUM(F36:F43)</f>
        <v>0</v>
      </c>
      <c r="G35" s="79">
        <f>SUM(G36:G43)</f>
        <v>4842367.7</v>
      </c>
      <c r="H35" s="79">
        <f>SUM(H36:H43)</f>
        <v>0</v>
      </c>
      <c r="I35" s="79">
        <f>SUM(I36:I43)</f>
        <v>0</v>
      </c>
    </row>
    <row r="36" spans="2:9" ht="34.5">
      <c r="B36" s="59"/>
      <c r="C36" s="88"/>
      <c r="D36" s="66" t="str">
        <f>+'Հավելված 6'!D39</f>
        <v>Տ-5-23, /Մ-3/ - Սարամեջ ավտոճանապարհի կմ0+000-կմ4+300 հատվածի հիմնանորոգում</v>
      </c>
      <c r="E36" s="19">
        <f t="shared" ref="E36:E37" si="5">+F36+G36+H36+I36</f>
        <v>4713.2</v>
      </c>
      <c r="F36" s="104">
        <v>0</v>
      </c>
      <c r="G36" s="104">
        <f>+'Հավելված 6'!G39</f>
        <v>4713.2</v>
      </c>
      <c r="H36" s="104">
        <v>0</v>
      </c>
      <c r="I36" s="104">
        <v>0</v>
      </c>
    </row>
    <row r="37" spans="2:9" ht="103.5">
      <c r="B37" s="66"/>
      <c r="C37" s="105"/>
      <c r="D37" s="66" t="str">
        <f>+'Հավելված 6'!D40</f>
        <v>Տ-8-52 տեղական նշանակության ավտոճանապարհի կմ 8+100-կմ 10+400 (Տ-8-48-ի հետ հատման կետ) և Տ-8-48 տեղական նշանակության ավտոճանապարհի կմ 5+600- կմ 11+200 (Տ-8-49-ի հետ հատման կետ) հատվածների անցանելիության ապահովում և ոլորանների պարամետրերի բարելավում</v>
      </c>
      <c r="E37" s="19">
        <f t="shared" si="5"/>
        <v>1409399.6</v>
      </c>
      <c r="F37" s="104">
        <v>0</v>
      </c>
      <c r="G37" s="104">
        <f>+'Հավելված 6'!G40</f>
        <v>1409399.6</v>
      </c>
      <c r="H37" s="104">
        <v>0</v>
      </c>
      <c r="I37" s="104">
        <v>0</v>
      </c>
    </row>
    <row r="38" spans="2:9" ht="34.5">
      <c r="B38" s="66"/>
      <c r="C38" s="105"/>
      <c r="D38" s="66" t="str">
        <f>+'Հավելված 6'!D41</f>
        <v>Վանաձոր քաղաքային համայնքի Գրիգոր Լուսավորիչ փողոցի հիմնանորոգում</v>
      </c>
      <c r="E38" s="19">
        <f t="shared" si="2"/>
        <v>286760</v>
      </c>
      <c r="F38" s="104">
        <v>0</v>
      </c>
      <c r="G38" s="104">
        <f>+'Հավելված 6'!G41</f>
        <v>286760</v>
      </c>
      <c r="H38" s="104">
        <v>0</v>
      </c>
      <c r="I38" s="104">
        <v>0</v>
      </c>
    </row>
    <row r="39" spans="2:9" ht="34.5">
      <c r="B39" s="66"/>
      <c r="C39" s="105"/>
      <c r="D39" s="66" t="str">
        <f>+'Հավելված 6'!D42</f>
        <v xml:space="preserve">Վանաձոր քաղաքային համայնքի Խորենացի փողոցի (երկու երթևեկելի գոիտիներ /0.4կմ+0.4կմ/) հիմնանորոգում </v>
      </c>
      <c r="E39" s="19">
        <f t="shared" si="2"/>
        <v>278936.40000000002</v>
      </c>
      <c r="F39" s="104">
        <v>0</v>
      </c>
      <c r="G39" s="104">
        <f>+'Հավելված 6'!G42</f>
        <v>278936.40000000002</v>
      </c>
      <c r="H39" s="104">
        <v>0</v>
      </c>
      <c r="I39" s="104">
        <v>0</v>
      </c>
    </row>
    <row r="40" spans="2:9" ht="34.5">
      <c r="B40" s="66"/>
      <c r="C40" s="105"/>
      <c r="D40" s="66" t="str">
        <f>+'Հավելված 6'!D43</f>
        <v>Վանաձոր քաղաքային համայնքի Մոսկովյան փողոցի հիմնանորոգում</v>
      </c>
      <c r="E40" s="19">
        <f t="shared" si="2"/>
        <v>259913.7</v>
      </c>
      <c r="F40" s="104">
        <v>0</v>
      </c>
      <c r="G40" s="104">
        <f>+'Հավելված 6'!G43</f>
        <v>259913.7</v>
      </c>
      <c r="H40" s="104">
        <v>0</v>
      </c>
      <c r="I40" s="104">
        <v>0</v>
      </c>
    </row>
    <row r="41" spans="2:9" ht="51.75">
      <c r="B41" s="66"/>
      <c r="C41" s="105"/>
      <c r="D41" s="66" t="str">
        <f>+'Հավելված 6'!D44</f>
        <v>Վանաձոր քաղաքային համայնքի Նարեկացի փողոց-Կոմիտաս վարդապետ Հրապարակ էստակադայի հիմնանորոգում</v>
      </c>
      <c r="E41" s="19">
        <f t="shared" ref="E41:E43" si="6">+F41+G41+H41+I41</f>
        <v>112802.9</v>
      </c>
      <c r="F41" s="104">
        <v>0</v>
      </c>
      <c r="G41" s="104">
        <f>+'Հավելված 6'!G44</f>
        <v>112802.9</v>
      </c>
      <c r="H41" s="104">
        <v>0</v>
      </c>
      <c r="I41" s="104">
        <v>0</v>
      </c>
    </row>
    <row r="42" spans="2:9" ht="51.75">
      <c r="B42" s="66"/>
      <c r="C42" s="105"/>
      <c r="D42" s="66" t="str">
        <f>+'Հավելված 6'!D45</f>
        <v>ՀՀ Գեղարքունիքի մարզի Լճաշեն համայնքի Փոստի մոտից դեպի Կիկլոպյան ամրոց տանող ճանապարհի 1.2 կմ երկարությամբ հատվածի հիմնանորոգում</v>
      </c>
      <c r="E42" s="19">
        <f t="shared" si="6"/>
        <v>240660</v>
      </c>
      <c r="F42" s="104">
        <v>0</v>
      </c>
      <c r="G42" s="104">
        <f>+'Հավելված 6'!G45</f>
        <v>240660</v>
      </c>
      <c r="H42" s="104">
        <v>0</v>
      </c>
      <c r="I42" s="104">
        <v>0</v>
      </c>
    </row>
    <row r="43" spans="2:9">
      <c r="B43" s="66"/>
      <c r="C43" s="105"/>
      <c r="D43" s="66" t="str">
        <f>+'Հավելված 6'!D46</f>
        <v>Որոտան-Խոտ ավտոճանապարհի վերակառուցում</v>
      </c>
      <c r="E43" s="19">
        <f t="shared" si="6"/>
        <v>2249181.9</v>
      </c>
      <c r="F43" s="104">
        <v>0</v>
      </c>
      <c r="G43" s="104">
        <f>+'Հավելված 6'!G46</f>
        <v>2249181.9</v>
      </c>
      <c r="H43" s="104">
        <v>0</v>
      </c>
      <c r="I43" s="104">
        <v>0</v>
      </c>
    </row>
    <row r="44" spans="2:9" s="82" customFormat="1" ht="29.25" customHeight="1">
      <c r="B44" s="80">
        <v>1049</v>
      </c>
      <c r="C44" s="81">
        <v>21002</v>
      </c>
      <c r="D44" s="80" t="s">
        <v>93</v>
      </c>
      <c r="E44" s="79">
        <f t="shared" si="2"/>
        <v>-4054003.8</v>
      </c>
      <c r="F44" s="79">
        <f t="shared" ref="F44" si="7">-F45</f>
        <v>0</v>
      </c>
      <c r="G44" s="79">
        <f>+'Հավելված 6'!G49</f>
        <v>-4054003.8</v>
      </c>
      <c r="H44" s="79">
        <v>0</v>
      </c>
      <c r="I44" s="79">
        <f>-I45</f>
        <v>0</v>
      </c>
    </row>
    <row r="45" spans="2:9" s="82" customFormat="1">
      <c r="B45" s="80">
        <v>1049</v>
      </c>
      <c r="C45" s="81">
        <v>21002</v>
      </c>
      <c r="D45" s="80" t="s">
        <v>94</v>
      </c>
      <c r="E45" s="79">
        <f t="shared" si="2"/>
        <v>10933.9</v>
      </c>
      <c r="F45" s="79">
        <f>SUM(F46:F46)</f>
        <v>0</v>
      </c>
      <c r="G45" s="79">
        <f>SUM(G46:G46)</f>
        <v>10933.9</v>
      </c>
      <c r="H45" s="79">
        <f>SUM(H46:H46)</f>
        <v>0</v>
      </c>
      <c r="I45" s="79">
        <f>SUM(I46:I46)</f>
        <v>0</v>
      </c>
    </row>
    <row r="46" spans="2:9" ht="51.75">
      <c r="B46" s="59"/>
      <c r="C46" s="59"/>
      <c r="D46" s="63" t="str">
        <f>+'Հավելված 6'!D52</f>
        <v>Տ-2-21 Հ-8 /Մրգավետ/ - Արևշատ (Տ-2-25) մարզային նշանակության ավտոճանապարհի կմ4+200 կամրջի հիմնանորոգում</v>
      </c>
      <c r="E46" s="19">
        <f t="shared" si="2"/>
        <v>10933.9</v>
      </c>
      <c r="F46" s="19">
        <v>0</v>
      </c>
      <c r="G46" s="19">
        <f>+'Հավելված 6'!G52</f>
        <v>10933.9</v>
      </c>
      <c r="H46" s="19">
        <v>0</v>
      </c>
      <c r="I46" s="19">
        <v>0</v>
      </c>
    </row>
    <row r="49" spans="4:7" ht="51.75">
      <c r="D49" s="107" t="s">
        <v>128</v>
      </c>
      <c r="E49" s="108"/>
      <c r="F49" s="108"/>
      <c r="G49" s="109" t="s">
        <v>129</v>
      </c>
    </row>
  </sheetData>
  <mergeCells count="7">
    <mergeCell ref="B4:I4"/>
    <mergeCell ref="H5:I5"/>
    <mergeCell ref="B6:C7"/>
    <mergeCell ref="D6:D8"/>
    <mergeCell ref="E6:I6"/>
    <mergeCell ref="E7:E8"/>
    <mergeCell ref="F7:I7"/>
  </mergeCells>
  <printOptions horizontalCentered="1"/>
  <pageMargins left="0.15748031496062992" right="0.15748031496062992" top="0.19" bottom="0.19" header="0.19685039370078741" footer="0.19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7"/>
  <sheetViews>
    <sheetView topLeftCell="A19" zoomScaleNormal="100" zoomScaleSheetLayoutView="100" workbookViewId="0">
      <selection activeCell="H23" sqref="H23"/>
    </sheetView>
  </sheetViews>
  <sheetFormatPr defaultRowHeight="17.25"/>
  <cols>
    <col min="1" max="1" width="9.140625" style="3"/>
    <col min="2" max="2" width="8.5703125" style="3" bestFit="1" customWidth="1"/>
    <col min="3" max="3" width="7.85546875" style="3" customWidth="1"/>
    <col min="4" max="4" width="7.140625" style="3" customWidth="1"/>
    <col min="5" max="5" width="10.140625" style="3" bestFit="1" customWidth="1"/>
    <col min="6" max="6" width="14.7109375" style="3" bestFit="1" customWidth="1"/>
    <col min="7" max="7" width="71.42578125" style="3" customWidth="1"/>
    <col min="8" max="10" width="18" style="3" customWidth="1"/>
    <col min="11" max="11" width="12.42578125" style="3" bestFit="1" customWidth="1"/>
    <col min="12" max="12" width="9.42578125" style="3" customWidth="1"/>
    <col min="13" max="16384" width="9.140625" style="3"/>
  </cols>
  <sheetData>
    <row r="1" spans="2:11">
      <c r="J1" s="5" t="s">
        <v>124</v>
      </c>
    </row>
    <row r="2" spans="2:11">
      <c r="J2" s="5" t="s">
        <v>45</v>
      </c>
    </row>
    <row r="3" spans="2:11">
      <c r="J3" s="5" t="s">
        <v>1</v>
      </c>
    </row>
    <row r="5" spans="2:11" ht="39" customHeight="1">
      <c r="B5" s="295" t="s">
        <v>299</v>
      </c>
      <c r="C5" s="295"/>
      <c r="D5" s="295"/>
      <c r="E5" s="295"/>
      <c r="F5" s="295"/>
      <c r="G5" s="295"/>
      <c r="H5" s="295"/>
      <c r="I5" s="295"/>
      <c r="J5" s="295"/>
    </row>
    <row r="7" spans="2:11">
      <c r="J7" s="5" t="s">
        <v>258</v>
      </c>
    </row>
    <row r="8" spans="2:11" s="4" customFormat="1" ht="57.75" customHeight="1">
      <c r="B8" s="296" t="s">
        <v>7</v>
      </c>
      <c r="C8" s="296"/>
      <c r="D8" s="296"/>
      <c r="E8" s="296" t="s">
        <v>2</v>
      </c>
      <c r="F8" s="296"/>
      <c r="G8" s="296" t="s">
        <v>3</v>
      </c>
      <c r="H8" s="296" t="s">
        <v>44</v>
      </c>
      <c r="I8" s="296"/>
      <c r="J8" s="296"/>
    </row>
    <row r="9" spans="2:11" s="4" customFormat="1" ht="42" customHeight="1">
      <c r="B9" s="223" t="s">
        <v>52</v>
      </c>
      <c r="C9" s="223" t="s">
        <v>51</v>
      </c>
      <c r="D9" s="223" t="s">
        <v>50</v>
      </c>
      <c r="E9" s="223" t="s">
        <v>39</v>
      </c>
      <c r="F9" s="223" t="s">
        <v>40</v>
      </c>
      <c r="G9" s="296"/>
      <c r="H9" s="197" t="s">
        <v>35</v>
      </c>
      <c r="I9" s="197" t="s">
        <v>32</v>
      </c>
      <c r="J9" s="197" t="s">
        <v>38</v>
      </c>
    </row>
    <row r="10" spans="2:11" s="4" customFormat="1">
      <c r="B10" s="198"/>
      <c r="C10" s="198"/>
      <c r="D10" s="198"/>
      <c r="E10" s="199"/>
      <c r="F10" s="199"/>
      <c r="G10" s="220" t="s">
        <v>6</v>
      </c>
      <c r="H10" s="167">
        <f t="shared" ref="H10:J10" si="0">+H12</f>
        <v>0</v>
      </c>
      <c r="I10" s="167">
        <f t="shared" si="0"/>
        <v>0</v>
      </c>
      <c r="J10" s="167">
        <f t="shared" si="0"/>
        <v>0</v>
      </c>
    </row>
    <row r="11" spans="2:11" s="4" customFormat="1">
      <c r="B11" s="198"/>
      <c r="C11" s="198"/>
      <c r="D11" s="198"/>
      <c r="E11" s="199"/>
      <c r="F11" s="199"/>
      <c r="G11" s="220" t="s">
        <v>8</v>
      </c>
      <c r="H11" s="167"/>
      <c r="I11" s="167"/>
      <c r="J11" s="167"/>
    </row>
    <row r="12" spans="2:11" s="4" customFormat="1" ht="34.5">
      <c r="B12" s="198"/>
      <c r="C12" s="198"/>
      <c r="D12" s="198"/>
      <c r="E12" s="199"/>
      <c r="F12" s="199"/>
      <c r="G12" s="220" t="s">
        <v>14</v>
      </c>
      <c r="H12" s="167">
        <f>H13+H32</f>
        <v>0</v>
      </c>
      <c r="I12" s="167">
        <f t="shared" ref="I12:J12" si="1">I13+I32</f>
        <v>0</v>
      </c>
      <c r="J12" s="167">
        <f t="shared" si="1"/>
        <v>0</v>
      </c>
    </row>
    <row r="13" spans="2:11" s="4" customFormat="1" ht="34.5">
      <c r="B13" s="1" t="s">
        <v>28</v>
      </c>
      <c r="C13" s="1"/>
      <c r="D13" s="1"/>
      <c r="E13" s="1"/>
      <c r="F13" s="1"/>
      <c r="G13" s="1" t="s">
        <v>227</v>
      </c>
      <c r="H13" s="167">
        <f>+H15</f>
        <v>0</v>
      </c>
      <c r="I13" s="167">
        <f t="shared" ref="I13:J13" si="2">+I15</f>
        <v>-3400000</v>
      </c>
      <c r="J13" s="167">
        <f t="shared" si="2"/>
        <v>-3400000</v>
      </c>
      <c r="K13" s="3"/>
    </row>
    <row r="14" spans="2:11" s="4" customFormat="1">
      <c r="B14" s="1"/>
      <c r="C14" s="1"/>
      <c r="D14" s="1"/>
      <c r="E14" s="1"/>
      <c r="F14" s="1"/>
      <c r="G14" s="1" t="s">
        <v>4</v>
      </c>
      <c r="H14" s="167"/>
      <c r="I14" s="167"/>
      <c r="J14" s="167"/>
      <c r="K14" s="3"/>
    </row>
    <row r="15" spans="2:11" s="4" customFormat="1" ht="34.5">
      <c r="B15" s="1"/>
      <c r="C15" s="1" t="s">
        <v>228</v>
      </c>
      <c r="D15" s="1"/>
      <c r="E15" s="1"/>
      <c r="F15" s="1"/>
      <c r="G15" s="1" t="s">
        <v>229</v>
      </c>
      <c r="H15" s="167">
        <f>+H17</f>
        <v>0</v>
      </c>
      <c r="I15" s="167">
        <f t="shared" ref="I15:J15" si="3">+I17</f>
        <v>-3400000</v>
      </c>
      <c r="J15" s="167">
        <f t="shared" si="3"/>
        <v>-3400000</v>
      </c>
      <c r="K15" s="3"/>
    </row>
    <row r="16" spans="2:11" s="4" customFormat="1">
      <c r="B16" s="1"/>
      <c r="C16" s="1"/>
      <c r="D16" s="1"/>
      <c r="E16" s="1"/>
      <c r="F16" s="1"/>
      <c r="G16" s="1" t="s">
        <v>4</v>
      </c>
      <c r="H16" s="167"/>
      <c r="I16" s="167"/>
      <c r="J16" s="167"/>
      <c r="K16" s="3"/>
    </row>
    <row r="17" spans="2:11" s="4" customFormat="1" ht="34.5">
      <c r="B17" s="1"/>
      <c r="C17" s="1"/>
      <c r="D17" s="1" t="s">
        <v>28</v>
      </c>
      <c r="E17" s="1"/>
      <c r="F17" s="1"/>
      <c r="G17" s="1" t="s">
        <v>229</v>
      </c>
      <c r="H17" s="167">
        <f>+H19</f>
        <v>0</v>
      </c>
      <c r="I17" s="167">
        <f t="shared" ref="I17:J17" si="4">+I19</f>
        <v>-3400000</v>
      </c>
      <c r="J17" s="167">
        <f t="shared" si="4"/>
        <v>-3400000</v>
      </c>
      <c r="K17" s="3"/>
    </row>
    <row r="18" spans="2:11" s="4" customFormat="1">
      <c r="B18" s="1"/>
      <c r="C18" s="1"/>
      <c r="D18" s="1"/>
      <c r="E18" s="1"/>
      <c r="F18" s="1"/>
      <c r="G18" s="1" t="s">
        <v>4</v>
      </c>
      <c r="H18" s="167"/>
      <c r="I18" s="167"/>
      <c r="J18" s="167"/>
      <c r="K18" s="3"/>
    </row>
    <row r="19" spans="2:11" s="4" customFormat="1" ht="34.5">
      <c r="B19" s="1"/>
      <c r="C19" s="1"/>
      <c r="D19" s="1"/>
      <c r="E19" s="1"/>
      <c r="F19" s="1"/>
      <c r="G19" s="1" t="s">
        <v>13</v>
      </c>
      <c r="H19" s="167">
        <f>+H21</f>
        <v>0</v>
      </c>
      <c r="I19" s="167">
        <f t="shared" ref="I19:J19" si="5">+I21</f>
        <v>-3400000</v>
      </c>
      <c r="J19" s="167">
        <f t="shared" si="5"/>
        <v>-3400000</v>
      </c>
      <c r="K19" s="3"/>
    </row>
    <row r="20" spans="2:11" s="4" customFormat="1">
      <c r="B20" s="163"/>
      <c r="C20" s="163"/>
      <c r="D20" s="163"/>
      <c r="E20" s="203"/>
      <c r="F20" s="164"/>
      <c r="G20" s="220" t="s">
        <v>4</v>
      </c>
      <c r="H20" s="167"/>
      <c r="I20" s="167"/>
      <c r="J20" s="167"/>
    </row>
    <row r="21" spans="2:11" s="4" customFormat="1">
      <c r="B21" s="1"/>
      <c r="C21" s="1"/>
      <c r="D21" s="1"/>
      <c r="E21" s="228" t="s">
        <v>213</v>
      </c>
      <c r="F21" s="228"/>
      <c r="G21" s="228" t="s">
        <v>215</v>
      </c>
      <c r="H21" s="167">
        <f>+H23</f>
        <v>0</v>
      </c>
      <c r="I21" s="167">
        <f t="shared" ref="I21:J21" si="6">+I23</f>
        <v>-3400000</v>
      </c>
      <c r="J21" s="167">
        <f t="shared" si="6"/>
        <v>-3400000</v>
      </c>
      <c r="K21" s="3"/>
    </row>
    <row r="22" spans="2:11" s="4" customFormat="1">
      <c r="B22" s="1"/>
      <c r="C22" s="1"/>
      <c r="D22" s="1"/>
      <c r="E22" s="228"/>
      <c r="F22" s="228"/>
      <c r="G22" s="228" t="s">
        <v>4</v>
      </c>
      <c r="H22" s="167"/>
      <c r="I22" s="167"/>
      <c r="J22" s="167"/>
      <c r="K22" s="3"/>
    </row>
    <row r="23" spans="2:11" ht="34.5">
      <c r="B23" s="1"/>
      <c r="C23" s="1"/>
      <c r="D23" s="1"/>
      <c r="E23" s="228"/>
      <c r="F23" s="228" t="s">
        <v>220</v>
      </c>
      <c r="G23" s="228" t="s">
        <v>221</v>
      </c>
      <c r="H23" s="167">
        <f>+H25</f>
        <v>0</v>
      </c>
      <c r="I23" s="167">
        <f t="shared" ref="I23:J23" si="7">+I25</f>
        <v>-3400000</v>
      </c>
      <c r="J23" s="167">
        <f t="shared" si="7"/>
        <v>-3400000</v>
      </c>
    </row>
    <row r="24" spans="2:11">
      <c r="B24" s="1"/>
      <c r="C24" s="1"/>
      <c r="D24" s="1"/>
      <c r="E24" s="228"/>
      <c r="F24" s="228"/>
      <c r="G24" s="228" t="s">
        <v>10</v>
      </c>
      <c r="H24" s="167"/>
      <c r="I24" s="167"/>
      <c r="J24" s="167"/>
    </row>
    <row r="25" spans="2:11">
      <c r="B25" s="1"/>
      <c r="C25" s="1"/>
      <c r="D25" s="1"/>
      <c r="E25" s="228"/>
      <c r="F25" s="228"/>
      <c r="G25" s="2" t="s">
        <v>27</v>
      </c>
      <c r="H25" s="167">
        <f>+H27</f>
        <v>0</v>
      </c>
      <c r="I25" s="167">
        <f t="shared" ref="I25:J25" si="8">+I27</f>
        <v>-3400000</v>
      </c>
      <c r="J25" s="167">
        <f t="shared" si="8"/>
        <v>-3400000</v>
      </c>
    </row>
    <row r="26" spans="2:11" ht="34.5">
      <c r="B26" s="1"/>
      <c r="C26" s="1"/>
      <c r="D26" s="1"/>
      <c r="E26" s="228"/>
      <c r="F26" s="228"/>
      <c r="G26" s="228" t="s">
        <v>12</v>
      </c>
      <c r="H26" s="167"/>
      <c r="I26" s="167"/>
      <c r="J26" s="167"/>
    </row>
    <row r="27" spans="2:11">
      <c r="B27" s="1"/>
      <c r="C27" s="1"/>
      <c r="D27" s="1"/>
      <c r="E27" s="228"/>
      <c r="F27" s="228"/>
      <c r="G27" s="228" t="s">
        <v>5</v>
      </c>
      <c r="H27" s="167">
        <f>+H28</f>
        <v>0</v>
      </c>
      <c r="I27" s="167">
        <f t="shared" ref="I27:J30" si="9">+I28</f>
        <v>-3400000</v>
      </c>
      <c r="J27" s="167">
        <f t="shared" si="9"/>
        <v>-3400000</v>
      </c>
    </row>
    <row r="28" spans="2:11">
      <c r="B28" s="1"/>
      <c r="C28" s="1"/>
      <c r="D28" s="1"/>
      <c r="E28" s="228"/>
      <c r="F28" s="228"/>
      <c r="G28" s="228" t="s">
        <v>176</v>
      </c>
      <c r="H28" s="167">
        <f>+H29</f>
        <v>0</v>
      </c>
      <c r="I28" s="167">
        <f t="shared" si="9"/>
        <v>-3400000</v>
      </c>
      <c r="J28" s="167">
        <f t="shared" si="9"/>
        <v>-3400000</v>
      </c>
    </row>
    <row r="29" spans="2:11">
      <c r="B29" s="1"/>
      <c r="C29" s="1"/>
      <c r="D29" s="1"/>
      <c r="E29" s="228"/>
      <c r="F29" s="228"/>
      <c r="G29" s="228" t="s">
        <v>177</v>
      </c>
      <c r="H29" s="167">
        <f>+H30</f>
        <v>0</v>
      </c>
      <c r="I29" s="167">
        <f t="shared" si="9"/>
        <v>-3400000</v>
      </c>
      <c r="J29" s="167">
        <f t="shared" si="9"/>
        <v>-3400000</v>
      </c>
    </row>
    <row r="30" spans="2:11" ht="34.5">
      <c r="B30" s="1"/>
      <c r="C30" s="1"/>
      <c r="D30" s="1"/>
      <c r="E30" s="228"/>
      <c r="F30" s="228"/>
      <c r="G30" s="228" t="s">
        <v>178</v>
      </c>
      <c r="H30" s="167">
        <f>+H31</f>
        <v>0</v>
      </c>
      <c r="I30" s="167">
        <f t="shared" si="9"/>
        <v>-3400000</v>
      </c>
      <c r="J30" s="167">
        <f t="shared" si="9"/>
        <v>-3400000</v>
      </c>
    </row>
    <row r="31" spans="2:11">
      <c r="B31" s="1"/>
      <c r="C31" s="1"/>
      <c r="D31" s="1"/>
      <c r="E31" s="228"/>
      <c r="F31" s="228"/>
      <c r="G31" s="228" t="s">
        <v>230</v>
      </c>
      <c r="H31" s="167">
        <v>0</v>
      </c>
      <c r="I31" s="167">
        <v>-3400000</v>
      </c>
      <c r="J31" s="167">
        <v>-3400000</v>
      </c>
    </row>
    <row r="32" spans="2:11" s="4" customFormat="1">
      <c r="B32" s="163" t="s">
        <v>64</v>
      </c>
      <c r="C32" s="200"/>
      <c r="D32" s="200"/>
      <c r="E32" s="201"/>
      <c r="F32" s="164"/>
      <c r="G32" s="202" t="s">
        <v>65</v>
      </c>
      <c r="H32" s="167">
        <f t="shared" ref="H32:I32" si="10">H34</f>
        <v>0</v>
      </c>
      <c r="I32" s="167">
        <f t="shared" si="10"/>
        <v>3400000.0000000005</v>
      </c>
      <c r="J32" s="167">
        <f t="shared" ref="J32" si="11">J34</f>
        <v>3400000</v>
      </c>
    </row>
    <row r="33" spans="2:10" s="4" customFormat="1">
      <c r="B33" s="163"/>
      <c r="C33" s="200"/>
      <c r="D33" s="200"/>
      <c r="E33" s="201"/>
      <c r="F33" s="164"/>
      <c r="G33" s="220" t="s">
        <v>4</v>
      </c>
      <c r="H33" s="167"/>
      <c r="I33" s="167"/>
      <c r="J33" s="167"/>
    </row>
    <row r="34" spans="2:10" s="4" customFormat="1">
      <c r="B34" s="163"/>
      <c r="C34" s="163" t="s">
        <v>66</v>
      </c>
      <c r="D34" s="200"/>
      <c r="E34" s="201"/>
      <c r="F34" s="164"/>
      <c r="G34" s="202" t="s">
        <v>67</v>
      </c>
      <c r="H34" s="167">
        <f t="shared" ref="H34:I34" si="12">H36</f>
        <v>0</v>
      </c>
      <c r="I34" s="167">
        <f t="shared" si="12"/>
        <v>3400000.0000000005</v>
      </c>
      <c r="J34" s="167">
        <f t="shared" ref="J34" si="13">J36</f>
        <v>3400000</v>
      </c>
    </row>
    <row r="35" spans="2:10" s="4" customFormat="1">
      <c r="B35" s="163"/>
      <c r="C35" s="163"/>
      <c r="D35" s="200"/>
      <c r="E35" s="201"/>
      <c r="F35" s="164"/>
      <c r="G35" s="220" t="s">
        <v>4</v>
      </c>
      <c r="H35" s="167"/>
      <c r="I35" s="167"/>
      <c r="J35" s="167"/>
    </row>
    <row r="36" spans="2:10" s="4" customFormat="1">
      <c r="B36" s="163"/>
      <c r="C36" s="163"/>
      <c r="D36" s="163" t="s">
        <v>28</v>
      </c>
      <c r="E36" s="203"/>
      <c r="F36" s="164"/>
      <c r="G36" s="220" t="s">
        <v>68</v>
      </c>
      <c r="H36" s="167">
        <f t="shared" ref="H36:I36" si="14">+H38</f>
        <v>0</v>
      </c>
      <c r="I36" s="167">
        <f t="shared" si="14"/>
        <v>3400000.0000000005</v>
      </c>
      <c r="J36" s="167">
        <f>+J38</f>
        <v>3400000</v>
      </c>
    </row>
    <row r="37" spans="2:10" s="4" customFormat="1">
      <c r="B37" s="163"/>
      <c r="C37" s="163"/>
      <c r="D37" s="163"/>
      <c r="E37" s="203"/>
      <c r="F37" s="164"/>
      <c r="G37" s="220" t="s">
        <v>4</v>
      </c>
      <c r="H37" s="167"/>
      <c r="I37" s="167"/>
      <c r="J37" s="167"/>
    </row>
    <row r="38" spans="2:10" s="4" customFormat="1" ht="34.5">
      <c r="B38" s="163"/>
      <c r="C38" s="163"/>
      <c r="D38" s="163"/>
      <c r="E38" s="203"/>
      <c r="F38" s="164"/>
      <c r="G38" s="220" t="s">
        <v>13</v>
      </c>
      <c r="H38" s="167">
        <f t="shared" ref="H38:I38" si="15">+H40</f>
        <v>0</v>
      </c>
      <c r="I38" s="167">
        <f t="shared" si="15"/>
        <v>3400000.0000000005</v>
      </c>
      <c r="J38" s="167">
        <f>+J40</f>
        <v>3400000</v>
      </c>
    </row>
    <row r="39" spans="2:10" s="4" customFormat="1">
      <c r="B39" s="163"/>
      <c r="C39" s="163"/>
      <c r="D39" s="163"/>
      <c r="E39" s="203"/>
      <c r="F39" s="164"/>
      <c r="G39" s="220" t="s">
        <v>4</v>
      </c>
      <c r="H39" s="167"/>
      <c r="I39" s="167"/>
      <c r="J39" s="167"/>
    </row>
    <row r="40" spans="2:10" s="4" customFormat="1" ht="17.25" customHeight="1">
      <c r="B40" s="163"/>
      <c r="C40" s="163"/>
      <c r="D40" s="163"/>
      <c r="E40" s="164" t="s">
        <v>69</v>
      </c>
      <c r="F40" s="203"/>
      <c r="G40" s="204" t="s">
        <v>70</v>
      </c>
      <c r="H40" s="167">
        <f>H87+H71+H42+H53+H62+H103+H114</f>
        <v>0</v>
      </c>
      <c r="I40" s="167">
        <f t="shared" ref="I40:J40" si="16">I87+I71+I42+I53+I62+I103+I114</f>
        <v>3400000.0000000005</v>
      </c>
      <c r="J40" s="167">
        <f t="shared" si="16"/>
        <v>3400000</v>
      </c>
    </row>
    <row r="41" spans="2:10" s="4" customFormat="1">
      <c r="B41" s="163"/>
      <c r="C41" s="163"/>
      <c r="D41" s="163"/>
      <c r="E41" s="164"/>
      <c r="F41" s="165"/>
      <c r="G41" s="220" t="s">
        <v>4</v>
      </c>
      <c r="H41" s="167"/>
      <c r="I41" s="167"/>
      <c r="J41" s="167"/>
    </row>
    <row r="42" spans="2:10" s="192" customFormat="1" ht="51.75">
      <c r="B42" s="193"/>
      <c r="C42" s="193"/>
      <c r="D42" s="193"/>
      <c r="E42" s="210"/>
      <c r="F42" s="210">
        <v>11012</v>
      </c>
      <c r="G42" s="211" t="s">
        <v>182</v>
      </c>
      <c r="H42" s="167">
        <f>+H44</f>
        <v>0</v>
      </c>
      <c r="I42" s="167">
        <f>+I44</f>
        <v>-1100000</v>
      </c>
      <c r="J42" s="167">
        <f>+J44</f>
        <v>-1911272</v>
      </c>
    </row>
    <row r="43" spans="2:10" s="192" customFormat="1">
      <c r="B43" s="193"/>
      <c r="C43" s="193"/>
      <c r="D43" s="193"/>
      <c r="E43" s="210"/>
      <c r="F43" s="220"/>
      <c r="G43" s="220" t="s">
        <v>10</v>
      </c>
      <c r="H43" s="167"/>
      <c r="I43" s="167"/>
      <c r="J43" s="167"/>
    </row>
    <row r="44" spans="2:10" s="192" customFormat="1" ht="34.5">
      <c r="B44" s="212"/>
      <c r="C44" s="212"/>
      <c r="D44" s="212"/>
      <c r="E44" s="212"/>
      <c r="F44" s="220"/>
      <c r="G44" s="224" t="s">
        <v>13</v>
      </c>
      <c r="H44" s="167">
        <f t="shared" ref="H44:J44" si="17">H46</f>
        <v>0</v>
      </c>
      <c r="I44" s="167">
        <f t="shared" si="17"/>
        <v>-1100000</v>
      </c>
      <c r="J44" s="167">
        <f t="shared" si="17"/>
        <v>-1911272</v>
      </c>
    </row>
    <row r="45" spans="2:10" s="192" customFormat="1" ht="34.5">
      <c r="B45" s="212"/>
      <c r="C45" s="212"/>
      <c r="D45" s="212"/>
      <c r="E45" s="212"/>
      <c r="F45" s="220"/>
      <c r="G45" s="220" t="s">
        <v>12</v>
      </c>
      <c r="H45" s="167"/>
      <c r="I45" s="167"/>
      <c r="J45" s="167"/>
    </row>
    <row r="46" spans="2:10" s="192" customFormat="1">
      <c r="B46" s="193"/>
      <c r="C46" s="193"/>
      <c r="D46" s="193"/>
      <c r="E46" s="193"/>
      <c r="F46" s="220"/>
      <c r="G46" s="220" t="s">
        <v>5</v>
      </c>
      <c r="H46" s="167">
        <f t="shared" ref="H46:J46" si="18">+H47</f>
        <v>0</v>
      </c>
      <c r="I46" s="167">
        <f t="shared" si="18"/>
        <v>-1100000</v>
      </c>
      <c r="J46" s="167">
        <f t="shared" si="18"/>
        <v>-1911272</v>
      </c>
    </row>
    <row r="47" spans="2:10" s="192" customFormat="1">
      <c r="B47" s="193"/>
      <c r="C47" s="193"/>
      <c r="D47" s="193"/>
      <c r="E47" s="193"/>
      <c r="F47" s="220"/>
      <c r="G47" s="220" t="s">
        <v>176</v>
      </c>
      <c r="H47" s="167">
        <f>H48+H51</f>
        <v>0</v>
      </c>
      <c r="I47" s="167">
        <f t="shared" ref="I47:J47" si="19">I48+I51</f>
        <v>-1100000</v>
      </c>
      <c r="J47" s="167">
        <f t="shared" si="19"/>
        <v>-1911272</v>
      </c>
    </row>
    <row r="48" spans="2:10" s="192" customFormat="1">
      <c r="B48" s="193"/>
      <c r="C48" s="193"/>
      <c r="D48" s="193"/>
      <c r="E48" s="193"/>
      <c r="F48" s="220"/>
      <c r="G48" s="220" t="s">
        <v>177</v>
      </c>
      <c r="H48" s="167">
        <f>H49</f>
        <v>0</v>
      </c>
      <c r="I48" s="167">
        <f>I49</f>
        <v>-1000000</v>
      </c>
      <c r="J48" s="167">
        <f>J49</f>
        <v>-1811272</v>
      </c>
    </row>
    <row r="49" spans="2:11" s="192" customFormat="1" ht="34.5">
      <c r="B49" s="193"/>
      <c r="C49" s="193"/>
      <c r="D49" s="193"/>
      <c r="E49" s="210"/>
      <c r="F49" s="220"/>
      <c r="G49" s="220" t="s">
        <v>178</v>
      </c>
      <c r="H49" s="167">
        <f>+H50</f>
        <v>0</v>
      </c>
      <c r="I49" s="167">
        <f>+I50</f>
        <v>-1000000</v>
      </c>
      <c r="J49" s="167">
        <f>+J50</f>
        <v>-1811272</v>
      </c>
    </row>
    <row r="50" spans="2:11" s="192" customFormat="1">
      <c r="B50" s="193"/>
      <c r="C50" s="193"/>
      <c r="D50" s="193"/>
      <c r="E50" s="193"/>
      <c r="F50" s="220"/>
      <c r="G50" s="220" t="s">
        <v>179</v>
      </c>
      <c r="H50" s="167">
        <v>0</v>
      </c>
      <c r="I50" s="167">
        <f>+'Հավելված 4'!H27</f>
        <v>-1000000</v>
      </c>
      <c r="J50" s="167">
        <f>+'Հավելված 4'!K27</f>
        <v>-1811272</v>
      </c>
    </row>
    <row r="51" spans="2:11" s="192" customFormat="1">
      <c r="B51" s="193"/>
      <c r="C51" s="193"/>
      <c r="D51" s="193"/>
      <c r="E51" s="193"/>
      <c r="F51" s="220"/>
      <c r="G51" s="220" t="s">
        <v>180</v>
      </c>
      <c r="H51" s="167">
        <f>+H52</f>
        <v>0</v>
      </c>
      <c r="I51" s="167">
        <f t="shared" ref="I51:J51" si="20">+I52</f>
        <v>-100000</v>
      </c>
      <c r="J51" s="167">
        <f t="shared" si="20"/>
        <v>-100000</v>
      </c>
    </row>
    <row r="52" spans="2:11" s="192" customFormat="1" ht="63" customHeight="1">
      <c r="B52" s="193"/>
      <c r="C52" s="193"/>
      <c r="D52" s="193"/>
      <c r="E52" s="193"/>
      <c r="F52" s="220"/>
      <c r="G52" s="220" t="s">
        <v>181</v>
      </c>
      <c r="H52" s="167">
        <v>0</v>
      </c>
      <c r="I52" s="167">
        <f>+'Հավելված 4'!H29</f>
        <v>-100000</v>
      </c>
      <c r="J52" s="167">
        <f>+'Հավելված 4'!K29</f>
        <v>-100000</v>
      </c>
    </row>
    <row r="53" spans="2:11" s="192" customFormat="1" ht="58.9" customHeight="1">
      <c r="B53" s="194"/>
      <c r="C53" s="194"/>
      <c r="D53" s="194"/>
      <c r="E53" s="210"/>
      <c r="F53" s="210">
        <v>11016</v>
      </c>
      <c r="G53" s="211" t="s">
        <v>170</v>
      </c>
      <c r="H53" s="167">
        <f>+'Հավելված 4'!E30</f>
        <v>0</v>
      </c>
      <c r="I53" s="167">
        <f>+I55</f>
        <v>0</v>
      </c>
      <c r="J53" s="167">
        <f>J55</f>
        <v>-1500000</v>
      </c>
      <c r="K53" s="195"/>
    </row>
    <row r="54" spans="2:11" s="192" customFormat="1">
      <c r="B54" s="194"/>
      <c r="C54" s="194"/>
      <c r="D54" s="194"/>
      <c r="E54" s="210"/>
      <c r="F54" s="220"/>
      <c r="G54" s="220" t="s">
        <v>10</v>
      </c>
      <c r="H54" s="167"/>
      <c r="I54" s="167"/>
      <c r="J54" s="167"/>
      <c r="K54" s="195"/>
    </row>
    <row r="55" spans="2:11" s="192" customFormat="1" ht="34.5">
      <c r="B55" s="194"/>
      <c r="C55" s="194"/>
      <c r="D55" s="194"/>
      <c r="E55" s="212"/>
      <c r="F55" s="220"/>
      <c r="G55" s="224" t="s">
        <v>13</v>
      </c>
      <c r="H55" s="167">
        <f t="shared" ref="H55:J55" si="21">H57</f>
        <v>0</v>
      </c>
      <c r="I55" s="167">
        <f t="shared" si="21"/>
        <v>0</v>
      </c>
      <c r="J55" s="167">
        <f t="shared" si="21"/>
        <v>-1500000</v>
      </c>
      <c r="K55" s="195"/>
    </row>
    <row r="56" spans="2:11" s="192" customFormat="1" ht="34.5">
      <c r="B56" s="194"/>
      <c r="C56" s="194"/>
      <c r="D56" s="194"/>
      <c r="E56" s="212"/>
      <c r="F56" s="220"/>
      <c r="G56" s="220" t="s">
        <v>12</v>
      </c>
      <c r="H56" s="167"/>
      <c r="I56" s="167"/>
      <c r="J56" s="167"/>
      <c r="K56" s="195"/>
    </row>
    <row r="57" spans="2:11" s="192" customFormat="1">
      <c r="B57" s="194"/>
      <c r="C57" s="194"/>
      <c r="D57" s="194"/>
      <c r="E57" s="193"/>
      <c r="F57" s="220"/>
      <c r="G57" s="220" t="s">
        <v>5</v>
      </c>
      <c r="H57" s="167">
        <f t="shared" ref="H57:J58" si="22">+H58</f>
        <v>0</v>
      </c>
      <c r="I57" s="167">
        <f t="shared" si="22"/>
        <v>0</v>
      </c>
      <c r="J57" s="167">
        <f t="shared" si="22"/>
        <v>-1500000</v>
      </c>
      <c r="K57" s="195"/>
    </row>
    <row r="58" spans="2:11" s="192" customFormat="1">
      <c r="B58" s="194"/>
      <c r="C58" s="194"/>
      <c r="D58" s="194"/>
      <c r="E58" s="193"/>
      <c r="F58" s="220"/>
      <c r="G58" s="220" t="s">
        <v>176</v>
      </c>
      <c r="H58" s="167">
        <f t="shared" si="22"/>
        <v>0</v>
      </c>
      <c r="I58" s="167">
        <f t="shared" si="22"/>
        <v>0</v>
      </c>
      <c r="J58" s="167">
        <f t="shared" si="22"/>
        <v>-1500000</v>
      </c>
      <c r="K58" s="195"/>
    </row>
    <row r="59" spans="2:11" s="192" customFormat="1">
      <c r="B59" s="194"/>
      <c r="C59" s="194"/>
      <c r="D59" s="194"/>
      <c r="E59" s="193"/>
      <c r="F59" s="220"/>
      <c r="G59" s="220" t="s">
        <v>177</v>
      </c>
      <c r="H59" s="167">
        <f>H60</f>
        <v>0</v>
      </c>
      <c r="I59" s="167">
        <f>I60</f>
        <v>0</v>
      </c>
      <c r="J59" s="167">
        <f>J60</f>
        <v>-1500000</v>
      </c>
      <c r="K59" s="195"/>
    </row>
    <row r="60" spans="2:11" s="192" customFormat="1" ht="34.5">
      <c r="B60" s="194"/>
      <c r="C60" s="194"/>
      <c r="D60" s="194"/>
      <c r="E60" s="210"/>
      <c r="F60" s="220"/>
      <c r="G60" s="220" t="s">
        <v>178</v>
      </c>
      <c r="H60" s="167">
        <f>+H61</f>
        <v>0</v>
      </c>
      <c r="I60" s="167">
        <f>+I61</f>
        <v>0</v>
      </c>
      <c r="J60" s="167">
        <f>+J61</f>
        <v>-1500000</v>
      </c>
      <c r="K60" s="195"/>
    </row>
    <row r="61" spans="2:11" s="192" customFormat="1">
      <c r="B61" s="194"/>
      <c r="C61" s="194"/>
      <c r="D61" s="194"/>
      <c r="E61" s="193"/>
      <c r="F61" s="220"/>
      <c r="G61" s="220" t="s">
        <v>179</v>
      </c>
      <c r="H61" s="167">
        <f>+'Հավելված 4'!E38</f>
        <v>0</v>
      </c>
      <c r="I61" s="167">
        <f>+'Հավելված 4'!H30</f>
        <v>0</v>
      </c>
      <c r="J61" s="167">
        <f>+'Հավելված 4'!K30</f>
        <v>-1500000</v>
      </c>
      <c r="K61" s="195"/>
    </row>
    <row r="62" spans="2:11" s="192" customFormat="1" ht="62.45" customHeight="1">
      <c r="B62" s="194"/>
      <c r="C62" s="194"/>
      <c r="D62" s="194"/>
      <c r="E62" s="210"/>
      <c r="F62" s="210">
        <v>11017</v>
      </c>
      <c r="G62" s="211" t="s">
        <v>171</v>
      </c>
      <c r="H62" s="167">
        <f>+H64</f>
        <v>0</v>
      </c>
      <c r="I62" s="167">
        <f>+I64</f>
        <v>-200000</v>
      </c>
      <c r="J62" s="167">
        <f>+J64</f>
        <v>-600000</v>
      </c>
      <c r="K62" s="195"/>
    </row>
    <row r="63" spans="2:11" s="192" customFormat="1">
      <c r="B63" s="194"/>
      <c r="C63" s="194"/>
      <c r="D63" s="194"/>
      <c r="E63" s="210"/>
      <c r="F63" s="220"/>
      <c r="G63" s="220" t="s">
        <v>10</v>
      </c>
      <c r="H63" s="167"/>
      <c r="I63" s="167"/>
      <c r="J63" s="167"/>
      <c r="K63" s="195"/>
    </row>
    <row r="64" spans="2:11" s="192" customFormat="1" ht="34.5">
      <c r="B64" s="194"/>
      <c r="C64" s="194"/>
      <c r="D64" s="194"/>
      <c r="E64" s="212"/>
      <c r="F64" s="220"/>
      <c r="G64" s="224" t="s">
        <v>13</v>
      </c>
      <c r="H64" s="167">
        <f t="shared" ref="H64:J64" si="23">H66</f>
        <v>0</v>
      </c>
      <c r="I64" s="167">
        <f t="shared" si="23"/>
        <v>-200000</v>
      </c>
      <c r="J64" s="167">
        <f t="shared" si="23"/>
        <v>-600000</v>
      </c>
      <c r="K64" s="195"/>
    </row>
    <row r="65" spans="2:11" s="192" customFormat="1" ht="34.5">
      <c r="B65" s="194"/>
      <c r="C65" s="194"/>
      <c r="D65" s="194"/>
      <c r="E65" s="212"/>
      <c r="F65" s="220"/>
      <c r="G65" s="220" t="s">
        <v>12</v>
      </c>
      <c r="H65" s="167"/>
      <c r="I65" s="167"/>
      <c r="J65" s="167"/>
      <c r="K65" s="195"/>
    </row>
    <row r="66" spans="2:11" s="192" customFormat="1">
      <c r="B66" s="194"/>
      <c r="C66" s="194"/>
      <c r="D66" s="194"/>
      <c r="E66" s="193"/>
      <c r="F66" s="220"/>
      <c r="G66" s="220" t="s">
        <v>5</v>
      </c>
      <c r="H66" s="167">
        <f t="shared" ref="H66:J67" si="24">+H67</f>
        <v>0</v>
      </c>
      <c r="I66" s="167">
        <f t="shared" si="24"/>
        <v>-200000</v>
      </c>
      <c r="J66" s="167">
        <f t="shared" si="24"/>
        <v>-600000</v>
      </c>
      <c r="K66" s="195"/>
    </row>
    <row r="67" spans="2:11" s="192" customFormat="1">
      <c r="B67" s="194"/>
      <c r="C67" s="194"/>
      <c r="D67" s="194"/>
      <c r="E67" s="193"/>
      <c r="F67" s="220"/>
      <c r="G67" s="220" t="s">
        <v>176</v>
      </c>
      <c r="H67" s="167">
        <f t="shared" si="24"/>
        <v>0</v>
      </c>
      <c r="I67" s="167">
        <f t="shared" si="24"/>
        <v>-200000</v>
      </c>
      <c r="J67" s="167">
        <f t="shared" si="24"/>
        <v>-600000</v>
      </c>
      <c r="K67" s="195"/>
    </row>
    <row r="68" spans="2:11" s="192" customFormat="1">
      <c r="B68" s="194"/>
      <c r="C68" s="194"/>
      <c r="D68" s="194"/>
      <c r="E68" s="193"/>
      <c r="F68" s="220"/>
      <c r="G68" s="220" t="s">
        <v>177</v>
      </c>
      <c r="H68" s="167">
        <f>H69</f>
        <v>0</v>
      </c>
      <c r="I68" s="167">
        <f>I69</f>
        <v>-200000</v>
      </c>
      <c r="J68" s="167">
        <f>J69</f>
        <v>-600000</v>
      </c>
      <c r="K68" s="195"/>
    </row>
    <row r="69" spans="2:11" s="192" customFormat="1" ht="34.5">
      <c r="B69" s="194"/>
      <c r="C69" s="194"/>
      <c r="D69" s="194"/>
      <c r="E69" s="210"/>
      <c r="F69" s="220"/>
      <c r="G69" s="220" t="s">
        <v>178</v>
      </c>
      <c r="H69" s="167">
        <f>+H70</f>
        <v>0</v>
      </c>
      <c r="I69" s="167">
        <f>+I70</f>
        <v>-200000</v>
      </c>
      <c r="J69" s="167">
        <f>+J70</f>
        <v>-600000</v>
      </c>
      <c r="K69" s="195"/>
    </row>
    <row r="70" spans="2:11" s="192" customFormat="1">
      <c r="B70" s="194"/>
      <c r="C70" s="194"/>
      <c r="D70" s="194"/>
      <c r="E70" s="193"/>
      <c r="F70" s="220"/>
      <c r="G70" s="220" t="s">
        <v>179</v>
      </c>
      <c r="H70" s="167">
        <f>+'Հավելված 4'!E39</f>
        <v>0</v>
      </c>
      <c r="I70" s="167">
        <f>+'Հավելված 4'!H39</f>
        <v>-200000</v>
      </c>
      <c r="J70" s="167">
        <f>+'Հավելված 4'!K39</f>
        <v>-600000</v>
      </c>
      <c r="K70" s="195"/>
    </row>
    <row r="71" spans="2:11" s="4" customFormat="1" ht="34.5">
      <c r="B71" s="163"/>
      <c r="C71" s="163"/>
      <c r="D71" s="163"/>
      <c r="E71" s="164"/>
      <c r="F71" s="165" t="s">
        <v>71</v>
      </c>
      <c r="G71" s="205" t="s">
        <v>72</v>
      </c>
      <c r="H71" s="167">
        <f t="shared" ref="H71:I71" si="25">H80+H73</f>
        <v>0</v>
      </c>
      <c r="I71" s="167">
        <f t="shared" si="25"/>
        <v>6306078.0655000005</v>
      </c>
      <c r="J71" s="167">
        <f>J80+J73</f>
        <v>11454341.9</v>
      </c>
    </row>
    <row r="72" spans="2:11">
      <c r="B72" s="163"/>
      <c r="C72" s="163"/>
      <c r="D72" s="163"/>
      <c r="E72" s="164"/>
      <c r="F72" s="164"/>
      <c r="G72" s="225" t="s">
        <v>73</v>
      </c>
      <c r="H72" s="167"/>
      <c r="I72" s="167"/>
      <c r="J72" s="167"/>
    </row>
    <row r="73" spans="2:11" s="6" customFormat="1">
      <c r="B73" s="163"/>
      <c r="C73" s="163"/>
      <c r="D73" s="163"/>
      <c r="E73" s="164"/>
      <c r="F73" s="164"/>
      <c r="G73" s="224" t="s">
        <v>63</v>
      </c>
      <c r="H73" s="167">
        <f t="shared" ref="H73:I73" si="26">H75</f>
        <v>0</v>
      </c>
      <c r="I73" s="167">
        <f t="shared" si="26"/>
        <v>0</v>
      </c>
      <c r="J73" s="167">
        <f t="shared" ref="J73" si="27">J75</f>
        <v>-7390741.0999999996</v>
      </c>
    </row>
    <row r="74" spans="2:11" ht="34.5">
      <c r="B74" s="163"/>
      <c r="C74" s="163"/>
      <c r="D74" s="163"/>
      <c r="E74" s="164"/>
      <c r="F74" s="164"/>
      <c r="G74" s="225" t="s">
        <v>12</v>
      </c>
      <c r="H74" s="167"/>
      <c r="I74" s="167"/>
      <c r="J74" s="167"/>
    </row>
    <row r="75" spans="2:11">
      <c r="B75" s="163"/>
      <c r="C75" s="163"/>
      <c r="D75" s="163"/>
      <c r="E75" s="164"/>
      <c r="F75" s="164"/>
      <c r="G75" s="220" t="s">
        <v>5</v>
      </c>
      <c r="H75" s="167">
        <f t="shared" ref="H75:I75" si="28">+H76</f>
        <v>0</v>
      </c>
      <c r="I75" s="167">
        <f t="shared" si="28"/>
        <v>0</v>
      </c>
      <c r="J75" s="167">
        <f>+J76</f>
        <v>-7390741.0999999996</v>
      </c>
    </row>
    <row r="76" spans="2:11" ht="21.75" customHeight="1">
      <c r="B76" s="163"/>
      <c r="C76" s="163"/>
      <c r="D76" s="163"/>
      <c r="E76" s="164"/>
      <c r="F76" s="164"/>
      <c r="G76" s="220" t="s">
        <v>74</v>
      </c>
      <c r="H76" s="167">
        <f t="shared" ref="H76:I78" si="29">H77</f>
        <v>0</v>
      </c>
      <c r="I76" s="167">
        <f t="shared" si="29"/>
        <v>0</v>
      </c>
      <c r="J76" s="167">
        <f t="shared" ref="J76:J78" si="30">J77</f>
        <v>-7390741.0999999996</v>
      </c>
    </row>
    <row r="77" spans="2:11" ht="21.75" customHeight="1">
      <c r="B77" s="163"/>
      <c r="C77" s="163"/>
      <c r="D77" s="163"/>
      <c r="E77" s="164"/>
      <c r="F77" s="164"/>
      <c r="G77" s="220" t="s">
        <v>75</v>
      </c>
      <c r="H77" s="167">
        <f t="shared" si="29"/>
        <v>0</v>
      </c>
      <c r="I77" s="167">
        <f t="shared" si="29"/>
        <v>0</v>
      </c>
      <c r="J77" s="167">
        <f t="shared" si="30"/>
        <v>-7390741.0999999996</v>
      </c>
    </row>
    <row r="78" spans="2:11" ht="21.75" customHeight="1">
      <c r="B78" s="163"/>
      <c r="C78" s="163"/>
      <c r="D78" s="163"/>
      <c r="E78" s="164"/>
      <c r="F78" s="164"/>
      <c r="G78" s="220" t="s">
        <v>76</v>
      </c>
      <c r="H78" s="167">
        <f t="shared" si="29"/>
        <v>0</v>
      </c>
      <c r="I78" s="167">
        <f t="shared" si="29"/>
        <v>0</v>
      </c>
      <c r="J78" s="167">
        <f t="shared" si="30"/>
        <v>-7390741.0999999996</v>
      </c>
    </row>
    <row r="79" spans="2:11" ht="21.75" customHeight="1">
      <c r="B79" s="163"/>
      <c r="C79" s="163"/>
      <c r="D79" s="163"/>
      <c r="E79" s="164"/>
      <c r="F79" s="164"/>
      <c r="G79" s="220" t="s">
        <v>77</v>
      </c>
      <c r="H79" s="167">
        <f>+'Հավելված 6'!E16</f>
        <v>0</v>
      </c>
      <c r="I79" s="167">
        <f>+'Հավելված 6'!F16</f>
        <v>0</v>
      </c>
      <c r="J79" s="167">
        <f>+'Հավելված 6'!G16</f>
        <v>-7390741.0999999996</v>
      </c>
    </row>
    <row r="80" spans="2:11" s="6" customFormat="1" ht="34.5">
      <c r="B80" s="163"/>
      <c r="C80" s="163"/>
      <c r="D80" s="163"/>
      <c r="E80" s="164"/>
      <c r="F80" s="164"/>
      <c r="G80" s="224" t="s">
        <v>14</v>
      </c>
      <c r="H80" s="167">
        <f t="shared" ref="H80:I80" si="31">H82</f>
        <v>0</v>
      </c>
      <c r="I80" s="167">
        <f t="shared" si="31"/>
        <v>6306078.0655000005</v>
      </c>
      <c r="J80" s="167">
        <f t="shared" ref="J80" si="32">J82</f>
        <v>18845083</v>
      </c>
    </row>
    <row r="81" spans="2:11" ht="34.5">
      <c r="B81" s="163"/>
      <c r="C81" s="163"/>
      <c r="D81" s="163"/>
      <c r="E81" s="164"/>
      <c r="F81" s="164"/>
      <c r="G81" s="225" t="s">
        <v>9</v>
      </c>
      <c r="H81" s="167"/>
      <c r="I81" s="167"/>
      <c r="J81" s="167"/>
    </row>
    <row r="82" spans="2:11" ht="21.75" customHeight="1">
      <c r="B82" s="163"/>
      <c r="C82" s="163"/>
      <c r="D82" s="163"/>
      <c r="E82" s="164"/>
      <c r="F82" s="164"/>
      <c r="G82" s="220" t="s">
        <v>5</v>
      </c>
      <c r="H82" s="167">
        <f t="shared" ref="H82:I82" si="33">+H83</f>
        <v>0</v>
      </c>
      <c r="I82" s="167">
        <f t="shared" si="33"/>
        <v>6306078.0655000005</v>
      </c>
      <c r="J82" s="167">
        <f>+J83</f>
        <v>18845083</v>
      </c>
    </row>
    <row r="83" spans="2:11" ht="21.75" customHeight="1">
      <c r="B83" s="163"/>
      <c r="C83" s="163"/>
      <c r="D83" s="163"/>
      <c r="E83" s="164"/>
      <c r="F83" s="164"/>
      <c r="G83" s="220" t="s">
        <v>74</v>
      </c>
      <c r="H83" s="167">
        <f t="shared" ref="H83:I83" si="34">H84</f>
        <v>0</v>
      </c>
      <c r="I83" s="167">
        <f t="shared" si="34"/>
        <v>6306078.0655000005</v>
      </c>
      <c r="J83" s="167">
        <f t="shared" ref="J83" si="35">J84</f>
        <v>18845083</v>
      </c>
    </row>
    <row r="84" spans="2:11" ht="21.75" customHeight="1">
      <c r="B84" s="163"/>
      <c r="C84" s="163"/>
      <c r="D84" s="163"/>
      <c r="E84" s="164"/>
      <c r="F84" s="164"/>
      <c r="G84" s="220" t="s">
        <v>75</v>
      </c>
      <c r="H84" s="167">
        <f>+H85</f>
        <v>0</v>
      </c>
      <c r="I84" s="167">
        <f>+I85</f>
        <v>6306078.0655000005</v>
      </c>
      <c r="J84" s="167">
        <f>+J85</f>
        <v>18845083</v>
      </c>
      <c r="K84" s="86"/>
    </row>
    <row r="85" spans="2:11" ht="21.75" customHeight="1">
      <c r="B85" s="163"/>
      <c r="C85" s="163"/>
      <c r="D85" s="163"/>
      <c r="E85" s="164"/>
      <c r="F85" s="164"/>
      <c r="G85" s="220" t="s">
        <v>76</v>
      </c>
      <c r="H85" s="167">
        <f t="shared" ref="H85:J85" si="36">+H86</f>
        <v>0</v>
      </c>
      <c r="I85" s="167">
        <f t="shared" si="36"/>
        <v>6306078.0655000005</v>
      </c>
      <c r="J85" s="167">
        <f t="shared" si="36"/>
        <v>18845083</v>
      </c>
    </row>
    <row r="86" spans="2:11" ht="21.75" customHeight="1">
      <c r="B86" s="163"/>
      <c r="C86" s="163"/>
      <c r="D86" s="163"/>
      <c r="E86" s="164"/>
      <c r="F86" s="164"/>
      <c r="G86" s="208" t="s">
        <v>77</v>
      </c>
      <c r="H86" s="167">
        <f>+'Հավելված 6'!E17</f>
        <v>0</v>
      </c>
      <c r="I86" s="167">
        <f>+'Հավելված 6'!F17</f>
        <v>6306078.0655000005</v>
      </c>
      <c r="J86" s="167">
        <f>+'Հավելված 6'!G17</f>
        <v>18845083</v>
      </c>
    </row>
    <row r="87" spans="2:11" s="4" customFormat="1" ht="21.75" customHeight="1">
      <c r="B87" s="163"/>
      <c r="C87" s="163"/>
      <c r="D87" s="163"/>
      <c r="E87" s="164"/>
      <c r="F87" s="165" t="s">
        <v>78</v>
      </c>
      <c r="G87" s="209" t="s">
        <v>79</v>
      </c>
      <c r="H87" s="167">
        <f t="shared" ref="H87:I87" si="37">H96+H89</f>
        <v>0</v>
      </c>
      <c r="I87" s="167">
        <f t="shared" si="37"/>
        <v>-492415.69999999995</v>
      </c>
      <c r="J87" s="167">
        <f>J96+J89</f>
        <v>-4043069.9</v>
      </c>
    </row>
    <row r="88" spans="2:11">
      <c r="B88" s="163"/>
      <c r="C88" s="163"/>
      <c r="D88" s="163"/>
      <c r="E88" s="164"/>
      <c r="F88" s="164"/>
      <c r="G88" s="225" t="s">
        <v>10</v>
      </c>
      <c r="H88" s="167"/>
      <c r="I88" s="167"/>
      <c r="J88" s="167"/>
    </row>
    <row r="89" spans="2:11" s="6" customFormat="1" ht="20.25" customHeight="1">
      <c r="B89" s="163"/>
      <c r="C89" s="163"/>
      <c r="D89" s="163"/>
      <c r="E89" s="164"/>
      <c r="F89" s="164"/>
      <c r="G89" s="224" t="s">
        <v>27</v>
      </c>
      <c r="H89" s="167">
        <f t="shared" ref="H89:J89" si="38">H91</f>
        <v>0</v>
      </c>
      <c r="I89" s="167">
        <f t="shared" si="38"/>
        <v>-503349.6</v>
      </c>
      <c r="J89" s="167">
        <f t="shared" si="38"/>
        <v>-4054003.8</v>
      </c>
    </row>
    <row r="90" spans="2:11" ht="34.5">
      <c r="B90" s="163"/>
      <c r="C90" s="163"/>
      <c r="D90" s="163"/>
      <c r="E90" s="164"/>
      <c r="F90" s="164"/>
      <c r="G90" s="225" t="s">
        <v>12</v>
      </c>
      <c r="H90" s="167"/>
      <c r="I90" s="167"/>
      <c r="J90" s="167"/>
    </row>
    <row r="91" spans="2:11" ht="21" customHeight="1">
      <c r="B91" s="163"/>
      <c r="C91" s="163"/>
      <c r="D91" s="163"/>
      <c r="E91" s="164"/>
      <c r="F91" s="164"/>
      <c r="G91" s="220" t="s">
        <v>5</v>
      </c>
      <c r="H91" s="167">
        <f t="shared" ref="H91:I91" si="39">+H92</f>
        <v>0</v>
      </c>
      <c r="I91" s="167">
        <f t="shared" si="39"/>
        <v>-503349.6</v>
      </c>
      <c r="J91" s="167">
        <f>+J92</f>
        <v>-4054003.8</v>
      </c>
    </row>
    <row r="92" spans="2:11" ht="21" customHeight="1">
      <c r="B92" s="163"/>
      <c r="C92" s="163"/>
      <c r="D92" s="163"/>
      <c r="E92" s="164"/>
      <c r="F92" s="164"/>
      <c r="G92" s="220" t="s">
        <v>74</v>
      </c>
      <c r="H92" s="167">
        <f t="shared" ref="H92:J94" si="40">H93</f>
        <v>0</v>
      </c>
      <c r="I92" s="167">
        <f t="shared" si="40"/>
        <v>-503349.6</v>
      </c>
      <c r="J92" s="167">
        <f t="shared" si="40"/>
        <v>-4054003.8</v>
      </c>
    </row>
    <row r="93" spans="2:11" ht="21" customHeight="1">
      <c r="B93" s="163"/>
      <c r="C93" s="163"/>
      <c r="D93" s="163"/>
      <c r="E93" s="164"/>
      <c r="F93" s="164"/>
      <c r="G93" s="220" t="s">
        <v>75</v>
      </c>
      <c r="H93" s="167">
        <f t="shared" si="40"/>
        <v>0</v>
      </c>
      <c r="I93" s="167">
        <f t="shared" si="40"/>
        <v>-503349.6</v>
      </c>
      <c r="J93" s="167">
        <f t="shared" si="40"/>
        <v>-4054003.8</v>
      </c>
    </row>
    <row r="94" spans="2:11" ht="21" customHeight="1">
      <c r="B94" s="163"/>
      <c r="C94" s="163"/>
      <c r="D94" s="163"/>
      <c r="E94" s="164"/>
      <c r="F94" s="164"/>
      <c r="G94" s="220" t="s">
        <v>76</v>
      </c>
      <c r="H94" s="167">
        <f t="shared" si="40"/>
        <v>0</v>
      </c>
      <c r="I94" s="167">
        <f t="shared" si="40"/>
        <v>-503349.6</v>
      </c>
      <c r="J94" s="167">
        <f t="shared" si="40"/>
        <v>-4054003.8</v>
      </c>
    </row>
    <row r="95" spans="2:11" ht="21" customHeight="1">
      <c r="B95" s="163"/>
      <c r="C95" s="163"/>
      <c r="D95" s="163"/>
      <c r="E95" s="164"/>
      <c r="F95" s="164"/>
      <c r="G95" s="220" t="s">
        <v>77</v>
      </c>
      <c r="H95" s="167">
        <f>+'Հավելված 6'!E49</f>
        <v>0</v>
      </c>
      <c r="I95" s="167">
        <f>+'Հավելված 6'!F49</f>
        <v>-503349.6</v>
      </c>
      <c r="J95" s="167">
        <f>+'Հավելված 6'!G49</f>
        <v>-4054003.8</v>
      </c>
    </row>
    <row r="96" spans="2:11" s="6" customFormat="1" ht="34.5">
      <c r="B96" s="163"/>
      <c r="C96" s="163"/>
      <c r="D96" s="163"/>
      <c r="E96" s="164"/>
      <c r="F96" s="164"/>
      <c r="G96" s="224" t="s">
        <v>14</v>
      </c>
      <c r="H96" s="167">
        <f t="shared" ref="H96:J96" si="41">H98</f>
        <v>0</v>
      </c>
      <c r="I96" s="167">
        <f t="shared" si="41"/>
        <v>10933.9</v>
      </c>
      <c r="J96" s="167">
        <f t="shared" si="41"/>
        <v>10933.9</v>
      </c>
    </row>
    <row r="97" spans="2:10" ht="34.5">
      <c r="B97" s="163"/>
      <c r="C97" s="163"/>
      <c r="D97" s="163"/>
      <c r="E97" s="164"/>
      <c r="F97" s="164"/>
      <c r="G97" s="225" t="s">
        <v>9</v>
      </c>
      <c r="H97" s="167"/>
      <c r="I97" s="167"/>
      <c r="J97" s="167"/>
    </row>
    <row r="98" spans="2:10" ht="20.25" customHeight="1">
      <c r="B98" s="163"/>
      <c r="C98" s="163"/>
      <c r="D98" s="163"/>
      <c r="E98" s="164"/>
      <c r="F98" s="164"/>
      <c r="G98" s="220" t="s">
        <v>5</v>
      </c>
      <c r="H98" s="167">
        <f t="shared" ref="H98:I98" si="42">+H99</f>
        <v>0</v>
      </c>
      <c r="I98" s="167">
        <f t="shared" si="42"/>
        <v>10933.9</v>
      </c>
      <c r="J98" s="167">
        <f>+J99</f>
        <v>10933.9</v>
      </c>
    </row>
    <row r="99" spans="2:10" ht="20.25" customHeight="1">
      <c r="B99" s="163"/>
      <c r="C99" s="163"/>
      <c r="D99" s="163"/>
      <c r="E99" s="164"/>
      <c r="F99" s="164"/>
      <c r="G99" s="220" t="s">
        <v>74</v>
      </c>
      <c r="H99" s="167">
        <f t="shared" ref="H99:J99" si="43">H100</f>
        <v>0</v>
      </c>
      <c r="I99" s="167">
        <f t="shared" si="43"/>
        <v>10933.9</v>
      </c>
      <c r="J99" s="167">
        <f t="shared" si="43"/>
        <v>10933.9</v>
      </c>
    </row>
    <row r="100" spans="2:10" ht="20.25" customHeight="1">
      <c r="B100" s="163"/>
      <c r="C100" s="163"/>
      <c r="D100" s="163"/>
      <c r="E100" s="164"/>
      <c r="F100" s="164"/>
      <c r="G100" s="220" t="s">
        <v>75</v>
      </c>
      <c r="H100" s="167">
        <f t="shared" ref="H100:J100" si="44">+H101</f>
        <v>0</v>
      </c>
      <c r="I100" s="167">
        <f t="shared" si="44"/>
        <v>10933.9</v>
      </c>
      <c r="J100" s="167">
        <f t="shared" si="44"/>
        <v>10933.9</v>
      </c>
    </row>
    <row r="101" spans="2:10" ht="20.25" customHeight="1">
      <c r="B101" s="163"/>
      <c r="C101" s="163"/>
      <c r="D101" s="163"/>
      <c r="E101" s="164"/>
      <c r="F101" s="164"/>
      <c r="G101" s="220" t="s">
        <v>76</v>
      </c>
      <c r="H101" s="167">
        <f t="shared" ref="H101:J101" si="45">+H102</f>
        <v>0</v>
      </c>
      <c r="I101" s="167">
        <f t="shared" si="45"/>
        <v>10933.9</v>
      </c>
      <c r="J101" s="167">
        <f t="shared" si="45"/>
        <v>10933.9</v>
      </c>
    </row>
    <row r="102" spans="2:10" ht="20.25" customHeight="1">
      <c r="B102" s="163"/>
      <c r="C102" s="163"/>
      <c r="D102" s="163"/>
      <c r="E102" s="164"/>
      <c r="F102" s="164"/>
      <c r="G102" s="220" t="s">
        <v>77</v>
      </c>
      <c r="H102" s="167">
        <f>+'Հավելված 6'!E50</f>
        <v>0</v>
      </c>
      <c r="I102" s="167">
        <f>+'Հավելված 6'!F50</f>
        <v>10933.9</v>
      </c>
      <c r="J102" s="167">
        <f>+'Հավելված 6'!G50</f>
        <v>10933.9</v>
      </c>
    </row>
    <row r="103" spans="2:10" ht="51.75">
      <c r="B103" s="163"/>
      <c r="C103" s="163"/>
      <c r="D103" s="163"/>
      <c r="E103" s="164"/>
      <c r="F103" s="165" t="s">
        <v>210</v>
      </c>
      <c r="G103" s="225" t="s">
        <v>211</v>
      </c>
      <c r="H103" s="167">
        <f>+H105</f>
        <v>0</v>
      </c>
      <c r="I103" s="167">
        <f t="shared" ref="I103:J103" si="46">+I105</f>
        <v>-540000</v>
      </c>
      <c r="J103" s="167">
        <f t="shared" si="46"/>
        <v>0</v>
      </c>
    </row>
    <row r="104" spans="2:10">
      <c r="B104" s="163"/>
      <c r="C104" s="163"/>
      <c r="D104" s="163"/>
      <c r="E104" s="164"/>
      <c r="F104" s="164"/>
      <c r="G104" s="225" t="s">
        <v>10</v>
      </c>
      <c r="H104" s="167"/>
      <c r="I104" s="167"/>
      <c r="J104" s="167"/>
    </row>
    <row r="105" spans="2:10" ht="34.5">
      <c r="B105" s="163"/>
      <c r="C105" s="163"/>
      <c r="D105" s="163"/>
      <c r="E105" s="164"/>
      <c r="F105" s="164"/>
      <c r="G105" s="224" t="s">
        <v>13</v>
      </c>
      <c r="H105" s="167">
        <f>+H107</f>
        <v>0</v>
      </c>
      <c r="I105" s="167">
        <f t="shared" ref="I105:J105" si="47">+I107</f>
        <v>-540000</v>
      </c>
      <c r="J105" s="167">
        <f t="shared" si="47"/>
        <v>0</v>
      </c>
    </row>
    <row r="106" spans="2:10" ht="34.5">
      <c r="B106" s="163"/>
      <c r="C106" s="163"/>
      <c r="D106" s="163"/>
      <c r="E106" s="164"/>
      <c r="F106" s="164"/>
      <c r="G106" s="225" t="s">
        <v>12</v>
      </c>
      <c r="H106" s="167"/>
      <c r="I106" s="167"/>
      <c r="J106" s="167"/>
    </row>
    <row r="107" spans="2:10">
      <c r="B107" s="163"/>
      <c r="C107" s="163"/>
      <c r="D107" s="163"/>
      <c r="E107" s="164"/>
      <c r="F107" s="164"/>
      <c r="G107" s="220" t="s">
        <v>5</v>
      </c>
      <c r="H107" s="167">
        <f>+H108</f>
        <v>0</v>
      </c>
      <c r="I107" s="167">
        <f t="shared" ref="I107:J108" si="48">+I108</f>
        <v>-540000</v>
      </c>
      <c r="J107" s="167">
        <f t="shared" si="48"/>
        <v>0</v>
      </c>
    </row>
    <row r="108" spans="2:10">
      <c r="B108" s="163"/>
      <c r="C108" s="163"/>
      <c r="D108" s="163"/>
      <c r="E108" s="164"/>
      <c r="F108" s="164"/>
      <c r="G108" s="220" t="s">
        <v>74</v>
      </c>
      <c r="H108" s="167">
        <f>+H109</f>
        <v>0</v>
      </c>
      <c r="I108" s="167">
        <f t="shared" si="48"/>
        <v>-540000</v>
      </c>
      <c r="J108" s="167">
        <f t="shared" si="48"/>
        <v>0</v>
      </c>
    </row>
    <row r="109" spans="2:10">
      <c r="B109" s="163"/>
      <c r="C109" s="163"/>
      <c r="D109" s="163"/>
      <c r="E109" s="164"/>
      <c r="F109" s="164"/>
      <c r="G109" s="220" t="s">
        <v>75</v>
      </c>
      <c r="H109" s="167">
        <f>+H110+H112</f>
        <v>0</v>
      </c>
      <c r="I109" s="167">
        <f t="shared" ref="I109:J109" si="49">+I110+I112</f>
        <v>-540000</v>
      </c>
      <c r="J109" s="167">
        <f t="shared" si="49"/>
        <v>0</v>
      </c>
    </row>
    <row r="110" spans="2:10">
      <c r="B110" s="163"/>
      <c r="C110" s="163"/>
      <c r="D110" s="163"/>
      <c r="E110" s="164"/>
      <c r="F110" s="164"/>
      <c r="G110" s="220" t="s">
        <v>223</v>
      </c>
      <c r="H110" s="167">
        <f>+H111</f>
        <v>0</v>
      </c>
      <c r="I110" s="167">
        <f t="shared" ref="I110:J110" si="50">+I111</f>
        <v>-270000</v>
      </c>
      <c r="J110" s="167">
        <f t="shared" si="50"/>
        <v>0</v>
      </c>
    </row>
    <row r="111" spans="2:10">
      <c r="B111" s="163"/>
      <c r="C111" s="163"/>
      <c r="D111" s="163"/>
      <c r="E111" s="164"/>
      <c r="F111" s="164"/>
      <c r="G111" s="220" t="s">
        <v>224</v>
      </c>
      <c r="H111" s="167">
        <v>0</v>
      </c>
      <c r="I111" s="167">
        <v>-270000</v>
      </c>
      <c r="J111" s="167">
        <v>0</v>
      </c>
    </row>
    <row r="112" spans="2:10">
      <c r="B112" s="163"/>
      <c r="C112" s="163"/>
      <c r="D112" s="163"/>
      <c r="E112" s="164"/>
      <c r="F112" s="164"/>
      <c r="G112" s="220" t="s">
        <v>225</v>
      </c>
      <c r="H112" s="167">
        <f>+H113</f>
        <v>0</v>
      </c>
      <c r="I112" s="167">
        <f t="shared" ref="I112:J112" si="51">+I113</f>
        <v>-270000</v>
      </c>
      <c r="J112" s="167">
        <f t="shared" si="51"/>
        <v>0</v>
      </c>
    </row>
    <row r="113" spans="2:10">
      <c r="B113" s="163"/>
      <c r="C113" s="163"/>
      <c r="D113" s="163"/>
      <c r="E113" s="164"/>
      <c r="F113" s="164"/>
      <c r="G113" s="220" t="s">
        <v>226</v>
      </c>
      <c r="H113" s="167">
        <v>0</v>
      </c>
      <c r="I113" s="167">
        <v>-270000</v>
      </c>
      <c r="J113" s="167">
        <v>0</v>
      </c>
    </row>
    <row r="114" spans="2:10" ht="34.5">
      <c r="B114" s="1"/>
      <c r="C114" s="1"/>
      <c r="D114" s="1"/>
      <c r="E114" s="228"/>
      <c r="F114" s="228" t="s">
        <v>296</v>
      </c>
      <c r="G114" s="228" t="s">
        <v>297</v>
      </c>
      <c r="H114" s="167">
        <f>+H116</f>
        <v>0</v>
      </c>
      <c r="I114" s="167">
        <f t="shared" ref="I114:J114" si="52">+I116</f>
        <v>-573662.36549999996</v>
      </c>
      <c r="J114" s="167">
        <f t="shared" si="52"/>
        <v>0</v>
      </c>
    </row>
    <row r="115" spans="2:10">
      <c r="B115" s="1"/>
      <c r="C115" s="1"/>
      <c r="D115" s="1"/>
      <c r="E115" s="228"/>
      <c r="F115" s="228"/>
      <c r="G115" s="228" t="s">
        <v>10</v>
      </c>
      <c r="H115" s="167"/>
      <c r="I115" s="167"/>
      <c r="J115" s="167"/>
    </row>
    <row r="116" spans="2:10">
      <c r="B116" s="1"/>
      <c r="C116" s="1"/>
      <c r="D116" s="1"/>
      <c r="E116" s="228"/>
      <c r="F116" s="228"/>
      <c r="G116" s="2" t="s">
        <v>27</v>
      </c>
      <c r="H116" s="167">
        <f>+H118</f>
        <v>0</v>
      </c>
      <c r="I116" s="167">
        <f t="shared" ref="I116:J116" si="53">+I118</f>
        <v>-573662.36549999996</v>
      </c>
      <c r="J116" s="167">
        <f t="shared" si="53"/>
        <v>0</v>
      </c>
    </row>
    <row r="117" spans="2:10" ht="34.5">
      <c r="B117" s="1"/>
      <c r="C117" s="1"/>
      <c r="D117" s="1"/>
      <c r="E117" s="228"/>
      <c r="F117" s="228"/>
      <c r="G117" s="228" t="s">
        <v>12</v>
      </c>
      <c r="H117" s="167"/>
      <c r="I117" s="167"/>
      <c r="J117" s="167"/>
    </row>
    <row r="118" spans="2:10">
      <c r="B118" s="1"/>
      <c r="C118" s="1"/>
      <c r="D118" s="1"/>
      <c r="E118" s="228"/>
      <c r="F118" s="228"/>
      <c r="G118" s="228" t="s">
        <v>5</v>
      </c>
      <c r="H118" s="167">
        <f>+H119</f>
        <v>0</v>
      </c>
      <c r="I118" s="167">
        <f t="shared" ref="I118:J121" si="54">+I119</f>
        <v>-573662.36549999996</v>
      </c>
      <c r="J118" s="167">
        <f t="shared" si="54"/>
        <v>0</v>
      </c>
    </row>
    <row r="119" spans="2:10">
      <c r="B119" s="1"/>
      <c r="C119" s="1"/>
      <c r="D119" s="1"/>
      <c r="E119" s="228"/>
      <c r="F119" s="228"/>
      <c r="G119" s="228" t="s">
        <v>74</v>
      </c>
      <c r="H119" s="167">
        <f>+H120</f>
        <v>0</v>
      </c>
      <c r="I119" s="167">
        <f t="shared" si="54"/>
        <v>-573662.36549999996</v>
      </c>
      <c r="J119" s="167">
        <f t="shared" si="54"/>
        <v>0</v>
      </c>
    </row>
    <row r="120" spans="2:10">
      <c r="B120" s="1"/>
      <c r="C120" s="1"/>
      <c r="D120" s="1"/>
      <c r="E120" s="228"/>
      <c r="F120" s="228"/>
      <c r="G120" s="228" t="s">
        <v>75</v>
      </c>
      <c r="H120" s="167">
        <f>+H121</f>
        <v>0</v>
      </c>
      <c r="I120" s="167">
        <f t="shared" si="54"/>
        <v>-573662.36549999996</v>
      </c>
      <c r="J120" s="167">
        <f t="shared" si="54"/>
        <v>0</v>
      </c>
    </row>
    <row r="121" spans="2:10">
      <c r="B121" s="1"/>
      <c r="C121" s="1"/>
      <c r="D121" s="1"/>
      <c r="E121" s="228"/>
      <c r="F121" s="228"/>
      <c r="G121" s="228" t="s">
        <v>76</v>
      </c>
      <c r="H121" s="167">
        <f>+H122</f>
        <v>0</v>
      </c>
      <c r="I121" s="167">
        <f t="shared" si="54"/>
        <v>-573662.36549999996</v>
      </c>
      <c r="J121" s="167">
        <f t="shared" si="54"/>
        <v>0</v>
      </c>
    </row>
    <row r="122" spans="2:10">
      <c r="B122" s="1"/>
      <c r="C122" s="1"/>
      <c r="D122" s="1"/>
      <c r="E122" s="228"/>
      <c r="F122" s="228"/>
      <c r="G122" s="228" t="s">
        <v>77</v>
      </c>
      <c r="H122" s="167">
        <v>0</v>
      </c>
      <c r="I122" s="167">
        <v>-573662.36549999996</v>
      </c>
      <c r="J122" s="167">
        <v>0</v>
      </c>
    </row>
    <row r="123" spans="2:10">
      <c r="B123" s="226"/>
      <c r="C123" s="226"/>
      <c r="D123" s="226"/>
      <c r="E123" s="229"/>
      <c r="F123" s="229"/>
      <c r="G123" s="229"/>
      <c r="H123" s="230"/>
      <c r="I123" s="230"/>
      <c r="J123" s="230"/>
    </row>
    <row r="124" spans="2:10">
      <c r="B124" s="226"/>
      <c r="C124" s="226"/>
      <c r="D124" s="226"/>
      <c r="E124" s="229"/>
      <c r="F124" s="229"/>
      <c r="G124" s="229"/>
      <c r="H124" s="230"/>
      <c r="I124" s="230"/>
      <c r="J124" s="230"/>
    </row>
    <row r="125" spans="2:10">
      <c r="B125" s="226"/>
      <c r="C125" s="226"/>
      <c r="D125" s="226"/>
      <c r="E125" s="229"/>
      <c r="F125" s="229"/>
      <c r="G125" s="229"/>
      <c r="H125" s="230"/>
      <c r="I125" s="230"/>
      <c r="J125" s="230"/>
    </row>
    <row r="127" spans="2:10" ht="51.75">
      <c r="G127" s="107" t="s">
        <v>128</v>
      </c>
      <c r="H127" s="108"/>
      <c r="I127" s="108"/>
      <c r="J127" s="109" t="s">
        <v>129</v>
      </c>
    </row>
  </sheetData>
  <mergeCells count="5">
    <mergeCell ref="B5:J5"/>
    <mergeCell ref="B8:D8"/>
    <mergeCell ref="E8:F8"/>
    <mergeCell ref="G8:G9"/>
    <mergeCell ref="H8:J8"/>
  </mergeCells>
  <pageMargins left="0.11811023622047245" right="0.11811023622047245" top="0.27559055118110237" bottom="0" header="0.23622047244094491" footer="0.31496062992125984"/>
  <pageSetup paperSize="9" scale="55" orientation="portrait" r:id="rId1"/>
  <ignoredErrors>
    <ignoredError sqref="B65:J70 B3:J4 B12:G12 B2:F2 H2:J2 H109:J109 B87:E99 G87:J99 B72:J86 B71:E71 G71:J71 B9:J11 B7:I7 B6:J6 C5:J5 B8:G8 I8:J8" formula="1"/>
    <ignoredError sqref="F87:F99 F71 B40:G40 B41:J64 B32:J39" numberStoredAsText="1" formula="1"/>
    <ignoredError sqref="F100:F103 B13:XFD31 K40:XFD40 K32:XFD39 K41:XFD6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1"/>
  <sheetViews>
    <sheetView zoomScaleNormal="100" zoomScaleSheetLayoutView="100" workbookViewId="0">
      <selection activeCell="F18" sqref="F18"/>
    </sheetView>
  </sheetViews>
  <sheetFormatPr defaultColWidth="9.42578125" defaultRowHeight="17.25"/>
  <cols>
    <col min="1" max="1" width="9.42578125" style="172"/>
    <col min="2" max="2" width="7.85546875" style="172" customWidth="1"/>
    <col min="3" max="3" width="7" style="172" customWidth="1"/>
    <col min="4" max="4" width="81.28515625" style="172" customWidth="1"/>
    <col min="5" max="10" width="17.5703125" style="172" customWidth="1"/>
    <col min="11" max="11" width="18.7109375" style="172" bestFit="1" customWidth="1"/>
    <col min="12" max="12" width="17.28515625" style="172" customWidth="1"/>
    <col min="13" max="13" width="19.5703125" style="172" customWidth="1"/>
    <col min="14" max="16384" width="9.42578125" style="172"/>
  </cols>
  <sheetData>
    <row r="1" spans="2:13" s="171" customFormat="1" ht="21" customHeight="1">
      <c r="E1" s="172"/>
      <c r="F1" s="303"/>
      <c r="G1" s="303"/>
      <c r="H1" s="172"/>
      <c r="I1" s="303"/>
      <c r="J1" s="303"/>
      <c r="K1" s="172"/>
      <c r="M1" s="173" t="s">
        <v>25</v>
      </c>
    </row>
    <row r="2" spans="2:13" s="171" customFormat="1" ht="18" customHeight="1">
      <c r="D2" s="174"/>
      <c r="E2" s="174"/>
      <c r="F2" s="304"/>
      <c r="G2" s="304"/>
      <c r="H2" s="174"/>
      <c r="I2" s="304"/>
      <c r="J2" s="304"/>
      <c r="K2" s="174"/>
      <c r="M2" s="175" t="s">
        <v>102</v>
      </c>
    </row>
    <row r="3" spans="2:13" s="171" customFormat="1" ht="18" customHeight="1">
      <c r="D3" s="174"/>
      <c r="E3" s="174"/>
      <c r="F3" s="176"/>
      <c r="G3" s="176"/>
      <c r="H3" s="174"/>
      <c r="I3" s="176"/>
      <c r="J3" s="176"/>
      <c r="K3" s="174"/>
      <c r="M3" s="177" t="s">
        <v>1</v>
      </c>
    </row>
    <row r="4" spans="2:13" s="171" customFormat="1" ht="18" customHeight="1">
      <c r="D4" s="174"/>
      <c r="E4" s="174"/>
      <c r="F4" s="176"/>
      <c r="G4" s="176"/>
      <c r="H4" s="174"/>
      <c r="I4" s="176"/>
      <c r="J4" s="176"/>
      <c r="K4" s="174"/>
      <c r="L4" s="176"/>
      <c r="M4" s="176"/>
    </row>
    <row r="5" spans="2:13" s="171" customFormat="1" ht="52.5" customHeight="1">
      <c r="B5" s="305" t="s">
        <v>254</v>
      </c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</row>
    <row r="6" spans="2:13" s="171" customFormat="1" ht="6.75" customHeight="1"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</row>
    <row r="7" spans="2:13" ht="19.5" customHeight="1">
      <c r="B7" s="178"/>
      <c r="C7" s="178"/>
      <c r="D7" s="179"/>
      <c r="G7" s="191"/>
      <c r="J7" s="191"/>
      <c r="M7" s="254" t="s">
        <v>258</v>
      </c>
    </row>
    <row r="8" spans="2:13" ht="9.75" customHeight="1">
      <c r="B8" s="301" t="s">
        <v>36</v>
      </c>
      <c r="C8" s="301"/>
      <c r="D8" s="302" t="s">
        <v>183</v>
      </c>
      <c r="E8" s="302" t="s">
        <v>47</v>
      </c>
      <c r="F8" s="302"/>
      <c r="G8" s="302"/>
      <c r="H8" s="302"/>
      <c r="I8" s="302"/>
      <c r="J8" s="302"/>
      <c r="K8" s="302"/>
      <c r="L8" s="302"/>
      <c r="M8" s="302"/>
    </row>
    <row r="9" spans="2:13" ht="26.25" customHeight="1">
      <c r="B9" s="301"/>
      <c r="C9" s="301"/>
      <c r="D9" s="302"/>
      <c r="E9" s="302"/>
      <c r="F9" s="302"/>
      <c r="G9" s="302"/>
      <c r="H9" s="302"/>
      <c r="I9" s="302"/>
      <c r="J9" s="302"/>
      <c r="K9" s="302"/>
      <c r="L9" s="302"/>
      <c r="M9" s="302"/>
    </row>
    <row r="10" spans="2:13" ht="22.5" customHeight="1">
      <c r="B10" s="301"/>
      <c r="C10" s="301"/>
      <c r="D10" s="302"/>
      <c r="E10" s="299" t="s">
        <v>35</v>
      </c>
      <c r="F10" s="299"/>
      <c r="G10" s="299"/>
      <c r="H10" s="299" t="s">
        <v>32</v>
      </c>
      <c r="I10" s="299"/>
      <c r="J10" s="299"/>
      <c r="K10" s="299" t="s">
        <v>38</v>
      </c>
      <c r="L10" s="299"/>
      <c r="M10" s="299"/>
    </row>
    <row r="11" spans="2:13" s="180" customFormat="1" ht="17.25" customHeight="1">
      <c r="B11" s="300" t="s">
        <v>184</v>
      </c>
      <c r="C11" s="300" t="s">
        <v>185</v>
      </c>
      <c r="D11" s="302"/>
      <c r="E11" s="299" t="s">
        <v>186</v>
      </c>
      <c r="F11" s="299" t="s">
        <v>187</v>
      </c>
      <c r="G11" s="299"/>
      <c r="H11" s="299" t="s">
        <v>186</v>
      </c>
      <c r="I11" s="299" t="s">
        <v>187</v>
      </c>
      <c r="J11" s="299"/>
      <c r="K11" s="299" t="s">
        <v>186</v>
      </c>
      <c r="L11" s="299" t="s">
        <v>187</v>
      </c>
      <c r="M11" s="299"/>
    </row>
    <row r="12" spans="2:13" s="180" customFormat="1" ht="39" customHeight="1">
      <c r="B12" s="300"/>
      <c r="C12" s="300"/>
      <c r="D12" s="302"/>
      <c r="E12" s="299"/>
      <c r="F12" s="187" t="s">
        <v>188</v>
      </c>
      <c r="G12" s="187" t="s">
        <v>189</v>
      </c>
      <c r="H12" s="299"/>
      <c r="I12" s="187" t="s">
        <v>188</v>
      </c>
      <c r="J12" s="187" t="s">
        <v>189</v>
      </c>
      <c r="K12" s="299"/>
      <c r="L12" s="187" t="s">
        <v>188</v>
      </c>
      <c r="M12" s="187" t="s">
        <v>189</v>
      </c>
    </row>
    <row r="13" spans="2:13" ht="34.5">
      <c r="B13" s="182"/>
      <c r="C13" s="182"/>
      <c r="D13" s="188" t="s">
        <v>190</v>
      </c>
      <c r="E13" s="160">
        <f>F13+G13</f>
        <v>0</v>
      </c>
      <c r="F13" s="160">
        <f>F14+F15</f>
        <v>0</v>
      </c>
      <c r="G13" s="160">
        <f>G14+G15</f>
        <v>0</v>
      </c>
      <c r="H13" s="160">
        <f>I13+J13</f>
        <v>-1300000</v>
      </c>
      <c r="I13" s="160">
        <f>I14+I15</f>
        <v>0</v>
      </c>
      <c r="J13" s="160">
        <f>J14+J15</f>
        <v>-1300000</v>
      </c>
      <c r="K13" s="160">
        <f>L13+M13</f>
        <v>-4011272</v>
      </c>
      <c r="L13" s="160">
        <f>L14+L15</f>
        <v>0</v>
      </c>
      <c r="M13" s="160">
        <f>M14+M15</f>
        <v>-4011272</v>
      </c>
    </row>
    <row r="14" spans="2:13">
      <c r="B14" s="182"/>
      <c r="C14" s="182"/>
      <c r="D14" s="184" t="s">
        <v>191</v>
      </c>
      <c r="E14" s="160">
        <f>+F14+G14</f>
        <v>0</v>
      </c>
      <c r="F14" s="160">
        <f>+F19+F30</f>
        <v>0</v>
      </c>
      <c r="G14" s="160">
        <f>+G19+G30</f>
        <v>0</v>
      </c>
      <c r="H14" s="160">
        <f>+I14+J14</f>
        <v>-1300000</v>
      </c>
      <c r="I14" s="160">
        <f>+I19+I30+I39</f>
        <v>0</v>
      </c>
      <c r="J14" s="160">
        <f>+J19+J30+J39</f>
        <v>-1300000</v>
      </c>
      <c r="K14" s="160">
        <f>+L14+M14</f>
        <v>-4011272</v>
      </c>
      <c r="L14" s="160">
        <f>+L19+L30+L39</f>
        <v>0</v>
      </c>
      <c r="M14" s="160">
        <f>+M19+M30+M39</f>
        <v>-4011272</v>
      </c>
    </row>
    <row r="15" spans="2:13">
      <c r="B15" s="182"/>
      <c r="C15" s="182"/>
      <c r="D15" s="184" t="s">
        <v>192</v>
      </c>
      <c r="E15" s="160">
        <f>F15+G15</f>
        <v>0</v>
      </c>
      <c r="F15" s="160">
        <v>0</v>
      </c>
      <c r="G15" s="160">
        <v>0</v>
      </c>
      <c r="H15" s="160">
        <f>I15+J15</f>
        <v>0</v>
      </c>
      <c r="I15" s="160">
        <v>0</v>
      </c>
      <c r="J15" s="160">
        <v>0</v>
      </c>
      <c r="K15" s="160">
        <f>L15+M15</f>
        <v>0</v>
      </c>
      <c r="L15" s="160">
        <v>0</v>
      </c>
      <c r="M15" s="160">
        <v>0</v>
      </c>
    </row>
    <row r="16" spans="2:13" ht="51.75">
      <c r="B16" s="182"/>
      <c r="C16" s="182"/>
      <c r="D16" s="184" t="s">
        <v>193</v>
      </c>
      <c r="E16" s="160">
        <f t="shared" ref="E16:M16" si="0">E17</f>
        <v>0</v>
      </c>
      <c r="F16" s="160">
        <f t="shared" si="0"/>
        <v>0</v>
      </c>
      <c r="G16" s="160">
        <f t="shared" si="0"/>
        <v>0</v>
      </c>
      <c r="H16" s="160">
        <f t="shared" si="0"/>
        <v>-1300000</v>
      </c>
      <c r="I16" s="160">
        <f t="shared" si="0"/>
        <v>0</v>
      </c>
      <c r="J16" s="160">
        <f t="shared" si="0"/>
        <v>-1300000</v>
      </c>
      <c r="K16" s="160">
        <f t="shared" si="0"/>
        <v>-4011272</v>
      </c>
      <c r="L16" s="160">
        <f t="shared" si="0"/>
        <v>0</v>
      </c>
      <c r="M16" s="160">
        <f t="shared" si="0"/>
        <v>-4011272</v>
      </c>
    </row>
    <row r="17" spans="2:13">
      <c r="B17" s="183" t="s">
        <v>194</v>
      </c>
      <c r="C17" s="182"/>
      <c r="D17" s="184" t="s">
        <v>70</v>
      </c>
      <c r="E17" s="160">
        <f>+F17+G17</f>
        <v>0</v>
      </c>
      <c r="F17" s="160">
        <f>+F19+F30+F39</f>
        <v>0</v>
      </c>
      <c r="G17" s="160">
        <f>+G19+G30+G39</f>
        <v>0</v>
      </c>
      <c r="H17" s="160">
        <f>+I17+J17</f>
        <v>-1300000</v>
      </c>
      <c r="I17" s="160">
        <f>+I19+I30+I39</f>
        <v>0</v>
      </c>
      <c r="J17" s="160">
        <f>+J19+J30+J39</f>
        <v>-1300000</v>
      </c>
      <c r="K17" s="160">
        <f>+L17+M17</f>
        <v>-4011272</v>
      </c>
      <c r="L17" s="160">
        <f>+L19+L30+L39</f>
        <v>0</v>
      </c>
      <c r="M17" s="160">
        <f>+M19+M30+M39</f>
        <v>-4011272</v>
      </c>
    </row>
    <row r="18" spans="2:13">
      <c r="B18" s="183"/>
      <c r="C18" s="182"/>
      <c r="D18" s="184" t="s">
        <v>84</v>
      </c>
      <c r="E18" s="160"/>
      <c r="F18" s="160"/>
      <c r="G18" s="160"/>
      <c r="H18" s="160"/>
      <c r="I18" s="160"/>
      <c r="J18" s="160"/>
      <c r="K18" s="160"/>
      <c r="L18" s="160"/>
      <c r="M18" s="160"/>
    </row>
    <row r="19" spans="2:13" ht="51.75">
      <c r="B19" s="189"/>
      <c r="C19" s="189">
        <v>11012</v>
      </c>
      <c r="D19" s="190" t="s">
        <v>182</v>
      </c>
      <c r="E19" s="160">
        <f>+F19+G19</f>
        <v>0</v>
      </c>
      <c r="F19" s="160">
        <f>+F21</f>
        <v>0</v>
      </c>
      <c r="G19" s="160">
        <f>+G21</f>
        <v>0</v>
      </c>
      <c r="H19" s="160">
        <f>+I19+J19</f>
        <v>-1100000</v>
      </c>
      <c r="I19" s="160">
        <f>+I21</f>
        <v>0</v>
      </c>
      <c r="J19" s="160">
        <f>+J21</f>
        <v>-1100000</v>
      </c>
      <c r="K19" s="160">
        <f>+L19+M19</f>
        <v>-1911272</v>
      </c>
      <c r="L19" s="160">
        <f>+L21</f>
        <v>0</v>
      </c>
      <c r="M19" s="160">
        <f>+M21</f>
        <v>-1911272</v>
      </c>
    </row>
    <row r="20" spans="2:13">
      <c r="B20" s="297"/>
      <c r="C20" s="298"/>
      <c r="D20" s="181" t="s">
        <v>10</v>
      </c>
      <c r="E20" s="160"/>
      <c r="F20" s="160"/>
      <c r="G20" s="160"/>
      <c r="H20" s="160"/>
      <c r="I20" s="160"/>
      <c r="J20" s="160"/>
      <c r="K20" s="160"/>
      <c r="L20" s="160"/>
      <c r="M20" s="160"/>
    </row>
    <row r="21" spans="2:13" ht="34.5">
      <c r="B21" s="297"/>
      <c r="C21" s="298"/>
      <c r="D21" s="181" t="s">
        <v>13</v>
      </c>
      <c r="E21" s="160">
        <f t="shared" ref="E21:M21" si="1">E23</f>
        <v>0</v>
      </c>
      <c r="F21" s="160">
        <f t="shared" si="1"/>
        <v>0</v>
      </c>
      <c r="G21" s="160">
        <f t="shared" si="1"/>
        <v>0</v>
      </c>
      <c r="H21" s="160">
        <f t="shared" si="1"/>
        <v>-1100000</v>
      </c>
      <c r="I21" s="160">
        <f t="shared" si="1"/>
        <v>0</v>
      </c>
      <c r="J21" s="160">
        <f t="shared" si="1"/>
        <v>-1100000</v>
      </c>
      <c r="K21" s="160">
        <f t="shared" si="1"/>
        <v>-1911272</v>
      </c>
      <c r="L21" s="160">
        <f t="shared" si="1"/>
        <v>0</v>
      </c>
      <c r="M21" s="160">
        <f t="shared" si="1"/>
        <v>-1911272</v>
      </c>
    </row>
    <row r="22" spans="2:13" ht="34.5">
      <c r="B22" s="297"/>
      <c r="C22" s="298"/>
      <c r="D22" s="181" t="s">
        <v>12</v>
      </c>
      <c r="E22" s="160"/>
      <c r="F22" s="160"/>
      <c r="G22" s="160"/>
      <c r="H22" s="160"/>
      <c r="I22" s="160"/>
      <c r="J22" s="160"/>
      <c r="K22" s="160"/>
      <c r="L22" s="160"/>
      <c r="M22" s="160"/>
    </row>
    <row r="23" spans="2:13">
      <c r="B23" s="297"/>
      <c r="C23" s="298"/>
      <c r="D23" s="181" t="s">
        <v>5</v>
      </c>
      <c r="E23" s="160">
        <f>+F23+G23</f>
        <v>0</v>
      </c>
      <c r="F23" s="160">
        <f t="shared" ref="F23:M24" si="2">+F24</f>
        <v>0</v>
      </c>
      <c r="G23" s="160">
        <f t="shared" si="2"/>
        <v>0</v>
      </c>
      <c r="H23" s="160">
        <f>+I23+J23</f>
        <v>-1100000</v>
      </c>
      <c r="I23" s="160">
        <f t="shared" si="2"/>
        <v>0</v>
      </c>
      <c r="J23" s="160">
        <f t="shared" si="2"/>
        <v>-1100000</v>
      </c>
      <c r="K23" s="160">
        <f>+L23+M23</f>
        <v>-1911272</v>
      </c>
      <c r="L23" s="160">
        <f t="shared" si="2"/>
        <v>0</v>
      </c>
      <c r="M23" s="160">
        <f t="shared" si="2"/>
        <v>-1911272</v>
      </c>
    </row>
    <row r="24" spans="2:13">
      <c r="B24" s="297"/>
      <c r="C24" s="298"/>
      <c r="D24" s="181" t="s">
        <v>176</v>
      </c>
      <c r="E24" s="160">
        <f>F24+G24</f>
        <v>0</v>
      </c>
      <c r="F24" s="160">
        <f t="shared" si="2"/>
        <v>0</v>
      </c>
      <c r="G24" s="160">
        <f>+G25+G28</f>
        <v>0</v>
      </c>
      <c r="H24" s="160">
        <f t="shared" ref="H24:M24" si="3">+H25+H28</f>
        <v>-1100000</v>
      </c>
      <c r="I24" s="160">
        <f t="shared" si="3"/>
        <v>0</v>
      </c>
      <c r="J24" s="160">
        <f t="shared" si="3"/>
        <v>-1100000</v>
      </c>
      <c r="K24" s="160">
        <f t="shared" si="3"/>
        <v>-1911272</v>
      </c>
      <c r="L24" s="160">
        <f t="shared" si="3"/>
        <v>0</v>
      </c>
      <c r="M24" s="160">
        <f t="shared" si="3"/>
        <v>-1911272</v>
      </c>
    </row>
    <row r="25" spans="2:13">
      <c r="B25" s="297"/>
      <c r="C25" s="298"/>
      <c r="D25" s="181" t="s">
        <v>177</v>
      </c>
      <c r="E25" s="160">
        <f>+F25+G25</f>
        <v>0</v>
      </c>
      <c r="F25" s="160">
        <f>F26</f>
        <v>0</v>
      </c>
      <c r="G25" s="160">
        <f>G26</f>
        <v>0</v>
      </c>
      <c r="H25" s="160">
        <f>+I25+J25</f>
        <v>-1000000</v>
      </c>
      <c r="I25" s="160">
        <f>I26</f>
        <v>0</v>
      </c>
      <c r="J25" s="160">
        <f>J26</f>
        <v>-1000000</v>
      </c>
      <c r="K25" s="160">
        <f>+L25+M25</f>
        <v>-1811272</v>
      </c>
      <c r="L25" s="160">
        <f>L26</f>
        <v>0</v>
      </c>
      <c r="M25" s="160">
        <f>M26</f>
        <v>-1811272</v>
      </c>
    </row>
    <row r="26" spans="2:13">
      <c r="B26" s="297"/>
      <c r="C26" s="298"/>
      <c r="D26" s="181" t="s">
        <v>178</v>
      </c>
      <c r="E26" s="160">
        <f>+E27</f>
        <v>0</v>
      </c>
      <c r="F26" s="160">
        <f>+F29</f>
        <v>0</v>
      </c>
      <c r="G26" s="160">
        <f>+G27</f>
        <v>0</v>
      </c>
      <c r="H26" s="160">
        <f t="shared" ref="H26:H29" si="4">I26+J26</f>
        <v>-1000000</v>
      </c>
      <c r="I26" s="160">
        <f>+I29</f>
        <v>0</v>
      </c>
      <c r="J26" s="160">
        <v>-1000000</v>
      </c>
      <c r="K26" s="160">
        <f t="shared" ref="K26:K29" si="5">L26+M26</f>
        <v>-1811272</v>
      </c>
      <c r="L26" s="160">
        <f>+L29</f>
        <v>0</v>
      </c>
      <c r="M26" s="160">
        <f>+M27</f>
        <v>-1811272</v>
      </c>
    </row>
    <row r="27" spans="2:13">
      <c r="B27" s="297"/>
      <c r="C27" s="298"/>
      <c r="D27" s="181" t="s">
        <v>179</v>
      </c>
      <c r="E27" s="160">
        <f t="shared" ref="E27" si="6">F27+G27</f>
        <v>0</v>
      </c>
      <c r="F27" s="160">
        <v>0</v>
      </c>
      <c r="G27" s="160">
        <v>0</v>
      </c>
      <c r="H27" s="160">
        <f t="shared" si="4"/>
        <v>-1000000</v>
      </c>
      <c r="I27" s="160">
        <v>0</v>
      </c>
      <c r="J27" s="160">
        <f>-1000000</f>
        <v>-1000000</v>
      </c>
      <c r="K27" s="160">
        <f t="shared" si="5"/>
        <v>-1811272</v>
      </c>
      <c r="L27" s="160">
        <v>0</v>
      </c>
      <c r="M27" s="160">
        <f>-1400000-411272</f>
        <v>-1811272</v>
      </c>
    </row>
    <row r="28" spans="2:13">
      <c r="B28" s="297"/>
      <c r="C28" s="298"/>
      <c r="D28" s="181" t="s">
        <v>180</v>
      </c>
      <c r="E28" s="160">
        <f>+E29</f>
        <v>0</v>
      </c>
      <c r="F28" s="160">
        <v>0</v>
      </c>
      <c r="G28" s="160">
        <f>+G29</f>
        <v>0</v>
      </c>
      <c r="H28" s="160">
        <f>+H29</f>
        <v>-100000</v>
      </c>
      <c r="I28" s="160">
        <f t="shared" ref="I28:J28" si="7">+I29</f>
        <v>0</v>
      </c>
      <c r="J28" s="160">
        <f t="shared" si="7"/>
        <v>-100000</v>
      </c>
      <c r="K28" s="160">
        <f>+K29</f>
        <v>-100000</v>
      </c>
      <c r="L28" s="160">
        <f t="shared" ref="L28:M28" si="8">+L29</f>
        <v>0</v>
      </c>
      <c r="M28" s="160">
        <f t="shared" si="8"/>
        <v>-100000</v>
      </c>
    </row>
    <row r="29" spans="2:13" ht="34.5">
      <c r="B29" s="297"/>
      <c r="C29" s="298"/>
      <c r="D29" s="181" t="s">
        <v>181</v>
      </c>
      <c r="E29" s="160">
        <f>F29+G29</f>
        <v>0</v>
      </c>
      <c r="F29" s="160">
        <v>0</v>
      </c>
      <c r="G29" s="160">
        <v>0</v>
      </c>
      <c r="H29" s="160">
        <f t="shared" si="4"/>
        <v>-100000</v>
      </c>
      <c r="I29" s="160">
        <v>0</v>
      </c>
      <c r="J29" s="160">
        <v>-100000</v>
      </c>
      <c r="K29" s="160">
        <f t="shared" si="5"/>
        <v>-100000</v>
      </c>
      <c r="L29" s="160">
        <v>0</v>
      </c>
      <c r="M29" s="160">
        <f>+J29</f>
        <v>-100000</v>
      </c>
    </row>
    <row r="30" spans="2:13" ht="34.5">
      <c r="B30" s="185"/>
      <c r="C30" s="189">
        <v>11016</v>
      </c>
      <c r="D30" s="190" t="s">
        <v>170</v>
      </c>
      <c r="E30" s="160">
        <f>+F30+G30</f>
        <v>0</v>
      </c>
      <c r="F30" s="160">
        <f>+F32</f>
        <v>0</v>
      </c>
      <c r="G30" s="160">
        <f>+G32</f>
        <v>0</v>
      </c>
      <c r="H30" s="160">
        <f>+I30+J30</f>
        <v>0</v>
      </c>
      <c r="I30" s="160">
        <f>+I32</f>
        <v>0</v>
      </c>
      <c r="J30" s="160">
        <f>+J32</f>
        <v>0</v>
      </c>
      <c r="K30" s="160">
        <f>+L30+M30</f>
        <v>-1500000</v>
      </c>
      <c r="L30" s="160">
        <f>+L32</f>
        <v>0</v>
      </c>
      <c r="M30" s="160">
        <f>+M32</f>
        <v>-1500000</v>
      </c>
    </row>
    <row r="31" spans="2:13">
      <c r="B31" s="297"/>
      <c r="C31" s="298"/>
      <c r="D31" s="181" t="s">
        <v>10</v>
      </c>
      <c r="E31" s="160"/>
      <c r="F31" s="160"/>
      <c r="G31" s="160"/>
      <c r="H31" s="160"/>
      <c r="I31" s="160"/>
      <c r="J31" s="160"/>
      <c r="K31" s="160"/>
      <c r="L31" s="160"/>
      <c r="M31" s="160"/>
    </row>
    <row r="32" spans="2:13" ht="34.5">
      <c r="B32" s="297"/>
      <c r="C32" s="298"/>
      <c r="D32" s="181" t="s">
        <v>13</v>
      </c>
      <c r="E32" s="160">
        <f t="shared" ref="E32:M32" si="9">E34</f>
        <v>0</v>
      </c>
      <c r="F32" s="160">
        <f t="shared" si="9"/>
        <v>0</v>
      </c>
      <c r="G32" s="160">
        <f t="shared" si="9"/>
        <v>0</v>
      </c>
      <c r="H32" s="160">
        <f t="shared" si="9"/>
        <v>0</v>
      </c>
      <c r="I32" s="160">
        <f t="shared" si="9"/>
        <v>0</v>
      </c>
      <c r="J32" s="160">
        <f t="shared" si="9"/>
        <v>0</v>
      </c>
      <c r="K32" s="160">
        <f t="shared" si="9"/>
        <v>-1500000</v>
      </c>
      <c r="L32" s="160">
        <f t="shared" si="9"/>
        <v>0</v>
      </c>
      <c r="M32" s="160">
        <f t="shared" si="9"/>
        <v>-1500000</v>
      </c>
    </row>
    <row r="33" spans="2:13" ht="34.5">
      <c r="B33" s="297"/>
      <c r="C33" s="298"/>
      <c r="D33" s="181" t="s">
        <v>12</v>
      </c>
      <c r="E33" s="160"/>
      <c r="F33" s="160"/>
      <c r="G33" s="160"/>
      <c r="H33" s="160"/>
      <c r="I33" s="160"/>
      <c r="J33" s="160"/>
      <c r="K33" s="160"/>
      <c r="L33" s="160"/>
      <c r="M33" s="160"/>
    </row>
    <row r="34" spans="2:13">
      <c r="B34" s="297"/>
      <c r="C34" s="298"/>
      <c r="D34" s="181" t="s">
        <v>5</v>
      </c>
      <c r="E34" s="160">
        <f>+F34+G34</f>
        <v>0</v>
      </c>
      <c r="F34" s="160">
        <f t="shared" ref="F34:M35" si="10">+F35</f>
        <v>0</v>
      </c>
      <c r="G34" s="160">
        <f t="shared" si="10"/>
        <v>0</v>
      </c>
      <c r="H34" s="160">
        <f>+I34+J34</f>
        <v>0</v>
      </c>
      <c r="I34" s="160">
        <f t="shared" si="10"/>
        <v>0</v>
      </c>
      <c r="J34" s="160">
        <f t="shared" si="10"/>
        <v>0</v>
      </c>
      <c r="K34" s="160">
        <f>+L34+M34</f>
        <v>-1500000</v>
      </c>
      <c r="L34" s="160">
        <f t="shared" si="10"/>
        <v>0</v>
      </c>
      <c r="M34" s="160">
        <f t="shared" si="10"/>
        <v>-1500000</v>
      </c>
    </row>
    <row r="35" spans="2:13">
      <c r="B35" s="297"/>
      <c r="C35" s="298"/>
      <c r="D35" s="181" t="s">
        <v>176</v>
      </c>
      <c r="E35" s="160">
        <f>F35+G35</f>
        <v>0</v>
      </c>
      <c r="F35" s="160">
        <f t="shared" si="10"/>
        <v>0</v>
      </c>
      <c r="G35" s="160">
        <f t="shared" si="10"/>
        <v>0</v>
      </c>
      <c r="H35" s="160">
        <f>I35+J35</f>
        <v>0</v>
      </c>
      <c r="I35" s="160">
        <f t="shared" si="10"/>
        <v>0</v>
      </c>
      <c r="J35" s="160">
        <f>+J36</f>
        <v>0</v>
      </c>
      <c r="K35" s="160">
        <f>L35+M35</f>
        <v>-1500000</v>
      </c>
      <c r="L35" s="160">
        <f t="shared" si="10"/>
        <v>0</v>
      </c>
      <c r="M35" s="160">
        <f t="shared" si="10"/>
        <v>-1500000</v>
      </c>
    </row>
    <row r="36" spans="2:13">
      <c r="B36" s="297"/>
      <c r="C36" s="298"/>
      <c r="D36" s="181" t="s">
        <v>177</v>
      </c>
      <c r="E36" s="160">
        <f>+F36+G36</f>
        <v>0</v>
      </c>
      <c r="F36" s="160">
        <f>F37</f>
        <v>0</v>
      </c>
      <c r="G36" s="160">
        <f>G37</f>
        <v>0</v>
      </c>
      <c r="H36" s="160">
        <f>+I36+J36</f>
        <v>0</v>
      </c>
      <c r="I36" s="160">
        <f>I37</f>
        <v>0</v>
      </c>
      <c r="J36" s="160">
        <f>J37</f>
        <v>0</v>
      </c>
      <c r="K36" s="160">
        <f>+L36+M36</f>
        <v>-1500000</v>
      </c>
      <c r="L36" s="160">
        <f>L37</f>
        <v>0</v>
      </c>
      <c r="M36" s="160">
        <f>M37</f>
        <v>-1500000</v>
      </c>
    </row>
    <row r="37" spans="2:13">
      <c r="B37" s="297"/>
      <c r="C37" s="298"/>
      <c r="D37" s="181" t="s">
        <v>178</v>
      </c>
      <c r="E37" s="160">
        <f t="shared" ref="E37:E38" si="11">F37+G37</f>
        <v>0</v>
      </c>
      <c r="F37" s="160">
        <f>+F38</f>
        <v>0</v>
      </c>
      <c r="G37" s="160">
        <f>+G38</f>
        <v>0</v>
      </c>
      <c r="H37" s="160">
        <f t="shared" ref="H37:H38" si="12">I37+J37</f>
        <v>0</v>
      </c>
      <c r="I37" s="160">
        <f>+I38</f>
        <v>0</v>
      </c>
      <c r="J37" s="160">
        <f>+J38</f>
        <v>0</v>
      </c>
      <c r="K37" s="160">
        <f t="shared" ref="K37:K38" si="13">L37+M37</f>
        <v>-1500000</v>
      </c>
      <c r="L37" s="160">
        <f>+L38</f>
        <v>0</v>
      </c>
      <c r="M37" s="160">
        <f>+M38</f>
        <v>-1500000</v>
      </c>
    </row>
    <row r="38" spans="2:13">
      <c r="B38" s="297"/>
      <c r="C38" s="298"/>
      <c r="D38" s="181" t="s">
        <v>179</v>
      </c>
      <c r="E38" s="160">
        <f t="shared" si="11"/>
        <v>0</v>
      </c>
      <c r="F38" s="160">
        <v>0</v>
      </c>
      <c r="G38" s="160">
        <v>0</v>
      </c>
      <c r="H38" s="160">
        <f t="shared" si="12"/>
        <v>0</v>
      </c>
      <c r="I38" s="160">
        <v>0</v>
      </c>
      <c r="J38" s="160">
        <v>0</v>
      </c>
      <c r="K38" s="160">
        <f t="shared" si="13"/>
        <v>-1500000</v>
      </c>
      <c r="L38" s="160">
        <v>0</v>
      </c>
      <c r="M38" s="160">
        <v>-1500000</v>
      </c>
    </row>
    <row r="39" spans="2:13" ht="34.5">
      <c r="B39" s="185"/>
      <c r="C39" s="189">
        <v>11017</v>
      </c>
      <c r="D39" s="190" t="s">
        <v>171</v>
      </c>
      <c r="E39" s="160">
        <f>+F39+G39</f>
        <v>0</v>
      </c>
      <c r="F39" s="160">
        <f>+F41</f>
        <v>0</v>
      </c>
      <c r="G39" s="160">
        <f>+G41</f>
        <v>0</v>
      </c>
      <c r="H39" s="160">
        <f>+I39+J39</f>
        <v>-200000</v>
      </c>
      <c r="I39" s="160">
        <f>+I41</f>
        <v>0</v>
      </c>
      <c r="J39" s="160">
        <f>+J41</f>
        <v>-200000</v>
      </c>
      <c r="K39" s="160">
        <f>+L39+M39</f>
        <v>-600000</v>
      </c>
      <c r="L39" s="160">
        <f>+L41</f>
        <v>0</v>
      </c>
      <c r="M39" s="160">
        <f>+M41</f>
        <v>-600000</v>
      </c>
    </row>
    <row r="40" spans="2:13">
      <c r="B40" s="297"/>
      <c r="C40" s="298"/>
      <c r="D40" s="181" t="s">
        <v>10</v>
      </c>
      <c r="E40" s="160"/>
      <c r="F40" s="160"/>
      <c r="G40" s="160"/>
      <c r="H40" s="160"/>
      <c r="I40" s="160"/>
      <c r="J40" s="160"/>
      <c r="K40" s="160"/>
      <c r="L40" s="160"/>
      <c r="M40" s="160"/>
    </row>
    <row r="41" spans="2:13" ht="34.5">
      <c r="B41" s="297"/>
      <c r="C41" s="298"/>
      <c r="D41" s="181" t="s">
        <v>13</v>
      </c>
      <c r="E41" s="160">
        <f t="shared" ref="E41:M41" si="14">E43</f>
        <v>0</v>
      </c>
      <c r="F41" s="160">
        <f t="shared" si="14"/>
        <v>0</v>
      </c>
      <c r="G41" s="160">
        <f t="shared" si="14"/>
        <v>0</v>
      </c>
      <c r="H41" s="160">
        <f t="shared" si="14"/>
        <v>-200000</v>
      </c>
      <c r="I41" s="160">
        <f t="shared" si="14"/>
        <v>0</v>
      </c>
      <c r="J41" s="160">
        <f t="shared" si="14"/>
        <v>-200000</v>
      </c>
      <c r="K41" s="160">
        <f t="shared" si="14"/>
        <v>-600000</v>
      </c>
      <c r="L41" s="160">
        <f t="shared" si="14"/>
        <v>0</v>
      </c>
      <c r="M41" s="160">
        <f t="shared" si="14"/>
        <v>-600000</v>
      </c>
    </row>
    <row r="42" spans="2:13" ht="34.5">
      <c r="B42" s="297"/>
      <c r="C42" s="298"/>
      <c r="D42" s="181" t="s">
        <v>12</v>
      </c>
      <c r="E42" s="160"/>
      <c r="F42" s="160"/>
      <c r="G42" s="160"/>
      <c r="H42" s="160"/>
      <c r="I42" s="160"/>
      <c r="J42" s="160"/>
      <c r="K42" s="160"/>
      <c r="L42" s="160"/>
      <c r="M42" s="160"/>
    </row>
    <row r="43" spans="2:13">
      <c r="B43" s="297"/>
      <c r="C43" s="298"/>
      <c r="D43" s="181" t="s">
        <v>5</v>
      </c>
      <c r="E43" s="160">
        <f>+F43+G43</f>
        <v>0</v>
      </c>
      <c r="F43" s="160">
        <f t="shared" ref="F43:M44" si="15">+F44</f>
        <v>0</v>
      </c>
      <c r="G43" s="160">
        <f t="shared" si="15"/>
        <v>0</v>
      </c>
      <c r="H43" s="160">
        <f>+I43+J43</f>
        <v>-200000</v>
      </c>
      <c r="I43" s="160">
        <f t="shared" si="15"/>
        <v>0</v>
      </c>
      <c r="J43" s="160">
        <f t="shared" si="15"/>
        <v>-200000</v>
      </c>
      <c r="K43" s="160">
        <f>+L43+M43</f>
        <v>-600000</v>
      </c>
      <c r="L43" s="160">
        <f t="shared" si="15"/>
        <v>0</v>
      </c>
      <c r="M43" s="160">
        <f t="shared" si="15"/>
        <v>-600000</v>
      </c>
    </row>
    <row r="44" spans="2:13">
      <c r="B44" s="297"/>
      <c r="C44" s="298"/>
      <c r="D44" s="181" t="s">
        <v>176</v>
      </c>
      <c r="E44" s="160">
        <f>F44+G44</f>
        <v>0</v>
      </c>
      <c r="F44" s="160">
        <f t="shared" si="15"/>
        <v>0</v>
      </c>
      <c r="G44" s="160">
        <f t="shared" si="15"/>
        <v>0</v>
      </c>
      <c r="H44" s="160">
        <f>I44+J44</f>
        <v>-200000</v>
      </c>
      <c r="I44" s="160">
        <f t="shared" si="15"/>
        <v>0</v>
      </c>
      <c r="J44" s="160">
        <f>+J45</f>
        <v>-200000</v>
      </c>
      <c r="K44" s="160">
        <f>L44+M44</f>
        <v>-600000</v>
      </c>
      <c r="L44" s="160">
        <f t="shared" si="15"/>
        <v>0</v>
      </c>
      <c r="M44" s="160">
        <f t="shared" si="15"/>
        <v>-600000</v>
      </c>
    </row>
    <row r="45" spans="2:13">
      <c r="B45" s="297"/>
      <c r="C45" s="298"/>
      <c r="D45" s="181" t="s">
        <v>177</v>
      </c>
      <c r="E45" s="160">
        <f>+F45+G45</f>
        <v>0</v>
      </c>
      <c r="F45" s="160">
        <f>F46</f>
        <v>0</v>
      </c>
      <c r="G45" s="160">
        <f>G46</f>
        <v>0</v>
      </c>
      <c r="H45" s="160">
        <f>+I45+J45</f>
        <v>-200000</v>
      </c>
      <c r="I45" s="160">
        <f>I46</f>
        <v>0</v>
      </c>
      <c r="J45" s="160">
        <f>J46</f>
        <v>-200000</v>
      </c>
      <c r="K45" s="160">
        <f>+L45+M45</f>
        <v>-600000</v>
      </c>
      <c r="L45" s="160">
        <f>L46</f>
        <v>0</v>
      </c>
      <c r="M45" s="160">
        <f>M46</f>
        <v>-600000</v>
      </c>
    </row>
    <row r="46" spans="2:13">
      <c r="B46" s="297"/>
      <c r="C46" s="298"/>
      <c r="D46" s="181" t="s">
        <v>178</v>
      </c>
      <c r="E46" s="160">
        <f t="shared" ref="E46:E47" si="16">F46+G46</f>
        <v>0</v>
      </c>
      <c r="F46" s="160">
        <f>+F47</f>
        <v>0</v>
      </c>
      <c r="G46" s="160">
        <f>+G47</f>
        <v>0</v>
      </c>
      <c r="H46" s="160">
        <f t="shared" ref="H46:H47" si="17">I46+J46</f>
        <v>-200000</v>
      </c>
      <c r="I46" s="160">
        <f>+I47</f>
        <v>0</v>
      </c>
      <c r="J46" s="160">
        <f>+J47</f>
        <v>-200000</v>
      </c>
      <c r="K46" s="160">
        <f t="shared" ref="K46:K47" si="18">L46+M46</f>
        <v>-600000</v>
      </c>
      <c r="L46" s="160">
        <f>+L47</f>
        <v>0</v>
      </c>
      <c r="M46" s="160">
        <f>+M47</f>
        <v>-600000</v>
      </c>
    </row>
    <row r="47" spans="2:13">
      <c r="B47" s="297"/>
      <c r="C47" s="298"/>
      <c r="D47" s="181" t="s">
        <v>179</v>
      </c>
      <c r="E47" s="160">
        <f t="shared" si="16"/>
        <v>0</v>
      </c>
      <c r="F47" s="160">
        <v>0</v>
      </c>
      <c r="G47" s="160">
        <v>0</v>
      </c>
      <c r="H47" s="160">
        <f t="shared" si="17"/>
        <v>-200000</v>
      </c>
      <c r="I47" s="160">
        <v>0</v>
      </c>
      <c r="J47" s="160">
        <v>-200000</v>
      </c>
      <c r="K47" s="160">
        <f t="shared" si="18"/>
        <v>-600000</v>
      </c>
      <c r="L47" s="160">
        <v>0</v>
      </c>
      <c r="M47" s="160">
        <v>-600000</v>
      </c>
    </row>
    <row r="51" spans="2:9" s="54" customFormat="1" ht="51.75">
      <c r="B51" s="129"/>
      <c r="C51" s="129"/>
      <c r="D51" s="107" t="s">
        <v>128</v>
      </c>
      <c r="E51" s="108"/>
      <c r="F51" s="108"/>
      <c r="H51" s="64"/>
      <c r="I51" s="109" t="s">
        <v>129</v>
      </c>
    </row>
  </sheetData>
  <mergeCells count="25">
    <mergeCell ref="F1:G1"/>
    <mergeCell ref="I1:J1"/>
    <mergeCell ref="F2:G2"/>
    <mergeCell ref="I2:J2"/>
    <mergeCell ref="B5:M5"/>
    <mergeCell ref="K10:M10"/>
    <mergeCell ref="B11:B12"/>
    <mergeCell ref="C11:C12"/>
    <mergeCell ref="E11:E12"/>
    <mergeCell ref="F11:G11"/>
    <mergeCell ref="H11:H12"/>
    <mergeCell ref="I11:J11"/>
    <mergeCell ref="K11:K12"/>
    <mergeCell ref="L11:M11"/>
    <mergeCell ref="B8:C10"/>
    <mergeCell ref="D8:D12"/>
    <mergeCell ref="E8:M9"/>
    <mergeCell ref="E10:G10"/>
    <mergeCell ref="H10:J10"/>
    <mergeCell ref="B20:B29"/>
    <mergeCell ref="C20:C29"/>
    <mergeCell ref="B31:B38"/>
    <mergeCell ref="C31:C38"/>
    <mergeCell ref="B40:B47"/>
    <mergeCell ref="C40:C47"/>
  </mergeCells>
  <printOptions horizontalCentered="1"/>
  <pageMargins left="0" right="0" top="0" bottom="0" header="0" footer="0"/>
  <pageSetup paperSize="9" scale="43" orientation="landscape" horizontalDpi="4294967294" verticalDpi="4294967294" r:id="rId1"/>
  <ignoredErrors>
    <ignoredError sqref="E46:K47 E23:K27 H13:M20 E9:M12 E21:M22 E13:G20 L23:M25 F8:M8 L32:M45 L31 L28:M30 L27 L26 E29:K45 E28 G28:K28" formula="1"/>
    <ignoredError sqref="B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Normal="100" zoomScaleSheetLayoutView="100" workbookViewId="0">
      <selection activeCell="E17" sqref="E17"/>
    </sheetView>
  </sheetViews>
  <sheetFormatPr defaultColWidth="9.42578125" defaultRowHeight="17.25"/>
  <cols>
    <col min="1" max="1" width="7.85546875" style="172" customWidth="1"/>
    <col min="2" max="2" width="7" style="172" customWidth="1"/>
    <col min="3" max="3" width="10.140625" style="172" bestFit="1" customWidth="1"/>
    <col min="4" max="4" width="14.7109375" style="172" bestFit="1" customWidth="1"/>
    <col min="5" max="5" width="70.85546875" style="172" customWidth="1"/>
    <col min="6" max="9" width="17.5703125" style="172" customWidth="1"/>
    <col min="10" max="10" width="18.7109375" style="172" bestFit="1" customWidth="1"/>
    <col min="11" max="11" width="17.28515625" style="172" customWidth="1"/>
    <col min="12" max="12" width="19.5703125" style="172" customWidth="1"/>
    <col min="13" max="16384" width="9.42578125" style="172"/>
  </cols>
  <sheetData>
    <row r="1" spans="1:12" s="171" customFormat="1" ht="21" customHeight="1">
      <c r="D1" s="172"/>
      <c r="G1" s="172"/>
      <c r="H1" s="173" t="s">
        <v>43</v>
      </c>
      <c r="I1" s="243"/>
      <c r="J1" s="172"/>
    </row>
    <row r="2" spans="1:12" s="171" customFormat="1" ht="18" customHeight="1">
      <c r="C2" s="174"/>
      <c r="D2" s="174"/>
      <c r="G2" s="174"/>
      <c r="H2" s="175" t="s">
        <v>102</v>
      </c>
      <c r="I2" s="244"/>
      <c r="J2" s="174"/>
    </row>
    <row r="3" spans="1:12" s="171" customFormat="1" ht="18" customHeight="1">
      <c r="C3" s="174"/>
      <c r="D3" s="174"/>
      <c r="G3" s="174"/>
      <c r="H3" s="177" t="s">
        <v>1</v>
      </c>
      <c r="I3" s="176"/>
      <c r="J3" s="174"/>
    </row>
    <row r="4" spans="1:12" s="171" customFormat="1" ht="18" customHeight="1">
      <c r="C4" s="174"/>
      <c r="D4" s="174"/>
      <c r="E4" s="176"/>
      <c r="F4" s="176"/>
      <c r="G4" s="174"/>
      <c r="H4" s="176"/>
      <c r="I4" s="176"/>
      <c r="J4" s="174"/>
      <c r="K4" s="176"/>
      <c r="L4" s="176"/>
    </row>
    <row r="5" spans="1:12" s="171" customFormat="1" ht="52.5" customHeight="1">
      <c r="B5" s="236"/>
      <c r="C5" s="305" t="s">
        <v>236</v>
      </c>
      <c r="D5" s="305"/>
      <c r="E5" s="305"/>
      <c r="F5" s="305"/>
      <c r="G5" s="305"/>
      <c r="H5" s="305"/>
      <c r="I5" s="236"/>
      <c r="J5" s="236"/>
      <c r="K5" s="236"/>
      <c r="L5" s="236"/>
    </row>
    <row r="6" spans="1:12" s="171" customFormat="1">
      <c r="A6" s="186"/>
      <c r="B6" s="186"/>
      <c r="C6" s="186"/>
      <c r="D6" s="186"/>
      <c r="E6" s="186"/>
      <c r="F6" s="186"/>
      <c r="G6" s="186"/>
      <c r="H6" s="257" t="s">
        <v>258</v>
      </c>
      <c r="I6" s="186"/>
      <c r="J6" s="186"/>
      <c r="K6" s="186"/>
      <c r="L6" s="186"/>
    </row>
    <row r="7" spans="1:12" s="171" customFormat="1" ht="57" customHeight="1">
      <c r="A7" s="186"/>
      <c r="B7" s="186"/>
      <c r="C7" s="310" t="s">
        <v>36</v>
      </c>
      <c r="D7" s="310"/>
      <c r="E7" s="311" t="s">
        <v>37</v>
      </c>
      <c r="F7" s="314" t="s">
        <v>47</v>
      </c>
      <c r="G7" s="315"/>
      <c r="H7" s="316"/>
      <c r="I7" s="186"/>
      <c r="J7" s="186"/>
      <c r="K7" s="186"/>
      <c r="L7" s="186"/>
    </row>
    <row r="8" spans="1:12" s="171" customFormat="1" ht="33" customHeight="1">
      <c r="A8" s="186"/>
      <c r="B8" s="186"/>
      <c r="C8" s="240" t="s">
        <v>39</v>
      </c>
      <c r="D8" s="240" t="s">
        <v>40</v>
      </c>
      <c r="E8" s="311"/>
      <c r="F8" s="255" t="s">
        <v>35</v>
      </c>
      <c r="G8" s="255" t="s">
        <v>32</v>
      </c>
      <c r="H8" s="255" t="s">
        <v>38</v>
      </c>
      <c r="I8" s="186"/>
      <c r="J8" s="186"/>
      <c r="K8" s="186"/>
      <c r="L8" s="186"/>
    </row>
    <row r="9" spans="1:12" s="171" customFormat="1">
      <c r="A9" s="186"/>
      <c r="B9" s="186"/>
      <c r="C9" s="240"/>
      <c r="D9" s="240"/>
      <c r="E9" s="132" t="s">
        <v>234</v>
      </c>
      <c r="F9" s="241">
        <f>+F11</f>
        <v>0</v>
      </c>
      <c r="G9" s="241">
        <f t="shared" ref="G9:H9" si="0">+G11</f>
        <v>-3400000</v>
      </c>
      <c r="H9" s="241">
        <f t="shared" si="0"/>
        <v>-3400000</v>
      </c>
      <c r="I9" s="186"/>
      <c r="J9" s="186"/>
      <c r="K9" s="186"/>
      <c r="L9" s="186"/>
    </row>
    <row r="10" spans="1:12" s="171" customFormat="1">
      <c r="A10" s="186"/>
      <c r="B10" s="186"/>
      <c r="C10" s="307" t="s">
        <v>4</v>
      </c>
      <c r="D10" s="308"/>
      <c r="E10" s="308"/>
      <c r="F10" s="308"/>
      <c r="G10" s="308"/>
      <c r="H10" s="309"/>
      <c r="I10" s="186"/>
      <c r="J10" s="186"/>
      <c r="K10" s="186"/>
      <c r="L10" s="186"/>
    </row>
    <row r="11" spans="1:12" s="171" customFormat="1" ht="17.25" customHeight="1">
      <c r="A11" s="186"/>
      <c r="B11" s="186"/>
      <c r="C11" s="312" t="s">
        <v>235</v>
      </c>
      <c r="D11" s="312"/>
      <c r="E11" s="312"/>
      <c r="F11" s="242">
        <f>+F13</f>
        <v>0</v>
      </c>
      <c r="G11" s="242">
        <f t="shared" ref="G11:H11" si="1">+G13</f>
        <v>-3400000</v>
      </c>
      <c r="H11" s="242">
        <f t="shared" si="1"/>
        <v>-3400000</v>
      </c>
      <c r="I11" s="186"/>
      <c r="J11" s="186"/>
      <c r="K11" s="186"/>
      <c r="L11" s="186"/>
    </row>
    <row r="12" spans="1:12" s="171" customFormat="1">
      <c r="A12" s="186"/>
      <c r="B12" s="186"/>
      <c r="C12" s="313" t="s">
        <v>4</v>
      </c>
      <c r="D12" s="313"/>
      <c r="E12" s="313"/>
      <c r="F12" s="239"/>
      <c r="G12" s="239"/>
      <c r="H12" s="228"/>
      <c r="I12" s="186"/>
      <c r="J12" s="186"/>
      <c r="K12" s="186"/>
      <c r="L12" s="186"/>
    </row>
    <row r="13" spans="1:12" s="171" customFormat="1" ht="17.25" customHeight="1">
      <c r="A13" s="186"/>
      <c r="B13" s="186"/>
      <c r="C13" s="306" t="s">
        <v>13</v>
      </c>
      <c r="D13" s="306"/>
      <c r="E13" s="306"/>
      <c r="F13" s="241">
        <f>+F14</f>
        <v>0</v>
      </c>
      <c r="G13" s="241">
        <f t="shared" ref="G13:H13" si="2">+G14</f>
        <v>-3400000</v>
      </c>
      <c r="H13" s="241">
        <f t="shared" si="2"/>
        <v>-3400000</v>
      </c>
      <c r="I13" s="186"/>
      <c r="J13" s="186"/>
      <c r="K13" s="186"/>
      <c r="L13" s="186"/>
    </row>
    <row r="14" spans="1:12" s="171" customFormat="1">
      <c r="A14" s="186"/>
      <c r="B14" s="186"/>
      <c r="C14" s="237" t="s">
        <v>213</v>
      </c>
      <c r="D14" s="238"/>
      <c r="E14" s="237" t="s">
        <v>215</v>
      </c>
      <c r="F14" s="241">
        <f>+F16</f>
        <v>0</v>
      </c>
      <c r="G14" s="241">
        <f t="shared" ref="G14:H14" si="3">+G16</f>
        <v>-3400000</v>
      </c>
      <c r="H14" s="241">
        <f t="shared" si="3"/>
        <v>-3400000</v>
      </c>
      <c r="I14" s="186"/>
      <c r="J14" s="186"/>
      <c r="K14" s="186"/>
      <c r="L14" s="186"/>
    </row>
    <row r="15" spans="1:12" s="171" customFormat="1">
      <c r="A15" s="186"/>
      <c r="B15" s="186"/>
      <c r="C15" s="237"/>
      <c r="D15" s="238"/>
      <c r="E15" s="239" t="s">
        <v>4</v>
      </c>
      <c r="F15" s="241"/>
      <c r="G15" s="241"/>
      <c r="H15" s="241"/>
      <c r="I15" s="186"/>
      <c r="J15" s="186"/>
      <c r="K15" s="186"/>
      <c r="L15" s="186"/>
    </row>
    <row r="16" spans="1:12" s="171" customFormat="1" ht="34.5">
      <c r="A16" s="186"/>
      <c r="B16" s="186"/>
      <c r="C16" s="237"/>
      <c r="D16" s="238" t="s">
        <v>220</v>
      </c>
      <c r="E16" s="237" t="s">
        <v>221</v>
      </c>
      <c r="F16" s="241">
        <f t="shared" ref="F16:G16" si="4">+F18</f>
        <v>0</v>
      </c>
      <c r="G16" s="241">
        <f t="shared" si="4"/>
        <v>-3400000</v>
      </c>
      <c r="H16" s="241">
        <f>+H18</f>
        <v>-3400000</v>
      </c>
      <c r="I16" s="186"/>
      <c r="J16" s="186"/>
      <c r="K16" s="186"/>
      <c r="L16" s="186"/>
    </row>
    <row r="17" spans="1:12" s="171" customFormat="1">
      <c r="A17" s="186"/>
      <c r="B17" s="186"/>
      <c r="C17" s="237"/>
      <c r="D17" s="238"/>
      <c r="E17" s="239" t="s">
        <v>10</v>
      </c>
      <c r="F17" s="241"/>
      <c r="G17" s="241"/>
      <c r="H17" s="241"/>
      <c r="I17" s="186"/>
      <c r="J17" s="186"/>
      <c r="K17" s="186"/>
      <c r="L17" s="186"/>
    </row>
    <row r="18" spans="1:12" s="171" customFormat="1">
      <c r="A18" s="186"/>
      <c r="B18" s="186"/>
      <c r="C18" s="237"/>
      <c r="D18" s="238"/>
      <c r="E18" s="7" t="s">
        <v>27</v>
      </c>
      <c r="F18" s="241">
        <f>+'Հավելված 3'!H23</f>
        <v>0</v>
      </c>
      <c r="G18" s="241">
        <f>+'Հավելված 3'!I23</f>
        <v>-3400000</v>
      </c>
      <c r="H18" s="241">
        <f>+'Հավելված 3'!J23</f>
        <v>-3400000</v>
      </c>
      <c r="I18" s="186"/>
      <c r="J18" s="186"/>
      <c r="K18" s="186"/>
      <c r="L18" s="186"/>
    </row>
    <row r="19" spans="1:12" s="171" customFormat="1">
      <c r="A19" s="186"/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</row>
    <row r="20" spans="1:12" s="171" customFormat="1">
      <c r="A20" s="186"/>
      <c r="B20" s="186"/>
      <c r="C20" s="186"/>
      <c r="D20" s="186"/>
      <c r="E20" s="186"/>
      <c r="F20" s="186"/>
      <c r="G20" s="186"/>
      <c r="H20" s="186"/>
      <c r="I20" s="186"/>
      <c r="J20" s="186"/>
      <c r="K20" s="186"/>
      <c r="L20" s="186"/>
    </row>
    <row r="22" spans="1:12" ht="51.75">
      <c r="E22" s="107" t="s">
        <v>128</v>
      </c>
      <c r="F22" s="108"/>
      <c r="G22" s="109" t="s">
        <v>129</v>
      </c>
    </row>
    <row r="24" spans="1:12" s="54" customFormat="1">
      <c r="A24" s="130"/>
      <c r="B24" s="130"/>
      <c r="G24" s="64"/>
    </row>
  </sheetData>
  <mergeCells count="8">
    <mergeCell ref="C13:E13"/>
    <mergeCell ref="C10:H10"/>
    <mergeCell ref="C5:H5"/>
    <mergeCell ref="C7:D7"/>
    <mergeCell ref="E7:E8"/>
    <mergeCell ref="C11:E11"/>
    <mergeCell ref="C12:E12"/>
    <mergeCell ref="F7:H7"/>
  </mergeCells>
  <printOptions horizontalCentered="1"/>
  <pageMargins left="0" right="0" top="0" bottom="0" header="0" footer="0"/>
  <pageSetup paperSize="9" scale="43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zoomScaleNormal="100" workbookViewId="0">
      <selection activeCell="D59" sqref="D59"/>
    </sheetView>
  </sheetViews>
  <sheetFormatPr defaultRowHeight="17.25"/>
  <cols>
    <col min="1" max="1" width="7.28515625" style="8" customWidth="1"/>
    <col min="2" max="2" width="12" style="8" customWidth="1"/>
    <col min="3" max="3" width="15.7109375" style="8" customWidth="1"/>
    <col min="4" max="4" width="80.7109375" style="8" customWidth="1"/>
    <col min="5" max="7" width="19.42578125" style="8" customWidth="1"/>
    <col min="8" max="8" width="12.42578125" style="8" bestFit="1" customWidth="1"/>
    <col min="9" max="9" width="12.28515625" style="8" bestFit="1" customWidth="1"/>
    <col min="10" max="10" width="21.42578125" style="8" bestFit="1" customWidth="1"/>
    <col min="11" max="11" width="22" style="8" bestFit="1" customWidth="1"/>
    <col min="12" max="258" width="9.140625" style="8"/>
    <col min="259" max="259" width="7.28515625" style="8" customWidth="1"/>
    <col min="260" max="260" width="12" style="8" customWidth="1"/>
    <col min="261" max="261" width="11.85546875" style="8" customWidth="1"/>
    <col min="262" max="262" width="64.28515625" style="8" customWidth="1"/>
    <col min="263" max="263" width="16.85546875" style="8" customWidth="1"/>
    <col min="264" max="264" width="17.7109375" style="8" customWidth="1"/>
    <col min="265" max="265" width="12.85546875" style="8" customWidth="1"/>
    <col min="266" max="266" width="14.140625" style="8" customWidth="1"/>
    <col min="267" max="267" width="10.7109375" style="8" customWidth="1"/>
    <col min="268" max="514" width="9.140625" style="8"/>
    <col min="515" max="515" width="7.28515625" style="8" customWidth="1"/>
    <col min="516" max="516" width="12" style="8" customWidth="1"/>
    <col min="517" max="517" width="11.85546875" style="8" customWidth="1"/>
    <col min="518" max="518" width="64.28515625" style="8" customWidth="1"/>
    <col min="519" max="519" width="16.85546875" style="8" customWidth="1"/>
    <col min="520" max="520" width="17.7109375" style="8" customWidth="1"/>
    <col min="521" max="521" width="12.85546875" style="8" customWidth="1"/>
    <col min="522" max="522" width="14.140625" style="8" customWidth="1"/>
    <col min="523" max="523" width="10.7109375" style="8" customWidth="1"/>
    <col min="524" max="770" width="9.140625" style="8"/>
    <col min="771" max="771" width="7.28515625" style="8" customWidth="1"/>
    <col min="772" max="772" width="12" style="8" customWidth="1"/>
    <col min="773" max="773" width="11.85546875" style="8" customWidth="1"/>
    <col min="774" max="774" width="64.28515625" style="8" customWidth="1"/>
    <col min="775" max="775" width="16.85546875" style="8" customWidth="1"/>
    <col min="776" max="776" width="17.7109375" style="8" customWidth="1"/>
    <col min="777" max="777" width="12.85546875" style="8" customWidth="1"/>
    <col min="778" max="778" width="14.140625" style="8" customWidth="1"/>
    <col min="779" max="779" width="10.7109375" style="8" customWidth="1"/>
    <col min="780" max="1026" width="9.140625" style="8"/>
    <col min="1027" max="1027" width="7.28515625" style="8" customWidth="1"/>
    <col min="1028" max="1028" width="12" style="8" customWidth="1"/>
    <col min="1029" max="1029" width="11.85546875" style="8" customWidth="1"/>
    <col min="1030" max="1030" width="64.28515625" style="8" customWidth="1"/>
    <col min="1031" max="1031" width="16.85546875" style="8" customWidth="1"/>
    <col min="1032" max="1032" width="17.7109375" style="8" customWidth="1"/>
    <col min="1033" max="1033" width="12.85546875" style="8" customWidth="1"/>
    <col min="1034" max="1034" width="14.140625" style="8" customWidth="1"/>
    <col min="1035" max="1035" width="10.7109375" style="8" customWidth="1"/>
    <col min="1036" max="1282" width="9.140625" style="8"/>
    <col min="1283" max="1283" width="7.28515625" style="8" customWidth="1"/>
    <col min="1284" max="1284" width="12" style="8" customWidth="1"/>
    <col min="1285" max="1285" width="11.85546875" style="8" customWidth="1"/>
    <col min="1286" max="1286" width="64.28515625" style="8" customWidth="1"/>
    <col min="1287" max="1287" width="16.85546875" style="8" customWidth="1"/>
    <col min="1288" max="1288" width="17.7109375" style="8" customWidth="1"/>
    <col min="1289" max="1289" width="12.85546875" style="8" customWidth="1"/>
    <col min="1290" max="1290" width="14.140625" style="8" customWidth="1"/>
    <col min="1291" max="1291" width="10.7109375" style="8" customWidth="1"/>
    <col min="1292" max="1538" width="9.140625" style="8"/>
    <col min="1539" max="1539" width="7.28515625" style="8" customWidth="1"/>
    <col min="1540" max="1540" width="12" style="8" customWidth="1"/>
    <col min="1541" max="1541" width="11.85546875" style="8" customWidth="1"/>
    <col min="1542" max="1542" width="64.28515625" style="8" customWidth="1"/>
    <col min="1543" max="1543" width="16.85546875" style="8" customWidth="1"/>
    <col min="1544" max="1544" width="17.7109375" style="8" customWidth="1"/>
    <col min="1545" max="1545" width="12.85546875" style="8" customWidth="1"/>
    <col min="1546" max="1546" width="14.140625" style="8" customWidth="1"/>
    <col min="1547" max="1547" width="10.7109375" style="8" customWidth="1"/>
    <col min="1548" max="1794" width="9.140625" style="8"/>
    <col min="1795" max="1795" width="7.28515625" style="8" customWidth="1"/>
    <col min="1796" max="1796" width="12" style="8" customWidth="1"/>
    <col min="1797" max="1797" width="11.85546875" style="8" customWidth="1"/>
    <col min="1798" max="1798" width="64.28515625" style="8" customWidth="1"/>
    <col min="1799" max="1799" width="16.85546875" style="8" customWidth="1"/>
    <col min="1800" max="1800" width="17.7109375" style="8" customWidth="1"/>
    <col min="1801" max="1801" width="12.85546875" style="8" customWidth="1"/>
    <col min="1802" max="1802" width="14.140625" style="8" customWidth="1"/>
    <col min="1803" max="1803" width="10.7109375" style="8" customWidth="1"/>
    <col min="1804" max="2050" width="9.140625" style="8"/>
    <col min="2051" max="2051" width="7.28515625" style="8" customWidth="1"/>
    <col min="2052" max="2052" width="12" style="8" customWidth="1"/>
    <col min="2053" max="2053" width="11.85546875" style="8" customWidth="1"/>
    <col min="2054" max="2054" width="64.28515625" style="8" customWidth="1"/>
    <col min="2055" max="2055" width="16.85546875" style="8" customWidth="1"/>
    <col min="2056" max="2056" width="17.7109375" style="8" customWidth="1"/>
    <col min="2057" max="2057" width="12.85546875" style="8" customWidth="1"/>
    <col min="2058" max="2058" width="14.140625" style="8" customWidth="1"/>
    <col min="2059" max="2059" width="10.7109375" style="8" customWidth="1"/>
    <col min="2060" max="2306" width="9.140625" style="8"/>
    <col min="2307" max="2307" width="7.28515625" style="8" customWidth="1"/>
    <col min="2308" max="2308" width="12" style="8" customWidth="1"/>
    <col min="2309" max="2309" width="11.85546875" style="8" customWidth="1"/>
    <col min="2310" max="2310" width="64.28515625" style="8" customWidth="1"/>
    <col min="2311" max="2311" width="16.85546875" style="8" customWidth="1"/>
    <col min="2312" max="2312" width="17.7109375" style="8" customWidth="1"/>
    <col min="2313" max="2313" width="12.85546875" style="8" customWidth="1"/>
    <col min="2314" max="2314" width="14.140625" style="8" customWidth="1"/>
    <col min="2315" max="2315" width="10.7109375" style="8" customWidth="1"/>
    <col min="2316" max="2562" width="9.140625" style="8"/>
    <col min="2563" max="2563" width="7.28515625" style="8" customWidth="1"/>
    <col min="2564" max="2564" width="12" style="8" customWidth="1"/>
    <col min="2565" max="2565" width="11.85546875" style="8" customWidth="1"/>
    <col min="2566" max="2566" width="64.28515625" style="8" customWidth="1"/>
    <col min="2567" max="2567" width="16.85546875" style="8" customWidth="1"/>
    <col min="2568" max="2568" width="17.7109375" style="8" customWidth="1"/>
    <col min="2569" max="2569" width="12.85546875" style="8" customWidth="1"/>
    <col min="2570" max="2570" width="14.140625" style="8" customWidth="1"/>
    <col min="2571" max="2571" width="10.7109375" style="8" customWidth="1"/>
    <col min="2572" max="2818" width="9.140625" style="8"/>
    <col min="2819" max="2819" width="7.28515625" style="8" customWidth="1"/>
    <col min="2820" max="2820" width="12" style="8" customWidth="1"/>
    <col min="2821" max="2821" width="11.85546875" style="8" customWidth="1"/>
    <col min="2822" max="2822" width="64.28515625" style="8" customWidth="1"/>
    <col min="2823" max="2823" width="16.85546875" style="8" customWidth="1"/>
    <col min="2824" max="2824" width="17.7109375" style="8" customWidth="1"/>
    <col min="2825" max="2825" width="12.85546875" style="8" customWidth="1"/>
    <col min="2826" max="2826" width="14.140625" style="8" customWidth="1"/>
    <col min="2827" max="2827" width="10.7109375" style="8" customWidth="1"/>
    <col min="2828" max="3074" width="9.140625" style="8"/>
    <col min="3075" max="3075" width="7.28515625" style="8" customWidth="1"/>
    <col min="3076" max="3076" width="12" style="8" customWidth="1"/>
    <col min="3077" max="3077" width="11.85546875" style="8" customWidth="1"/>
    <col min="3078" max="3078" width="64.28515625" style="8" customWidth="1"/>
    <col min="3079" max="3079" width="16.85546875" style="8" customWidth="1"/>
    <col min="3080" max="3080" width="17.7109375" style="8" customWidth="1"/>
    <col min="3081" max="3081" width="12.85546875" style="8" customWidth="1"/>
    <col min="3082" max="3082" width="14.140625" style="8" customWidth="1"/>
    <col min="3083" max="3083" width="10.7109375" style="8" customWidth="1"/>
    <col min="3084" max="3330" width="9.140625" style="8"/>
    <col min="3331" max="3331" width="7.28515625" style="8" customWidth="1"/>
    <col min="3332" max="3332" width="12" style="8" customWidth="1"/>
    <col min="3333" max="3333" width="11.85546875" style="8" customWidth="1"/>
    <col min="3334" max="3334" width="64.28515625" style="8" customWidth="1"/>
    <col min="3335" max="3335" width="16.85546875" style="8" customWidth="1"/>
    <col min="3336" max="3336" width="17.7109375" style="8" customWidth="1"/>
    <col min="3337" max="3337" width="12.85546875" style="8" customWidth="1"/>
    <col min="3338" max="3338" width="14.140625" style="8" customWidth="1"/>
    <col min="3339" max="3339" width="10.7109375" style="8" customWidth="1"/>
    <col min="3340" max="3586" width="9.140625" style="8"/>
    <col min="3587" max="3587" width="7.28515625" style="8" customWidth="1"/>
    <col min="3588" max="3588" width="12" style="8" customWidth="1"/>
    <col min="3589" max="3589" width="11.85546875" style="8" customWidth="1"/>
    <col min="3590" max="3590" width="64.28515625" style="8" customWidth="1"/>
    <col min="3591" max="3591" width="16.85546875" style="8" customWidth="1"/>
    <col min="3592" max="3592" width="17.7109375" style="8" customWidth="1"/>
    <col min="3593" max="3593" width="12.85546875" style="8" customWidth="1"/>
    <col min="3594" max="3594" width="14.140625" style="8" customWidth="1"/>
    <col min="3595" max="3595" width="10.7109375" style="8" customWidth="1"/>
    <col min="3596" max="3842" width="9.140625" style="8"/>
    <col min="3843" max="3843" width="7.28515625" style="8" customWidth="1"/>
    <col min="3844" max="3844" width="12" style="8" customWidth="1"/>
    <col min="3845" max="3845" width="11.85546875" style="8" customWidth="1"/>
    <col min="3846" max="3846" width="64.28515625" style="8" customWidth="1"/>
    <col min="3847" max="3847" width="16.85546875" style="8" customWidth="1"/>
    <col min="3848" max="3848" width="17.7109375" style="8" customWidth="1"/>
    <col min="3849" max="3849" width="12.85546875" style="8" customWidth="1"/>
    <col min="3850" max="3850" width="14.140625" style="8" customWidth="1"/>
    <col min="3851" max="3851" width="10.7109375" style="8" customWidth="1"/>
    <col min="3852" max="4098" width="9.140625" style="8"/>
    <col min="4099" max="4099" width="7.28515625" style="8" customWidth="1"/>
    <col min="4100" max="4100" width="12" style="8" customWidth="1"/>
    <col min="4101" max="4101" width="11.85546875" style="8" customWidth="1"/>
    <col min="4102" max="4102" width="64.28515625" style="8" customWidth="1"/>
    <col min="4103" max="4103" width="16.85546875" style="8" customWidth="1"/>
    <col min="4104" max="4104" width="17.7109375" style="8" customWidth="1"/>
    <col min="4105" max="4105" width="12.85546875" style="8" customWidth="1"/>
    <col min="4106" max="4106" width="14.140625" style="8" customWidth="1"/>
    <col min="4107" max="4107" width="10.7109375" style="8" customWidth="1"/>
    <col min="4108" max="4354" width="9.140625" style="8"/>
    <col min="4355" max="4355" width="7.28515625" style="8" customWidth="1"/>
    <col min="4356" max="4356" width="12" style="8" customWidth="1"/>
    <col min="4357" max="4357" width="11.85546875" style="8" customWidth="1"/>
    <col min="4358" max="4358" width="64.28515625" style="8" customWidth="1"/>
    <col min="4359" max="4359" width="16.85546875" style="8" customWidth="1"/>
    <col min="4360" max="4360" width="17.7109375" style="8" customWidth="1"/>
    <col min="4361" max="4361" width="12.85546875" style="8" customWidth="1"/>
    <col min="4362" max="4362" width="14.140625" style="8" customWidth="1"/>
    <col min="4363" max="4363" width="10.7109375" style="8" customWidth="1"/>
    <col min="4364" max="4610" width="9.140625" style="8"/>
    <col min="4611" max="4611" width="7.28515625" style="8" customWidth="1"/>
    <col min="4612" max="4612" width="12" style="8" customWidth="1"/>
    <col min="4613" max="4613" width="11.85546875" style="8" customWidth="1"/>
    <col min="4614" max="4614" width="64.28515625" style="8" customWidth="1"/>
    <col min="4615" max="4615" width="16.85546875" style="8" customWidth="1"/>
    <col min="4616" max="4616" width="17.7109375" style="8" customWidth="1"/>
    <col min="4617" max="4617" width="12.85546875" style="8" customWidth="1"/>
    <col min="4618" max="4618" width="14.140625" style="8" customWidth="1"/>
    <col min="4619" max="4619" width="10.7109375" style="8" customWidth="1"/>
    <col min="4620" max="4866" width="9.140625" style="8"/>
    <col min="4867" max="4867" width="7.28515625" style="8" customWidth="1"/>
    <col min="4868" max="4868" width="12" style="8" customWidth="1"/>
    <col min="4869" max="4869" width="11.85546875" style="8" customWidth="1"/>
    <col min="4870" max="4870" width="64.28515625" style="8" customWidth="1"/>
    <col min="4871" max="4871" width="16.85546875" style="8" customWidth="1"/>
    <col min="4872" max="4872" width="17.7109375" style="8" customWidth="1"/>
    <col min="4873" max="4873" width="12.85546875" style="8" customWidth="1"/>
    <col min="4874" max="4874" width="14.140625" style="8" customWidth="1"/>
    <col min="4875" max="4875" width="10.7109375" style="8" customWidth="1"/>
    <col min="4876" max="5122" width="9.140625" style="8"/>
    <col min="5123" max="5123" width="7.28515625" style="8" customWidth="1"/>
    <col min="5124" max="5124" width="12" style="8" customWidth="1"/>
    <col min="5125" max="5125" width="11.85546875" style="8" customWidth="1"/>
    <col min="5126" max="5126" width="64.28515625" style="8" customWidth="1"/>
    <col min="5127" max="5127" width="16.85546875" style="8" customWidth="1"/>
    <col min="5128" max="5128" width="17.7109375" style="8" customWidth="1"/>
    <col min="5129" max="5129" width="12.85546875" style="8" customWidth="1"/>
    <col min="5130" max="5130" width="14.140625" style="8" customWidth="1"/>
    <col min="5131" max="5131" width="10.7109375" style="8" customWidth="1"/>
    <col min="5132" max="5378" width="9.140625" style="8"/>
    <col min="5379" max="5379" width="7.28515625" style="8" customWidth="1"/>
    <col min="5380" max="5380" width="12" style="8" customWidth="1"/>
    <col min="5381" max="5381" width="11.85546875" style="8" customWidth="1"/>
    <col min="5382" max="5382" width="64.28515625" style="8" customWidth="1"/>
    <col min="5383" max="5383" width="16.85546875" style="8" customWidth="1"/>
    <col min="5384" max="5384" width="17.7109375" style="8" customWidth="1"/>
    <col min="5385" max="5385" width="12.85546875" style="8" customWidth="1"/>
    <col min="5386" max="5386" width="14.140625" style="8" customWidth="1"/>
    <col min="5387" max="5387" width="10.7109375" style="8" customWidth="1"/>
    <col min="5388" max="5634" width="9.140625" style="8"/>
    <col min="5635" max="5635" width="7.28515625" style="8" customWidth="1"/>
    <col min="5636" max="5636" width="12" style="8" customWidth="1"/>
    <col min="5637" max="5637" width="11.85546875" style="8" customWidth="1"/>
    <col min="5638" max="5638" width="64.28515625" style="8" customWidth="1"/>
    <col min="5639" max="5639" width="16.85546875" style="8" customWidth="1"/>
    <col min="5640" max="5640" width="17.7109375" style="8" customWidth="1"/>
    <col min="5641" max="5641" width="12.85546875" style="8" customWidth="1"/>
    <col min="5642" max="5642" width="14.140625" style="8" customWidth="1"/>
    <col min="5643" max="5643" width="10.7109375" style="8" customWidth="1"/>
    <col min="5644" max="5890" width="9.140625" style="8"/>
    <col min="5891" max="5891" width="7.28515625" style="8" customWidth="1"/>
    <col min="5892" max="5892" width="12" style="8" customWidth="1"/>
    <col min="5893" max="5893" width="11.85546875" style="8" customWidth="1"/>
    <col min="5894" max="5894" width="64.28515625" style="8" customWidth="1"/>
    <col min="5895" max="5895" width="16.85546875" style="8" customWidth="1"/>
    <col min="5896" max="5896" width="17.7109375" style="8" customWidth="1"/>
    <col min="5897" max="5897" width="12.85546875" style="8" customWidth="1"/>
    <col min="5898" max="5898" width="14.140625" style="8" customWidth="1"/>
    <col min="5899" max="5899" width="10.7109375" style="8" customWidth="1"/>
    <col min="5900" max="6146" width="9.140625" style="8"/>
    <col min="6147" max="6147" width="7.28515625" style="8" customWidth="1"/>
    <col min="6148" max="6148" width="12" style="8" customWidth="1"/>
    <col min="6149" max="6149" width="11.85546875" style="8" customWidth="1"/>
    <col min="6150" max="6150" width="64.28515625" style="8" customWidth="1"/>
    <col min="6151" max="6151" width="16.85546875" style="8" customWidth="1"/>
    <col min="6152" max="6152" width="17.7109375" style="8" customWidth="1"/>
    <col min="6153" max="6153" width="12.85546875" style="8" customWidth="1"/>
    <col min="6154" max="6154" width="14.140625" style="8" customWidth="1"/>
    <col min="6155" max="6155" width="10.7109375" style="8" customWidth="1"/>
    <col min="6156" max="6402" width="9.140625" style="8"/>
    <col min="6403" max="6403" width="7.28515625" style="8" customWidth="1"/>
    <col min="6404" max="6404" width="12" style="8" customWidth="1"/>
    <col min="6405" max="6405" width="11.85546875" style="8" customWidth="1"/>
    <col min="6406" max="6406" width="64.28515625" style="8" customWidth="1"/>
    <col min="6407" max="6407" width="16.85546875" style="8" customWidth="1"/>
    <col min="6408" max="6408" width="17.7109375" style="8" customWidth="1"/>
    <col min="6409" max="6409" width="12.85546875" style="8" customWidth="1"/>
    <col min="6410" max="6410" width="14.140625" style="8" customWidth="1"/>
    <col min="6411" max="6411" width="10.7109375" style="8" customWidth="1"/>
    <col min="6412" max="6658" width="9.140625" style="8"/>
    <col min="6659" max="6659" width="7.28515625" style="8" customWidth="1"/>
    <col min="6660" max="6660" width="12" style="8" customWidth="1"/>
    <col min="6661" max="6661" width="11.85546875" style="8" customWidth="1"/>
    <col min="6662" max="6662" width="64.28515625" style="8" customWidth="1"/>
    <col min="6663" max="6663" width="16.85546875" style="8" customWidth="1"/>
    <col min="6664" max="6664" width="17.7109375" style="8" customWidth="1"/>
    <col min="6665" max="6665" width="12.85546875" style="8" customWidth="1"/>
    <col min="6666" max="6666" width="14.140625" style="8" customWidth="1"/>
    <col min="6667" max="6667" width="10.7109375" style="8" customWidth="1"/>
    <col min="6668" max="6914" width="9.140625" style="8"/>
    <col min="6915" max="6915" width="7.28515625" style="8" customWidth="1"/>
    <col min="6916" max="6916" width="12" style="8" customWidth="1"/>
    <col min="6917" max="6917" width="11.85546875" style="8" customWidth="1"/>
    <col min="6918" max="6918" width="64.28515625" style="8" customWidth="1"/>
    <col min="6919" max="6919" width="16.85546875" style="8" customWidth="1"/>
    <col min="6920" max="6920" width="17.7109375" style="8" customWidth="1"/>
    <col min="6921" max="6921" width="12.85546875" style="8" customWidth="1"/>
    <col min="6922" max="6922" width="14.140625" style="8" customWidth="1"/>
    <col min="6923" max="6923" width="10.7109375" style="8" customWidth="1"/>
    <col min="6924" max="7170" width="9.140625" style="8"/>
    <col min="7171" max="7171" width="7.28515625" style="8" customWidth="1"/>
    <col min="7172" max="7172" width="12" style="8" customWidth="1"/>
    <col min="7173" max="7173" width="11.85546875" style="8" customWidth="1"/>
    <col min="7174" max="7174" width="64.28515625" style="8" customWidth="1"/>
    <col min="7175" max="7175" width="16.85546875" style="8" customWidth="1"/>
    <col min="7176" max="7176" width="17.7109375" style="8" customWidth="1"/>
    <col min="7177" max="7177" width="12.85546875" style="8" customWidth="1"/>
    <col min="7178" max="7178" width="14.140625" style="8" customWidth="1"/>
    <col min="7179" max="7179" width="10.7109375" style="8" customWidth="1"/>
    <col min="7180" max="7426" width="9.140625" style="8"/>
    <col min="7427" max="7427" width="7.28515625" style="8" customWidth="1"/>
    <col min="7428" max="7428" width="12" style="8" customWidth="1"/>
    <col min="7429" max="7429" width="11.85546875" style="8" customWidth="1"/>
    <col min="7430" max="7430" width="64.28515625" style="8" customWidth="1"/>
    <col min="7431" max="7431" width="16.85546875" style="8" customWidth="1"/>
    <col min="7432" max="7432" width="17.7109375" style="8" customWidth="1"/>
    <col min="7433" max="7433" width="12.85546875" style="8" customWidth="1"/>
    <col min="7434" max="7434" width="14.140625" style="8" customWidth="1"/>
    <col min="7435" max="7435" width="10.7109375" style="8" customWidth="1"/>
    <col min="7436" max="7682" width="9.140625" style="8"/>
    <col min="7683" max="7683" width="7.28515625" style="8" customWidth="1"/>
    <col min="7684" max="7684" width="12" style="8" customWidth="1"/>
    <col min="7685" max="7685" width="11.85546875" style="8" customWidth="1"/>
    <col min="7686" max="7686" width="64.28515625" style="8" customWidth="1"/>
    <col min="7687" max="7687" width="16.85546875" style="8" customWidth="1"/>
    <col min="7688" max="7688" width="17.7109375" style="8" customWidth="1"/>
    <col min="7689" max="7689" width="12.85546875" style="8" customWidth="1"/>
    <col min="7690" max="7690" width="14.140625" style="8" customWidth="1"/>
    <col min="7691" max="7691" width="10.7109375" style="8" customWidth="1"/>
    <col min="7692" max="7938" width="9.140625" style="8"/>
    <col min="7939" max="7939" width="7.28515625" style="8" customWidth="1"/>
    <col min="7940" max="7940" width="12" style="8" customWidth="1"/>
    <col min="7941" max="7941" width="11.85546875" style="8" customWidth="1"/>
    <col min="7942" max="7942" width="64.28515625" style="8" customWidth="1"/>
    <col min="7943" max="7943" width="16.85546875" style="8" customWidth="1"/>
    <col min="7944" max="7944" width="17.7109375" style="8" customWidth="1"/>
    <col min="7945" max="7945" width="12.85546875" style="8" customWidth="1"/>
    <col min="7946" max="7946" width="14.140625" style="8" customWidth="1"/>
    <col min="7947" max="7947" width="10.7109375" style="8" customWidth="1"/>
    <col min="7948" max="8194" width="9.140625" style="8"/>
    <col min="8195" max="8195" width="7.28515625" style="8" customWidth="1"/>
    <col min="8196" max="8196" width="12" style="8" customWidth="1"/>
    <col min="8197" max="8197" width="11.85546875" style="8" customWidth="1"/>
    <col min="8198" max="8198" width="64.28515625" style="8" customWidth="1"/>
    <col min="8199" max="8199" width="16.85546875" style="8" customWidth="1"/>
    <col min="8200" max="8200" width="17.7109375" style="8" customWidth="1"/>
    <col min="8201" max="8201" width="12.85546875" style="8" customWidth="1"/>
    <col min="8202" max="8202" width="14.140625" style="8" customWidth="1"/>
    <col min="8203" max="8203" width="10.7109375" style="8" customWidth="1"/>
    <col min="8204" max="8450" width="9.140625" style="8"/>
    <col min="8451" max="8451" width="7.28515625" style="8" customWidth="1"/>
    <col min="8452" max="8452" width="12" style="8" customWidth="1"/>
    <col min="8453" max="8453" width="11.85546875" style="8" customWidth="1"/>
    <col min="8454" max="8454" width="64.28515625" style="8" customWidth="1"/>
    <col min="8455" max="8455" width="16.85546875" style="8" customWidth="1"/>
    <col min="8456" max="8456" width="17.7109375" style="8" customWidth="1"/>
    <col min="8457" max="8457" width="12.85546875" style="8" customWidth="1"/>
    <col min="8458" max="8458" width="14.140625" style="8" customWidth="1"/>
    <col min="8459" max="8459" width="10.7109375" style="8" customWidth="1"/>
    <col min="8460" max="8706" width="9.140625" style="8"/>
    <col min="8707" max="8707" width="7.28515625" style="8" customWidth="1"/>
    <col min="8708" max="8708" width="12" style="8" customWidth="1"/>
    <col min="8709" max="8709" width="11.85546875" style="8" customWidth="1"/>
    <col min="8710" max="8710" width="64.28515625" style="8" customWidth="1"/>
    <col min="8711" max="8711" width="16.85546875" style="8" customWidth="1"/>
    <col min="8712" max="8712" width="17.7109375" style="8" customWidth="1"/>
    <col min="8713" max="8713" width="12.85546875" style="8" customWidth="1"/>
    <col min="8714" max="8714" width="14.140625" style="8" customWidth="1"/>
    <col min="8715" max="8715" width="10.7109375" style="8" customWidth="1"/>
    <col min="8716" max="8962" width="9.140625" style="8"/>
    <col min="8963" max="8963" width="7.28515625" style="8" customWidth="1"/>
    <col min="8964" max="8964" width="12" style="8" customWidth="1"/>
    <col min="8965" max="8965" width="11.85546875" style="8" customWidth="1"/>
    <col min="8966" max="8966" width="64.28515625" style="8" customWidth="1"/>
    <col min="8967" max="8967" width="16.85546875" style="8" customWidth="1"/>
    <col min="8968" max="8968" width="17.7109375" style="8" customWidth="1"/>
    <col min="8969" max="8969" width="12.85546875" style="8" customWidth="1"/>
    <col min="8970" max="8970" width="14.140625" style="8" customWidth="1"/>
    <col min="8971" max="8971" width="10.7109375" style="8" customWidth="1"/>
    <col min="8972" max="9218" width="9.140625" style="8"/>
    <col min="9219" max="9219" width="7.28515625" style="8" customWidth="1"/>
    <col min="9220" max="9220" width="12" style="8" customWidth="1"/>
    <col min="9221" max="9221" width="11.85546875" style="8" customWidth="1"/>
    <col min="9222" max="9222" width="64.28515625" style="8" customWidth="1"/>
    <col min="9223" max="9223" width="16.85546875" style="8" customWidth="1"/>
    <col min="9224" max="9224" width="17.7109375" style="8" customWidth="1"/>
    <col min="9225" max="9225" width="12.85546875" style="8" customWidth="1"/>
    <col min="9226" max="9226" width="14.140625" style="8" customWidth="1"/>
    <col min="9227" max="9227" width="10.7109375" style="8" customWidth="1"/>
    <col min="9228" max="9474" width="9.140625" style="8"/>
    <col min="9475" max="9475" width="7.28515625" style="8" customWidth="1"/>
    <col min="9476" max="9476" width="12" style="8" customWidth="1"/>
    <col min="9477" max="9477" width="11.85546875" style="8" customWidth="1"/>
    <col min="9478" max="9478" width="64.28515625" style="8" customWidth="1"/>
    <col min="9479" max="9479" width="16.85546875" style="8" customWidth="1"/>
    <col min="9480" max="9480" width="17.7109375" style="8" customWidth="1"/>
    <col min="9481" max="9481" width="12.85546875" style="8" customWidth="1"/>
    <col min="9482" max="9482" width="14.140625" style="8" customWidth="1"/>
    <col min="9483" max="9483" width="10.7109375" style="8" customWidth="1"/>
    <col min="9484" max="9730" width="9.140625" style="8"/>
    <col min="9731" max="9731" width="7.28515625" style="8" customWidth="1"/>
    <col min="9732" max="9732" width="12" style="8" customWidth="1"/>
    <col min="9733" max="9733" width="11.85546875" style="8" customWidth="1"/>
    <col min="9734" max="9734" width="64.28515625" style="8" customWidth="1"/>
    <col min="9735" max="9735" width="16.85546875" style="8" customWidth="1"/>
    <col min="9736" max="9736" width="17.7109375" style="8" customWidth="1"/>
    <col min="9737" max="9737" width="12.85546875" style="8" customWidth="1"/>
    <col min="9738" max="9738" width="14.140625" style="8" customWidth="1"/>
    <col min="9739" max="9739" width="10.7109375" style="8" customWidth="1"/>
    <col min="9740" max="9986" width="9.140625" style="8"/>
    <col min="9987" max="9987" width="7.28515625" style="8" customWidth="1"/>
    <col min="9988" max="9988" width="12" style="8" customWidth="1"/>
    <col min="9989" max="9989" width="11.85546875" style="8" customWidth="1"/>
    <col min="9990" max="9990" width="64.28515625" style="8" customWidth="1"/>
    <col min="9991" max="9991" width="16.85546875" style="8" customWidth="1"/>
    <col min="9992" max="9992" width="17.7109375" style="8" customWidth="1"/>
    <col min="9993" max="9993" width="12.85546875" style="8" customWidth="1"/>
    <col min="9994" max="9994" width="14.140625" style="8" customWidth="1"/>
    <col min="9995" max="9995" width="10.7109375" style="8" customWidth="1"/>
    <col min="9996" max="10242" width="9.140625" style="8"/>
    <col min="10243" max="10243" width="7.28515625" style="8" customWidth="1"/>
    <col min="10244" max="10244" width="12" style="8" customWidth="1"/>
    <col min="10245" max="10245" width="11.85546875" style="8" customWidth="1"/>
    <col min="10246" max="10246" width="64.28515625" style="8" customWidth="1"/>
    <col min="10247" max="10247" width="16.85546875" style="8" customWidth="1"/>
    <col min="10248" max="10248" width="17.7109375" style="8" customWidth="1"/>
    <col min="10249" max="10249" width="12.85546875" style="8" customWidth="1"/>
    <col min="10250" max="10250" width="14.140625" style="8" customWidth="1"/>
    <col min="10251" max="10251" width="10.7109375" style="8" customWidth="1"/>
    <col min="10252" max="10498" width="9.140625" style="8"/>
    <col min="10499" max="10499" width="7.28515625" style="8" customWidth="1"/>
    <col min="10500" max="10500" width="12" style="8" customWidth="1"/>
    <col min="10501" max="10501" width="11.85546875" style="8" customWidth="1"/>
    <col min="10502" max="10502" width="64.28515625" style="8" customWidth="1"/>
    <col min="10503" max="10503" width="16.85546875" style="8" customWidth="1"/>
    <col min="10504" max="10504" width="17.7109375" style="8" customWidth="1"/>
    <col min="10505" max="10505" width="12.85546875" style="8" customWidth="1"/>
    <col min="10506" max="10506" width="14.140625" style="8" customWidth="1"/>
    <col min="10507" max="10507" width="10.7109375" style="8" customWidth="1"/>
    <col min="10508" max="10754" width="9.140625" style="8"/>
    <col min="10755" max="10755" width="7.28515625" style="8" customWidth="1"/>
    <col min="10756" max="10756" width="12" style="8" customWidth="1"/>
    <col min="10757" max="10757" width="11.85546875" style="8" customWidth="1"/>
    <col min="10758" max="10758" width="64.28515625" style="8" customWidth="1"/>
    <col min="10759" max="10759" width="16.85546875" style="8" customWidth="1"/>
    <col min="10760" max="10760" width="17.7109375" style="8" customWidth="1"/>
    <col min="10761" max="10761" width="12.85546875" style="8" customWidth="1"/>
    <col min="10762" max="10762" width="14.140625" style="8" customWidth="1"/>
    <col min="10763" max="10763" width="10.7109375" style="8" customWidth="1"/>
    <col min="10764" max="11010" width="9.140625" style="8"/>
    <col min="11011" max="11011" width="7.28515625" style="8" customWidth="1"/>
    <col min="11012" max="11012" width="12" style="8" customWidth="1"/>
    <col min="11013" max="11013" width="11.85546875" style="8" customWidth="1"/>
    <col min="11014" max="11014" width="64.28515625" style="8" customWidth="1"/>
    <col min="11015" max="11015" width="16.85546875" style="8" customWidth="1"/>
    <col min="11016" max="11016" width="17.7109375" style="8" customWidth="1"/>
    <col min="11017" max="11017" width="12.85546875" style="8" customWidth="1"/>
    <col min="11018" max="11018" width="14.140625" style="8" customWidth="1"/>
    <col min="11019" max="11019" width="10.7109375" style="8" customWidth="1"/>
    <col min="11020" max="11266" width="9.140625" style="8"/>
    <col min="11267" max="11267" width="7.28515625" style="8" customWidth="1"/>
    <col min="11268" max="11268" width="12" style="8" customWidth="1"/>
    <col min="11269" max="11269" width="11.85546875" style="8" customWidth="1"/>
    <col min="11270" max="11270" width="64.28515625" style="8" customWidth="1"/>
    <col min="11271" max="11271" width="16.85546875" style="8" customWidth="1"/>
    <col min="11272" max="11272" width="17.7109375" style="8" customWidth="1"/>
    <col min="11273" max="11273" width="12.85546875" style="8" customWidth="1"/>
    <col min="11274" max="11274" width="14.140625" style="8" customWidth="1"/>
    <col min="11275" max="11275" width="10.7109375" style="8" customWidth="1"/>
    <col min="11276" max="11522" width="9.140625" style="8"/>
    <col min="11523" max="11523" width="7.28515625" style="8" customWidth="1"/>
    <col min="11524" max="11524" width="12" style="8" customWidth="1"/>
    <col min="11525" max="11525" width="11.85546875" style="8" customWidth="1"/>
    <col min="11526" max="11526" width="64.28515625" style="8" customWidth="1"/>
    <col min="11527" max="11527" width="16.85546875" style="8" customWidth="1"/>
    <col min="11528" max="11528" width="17.7109375" style="8" customWidth="1"/>
    <col min="11529" max="11529" width="12.85546875" style="8" customWidth="1"/>
    <col min="11530" max="11530" width="14.140625" style="8" customWidth="1"/>
    <col min="11531" max="11531" width="10.7109375" style="8" customWidth="1"/>
    <col min="11532" max="11778" width="9.140625" style="8"/>
    <col min="11779" max="11779" width="7.28515625" style="8" customWidth="1"/>
    <col min="11780" max="11780" width="12" style="8" customWidth="1"/>
    <col min="11781" max="11781" width="11.85546875" style="8" customWidth="1"/>
    <col min="11782" max="11782" width="64.28515625" style="8" customWidth="1"/>
    <col min="11783" max="11783" width="16.85546875" style="8" customWidth="1"/>
    <col min="11784" max="11784" width="17.7109375" style="8" customWidth="1"/>
    <col min="11785" max="11785" width="12.85546875" style="8" customWidth="1"/>
    <col min="11786" max="11786" width="14.140625" style="8" customWidth="1"/>
    <col min="11787" max="11787" width="10.7109375" style="8" customWidth="1"/>
    <col min="11788" max="12034" width="9.140625" style="8"/>
    <col min="12035" max="12035" width="7.28515625" style="8" customWidth="1"/>
    <col min="12036" max="12036" width="12" style="8" customWidth="1"/>
    <col min="12037" max="12037" width="11.85546875" style="8" customWidth="1"/>
    <col min="12038" max="12038" width="64.28515625" style="8" customWidth="1"/>
    <col min="12039" max="12039" width="16.85546875" style="8" customWidth="1"/>
    <col min="12040" max="12040" width="17.7109375" style="8" customWidth="1"/>
    <col min="12041" max="12041" width="12.85546875" style="8" customWidth="1"/>
    <col min="12042" max="12042" width="14.140625" style="8" customWidth="1"/>
    <col min="12043" max="12043" width="10.7109375" style="8" customWidth="1"/>
    <col min="12044" max="12290" width="9.140625" style="8"/>
    <col min="12291" max="12291" width="7.28515625" style="8" customWidth="1"/>
    <col min="12292" max="12292" width="12" style="8" customWidth="1"/>
    <col min="12293" max="12293" width="11.85546875" style="8" customWidth="1"/>
    <col min="12294" max="12294" width="64.28515625" style="8" customWidth="1"/>
    <col min="12295" max="12295" width="16.85546875" style="8" customWidth="1"/>
    <col min="12296" max="12296" width="17.7109375" style="8" customWidth="1"/>
    <col min="12297" max="12297" width="12.85546875" style="8" customWidth="1"/>
    <col min="12298" max="12298" width="14.140625" style="8" customWidth="1"/>
    <col min="12299" max="12299" width="10.7109375" style="8" customWidth="1"/>
    <col min="12300" max="12546" width="9.140625" style="8"/>
    <col min="12547" max="12547" width="7.28515625" style="8" customWidth="1"/>
    <col min="12548" max="12548" width="12" style="8" customWidth="1"/>
    <col min="12549" max="12549" width="11.85546875" style="8" customWidth="1"/>
    <col min="12550" max="12550" width="64.28515625" style="8" customWidth="1"/>
    <col min="12551" max="12551" width="16.85546875" style="8" customWidth="1"/>
    <col min="12552" max="12552" width="17.7109375" style="8" customWidth="1"/>
    <col min="12553" max="12553" width="12.85546875" style="8" customWidth="1"/>
    <col min="12554" max="12554" width="14.140625" style="8" customWidth="1"/>
    <col min="12555" max="12555" width="10.7109375" style="8" customWidth="1"/>
    <col min="12556" max="12802" width="9.140625" style="8"/>
    <col min="12803" max="12803" width="7.28515625" style="8" customWidth="1"/>
    <col min="12804" max="12804" width="12" style="8" customWidth="1"/>
    <col min="12805" max="12805" width="11.85546875" style="8" customWidth="1"/>
    <col min="12806" max="12806" width="64.28515625" style="8" customWidth="1"/>
    <col min="12807" max="12807" width="16.85546875" style="8" customWidth="1"/>
    <col min="12808" max="12808" width="17.7109375" style="8" customWidth="1"/>
    <col min="12809" max="12809" width="12.85546875" style="8" customWidth="1"/>
    <col min="12810" max="12810" width="14.140625" style="8" customWidth="1"/>
    <col min="12811" max="12811" width="10.7109375" style="8" customWidth="1"/>
    <col min="12812" max="13058" width="9.140625" style="8"/>
    <col min="13059" max="13059" width="7.28515625" style="8" customWidth="1"/>
    <col min="13060" max="13060" width="12" style="8" customWidth="1"/>
    <col min="13061" max="13061" width="11.85546875" style="8" customWidth="1"/>
    <col min="13062" max="13062" width="64.28515625" style="8" customWidth="1"/>
    <col min="13063" max="13063" width="16.85546875" style="8" customWidth="1"/>
    <col min="13064" max="13064" width="17.7109375" style="8" customWidth="1"/>
    <col min="13065" max="13065" width="12.85546875" style="8" customWidth="1"/>
    <col min="13066" max="13066" width="14.140625" style="8" customWidth="1"/>
    <col min="13067" max="13067" width="10.7109375" style="8" customWidth="1"/>
    <col min="13068" max="13314" width="9.140625" style="8"/>
    <col min="13315" max="13315" width="7.28515625" style="8" customWidth="1"/>
    <col min="13316" max="13316" width="12" style="8" customWidth="1"/>
    <col min="13317" max="13317" width="11.85546875" style="8" customWidth="1"/>
    <col min="13318" max="13318" width="64.28515625" style="8" customWidth="1"/>
    <col min="13319" max="13319" width="16.85546875" style="8" customWidth="1"/>
    <col min="13320" max="13320" width="17.7109375" style="8" customWidth="1"/>
    <col min="13321" max="13321" width="12.85546875" style="8" customWidth="1"/>
    <col min="13322" max="13322" width="14.140625" style="8" customWidth="1"/>
    <col min="13323" max="13323" width="10.7109375" style="8" customWidth="1"/>
    <col min="13324" max="13570" width="9.140625" style="8"/>
    <col min="13571" max="13571" width="7.28515625" style="8" customWidth="1"/>
    <col min="13572" max="13572" width="12" style="8" customWidth="1"/>
    <col min="13573" max="13573" width="11.85546875" style="8" customWidth="1"/>
    <col min="13574" max="13574" width="64.28515625" style="8" customWidth="1"/>
    <col min="13575" max="13575" width="16.85546875" style="8" customWidth="1"/>
    <col min="13576" max="13576" width="17.7109375" style="8" customWidth="1"/>
    <col min="13577" max="13577" width="12.85546875" style="8" customWidth="1"/>
    <col min="13578" max="13578" width="14.140625" style="8" customWidth="1"/>
    <col min="13579" max="13579" width="10.7109375" style="8" customWidth="1"/>
    <col min="13580" max="13826" width="9.140625" style="8"/>
    <col min="13827" max="13827" width="7.28515625" style="8" customWidth="1"/>
    <col min="13828" max="13828" width="12" style="8" customWidth="1"/>
    <col min="13829" max="13829" width="11.85546875" style="8" customWidth="1"/>
    <col min="13830" max="13830" width="64.28515625" style="8" customWidth="1"/>
    <col min="13831" max="13831" width="16.85546875" style="8" customWidth="1"/>
    <col min="13832" max="13832" width="17.7109375" style="8" customWidth="1"/>
    <col min="13833" max="13833" width="12.85546875" style="8" customWidth="1"/>
    <col min="13834" max="13834" width="14.140625" style="8" customWidth="1"/>
    <col min="13835" max="13835" width="10.7109375" style="8" customWidth="1"/>
    <col min="13836" max="14082" width="9.140625" style="8"/>
    <col min="14083" max="14083" width="7.28515625" style="8" customWidth="1"/>
    <col min="14084" max="14084" width="12" style="8" customWidth="1"/>
    <col min="14085" max="14085" width="11.85546875" style="8" customWidth="1"/>
    <col min="14086" max="14086" width="64.28515625" style="8" customWidth="1"/>
    <col min="14087" max="14087" width="16.85546875" style="8" customWidth="1"/>
    <col min="14088" max="14088" width="17.7109375" style="8" customWidth="1"/>
    <col min="14089" max="14089" width="12.85546875" style="8" customWidth="1"/>
    <col min="14090" max="14090" width="14.140625" style="8" customWidth="1"/>
    <col min="14091" max="14091" width="10.7109375" style="8" customWidth="1"/>
    <col min="14092" max="14338" width="9.140625" style="8"/>
    <col min="14339" max="14339" width="7.28515625" style="8" customWidth="1"/>
    <col min="14340" max="14340" width="12" style="8" customWidth="1"/>
    <col min="14341" max="14341" width="11.85546875" style="8" customWidth="1"/>
    <col min="14342" max="14342" width="64.28515625" style="8" customWidth="1"/>
    <col min="14343" max="14343" width="16.85546875" style="8" customWidth="1"/>
    <col min="14344" max="14344" width="17.7109375" style="8" customWidth="1"/>
    <col min="14345" max="14345" width="12.85546875" style="8" customWidth="1"/>
    <col min="14346" max="14346" width="14.140625" style="8" customWidth="1"/>
    <col min="14347" max="14347" width="10.7109375" style="8" customWidth="1"/>
    <col min="14348" max="14594" width="9.140625" style="8"/>
    <col min="14595" max="14595" width="7.28515625" style="8" customWidth="1"/>
    <col min="14596" max="14596" width="12" style="8" customWidth="1"/>
    <col min="14597" max="14597" width="11.85546875" style="8" customWidth="1"/>
    <col min="14598" max="14598" width="64.28515625" style="8" customWidth="1"/>
    <col min="14599" max="14599" width="16.85546875" style="8" customWidth="1"/>
    <col min="14600" max="14600" width="17.7109375" style="8" customWidth="1"/>
    <col min="14601" max="14601" width="12.85546875" style="8" customWidth="1"/>
    <col min="14602" max="14602" width="14.140625" style="8" customWidth="1"/>
    <col min="14603" max="14603" width="10.7109375" style="8" customWidth="1"/>
    <col min="14604" max="14850" width="9.140625" style="8"/>
    <col min="14851" max="14851" width="7.28515625" style="8" customWidth="1"/>
    <col min="14852" max="14852" width="12" style="8" customWidth="1"/>
    <col min="14853" max="14853" width="11.85546875" style="8" customWidth="1"/>
    <col min="14854" max="14854" width="64.28515625" style="8" customWidth="1"/>
    <col min="14855" max="14855" width="16.85546875" style="8" customWidth="1"/>
    <col min="14856" max="14856" width="17.7109375" style="8" customWidth="1"/>
    <col min="14857" max="14857" width="12.85546875" style="8" customWidth="1"/>
    <col min="14858" max="14858" width="14.140625" style="8" customWidth="1"/>
    <col min="14859" max="14859" width="10.7109375" style="8" customWidth="1"/>
    <col min="14860" max="15106" width="9.140625" style="8"/>
    <col min="15107" max="15107" width="7.28515625" style="8" customWidth="1"/>
    <col min="15108" max="15108" width="12" style="8" customWidth="1"/>
    <col min="15109" max="15109" width="11.85546875" style="8" customWidth="1"/>
    <col min="15110" max="15110" width="64.28515625" style="8" customWidth="1"/>
    <col min="15111" max="15111" width="16.85546875" style="8" customWidth="1"/>
    <col min="15112" max="15112" width="17.7109375" style="8" customWidth="1"/>
    <col min="15113" max="15113" width="12.85546875" style="8" customWidth="1"/>
    <col min="15114" max="15114" width="14.140625" style="8" customWidth="1"/>
    <col min="15115" max="15115" width="10.7109375" style="8" customWidth="1"/>
    <col min="15116" max="15362" width="9.140625" style="8"/>
    <col min="15363" max="15363" width="7.28515625" style="8" customWidth="1"/>
    <col min="15364" max="15364" width="12" style="8" customWidth="1"/>
    <col min="15365" max="15365" width="11.85546875" style="8" customWidth="1"/>
    <col min="15366" max="15366" width="64.28515625" style="8" customWidth="1"/>
    <col min="15367" max="15367" width="16.85546875" style="8" customWidth="1"/>
    <col min="15368" max="15368" width="17.7109375" style="8" customWidth="1"/>
    <col min="15369" max="15369" width="12.85546875" style="8" customWidth="1"/>
    <col min="15370" max="15370" width="14.140625" style="8" customWidth="1"/>
    <col min="15371" max="15371" width="10.7109375" style="8" customWidth="1"/>
    <col min="15372" max="15618" width="9.140625" style="8"/>
    <col min="15619" max="15619" width="7.28515625" style="8" customWidth="1"/>
    <col min="15620" max="15620" width="12" style="8" customWidth="1"/>
    <col min="15621" max="15621" width="11.85546875" style="8" customWidth="1"/>
    <col min="15622" max="15622" width="64.28515625" style="8" customWidth="1"/>
    <col min="15623" max="15623" width="16.85546875" style="8" customWidth="1"/>
    <col min="15624" max="15624" width="17.7109375" style="8" customWidth="1"/>
    <col min="15625" max="15625" width="12.85546875" style="8" customWidth="1"/>
    <col min="15626" max="15626" width="14.140625" style="8" customWidth="1"/>
    <col min="15627" max="15627" width="10.7109375" style="8" customWidth="1"/>
    <col min="15628" max="15874" width="9.140625" style="8"/>
    <col min="15875" max="15875" width="7.28515625" style="8" customWidth="1"/>
    <col min="15876" max="15876" width="12" style="8" customWidth="1"/>
    <col min="15877" max="15877" width="11.85546875" style="8" customWidth="1"/>
    <col min="15878" max="15878" width="64.28515625" style="8" customWidth="1"/>
    <col min="15879" max="15879" width="16.85546875" style="8" customWidth="1"/>
    <col min="15880" max="15880" width="17.7109375" style="8" customWidth="1"/>
    <col min="15881" max="15881" width="12.85546875" style="8" customWidth="1"/>
    <col min="15882" max="15882" width="14.140625" style="8" customWidth="1"/>
    <col min="15883" max="15883" width="10.7109375" style="8" customWidth="1"/>
    <col min="15884" max="16130" width="9.140625" style="8"/>
    <col min="16131" max="16131" width="7.28515625" style="8" customWidth="1"/>
    <col min="16132" max="16132" width="12" style="8" customWidth="1"/>
    <col min="16133" max="16133" width="11.85546875" style="8" customWidth="1"/>
    <col min="16134" max="16134" width="64.28515625" style="8" customWidth="1"/>
    <col min="16135" max="16135" width="16.85546875" style="8" customWidth="1"/>
    <col min="16136" max="16136" width="17.7109375" style="8" customWidth="1"/>
    <col min="16137" max="16137" width="12.85546875" style="8" customWidth="1"/>
    <col min="16138" max="16138" width="14.140625" style="8" customWidth="1"/>
    <col min="16139" max="16139" width="10.7109375" style="8" customWidth="1"/>
    <col min="16140" max="16384" width="9.140625" style="8"/>
  </cols>
  <sheetData>
    <row r="1" spans="1:11">
      <c r="G1" s="91" t="s">
        <v>208</v>
      </c>
      <c r="H1" s="91"/>
    </row>
    <row r="2" spans="1:11">
      <c r="G2" s="91" t="s">
        <v>45</v>
      </c>
    </row>
    <row r="3" spans="1:11">
      <c r="G3" s="91" t="s">
        <v>1</v>
      </c>
    </row>
    <row r="5" spans="1:11" ht="57" customHeight="1">
      <c r="A5" s="92"/>
      <c r="B5" s="324" t="s">
        <v>257</v>
      </c>
      <c r="C5" s="324"/>
      <c r="D5" s="324"/>
      <c r="E5" s="324"/>
      <c r="F5" s="324"/>
      <c r="G5" s="324"/>
      <c r="H5" s="92"/>
    </row>
    <row r="7" spans="1:11">
      <c r="G7" s="91" t="s">
        <v>258</v>
      </c>
    </row>
    <row r="8" spans="1:11" s="20" customFormat="1" ht="61.5" customHeight="1">
      <c r="B8" s="317" t="s">
        <v>36</v>
      </c>
      <c r="C8" s="318"/>
      <c r="D8" s="319" t="s">
        <v>37</v>
      </c>
      <c r="E8" s="321" t="s">
        <v>101</v>
      </c>
      <c r="F8" s="322"/>
      <c r="G8" s="323"/>
    </row>
    <row r="9" spans="1:11" s="20" customFormat="1" ht="39.75" customHeight="1">
      <c r="B9" s="84" t="s">
        <v>39</v>
      </c>
      <c r="C9" s="84" t="s">
        <v>40</v>
      </c>
      <c r="D9" s="320"/>
      <c r="E9" s="84" t="s">
        <v>35</v>
      </c>
      <c r="F9" s="84" t="s">
        <v>32</v>
      </c>
      <c r="G9" s="84" t="s">
        <v>38</v>
      </c>
    </row>
    <row r="10" spans="1:11" s="20" customFormat="1" ht="24.75" customHeight="1">
      <c r="B10" s="65"/>
      <c r="C10" s="65"/>
      <c r="D10" s="66" t="s">
        <v>89</v>
      </c>
      <c r="E10" s="19">
        <f t="shared" ref="E10:G10" si="0">+E12</f>
        <v>0</v>
      </c>
      <c r="F10" s="19">
        <f t="shared" si="0"/>
        <v>5273662.3655000003</v>
      </c>
      <c r="G10" s="19">
        <f t="shared" si="0"/>
        <v>7411272</v>
      </c>
      <c r="H10" s="250"/>
      <c r="J10" s="250"/>
      <c r="K10" s="250"/>
    </row>
    <row r="11" spans="1:11" s="20" customFormat="1">
      <c r="B11" s="65"/>
      <c r="C11" s="65"/>
      <c r="D11" s="66" t="s">
        <v>90</v>
      </c>
      <c r="E11" s="19"/>
      <c r="F11" s="19"/>
      <c r="G11" s="19"/>
      <c r="J11" s="250"/>
      <c r="K11" s="250"/>
    </row>
    <row r="12" spans="1:11" s="20" customFormat="1" ht="41.25" customHeight="1">
      <c r="B12" s="66"/>
      <c r="C12" s="67"/>
      <c r="D12" s="67" t="s">
        <v>91</v>
      </c>
      <c r="E12" s="19">
        <f>E57+E14+E47+E53</f>
        <v>0</v>
      </c>
      <c r="F12" s="19">
        <f t="shared" ref="F12:G12" si="1">F57+F14+F47+F53</f>
        <v>5273662.3655000003</v>
      </c>
      <c r="G12" s="19">
        <f t="shared" si="1"/>
        <v>7411272</v>
      </c>
      <c r="J12" s="250"/>
      <c r="K12" s="250"/>
    </row>
    <row r="13" spans="1:11" s="20" customFormat="1">
      <c r="B13" s="66"/>
      <c r="C13" s="66"/>
      <c r="D13" s="66" t="s">
        <v>41</v>
      </c>
      <c r="E13" s="19"/>
      <c r="F13" s="19"/>
      <c r="G13" s="19"/>
      <c r="J13" s="250"/>
      <c r="K13" s="250"/>
    </row>
    <row r="14" spans="1:11" s="20" customFormat="1" ht="23.25" customHeight="1">
      <c r="B14" s="68">
        <v>1049</v>
      </c>
      <c r="C14" s="68">
        <v>21001</v>
      </c>
      <c r="D14" s="69" t="s">
        <v>92</v>
      </c>
      <c r="E14" s="79">
        <f t="shared" ref="E14:G14" si="2">+E16+E17</f>
        <v>0</v>
      </c>
      <c r="F14" s="79">
        <f t="shared" si="2"/>
        <v>6306078.0655000005</v>
      </c>
      <c r="G14" s="79">
        <f t="shared" si="2"/>
        <v>11454341.9</v>
      </c>
      <c r="H14" s="250"/>
      <c r="J14" s="250"/>
      <c r="K14" s="250"/>
    </row>
    <row r="15" spans="1:11" s="20" customFormat="1">
      <c r="B15" s="70"/>
      <c r="C15" s="70"/>
      <c r="D15" s="71" t="s">
        <v>73</v>
      </c>
      <c r="E15" s="19"/>
      <c r="F15" s="19"/>
      <c r="G15" s="19"/>
      <c r="J15" s="250"/>
      <c r="K15" s="250"/>
    </row>
    <row r="16" spans="1:11">
      <c r="B16" s="73"/>
      <c r="C16" s="73"/>
      <c r="D16" s="66" t="s">
        <v>26</v>
      </c>
      <c r="E16" s="19">
        <f>-E17</f>
        <v>0</v>
      </c>
      <c r="F16" s="19">
        <v>0</v>
      </c>
      <c r="G16" s="19">
        <f>913168.2-8303909.3</f>
        <v>-7390741.0999999996</v>
      </c>
      <c r="H16" s="93"/>
      <c r="J16" s="250"/>
      <c r="K16" s="250"/>
    </row>
    <row r="17" spans="2:11" s="20" customFormat="1" ht="34.5">
      <c r="B17" s="72"/>
      <c r="C17" s="72"/>
      <c r="D17" s="66" t="s">
        <v>42</v>
      </c>
      <c r="E17" s="19">
        <f t="shared" ref="E17:F17" si="3">+E19+E29+E38</f>
        <v>0</v>
      </c>
      <c r="F17" s="19">
        <f t="shared" si="3"/>
        <v>6306078.0655000005</v>
      </c>
      <c r="G17" s="19">
        <f>+G19+G29+G38</f>
        <v>18845083</v>
      </c>
      <c r="H17" s="94"/>
      <c r="J17" s="250"/>
      <c r="K17" s="250"/>
    </row>
    <row r="18" spans="2:11">
      <c r="B18" s="73"/>
      <c r="C18" s="73"/>
      <c r="D18" s="71" t="s">
        <v>95</v>
      </c>
      <c r="E18" s="19"/>
      <c r="F18" s="19"/>
      <c r="G18" s="19"/>
      <c r="J18" s="250"/>
      <c r="K18" s="250"/>
    </row>
    <row r="19" spans="2:11">
      <c r="B19" s="59"/>
      <c r="C19" s="111" t="s">
        <v>96</v>
      </c>
      <c r="D19" s="112" t="s">
        <v>97</v>
      </c>
      <c r="E19" s="79">
        <f>SUM(E20:E28)</f>
        <v>0</v>
      </c>
      <c r="F19" s="79">
        <f>SUM(F20:F28)</f>
        <v>2281289.9000000004</v>
      </c>
      <c r="G19" s="79">
        <f>SUM(G20:G28)</f>
        <v>7748843.9000000013</v>
      </c>
      <c r="J19" s="250"/>
      <c r="K19" s="250"/>
    </row>
    <row r="20" spans="2:11" ht="34.5">
      <c r="B20" s="59"/>
      <c r="C20" s="111"/>
      <c r="D20" s="110" t="s">
        <v>295</v>
      </c>
      <c r="E20" s="19">
        <v>0</v>
      </c>
      <c r="F20" s="19">
        <v>144041.4</v>
      </c>
      <c r="G20" s="19">
        <v>411546.8</v>
      </c>
      <c r="H20" s="251"/>
      <c r="I20" s="251"/>
      <c r="J20" s="250"/>
      <c r="K20" s="250"/>
    </row>
    <row r="21" spans="2:11" ht="51.75">
      <c r="B21" s="59"/>
      <c r="C21" s="111"/>
      <c r="D21" s="110" t="s">
        <v>130</v>
      </c>
      <c r="E21" s="19">
        <v>0</v>
      </c>
      <c r="F21" s="19">
        <v>566002.4</v>
      </c>
      <c r="G21" s="19">
        <v>1132004.7</v>
      </c>
      <c r="J21" s="250"/>
      <c r="K21" s="250"/>
    </row>
    <row r="22" spans="2:11" ht="51.75">
      <c r="B22" s="59"/>
      <c r="C22" s="111"/>
      <c r="D22" s="115" t="s">
        <v>131</v>
      </c>
      <c r="E22" s="19">
        <v>0</v>
      </c>
      <c r="F22" s="19">
        <v>134195</v>
      </c>
      <c r="G22" s="19">
        <v>670974.80000000005</v>
      </c>
      <c r="J22" s="250"/>
      <c r="K22" s="250"/>
    </row>
    <row r="23" spans="2:11" ht="51.75">
      <c r="B23" s="59"/>
      <c r="C23" s="111"/>
      <c r="D23" s="115" t="s">
        <v>132</v>
      </c>
      <c r="E23" s="19">
        <v>0</v>
      </c>
      <c r="F23" s="19">
        <v>307991.3</v>
      </c>
      <c r="G23" s="19">
        <v>2053275.1</v>
      </c>
      <c r="J23" s="250"/>
      <c r="K23" s="250"/>
    </row>
    <row r="24" spans="2:11" ht="69">
      <c r="B24" s="59"/>
      <c r="C24" s="111"/>
      <c r="D24" s="115" t="s">
        <v>133</v>
      </c>
      <c r="E24" s="19">
        <v>0</v>
      </c>
      <c r="F24" s="19">
        <v>404195.6</v>
      </c>
      <c r="G24" s="19">
        <v>1010488.9</v>
      </c>
      <c r="J24" s="250"/>
      <c r="K24" s="250"/>
    </row>
    <row r="25" spans="2:11" ht="34.5">
      <c r="B25" s="59"/>
      <c r="C25" s="111"/>
      <c r="D25" s="115" t="s">
        <v>134</v>
      </c>
      <c r="E25" s="19">
        <v>0</v>
      </c>
      <c r="F25" s="19">
        <v>285935.09999999998</v>
      </c>
      <c r="G25" s="19">
        <v>714837.7</v>
      </c>
      <c r="J25" s="250"/>
      <c r="K25" s="250"/>
    </row>
    <row r="26" spans="2:11" ht="51.75">
      <c r="B26" s="59"/>
      <c r="C26" s="111"/>
      <c r="D26" s="110" t="s">
        <v>309</v>
      </c>
      <c r="E26" s="19">
        <v>0</v>
      </c>
      <c r="F26" s="19">
        <v>79498.3</v>
      </c>
      <c r="G26" s="19">
        <v>317993.2</v>
      </c>
      <c r="J26" s="250"/>
      <c r="K26" s="250"/>
    </row>
    <row r="27" spans="2:11" ht="51.75">
      <c r="B27" s="59"/>
      <c r="C27" s="111"/>
      <c r="D27" s="253" t="s">
        <v>135</v>
      </c>
      <c r="E27" s="19">
        <v>0</v>
      </c>
      <c r="F27" s="19">
        <v>176681.3</v>
      </c>
      <c r="G27" s="19">
        <v>706725</v>
      </c>
      <c r="J27" s="250"/>
      <c r="K27" s="250"/>
    </row>
    <row r="28" spans="2:11" ht="51.75">
      <c r="B28" s="59"/>
      <c r="C28" s="111"/>
      <c r="D28" s="110" t="s">
        <v>136</v>
      </c>
      <c r="E28" s="19">
        <v>0</v>
      </c>
      <c r="F28" s="19">
        <v>182749.5</v>
      </c>
      <c r="G28" s="19">
        <v>730997.7</v>
      </c>
      <c r="J28" s="250"/>
      <c r="K28" s="250"/>
    </row>
    <row r="29" spans="2:11">
      <c r="B29" s="66"/>
      <c r="C29" s="74" t="s">
        <v>98</v>
      </c>
      <c r="D29" s="75" t="s">
        <v>99</v>
      </c>
      <c r="E29" s="79">
        <f>SUM(E30:E37)</f>
        <v>0</v>
      </c>
      <c r="F29" s="79">
        <f>SUM(F30:F37)</f>
        <v>2534564.9000000004</v>
      </c>
      <c r="G29" s="79">
        <f>SUM(G30:G37)</f>
        <v>6253871.4000000004</v>
      </c>
      <c r="J29" s="250"/>
      <c r="K29" s="250"/>
    </row>
    <row r="30" spans="2:11" ht="51.75">
      <c r="B30" s="66"/>
      <c r="C30" s="95"/>
      <c r="D30" s="90" t="s">
        <v>137</v>
      </c>
      <c r="E30" s="19">
        <v>0</v>
      </c>
      <c r="F30" s="19">
        <v>190578.4</v>
      </c>
      <c r="G30" s="19">
        <v>762313.3</v>
      </c>
      <c r="J30" s="250"/>
      <c r="K30" s="250"/>
    </row>
    <row r="31" spans="2:11" ht="51.75">
      <c r="B31" s="59"/>
      <c r="C31" s="117"/>
      <c r="D31" s="123" t="s">
        <v>155</v>
      </c>
      <c r="E31" s="19">
        <v>0</v>
      </c>
      <c r="F31" s="19">
        <v>100602.3</v>
      </c>
      <c r="G31" s="19">
        <v>402409.2</v>
      </c>
      <c r="J31" s="250"/>
      <c r="K31" s="250"/>
    </row>
    <row r="32" spans="2:11" ht="51.75">
      <c r="B32" s="59"/>
      <c r="C32" s="117"/>
      <c r="D32" s="115" t="s">
        <v>138</v>
      </c>
      <c r="E32" s="19">
        <v>0</v>
      </c>
      <c r="F32" s="19">
        <v>167804.3</v>
      </c>
      <c r="G32" s="19">
        <v>479440.9</v>
      </c>
      <c r="J32" s="250"/>
      <c r="K32" s="250"/>
    </row>
    <row r="33" spans="2:11" ht="51.75">
      <c r="B33" s="59"/>
      <c r="C33" s="117"/>
      <c r="D33" s="115" t="s">
        <v>139</v>
      </c>
      <c r="E33" s="19">
        <v>0</v>
      </c>
      <c r="F33" s="19">
        <v>1078874.1000000001</v>
      </c>
      <c r="G33" s="19">
        <v>2157748.1</v>
      </c>
      <c r="J33" s="250"/>
      <c r="K33" s="250"/>
    </row>
    <row r="34" spans="2:11" ht="34.5">
      <c r="B34" s="59"/>
      <c r="C34" s="117"/>
      <c r="D34" s="115" t="s">
        <v>140</v>
      </c>
      <c r="E34" s="19">
        <v>0</v>
      </c>
      <c r="F34" s="19">
        <v>162683</v>
      </c>
      <c r="G34" s="19">
        <v>325366</v>
      </c>
      <c r="J34" s="250"/>
      <c r="K34" s="250"/>
    </row>
    <row r="35" spans="2:11" ht="51.75">
      <c r="B35" s="59"/>
      <c r="C35" s="117"/>
      <c r="D35" s="115" t="s">
        <v>141</v>
      </c>
      <c r="E35" s="19">
        <v>0</v>
      </c>
      <c r="F35" s="19">
        <v>490111.5</v>
      </c>
      <c r="G35" s="19">
        <v>980223</v>
      </c>
      <c r="J35" s="250"/>
      <c r="K35" s="250"/>
    </row>
    <row r="36" spans="2:11" ht="51.75">
      <c r="B36" s="66"/>
      <c r="C36" s="95"/>
      <c r="D36" s="90" t="s">
        <v>142</v>
      </c>
      <c r="E36" s="19">
        <v>0</v>
      </c>
      <c r="F36" s="19">
        <v>156064.1</v>
      </c>
      <c r="G36" s="19">
        <v>520213.7</v>
      </c>
      <c r="J36" s="250"/>
      <c r="K36" s="250"/>
    </row>
    <row r="37" spans="2:11" ht="34.5">
      <c r="B37" s="66"/>
      <c r="C37" s="95"/>
      <c r="D37" s="90" t="s">
        <v>143</v>
      </c>
      <c r="E37" s="19">
        <v>0</v>
      </c>
      <c r="F37" s="19">
        <v>187847.2</v>
      </c>
      <c r="G37" s="19">
        <v>626157.19999999995</v>
      </c>
      <c r="J37" s="250"/>
      <c r="K37" s="250"/>
    </row>
    <row r="38" spans="2:11">
      <c r="B38" s="66"/>
      <c r="C38" s="96">
        <v>3</v>
      </c>
      <c r="D38" s="75" t="s">
        <v>100</v>
      </c>
      <c r="E38" s="79">
        <f>SUM(E39:E46)</f>
        <v>0</v>
      </c>
      <c r="F38" s="79">
        <f>SUM(F39:F46)</f>
        <v>1490223.2655000002</v>
      </c>
      <c r="G38" s="79">
        <f>SUM(G39:G46)</f>
        <v>4842367.7</v>
      </c>
      <c r="J38" s="250"/>
      <c r="K38" s="250"/>
    </row>
    <row r="39" spans="2:11" ht="34.5">
      <c r="B39" s="66"/>
      <c r="C39" s="96"/>
      <c r="D39" s="90" t="s">
        <v>125</v>
      </c>
      <c r="E39" s="19">
        <v>0</v>
      </c>
      <c r="F39" s="19">
        <v>2827.9</v>
      </c>
      <c r="G39" s="19">
        <v>4713.2</v>
      </c>
      <c r="J39" s="250"/>
      <c r="K39" s="250"/>
    </row>
    <row r="40" spans="2:11" ht="86.25">
      <c r="B40" s="66"/>
      <c r="C40" s="96"/>
      <c r="D40" s="90" t="s">
        <v>144</v>
      </c>
      <c r="E40" s="19">
        <v>0</v>
      </c>
      <c r="F40" s="19">
        <v>422819.9</v>
      </c>
      <c r="G40" s="19">
        <v>1409399.6</v>
      </c>
      <c r="J40" s="250"/>
      <c r="K40" s="250"/>
    </row>
    <row r="41" spans="2:11" ht="34.5">
      <c r="B41" s="66"/>
      <c r="C41" s="96"/>
      <c r="D41" s="90" t="s">
        <v>145</v>
      </c>
      <c r="E41" s="19">
        <v>0</v>
      </c>
      <c r="F41" s="19">
        <v>86028</v>
      </c>
      <c r="G41" s="19">
        <v>286760</v>
      </c>
      <c r="J41" s="250"/>
      <c r="K41" s="250"/>
    </row>
    <row r="42" spans="2:11" ht="34.5">
      <c r="B42" s="66"/>
      <c r="C42" s="96"/>
      <c r="D42" s="90" t="s">
        <v>146</v>
      </c>
      <c r="E42" s="19">
        <v>0</v>
      </c>
      <c r="F42" s="19">
        <v>83680.899999999994</v>
      </c>
      <c r="G42" s="19">
        <v>278936.40000000002</v>
      </c>
      <c r="J42" s="250"/>
      <c r="K42" s="250"/>
    </row>
    <row r="43" spans="2:11">
      <c r="B43" s="66"/>
      <c r="C43" s="96"/>
      <c r="D43" s="90" t="s">
        <v>147</v>
      </c>
      <c r="E43" s="19">
        <v>0</v>
      </c>
      <c r="F43" s="19">
        <v>77974.100000000006</v>
      </c>
      <c r="G43" s="19">
        <v>259913.7</v>
      </c>
      <c r="J43" s="250"/>
      <c r="K43" s="250"/>
    </row>
    <row r="44" spans="2:11" ht="34.5">
      <c r="B44" s="66"/>
      <c r="C44" s="96"/>
      <c r="D44" s="90" t="s">
        <v>148</v>
      </c>
      <c r="E44" s="19">
        <v>0</v>
      </c>
      <c r="F44" s="19">
        <v>33840.9</v>
      </c>
      <c r="G44" s="19">
        <v>112802.9</v>
      </c>
      <c r="J44" s="250"/>
      <c r="K44" s="250"/>
    </row>
    <row r="45" spans="2:11" ht="51.75">
      <c r="B45" s="66"/>
      <c r="C45" s="96"/>
      <c r="D45" s="90" t="s">
        <v>149</v>
      </c>
      <c r="E45" s="19">
        <v>0</v>
      </c>
      <c r="F45" s="19">
        <v>108297</v>
      </c>
      <c r="G45" s="19">
        <v>240660</v>
      </c>
      <c r="J45" s="250"/>
      <c r="K45" s="250"/>
    </row>
    <row r="46" spans="2:11">
      <c r="B46" s="66"/>
      <c r="C46" s="96"/>
      <c r="D46" s="90" t="s">
        <v>150</v>
      </c>
      <c r="E46" s="19">
        <v>0</v>
      </c>
      <c r="F46" s="19">
        <v>674754.56550000003</v>
      </c>
      <c r="G46" s="19">
        <v>2249181.9</v>
      </c>
      <c r="J46" s="250"/>
      <c r="K46" s="250"/>
    </row>
    <row r="47" spans="2:11" ht="21" customHeight="1">
      <c r="B47" s="75">
        <v>1049</v>
      </c>
      <c r="C47" s="75">
        <v>21002</v>
      </c>
      <c r="D47" s="76" t="s">
        <v>93</v>
      </c>
      <c r="E47" s="79">
        <f t="shared" ref="E47:G47" si="4">+E49+E50</f>
        <v>0</v>
      </c>
      <c r="F47" s="79">
        <f t="shared" si="4"/>
        <v>-492415.69999999995</v>
      </c>
      <c r="G47" s="79">
        <f t="shared" si="4"/>
        <v>-4043069.9</v>
      </c>
      <c r="J47" s="250"/>
      <c r="K47" s="250"/>
    </row>
    <row r="48" spans="2:11" ht="21.75" customHeight="1">
      <c r="B48" s="75"/>
      <c r="C48" s="75"/>
      <c r="D48" s="77" t="s">
        <v>73</v>
      </c>
      <c r="E48" s="19"/>
      <c r="F48" s="19"/>
      <c r="G48" s="19"/>
      <c r="J48" s="250"/>
      <c r="K48" s="250"/>
    </row>
    <row r="49" spans="2:11" ht="23.25" customHeight="1">
      <c r="B49" s="73"/>
      <c r="C49" s="73"/>
      <c r="D49" s="66" t="s">
        <v>26</v>
      </c>
      <c r="E49" s="19">
        <f>-E50</f>
        <v>0</v>
      </c>
      <c r="F49" s="19">
        <v>-503349.6</v>
      </c>
      <c r="G49" s="19">
        <v>-4054003.8</v>
      </c>
      <c r="J49" s="250"/>
      <c r="K49" s="250"/>
    </row>
    <row r="50" spans="2:11" ht="34.5">
      <c r="B50" s="73"/>
      <c r="C50" s="73"/>
      <c r="D50" s="66" t="s">
        <v>42</v>
      </c>
      <c r="E50" s="19">
        <f>SUM(E52:E52)</f>
        <v>0</v>
      </c>
      <c r="F50" s="19">
        <f>SUM(F52:F52)</f>
        <v>10933.9</v>
      </c>
      <c r="G50" s="19">
        <f>SUM(G52:G52)</f>
        <v>10933.9</v>
      </c>
      <c r="H50" s="251"/>
      <c r="J50" s="250"/>
      <c r="K50" s="250"/>
    </row>
    <row r="51" spans="2:11" ht="22.5" customHeight="1">
      <c r="B51" s="73"/>
      <c r="C51" s="73"/>
      <c r="D51" s="71" t="s">
        <v>95</v>
      </c>
      <c r="E51" s="19"/>
      <c r="F51" s="19"/>
      <c r="G51" s="19"/>
      <c r="J51" s="250"/>
      <c r="K51" s="250"/>
    </row>
    <row r="52" spans="2:11" ht="39.75" customHeight="1">
      <c r="B52" s="66"/>
      <c r="C52" s="66"/>
      <c r="D52" s="78" t="s">
        <v>175</v>
      </c>
      <c r="E52" s="19">
        <v>0</v>
      </c>
      <c r="F52" s="19">
        <v>10933.9</v>
      </c>
      <c r="G52" s="19">
        <v>10933.9</v>
      </c>
      <c r="J52" s="250"/>
      <c r="K52" s="250"/>
    </row>
    <row r="53" spans="2:11" ht="34.5">
      <c r="B53" s="231">
        <v>1049</v>
      </c>
      <c r="C53" s="231">
        <v>21019</v>
      </c>
      <c r="D53" s="232" t="s">
        <v>231</v>
      </c>
      <c r="E53" s="233">
        <f>+E55+E56</f>
        <v>0</v>
      </c>
      <c r="F53" s="233">
        <f t="shared" ref="F53:G53" si="5">+F55+F56</f>
        <v>-540000</v>
      </c>
      <c r="G53" s="233">
        <f t="shared" si="5"/>
        <v>0</v>
      </c>
      <c r="J53" s="250"/>
      <c r="K53" s="250"/>
    </row>
    <row r="54" spans="2:11">
      <c r="B54" s="231"/>
      <c r="C54" s="231"/>
      <c r="D54" s="234" t="s">
        <v>73</v>
      </c>
      <c r="E54" s="233"/>
      <c r="F54" s="235"/>
      <c r="G54" s="235"/>
      <c r="J54" s="250"/>
      <c r="K54" s="250"/>
    </row>
    <row r="55" spans="2:11" ht="39.75" customHeight="1">
      <c r="B55" s="66"/>
      <c r="C55" s="66"/>
      <c r="D55" s="78" t="s">
        <v>232</v>
      </c>
      <c r="E55" s="19">
        <v>0</v>
      </c>
      <c r="F55" s="19">
        <v>-540000</v>
      </c>
      <c r="G55" s="19">
        <v>-900000</v>
      </c>
      <c r="J55" s="250"/>
      <c r="K55" s="250"/>
    </row>
    <row r="56" spans="2:11" ht="39.75" customHeight="1">
      <c r="B56" s="66"/>
      <c r="C56" s="66"/>
      <c r="D56" s="78" t="s">
        <v>233</v>
      </c>
      <c r="E56" s="19">
        <f>-E55</f>
        <v>0</v>
      </c>
      <c r="F56" s="19">
        <v>0</v>
      </c>
      <c r="G56" s="19">
        <f t="shared" ref="G56" si="6">-G55</f>
        <v>900000</v>
      </c>
      <c r="J56" s="250"/>
      <c r="K56" s="250"/>
    </row>
    <row r="57" spans="2:11" ht="34.5">
      <c r="B57" s="231">
        <v>1049</v>
      </c>
      <c r="C57" s="231">
        <v>31002</v>
      </c>
      <c r="D57" s="232" t="s">
        <v>251</v>
      </c>
      <c r="E57" s="233">
        <f>+E59+E60</f>
        <v>0</v>
      </c>
      <c r="F57" s="233">
        <f t="shared" ref="F57:G57" si="7">+F59+F60</f>
        <v>0</v>
      </c>
      <c r="G57" s="233">
        <f t="shared" si="7"/>
        <v>0</v>
      </c>
      <c r="J57" s="250"/>
      <c r="K57" s="250"/>
    </row>
    <row r="58" spans="2:11">
      <c r="B58" s="231"/>
      <c r="C58" s="231"/>
      <c r="D58" s="234" t="s">
        <v>73</v>
      </c>
      <c r="E58" s="235"/>
      <c r="F58" s="235"/>
      <c r="G58" s="235"/>
    </row>
    <row r="59" spans="2:11" ht="34.5">
      <c r="B59" s="66"/>
      <c r="C59" s="66"/>
      <c r="D59" s="78" t="s">
        <v>232</v>
      </c>
      <c r="E59" s="19">
        <v>0</v>
      </c>
      <c r="F59" s="19">
        <v>-50000</v>
      </c>
      <c r="G59" s="19">
        <v>-50000</v>
      </c>
    </row>
    <row r="60" spans="2:11" ht="39.75" customHeight="1">
      <c r="B60" s="66"/>
      <c r="C60" s="66"/>
      <c r="D60" s="78" t="s">
        <v>233</v>
      </c>
      <c r="E60" s="19">
        <f>-E59</f>
        <v>0</v>
      </c>
      <c r="F60" s="19">
        <f t="shared" ref="F60:G60" si="8">-F59</f>
        <v>50000</v>
      </c>
      <c r="G60" s="19">
        <f t="shared" si="8"/>
        <v>50000</v>
      </c>
    </row>
    <row r="64" spans="2:11" ht="51.75">
      <c r="D64" s="107" t="s">
        <v>128</v>
      </c>
      <c r="E64" s="108"/>
      <c r="F64" s="108"/>
      <c r="G64" s="109" t="s">
        <v>129</v>
      </c>
    </row>
  </sheetData>
  <mergeCells count="4">
    <mergeCell ref="B8:C8"/>
    <mergeCell ref="D8:D9"/>
    <mergeCell ref="E8:G8"/>
    <mergeCell ref="B5:G5"/>
  </mergeCells>
  <pageMargins left="0.31496062992125984" right="0" top="0.35" bottom="0.35433070866141736" header="0.32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7"/>
  <sheetViews>
    <sheetView zoomScaleNormal="100" workbookViewId="0"/>
  </sheetViews>
  <sheetFormatPr defaultRowHeight="17.25"/>
  <cols>
    <col min="1" max="1" width="4.7109375" style="25" customWidth="1"/>
    <col min="2" max="2" width="26.140625" style="25" customWidth="1"/>
    <col min="3" max="3" width="80.140625" style="25" customWidth="1"/>
    <col min="4" max="4" width="16.85546875" style="25" customWidth="1"/>
    <col min="5" max="6" width="16.7109375" style="25" customWidth="1"/>
    <col min="7" max="10" width="9" style="25" customWidth="1"/>
    <col min="11" max="254" width="9.140625" style="25"/>
    <col min="255" max="255" width="4.7109375" style="25" customWidth="1"/>
    <col min="256" max="256" width="19.85546875" style="25" customWidth="1"/>
    <col min="257" max="257" width="72.140625" style="25" customWidth="1"/>
    <col min="258" max="258" width="0" style="25" hidden="1" customWidth="1"/>
    <col min="259" max="259" width="18.28515625" style="25" customWidth="1"/>
    <col min="260" max="260" width="17.5703125" style="25" customWidth="1"/>
    <col min="261" max="266" width="9" style="25" customWidth="1"/>
    <col min="267" max="510" width="9.140625" style="25"/>
    <col min="511" max="511" width="4.7109375" style="25" customWidth="1"/>
    <col min="512" max="512" width="19.85546875" style="25" customWidth="1"/>
    <col min="513" max="513" width="72.140625" style="25" customWidth="1"/>
    <col min="514" max="514" width="0" style="25" hidden="1" customWidth="1"/>
    <col min="515" max="515" width="18.28515625" style="25" customWidth="1"/>
    <col min="516" max="516" width="17.5703125" style="25" customWidth="1"/>
    <col min="517" max="522" width="9" style="25" customWidth="1"/>
    <col min="523" max="766" width="9.140625" style="25"/>
    <col min="767" max="767" width="4.7109375" style="25" customWidth="1"/>
    <col min="768" max="768" width="19.85546875" style="25" customWidth="1"/>
    <col min="769" max="769" width="72.140625" style="25" customWidth="1"/>
    <col min="770" max="770" width="0" style="25" hidden="1" customWidth="1"/>
    <col min="771" max="771" width="18.28515625" style="25" customWidth="1"/>
    <col min="772" max="772" width="17.5703125" style="25" customWidth="1"/>
    <col min="773" max="778" width="9" style="25" customWidth="1"/>
    <col min="779" max="1022" width="9.140625" style="25"/>
    <col min="1023" max="1023" width="4.7109375" style="25" customWidth="1"/>
    <col min="1024" max="1024" width="19.85546875" style="25" customWidth="1"/>
    <col min="1025" max="1025" width="72.140625" style="25" customWidth="1"/>
    <col min="1026" max="1026" width="0" style="25" hidden="1" customWidth="1"/>
    <col min="1027" max="1027" width="18.28515625" style="25" customWidth="1"/>
    <col min="1028" max="1028" width="17.5703125" style="25" customWidth="1"/>
    <col min="1029" max="1034" width="9" style="25" customWidth="1"/>
    <col min="1035" max="1278" width="9.140625" style="25"/>
    <col min="1279" max="1279" width="4.7109375" style="25" customWidth="1"/>
    <col min="1280" max="1280" width="19.85546875" style="25" customWidth="1"/>
    <col min="1281" max="1281" width="72.140625" style="25" customWidth="1"/>
    <col min="1282" max="1282" width="0" style="25" hidden="1" customWidth="1"/>
    <col min="1283" max="1283" width="18.28515625" style="25" customWidth="1"/>
    <col min="1284" max="1284" width="17.5703125" style="25" customWidth="1"/>
    <col min="1285" max="1290" width="9" style="25" customWidth="1"/>
    <col min="1291" max="1534" width="9.140625" style="25"/>
    <col min="1535" max="1535" width="4.7109375" style="25" customWidth="1"/>
    <col min="1536" max="1536" width="19.85546875" style="25" customWidth="1"/>
    <col min="1537" max="1537" width="72.140625" style="25" customWidth="1"/>
    <col min="1538" max="1538" width="0" style="25" hidden="1" customWidth="1"/>
    <col min="1539" max="1539" width="18.28515625" style="25" customWidth="1"/>
    <col min="1540" max="1540" width="17.5703125" style="25" customWidth="1"/>
    <col min="1541" max="1546" width="9" style="25" customWidth="1"/>
    <col min="1547" max="1790" width="9.140625" style="25"/>
    <col min="1791" max="1791" width="4.7109375" style="25" customWidth="1"/>
    <col min="1792" max="1792" width="19.85546875" style="25" customWidth="1"/>
    <col min="1793" max="1793" width="72.140625" style="25" customWidth="1"/>
    <col min="1794" max="1794" width="0" style="25" hidden="1" customWidth="1"/>
    <col min="1795" max="1795" width="18.28515625" style="25" customWidth="1"/>
    <col min="1796" max="1796" width="17.5703125" style="25" customWidth="1"/>
    <col min="1797" max="1802" width="9" style="25" customWidth="1"/>
    <col min="1803" max="2046" width="9.140625" style="25"/>
    <col min="2047" max="2047" width="4.7109375" style="25" customWidth="1"/>
    <col min="2048" max="2048" width="19.85546875" style="25" customWidth="1"/>
    <col min="2049" max="2049" width="72.140625" style="25" customWidth="1"/>
    <col min="2050" max="2050" width="0" style="25" hidden="1" customWidth="1"/>
    <col min="2051" max="2051" width="18.28515625" style="25" customWidth="1"/>
    <col min="2052" max="2052" width="17.5703125" style="25" customWidth="1"/>
    <col min="2053" max="2058" width="9" style="25" customWidth="1"/>
    <col min="2059" max="2302" width="9.140625" style="25"/>
    <col min="2303" max="2303" width="4.7109375" style="25" customWidth="1"/>
    <col min="2304" max="2304" width="19.85546875" style="25" customWidth="1"/>
    <col min="2305" max="2305" width="72.140625" style="25" customWidth="1"/>
    <col min="2306" max="2306" width="0" style="25" hidden="1" customWidth="1"/>
    <col min="2307" max="2307" width="18.28515625" style="25" customWidth="1"/>
    <col min="2308" max="2308" width="17.5703125" style="25" customWidth="1"/>
    <col min="2309" max="2314" width="9" style="25" customWidth="1"/>
    <col min="2315" max="2558" width="9.140625" style="25"/>
    <col min="2559" max="2559" width="4.7109375" style="25" customWidth="1"/>
    <col min="2560" max="2560" width="19.85546875" style="25" customWidth="1"/>
    <col min="2561" max="2561" width="72.140625" style="25" customWidth="1"/>
    <col min="2562" max="2562" width="0" style="25" hidden="1" customWidth="1"/>
    <col min="2563" max="2563" width="18.28515625" style="25" customWidth="1"/>
    <col min="2564" max="2564" width="17.5703125" style="25" customWidth="1"/>
    <col min="2565" max="2570" width="9" style="25" customWidth="1"/>
    <col min="2571" max="2814" width="9.140625" style="25"/>
    <col min="2815" max="2815" width="4.7109375" style="25" customWidth="1"/>
    <col min="2816" max="2816" width="19.85546875" style="25" customWidth="1"/>
    <col min="2817" max="2817" width="72.140625" style="25" customWidth="1"/>
    <col min="2818" max="2818" width="0" style="25" hidden="1" customWidth="1"/>
    <col min="2819" max="2819" width="18.28515625" style="25" customWidth="1"/>
    <col min="2820" max="2820" width="17.5703125" style="25" customWidth="1"/>
    <col min="2821" max="2826" width="9" style="25" customWidth="1"/>
    <col min="2827" max="3070" width="9.140625" style="25"/>
    <col min="3071" max="3071" width="4.7109375" style="25" customWidth="1"/>
    <col min="3072" max="3072" width="19.85546875" style="25" customWidth="1"/>
    <col min="3073" max="3073" width="72.140625" style="25" customWidth="1"/>
    <col min="3074" max="3074" width="0" style="25" hidden="1" customWidth="1"/>
    <col min="3075" max="3075" width="18.28515625" style="25" customWidth="1"/>
    <col min="3076" max="3076" width="17.5703125" style="25" customWidth="1"/>
    <col min="3077" max="3082" width="9" style="25" customWidth="1"/>
    <col min="3083" max="3326" width="9.140625" style="25"/>
    <col min="3327" max="3327" width="4.7109375" style="25" customWidth="1"/>
    <col min="3328" max="3328" width="19.85546875" style="25" customWidth="1"/>
    <col min="3329" max="3329" width="72.140625" style="25" customWidth="1"/>
    <col min="3330" max="3330" width="0" style="25" hidden="1" customWidth="1"/>
    <col min="3331" max="3331" width="18.28515625" style="25" customWidth="1"/>
    <col min="3332" max="3332" width="17.5703125" style="25" customWidth="1"/>
    <col min="3333" max="3338" width="9" style="25" customWidth="1"/>
    <col min="3339" max="3582" width="9.140625" style="25"/>
    <col min="3583" max="3583" width="4.7109375" style="25" customWidth="1"/>
    <col min="3584" max="3584" width="19.85546875" style="25" customWidth="1"/>
    <col min="3585" max="3585" width="72.140625" style="25" customWidth="1"/>
    <col min="3586" max="3586" width="0" style="25" hidden="1" customWidth="1"/>
    <col min="3587" max="3587" width="18.28515625" style="25" customWidth="1"/>
    <col min="3588" max="3588" width="17.5703125" style="25" customWidth="1"/>
    <col min="3589" max="3594" width="9" style="25" customWidth="1"/>
    <col min="3595" max="3838" width="9.140625" style="25"/>
    <col min="3839" max="3839" width="4.7109375" style="25" customWidth="1"/>
    <col min="3840" max="3840" width="19.85546875" style="25" customWidth="1"/>
    <col min="3841" max="3841" width="72.140625" style="25" customWidth="1"/>
    <col min="3842" max="3842" width="0" style="25" hidden="1" customWidth="1"/>
    <col min="3843" max="3843" width="18.28515625" style="25" customWidth="1"/>
    <col min="3844" max="3844" width="17.5703125" style="25" customWidth="1"/>
    <col min="3845" max="3850" width="9" style="25" customWidth="1"/>
    <col min="3851" max="4094" width="9.140625" style="25"/>
    <col min="4095" max="4095" width="4.7109375" style="25" customWidth="1"/>
    <col min="4096" max="4096" width="19.85546875" style="25" customWidth="1"/>
    <col min="4097" max="4097" width="72.140625" style="25" customWidth="1"/>
    <col min="4098" max="4098" width="0" style="25" hidden="1" customWidth="1"/>
    <col min="4099" max="4099" width="18.28515625" style="25" customWidth="1"/>
    <col min="4100" max="4100" width="17.5703125" style="25" customWidth="1"/>
    <col min="4101" max="4106" width="9" style="25" customWidth="1"/>
    <col min="4107" max="4350" width="9.140625" style="25"/>
    <col min="4351" max="4351" width="4.7109375" style="25" customWidth="1"/>
    <col min="4352" max="4352" width="19.85546875" style="25" customWidth="1"/>
    <col min="4353" max="4353" width="72.140625" style="25" customWidth="1"/>
    <col min="4354" max="4354" width="0" style="25" hidden="1" customWidth="1"/>
    <col min="4355" max="4355" width="18.28515625" style="25" customWidth="1"/>
    <col min="4356" max="4356" width="17.5703125" style="25" customWidth="1"/>
    <col min="4357" max="4362" width="9" style="25" customWidth="1"/>
    <col min="4363" max="4606" width="9.140625" style="25"/>
    <col min="4607" max="4607" width="4.7109375" style="25" customWidth="1"/>
    <col min="4608" max="4608" width="19.85546875" style="25" customWidth="1"/>
    <col min="4609" max="4609" width="72.140625" style="25" customWidth="1"/>
    <col min="4610" max="4610" width="0" style="25" hidden="1" customWidth="1"/>
    <col min="4611" max="4611" width="18.28515625" style="25" customWidth="1"/>
    <col min="4612" max="4612" width="17.5703125" style="25" customWidth="1"/>
    <col min="4613" max="4618" width="9" style="25" customWidth="1"/>
    <col min="4619" max="4862" width="9.140625" style="25"/>
    <col min="4863" max="4863" width="4.7109375" style="25" customWidth="1"/>
    <col min="4864" max="4864" width="19.85546875" style="25" customWidth="1"/>
    <col min="4865" max="4865" width="72.140625" style="25" customWidth="1"/>
    <col min="4866" max="4866" width="0" style="25" hidden="1" customWidth="1"/>
    <col min="4867" max="4867" width="18.28515625" style="25" customWidth="1"/>
    <col min="4868" max="4868" width="17.5703125" style="25" customWidth="1"/>
    <col min="4869" max="4874" width="9" style="25" customWidth="1"/>
    <col min="4875" max="5118" width="9.140625" style="25"/>
    <col min="5119" max="5119" width="4.7109375" style="25" customWidth="1"/>
    <col min="5120" max="5120" width="19.85546875" style="25" customWidth="1"/>
    <col min="5121" max="5121" width="72.140625" style="25" customWidth="1"/>
    <col min="5122" max="5122" width="0" style="25" hidden="1" customWidth="1"/>
    <col min="5123" max="5123" width="18.28515625" style="25" customWidth="1"/>
    <col min="5124" max="5124" width="17.5703125" style="25" customWidth="1"/>
    <col min="5125" max="5130" width="9" style="25" customWidth="1"/>
    <col min="5131" max="5374" width="9.140625" style="25"/>
    <col min="5375" max="5375" width="4.7109375" style="25" customWidth="1"/>
    <col min="5376" max="5376" width="19.85546875" style="25" customWidth="1"/>
    <col min="5377" max="5377" width="72.140625" style="25" customWidth="1"/>
    <col min="5378" max="5378" width="0" style="25" hidden="1" customWidth="1"/>
    <col min="5379" max="5379" width="18.28515625" style="25" customWidth="1"/>
    <col min="5380" max="5380" width="17.5703125" style="25" customWidth="1"/>
    <col min="5381" max="5386" width="9" style="25" customWidth="1"/>
    <col min="5387" max="5630" width="9.140625" style="25"/>
    <col min="5631" max="5631" width="4.7109375" style="25" customWidth="1"/>
    <col min="5632" max="5632" width="19.85546875" style="25" customWidth="1"/>
    <col min="5633" max="5633" width="72.140625" style="25" customWidth="1"/>
    <col min="5634" max="5634" width="0" style="25" hidden="1" customWidth="1"/>
    <col min="5635" max="5635" width="18.28515625" style="25" customWidth="1"/>
    <col min="5636" max="5636" width="17.5703125" style="25" customWidth="1"/>
    <col min="5637" max="5642" width="9" style="25" customWidth="1"/>
    <col min="5643" max="5886" width="9.140625" style="25"/>
    <col min="5887" max="5887" width="4.7109375" style="25" customWidth="1"/>
    <col min="5888" max="5888" width="19.85546875" style="25" customWidth="1"/>
    <col min="5889" max="5889" width="72.140625" style="25" customWidth="1"/>
    <col min="5890" max="5890" width="0" style="25" hidden="1" customWidth="1"/>
    <col min="5891" max="5891" width="18.28515625" style="25" customWidth="1"/>
    <col min="5892" max="5892" width="17.5703125" style="25" customWidth="1"/>
    <col min="5893" max="5898" width="9" style="25" customWidth="1"/>
    <col min="5899" max="6142" width="9.140625" style="25"/>
    <col min="6143" max="6143" width="4.7109375" style="25" customWidth="1"/>
    <col min="6144" max="6144" width="19.85546875" style="25" customWidth="1"/>
    <col min="6145" max="6145" width="72.140625" style="25" customWidth="1"/>
    <col min="6146" max="6146" width="0" style="25" hidden="1" customWidth="1"/>
    <col min="6147" max="6147" width="18.28515625" style="25" customWidth="1"/>
    <col min="6148" max="6148" width="17.5703125" style="25" customWidth="1"/>
    <col min="6149" max="6154" width="9" style="25" customWidth="1"/>
    <col min="6155" max="6398" width="9.140625" style="25"/>
    <col min="6399" max="6399" width="4.7109375" style="25" customWidth="1"/>
    <col min="6400" max="6400" width="19.85546875" style="25" customWidth="1"/>
    <col min="6401" max="6401" width="72.140625" style="25" customWidth="1"/>
    <col min="6402" max="6402" width="0" style="25" hidden="1" customWidth="1"/>
    <col min="6403" max="6403" width="18.28515625" style="25" customWidth="1"/>
    <col min="6404" max="6404" width="17.5703125" style="25" customWidth="1"/>
    <col min="6405" max="6410" width="9" style="25" customWidth="1"/>
    <col min="6411" max="6654" width="9.140625" style="25"/>
    <col min="6655" max="6655" width="4.7109375" style="25" customWidth="1"/>
    <col min="6656" max="6656" width="19.85546875" style="25" customWidth="1"/>
    <col min="6657" max="6657" width="72.140625" style="25" customWidth="1"/>
    <col min="6658" max="6658" width="0" style="25" hidden="1" customWidth="1"/>
    <col min="6659" max="6659" width="18.28515625" style="25" customWidth="1"/>
    <col min="6660" max="6660" width="17.5703125" style="25" customWidth="1"/>
    <col min="6661" max="6666" width="9" style="25" customWidth="1"/>
    <col min="6667" max="6910" width="9.140625" style="25"/>
    <col min="6911" max="6911" width="4.7109375" style="25" customWidth="1"/>
    <col min="6912" max="6912" width="19.85546875" style="25" customWidth="1"/>
    <col min="6913" max="6913" width="72.140625" style="25" customWidth="1"/>
    <col min="6914" max="6914" width="0" style="25" hidden="1" customWidth="1"/>
    <col min="6915" max="6915" width="18.28515625" style="25" customWidth="1"/>
    <col min="6916" max="6916" width="17.5703125" style="25" customWidth="1"/>
    <col min="6917" max="6922" width="9" style="25" customWidth="1"/>
    <col min="6923" max="7166" width="9.140625" style="25"/>
    <col min="7167" max="7167" width="4.7109375" style="25" customWidth="1"/>
    <col min="7168" max="7168" width="19.85546875" style="25" customWidth="1"/>
    <col min="7169" max="7169" width="72.140625" style="25" customWidth="1"/>
    <col min="7170" max="7170" width="0" style="25" hidden="1" customWidth="1"/>
    <col min="7171" max="7171" width="18.28515625" style="25" customWidth="1"/>
    <col min="7172" max="7172" width="17.5703125" style="25" customWidth="1"/>
    <col min="7173" max="7178" width="9" style="25" customWidth="1"/>
    <col min="7179" max="7422" width="9.140625" style="25"/>
    <col min="7423" max="7423" width="4.7109375" style="25" customWidth="1"/>
    <col min="7424" max="7424" width="19.85546875" style="25" customWidth="1"/>
    <col min="7425" max="7425" width="72.140625" style="25" customWidth="1"/>
    <col min="7426" max="7426" width="0" style="25" hidden="1" customWidth="1"/>
    <col min="7427" max="7427" width="18.28515625" style="25" customWidth="1"/>
    <col min="7428" max="7428" width="17.5703125" style="25" customWidth="1"/>
    <col min="7429" max="7434" width="9" style="25" customWidth="1"/>
    <col min="7435" max="7678" width="9.140625" style="25"/>
    <col min="7679" max="7679" width="4.7109375" style="25" customWidth="1"/>
    <col min="7680" max="7680" width="19.85546875" style="25" customWidth="1"/>
    <col min="7681" max="7681" width="72.140625" style="25" customWidth="1"/>
    <col min="7682" max="7682" width="0" style="25" hidden="1" customWidth="1"/>
    <col min="7683" max="7683" width="18.28515625" style="25" customWidth="1"/>
    <col min="7684" max="7684" width="17.5703125" style="25" customWidth="1"/>
    <col min="7685" max="7690" width="9" style="25" customWidth="1"/>
    <col min="7691" max="7934" width="9.140625" style="25"/>
    <col min="7935" max="7935" width="4.7109375" style="25" customWidth="1"/>
    <col min="7936" max="7936" width="19.85546875" style="25" customWidth="1"/>
    <col min="7937" max="7937" width="72.140625" style="25" customWidth="1"/>
    <col min="7938" max="7938" width="0" style="25" hidden="1" customWidth="1"/>
    <col min="7939" max="7939" width="18.28515625" style="25" customWidth="1"/>
    <col min="7940" max="7940" width="17.5703125" style="25" customWidth="1"/>
    <col min="7941" max="7946" width="9" style="25" customWidth="1"/>
    <col min="7947" max="8190" width="9.140625" style="25"/>
    <col min="8191" max="8191" width="4.7109375" style="25" customWidth="1"/>
    <col min="8192" max="8192" width="19.85546875" style="25" customWidth="1"/>
    <col min="8193" max="8193" width="72.140625" style="25" customWidth="1"/>
    <col min="8194" max="8194" width="0" style="25" hidden="1" customWidth="1"/>
    <col min="8195" max="8195" width="18.28515625" style="25" customWidth="1"/>
    <col min="8196" max="8196" width="17.5703125" style="25" customWidth="1"/>
    <col min="8197" max="8202" width="9" style="25" customWidth="1"/>
    <col min="8203" max="8446" width="9.140625" style="25"/>
    <col min="8447" max="8447" width="4.7109375" style="25" customWidth="1"/>
    <col min="8448" max="8448" width="19.85546875" style="25" customWidth="1"/>
    <col min="8449" max="8449" width="72.140625" style="25" customWidth="1"/>
    <col min="8450" max="8450" width="0" style="25" hidden="1" customWidth="1"/>
    <col min="8451" max="8451" width="18.28515625" style="25" customWidth="1"/>
    <col min="8452" max="8452" width="17.5703125" style="25" customWidth="1"/>
    <col min="8453" max="8458" width="9" style="25" customWidth="1"/>
    <col min="8459" max="8702" width="9.140625" style="25"/>
    <col min="8703" max="8703" width="4.7109375" style="25" customWidth="1"/>
    <col min="8704" max="8704" width="19.85546875" style="25" customWidth="1"/>
    <col min="8705" max="8705" width="72.140625" style="25" customWidth="1"/>
    <col min="8706" max="8706" width="0" style="25" hidden="1" customWidth="1"/>
    <col min="8707" max="8707" width="18.28515625" style="25" customWidth="1"/>
    <col min="8708" max="8708" width="17.5703125" style="25" customWidth="1"/>
    <col min="8709" max="8714" width="9" style="25" customWidth="1"/>
    <col min="8715" max="8958" width="9.140625" style="25"/>
    <col min="8959" max="8959" width="4.7109375" style="25" customWidth="1"/>
    <col min="8960" max="8960" width="19.85546875" style="25" customWidth="1"/>
    <col min="8961" max="8961" width="72.140625" style="25" customWidth="1"/>
    <col min="8962" max="8962" width="0" style="25" hidden="1" customWidth="1"/>
    <col min="8963" max="8963" width="18.28515625" style="25" customWidth="1"/>
    <col min="8964" max="8964" width="17.5703125" style="25" customWidth="1"/>
    <col min="8965" max="8970" width="9" style="25" customWidth="1"/>
    <col min="8971" max="9214" width="9.140625" style="25"/>
    <col min="9215" max="9215" width="4.7109375" style="25" customWidth="1"/>
    <col min="9216" max="9216" width="19.85546875" style="25" customWidth="1"/>
    <col min="9217" max="9217" width="72.140625" style="25" customWidth="1"/>
    <col min="9218" max="9218" width="0" style="25" hidden="1" customWidth="1"/>
    <col min="9219" max="9219" width="18.28515625" style="25" customWidth="1"/>
    <col min="9220" max="9220" width="17.5703125" style="25" customWidth="1"/>
    <col min="9221" max="9226" width="9" style="25" customWidth="1"/>
    <col min="9227" max="9470" width="9.140625" style="25"/>
    <col min="9471" max="9471" width="4.7109375" style="25" customWidth="1"/>
    <col min="9472" max="9472" width="19.85546875" style="25" customWidth="1"/>
    <col min="9473" max="9473" width="72.140625" style="25" customWidth="1"/>
    <col min="9474" max="9474" width="0" style="25" hidden="1" customWidth="1"/>
    <col min="9475" max="9475" width="18.28515625" style="25" customWidth="1"/>
    <col min="9476" max="9476" width="17.5703125" style="25" customWidth="1"/>
    <col min="9477" max="9482" width="9" style="25" customWidth="1"/>
    <col min="9483" max="9726" width="9.140625" style="25"/>
    <col min="9727" max="9727" width="4.7109375" style="25" customWidth="1"/>
    <col min="9728" max="9728" width="19.85546875" style="25" customWidth="1"/>
    <col min="9729" max="9729" width="72.140625" style="25" customWidth="1"/>
    <col min="9730" max="9730" width="0" style="25" hidden="1" customWidth="1"/>
    <col min="9731" max="9731" width="18.28515625" style="25" customWidth="1"/>
    <col min="9732" max="9732" width="17.5703125" style="25" customWidth="1"/>
    <col min="9733" max="9738" width="9" style="25" customWidth="1"/>
    <col min="9739" max="9982" width="9.140625" style="25"/>
    <col min="9983" max="9983" width="4.7109375" style="25" customWidth="1"/>
    <col min="9984" max="9984" width="19.85546875" style="25" customWidth="1"/>
    <col min="9985" max="9985" width="72.140625" style="25" customWidth="1"/>
    <col min="9986" max="9986" width="0" style="25" hidden="1" customWidth="1"/>
    <col min="9987" max="9987" width="18.28515625" style="25" customWidth="1"/>
    <col min="9988" max="9988" width="17.5703125" style="25" customWidth="1"/>
    <col min="9989" max="9994" width="9" style="25" customWidth="1"/>
    <col min="9995" max="10238" width="9.140625" style="25"/>
    <col min="10239" max="10239" width="4.7109375" style="25" customWidth="1"/>
    <col min="10240" max="10240" width="19.85546875" style="25" customWidth="1"/>
    <col min="10241" max="10241" width="72.140625" style="25" customWidth="1"/>
    <col min="10242" max="10242" width="0" style="25" hidden="1" customWidth="1"/>
    <col min="10243" max="10243" width="18.28515625" style="25" customWidth="1"/>
    <col min="10244" max="10244" width="17.5703125" style="25" customWidth="1"/>
    <col min="10245" max="10250" width="9" style="25" customWidth="1"/>
    <col min="10251" max="10494" width="9.140625" style="25"/>
    <col min="10495" max="10495" width="4.7109375" style="25" customWidth="1"/>
    <col min="10496" max="10496" width="19.85546875" style="25" customWidth="1"/>
    <col min="10497" max="10497" width="72.140625" style="25" customWidth="1"/>
    <col min="10498" max="10498" width="0" style="25" hidden="1" customWidth="1"/>
    <col min="10499" max="10499" width="18.28515625" style="25" customWidth="1"/>
    <col min="10500" max="10500" width="17.5703125" style="25" customWidth="1"/>
    <col min="10501" max="10506" width="9" style="25" customWidth="1"/>
    <col min="10507" max="10750" width="9.140625" style="25"/>
    <col min="10751" max="10751" width="4.7109375" style="25" customWidth="1"/>
    <col min="10752" max="10752" width="19.85546875" style="25" customWidth="1"/>
    <col min="10753" max="10753" width="72.140625" style="25" customWidth="1"/>
    <col min="10754" max="10754" width="0" style="25" hidden="1" customWidth="1"/>
    <col min="10755" max="10755" width="18.28515625" style="25" customWidth="1"/>
    <col min="10756" max="10756" width="17.5703125" style="25" customWidth="1"/>
    <col min="10757" max="10762" width="9" style="25" customWidth="1"/>
    <col min="10763" max="11006" width="9.140625" style="25"/>
    <col min="11007" max="11007" width="4.7109375" style="25" customWidth="1"/>
    <col min="11008" max="11008" width="19.85546875" style="25" customWidth="1"/>
    <col min="11009" max="11009" width="72.140625" style="25" customWidth="1"/>
    <col min="11010" max="11010" width="0" style="25" hidden="1" customWidth="1"/>
    <col min="11011" max="11011" width="18.28515625" style="25" customWidth="1"/>
    <col min="11012" max="11012" width="17.5703125" style="25" customWidth="1"/>
    <col min="11013" max="11018" width="9" style="25" customWidth="1"/>
    <col min="11019" max="11262" width="9.140625" style="25"/>
    <col min="11263" max="11263" width="4.7109375" style="25" customWidth="1"/>
    <col min="11264" max="11264" width="19.85546875" style="25" customWidth="1"/>
    <col min="11265" max="11265" width="72.140625" style="25" customWidth="1"/>
    <col min="11266" max="11266" width="0" style="25" hidden="1" customWidth="1"/>
    <col min="11267" max="11267" width="18.28515625" style="25" customWidth="1"/>
    <col min="11268" max="11268" width="17.5703125" style="25" customWidth="1"/>
    <col min="11269" max="11274" width="9" style="25" customWidth="1"/>
    <col min="11275" max="11518" width="9.140625" style="25"/>
    <col min="11519" max="11519" width="4.7109375" style="25" customWidth="1"/>
    <col min="11520" max="11520" width="19.85546875" style="25" customWidth="1"/>
    <col min="11521" max="11521" width="72.140625" style="25" customWidth="1"/>
    <col min="11522" max="11522" width="0" style="25" hidden="1" customWidth="1"/>
    <col min="11523" max="11523" width="18.28515625" style="25" customWidth="1"/>
    <col min="11524" max="11524" width="17.5703125" style="25" customWidth="1"/>
    <col min="11525" max="11530" width="9" style="25" customWidth="1"/>
    <col min="11531" max="11774" width="9.140625" style="25"/>
    <col min="11775" max="11775" width="4.7109375" style="25" customWidth="1"/>
    <col min="11776" max="11776" width="19.85546875" style="25" customWidth="1"/>
    <col min="11777" max="11777" width="72.140625" style="25" customWidth="1"/>
    <col min="11778" max="11778" width="0" style="25" hidden="1" customWidth="1"/>
    <col min="11779" max="11779" width="18.28515625" style="25" customWidth="1"/>
    <col min="11780" max="11780" width="17.5703125" style="25" customWidth="1"/>
    <col min="11781" max="11786" width="9" style="25" customWidth="1"/>
    <col min="11787" max="12030" width="9.140625" style="25"/>
    <col min="12031" max="12031" width="4.7109375" style="25" customWidth="1"/>
    <col min="12032" max="12032" width="19.85546875" style="25" customWidth="1"/>
    <col min="12033" max="12033" width="72.140625" style="25" customWidth="1"/>
    <col min="12034" max="12034" width="0" style="25" hidden="1" customWidth="1"/>
    <col min="12035" max="12035" width="18.28515625" style="25" customWidth="1"/>
    <col min="12036" max="12036" width="17.5703125" style="25" customWidth="1"/>
    <col min="12037" max="12042" width="9" style="25" customWidth="1"/>
    <col min="12043" max="12286" width="9.140625" style="25"/>
    <col min="12287" max="12287" width="4.7109375" style="25" customWidth="1"/>
    <col min="12288" max="12288" width="19.85546875" style="25" customWidth="1"/>
    <col min="12289" max="12289" width="72.140625" style="25" customWidth="1"/>
    <col min="12290" max="12290" width="0" style="25" hidden="1" customWidth="1"/>
    <col min="12291" max="12291" width="18.28515625" style="25" customWidth="1"/>
    <col min="12292" max="12292" width="17.5703125" style="25" customWidth="1"/>
    <col min="12293" max="12298" width="9" style="25" customWidth="1"/>
    <col min="12299" max="12542" width="9.140625" style="25"/>
    <col min="12543" max="12543" width="4.7109375" style="25" customWidth="1"/>
    <col min="12544" max="12544" width="19.85546875" style="25" customWidth="1"/>
    <col min="12545" max="12545" width="72.140625" style="25" customWidth="1"/>
    <col min="12546" max="12546" width="0" style="25" hidden="1" customWidth="1"/>
    <col min="12547" max="12547" width="18.28515625" style="25" customWidth="1"/>
    <col min="12548" max="12548" width="17.5703125" style="25" customWidth="1"/>
    <col min="12549" max="12554" width="9" style="25" customWidth="1"/>
    <col min="12555" max="12798" width="9.140625" style="25"/>
    <col min="12799" max="12799" width="4.7109375" style="25" customWidth="1"/>
    <col min="12800" max="12800" width="19.85546875" style="25" customWidth="1"/>
    <col min="12801" max="12801" width="72.140625" style="25" customWidth="1"/>
    <col min="12802" max="12802" width="0" style="25" hidden="1" customWidth="1"/>
    <col min="12803" max="12803" width="18.28515625" style="25" customWidth="1"/>
    <col min="12804" max="12804" width="17.5703125" style="25" customWidth="1"/>
    <col min="12805" max="12810" width="9" style="25" customWidth="1"/>
    <col min="12811" max="13054" width="9.140625" style="25"/>
    <col min="13055" max="13055" width="4.7109375" style="25" customWidth="1"/>
    <col min="13056" max="13056" width="19.85546875" style="25" customWidth="1"/>
    <col min="13057" max="13057" width="72.140625" style="25" customWidth="1"/>
    <col min="13058" max="13058" width="0" style="25" hidden="1" customWidth="1"/>
    <col min="13059" max="13059" width="18.28515625" style="25" customWidth="1"/>
    <col min="13060" max="13060" width="17.5703125" style="25" customWidth="1"/>
    <col min="13061" max="13066" width="9" style="25" customWidth="1"/>
    <col min="13067" max="13310" width="9.140625" style="25"/>
    <col min="13311" max="13311" width="4.7109375" style="25" customWidth="1"/>
    <col min="13312" max="13312" width="19.85546875" style="25" customWidth="1"/>
    <col min="13313" max="13313" width="72.140625" style="25" customWidth="1"/>
    <col min="13314" max="13314" width="0" style="25" hidden="1" customWidth="1"/>
    <col min="13315" max="13315" width="18.28515625" style="25" customWidth="1"/>
    <col min="13316" max="13316" width="17.5703125" style="25" customWidth="1"/>
    <col min="13317" max="13322" width="9" style="25" customWidth="1"/>
    <col min="13323" max="13566" width="9.140625" style="25"/>
    <col min="13567" max="13567" width="4.7109375" style="25" customWidth="1"/>
    <col min="13568" max="13568" width="19.85546875" style="25" customWidth="1"/>
    <col min="13569" max="13569" width="72.140625" style="25" customWidth="1"/>
    <col min="13570" max="13570" width="0" style="25" hidden="1" customWidth="1"/>
    <col min="13571" max="13571" width="18.28515625" style="25" customWidth="1"/>
    <col min="13572" max="13572" width="17.5703125" style="25" customWidth="1"/>
    <col min="13573" max="13578" width="9" style="25" customWidth="1"/>
    <col min="13579" max="13822" width="9.140625" style="25"/>
    <col min="13823" max="13823" width="4.7109375" style="25" customWidth="1"/>
    <col min="13824" max="13824" width="19.85546875" style="25" customWidth="1"/>
    <col min="13825" max="13825" width="72.140625" style="25" customWidth="1"/>
    <col min="13826" max="13826" width="0" style="25" hidden="1" customWidth="1"/>
    <col min="13827" max="13827" width="18.28515625" style="25" customWidth="1"/>
    <col min="13828" max="13828" width="17.5703125" style="25" customWidth="1"/>
    <col min="13829" max="13834" width="9" style="25" customWidth="1"/>
    <col min="13835" max="14078" width="9.140625" style="25"/>
    <col min="14079" max="14079" width="4.7109375" style="25" customWidth="1"/>
    <col min="14080" max="14080" width="19.85546875" style="25" customWidth="1"/>
    <col min="14081" max="14081" width="72.140625" style="25" customWidth="1"/>
    <col min="14082" max="14082" width="0" style="25" hidden="1" customWidth="1"/>
    <col min="14083" max="14083" width="18.28515625" style="25" customWidth="1"/>
    <col min="14084" max="14084" width="17.5703125" style="25" customWidth="1"/>
    <col min="14085" max="14090" width="9" style="25" customWidth="1"/>
    <col min="14091" max="14334" width="9.140625" style="25"/>
    <col min="14335" max="14335" width="4.7109375" style="25" customWidth="1"/>
    <col min="14336" max="14336" width="19.85546875" style="25" customWidth="1"/>
    <col min="14337" max="14337" width="72.140625" style="25" customWidth="1"/>
    <col min="14338" max="14338" width="0" style="25" hidden="1" customWidth="1"/>
    <col min="14339" max="14339" width="18.28515625" style="25" customWidth="1"/>
    <col min="14340" max="14340" width="17.5703125" style="25" customWidth="1"/>
    <col min="14341" max="14346" width="9" style="25" customWidth="1"/>
    <col min="14347" max="14590" width="9.140625" style="25"/>
    <col min="14591" max="14591" width="4.7109375" style="25" customWidth="1"/>
    <col min="14592" max="14592" width="19.85546875" style="25" customWidth="1"/>
    <col min="14593" max="14593" width="72.140625" style="25" customWidth="1"/>
    <col min="14594" max="14594" width="0" style="25" hidden="1" customWidth="1"/>
    <col min="14595" max="14595" width="18.28515625" style="25" customWidth="1"/>
    <col min="14596" max="14596" width="17.5703125" style="25" customWidth="1"/>
    <col min="14597" max="14602" width="9" style="25" customWidth="1"/>
    <col min="14603" max="14846" width="9.140625" style="25"/>
    <col min="14847" max="14847" width="4.7109375" style="25" customWidth="1"/>
    <col min="14848" max="14848" width="19.85546875" style="25" customWidth="1"/>
    <col min="14849" max="14849" width="72.140625" style="25" customWidth="1"/>
    <col min="14850" max="14850" width="0" style="25" hidden="1" customWidth="1"/>
    <col min="14851" max="14851" width="18.28515625" style="25" customWidth="1"/>
    <col min="14852" max="14852" width="17.5703125" style="25" customWidth="1"/>
    <col min="14853" max="14858" width="9" style="25" customWidth="1"/>
    <col min="14859" max="15102" width="9.140625" style="25"/>
    <col min="15103" max="15103" width="4.7109375" style="25" customWidth="1"/>
    <col min="15104" max="15104" width="19.85546875" style="25" customWidth="1"/>
    <col min="15105" max="15105" width="72.140625" style="25" customWidth="1"/>
    <col min="15106" max="15106" width="0" style="25" hidden="1" customWidth="1"/>
    <col min="15107" max="15107" width="18.28515625" style="25" customWidth="1"/>
    <col min="15108" max="15108" width="17.5703125" style="25" customWidth="1"/>
    <col min="15109" max="15114" width="9" style="25" customWidth="1"/>
    <col min="15115" max="15358" width="9.140625" style="25"/>
    <col min="15359" max="15359" width="4.7109375" style="25" customWidth="1"/>
    <col min="15360" max="15360" width="19.85546875" style="25" customWidth="1"/>
    <col min="15361" max="15361" width="72.140625" style="25" customWidth="1"/>
    <col min="15362" max="15362" width="0" style="25" hidden="1" customWidth="1"/>
    <col min="15363" max="15363" width="18.28515625" style="25" customWidth="1"/>
    <col min="15364" max="15364" width="17.5703125" style="25" customWidth="1"/>
    <col min="15365" max="15370" width="9" style="25" customWidth="1"/>
    <col min="15371" max="15614" width="9.140625" style="25"/>
    <col min="15615" max="15615" width="4.7109375" style="25" customWidth="1"/>
    <col min="15616" max="15616" width="19.85546875" style="25" customWidth="1"/>
    <col min="15617" max="15617" width="72.140625" style="25" customWidth="1"/>
    <col min="15618" max="15618" width="0" style="25" hidden="1" customWidth="1"/>
    <col min="15619" max="15619" width="18.28515625" style="25" customWidth="1"/>
    <col min="15620" max="15620" width="17.5703125" style="25" customWidth="1"/>
    <col min="15621" max="15626" width="9" style="25" customWidth="1"/>
    <col min="15627" max="15870" width="9.140625" style="25"/>
    <col min="15871" max="15871" width="4.7109375" style="25" customWidth="1"/>
    <col min="15872" max="15872" width="19.85546875" style="25" customWidth="1"/>
    <col min="15873" max="15873" width="72.140625" style="25" customWidth="1"/>
    <col min="15874" max="15874" width="0" style="25" hidden="1" customWidth="1"/>
    <col min="15875" max="15875" width="18.28515625" style="25" customWidth="1"/>
    <col min="15876" max="15876" width="17.5703125" style="25" customWidth="1"/>
    <col min="15877" max="15882" width="9" style="25" customWidth="1"/>
    <col min="15883" max="16126" width="9.140625" style="25"/>
    <col min="16127" max="16127" width="4.7109375" style="25" customWidth="1"/>
    <col min="16128" max="16128" width="19.85546875" style="25" customWidth="1"/>
    <col min="16129" max="16129" width="72.140625" style="25" customWidth="1"/>
    <col min="16130" max="16130" width="0" style="25" hidden="1" customWidth="1"/>
    <col min="16131" max="16131" width="18.28515625" style="25" customWidth="1"/>
    <col min="16132" max="16132" width="17.5703125" style="25" customWidth="1"/>
    <col min="16133" max="16138" width="9" style="25" customWidth="1"/>
    <col min="16139" max="16384" width="9.140625" style="25"/>
  </cols>
  <sheetData>
    <row r="1" spans="2:7">
      <c r="F1" s="26" t="s">
        <v>209</v>
      </c>
    </row>
    <row r="2" spans="2:7">
      <c r="F2" s="26" t="s">
        <v>45</v>
      </c>
    </row>
    <row r="3" spans="2:7">
      <c r="F3" s="26" t="s">
        <v>1</v>
      </c>
    </row>
    <row r="5" spans="2:7" ht="39" customHeight="1">
      <c r="B5" s="334" t="s">
        <v>256</v>
      </c>
      <c r="C5" s="334"/>
      <c r="D5" s="334"/>
      <c r="E5" s="334"/>
      <c r="F5" s="334"/>
    </row>
    <row r="6" spans="2:7">
      <c r="B6" s="97"/>
      <c r="C6" s="97"/>
      <c r="D6" s="97"/>
      <c r="E6" s="97"/>
      <c r="F6" s="97"/>
    </row>
    <row r="7" spans="2:7">
      <c r="F7" s="9" t="s">
        <v>238</v>
      </c>
    </row>
    <row r="8" spans="2:7">
      <c r="B8" s="335" t="s">
        <v>14</v>
      </c>
      <c r="C8" s="335"/>
      <c r="D8" s="335"/>
      <c r="E8" s="335"/>
      <c r="F8" s="335"/>
    </row>
    <row r="9" spans="2:7">
      <c r="B9" s="25" t="s">
        <v>242</v>
      </c>
    </row>
    <row r="11" spans="2:7">
      <c r="B11" s="31" t="s">
        <v>15</v>
      </c>
      <c r="C11" s="31" t="s">
        <v>16</v>
      </c>
      <c r="D11" s="98"/>
      <c r="E11" s="98"/>
    </row>
    <row r="12" spans="2:7">
      <c r="B12" s="27">
        <v>1049</v>
      </c>
      <c r="C12" s="28" t="s">
        <v>70</v>
      </c>
      <c r="D12" s="29"/>
      <c r="E12" s="29"/>
    </row>
    <row r="13" spans="2:7">
      <c r="B13" s="30"/>
      <c r="C13" s="30"/>
      <c r="D13" s="30"/>
      <c r="E13" s="30"/>
    </row>
    <row r="14" spans="2:7">
      <c r="B14" s="99" t="s">
        <v>17</v>
      </c>
      <c r="C14" s="98"/>
      <c r="D14" s="98"/>
      <c r="E14" s="98"/>
    </row>
    <row r="15" spans="2:7" s="169" customFormat="1" ht="13.5"/>
    <row r="16" spans="2:7" s="169" customFormat="1" ht="48" customHeight="1">
      <c r="B16" s="206" t="s">
        <v>18</v>
      </c>
      <c r="C16" s="207">
        <v>1049</v>
      </c>
      <c r="D16" s="329" t="s">
        <v>47</v>
      </c>
      <c r="E16" s="339"/>
      <c r="F16" s="339"/>
      <c r="G16" s="168"/>
    </row>
    <row r="17" spans="2:7" s="169" customFormat="1" ht="34.5">
      <c r="B17" s="206" t="s">
        <v>19</v>
      </c>
      <c r="C17" s="207">
        <v>11012</v>
      </c>
      <c r="D17" s="196" t="s">
        <v>35</v>
      </c>
      <c r="E17" s="196" t="s">
        <v>32</v>
      </c>
      <c r="F17" s="196" t="s">
        <v>38</v>
      </c>
      <c r="G17" s="168"/>
    </row>
    <row r="18" spans="2:7" s="169" customFormat="1" ht="51.75">
      <c r="B18" s="206" t="s">
        <v>20</v>
      </c>
      <c r="C18" s="207" t="s">
        <v>182</v>
      </c>
      <c r="D18" s="206"/>
      <c r="E18" s="206"/>
      <c r="F18" s="206"/>
      <c r="G18" s="168"/>
    </row>
    <row r="19" spans="2:7" s="169" customFormat="1" ht="26.25" customHeight="1">
      <c r="B19" s="206" t="s">
        <v>21</v>
      </c>
      <c r="C19" s="207" t="s">
        <v>195</v>
      </c>
      <c r="D19" s="206"/>
      <c r="E19" s="206"/>
      <c r="F19" s="206"/>
      <c r="G19" s="168"/>
    </row>
    <row r="20" spans="2:7" s="169" customFormat="1" ht="34.5">
      <c r="B20" s="206" t="s">
        <v>22</v>
      </c>
      <c r="C20" s="207" t="s">
        <v>196</v>
      </c>
      <c r="D20" s="206"/>
      <c r="E20" s="206"/>
      <c r="F20" s="206"/>
      <c r="G20" s="168"/>
    </row>
    <row r="21" spans="2:7" s="169" customFormat="1" ht="51.75">
      <c r="B21" s="206" t="s">
        <v>108</v>
      </c>
      <c r="C21" s="207" t="s">
        <v>197</v>
      </c>
      <c r="D21" s="206"/>
      <c r="E21" s="206"/>
      <c r="F21" s="206"/>
      <c r="G21" s="168"/>
    </row>
    <row r="22" spans="2:7" s="169" customFormat="1" ht="19.5" customHeight="1">
      <c r="B22" s="339" t="s">
        <v>198</v>
      </c>
      <c r="C22" s="339"/>
      <c r="D22" s="206"/>
      <c r="E22" s="206"/>
      <c r="F22" s="206"/>
      <c r="G22" s="168"/>
    </row>
    <row r="23" spans="2:7" s="169" customFormat="1" ht="16.5" customHeight="1">
      <c r="B23" s="327" t="s">
        <v>199</v>
      </c>
      <c r="C23" s="327"/>
      <c r="D23" s="118">
        <v>0</v>
      </c>
      <c r="E23" s="222">
        <v>-200</v>
      </c>
      <c r="F23" s="222">
        <v>-300</v>
      </c>
      <c r="G23" s="168"/>
    </row>
    <row r="24" spans="2:7" s="169" customFormat="1" ht="21" customHeight="1">
      <c r="B24" s="328" t="s">
        <v>23</v>
      </c>
      <c r="C24" s="328"/>
      <c r="D24" s="221">
        <f>+'Հավելված 3'!H42</f>
        <v>0</v>
      </c>
      <c r="E24" s="221">
        <f>+'Հավելված 3'!I42</f>
        <v>-1100000</v>
      </c>
      <c r="F24" s="221">
        <f>+'Հավելված 3'!J42</f>
        <v>-1911272</v>
      </c>
      <c r="G24" s="168"/>
    </row>
    <row r="25" spans="2:7" s="169" customFormat="1" ht="13.5">
      <c r="B25" s="168"/>
      <c r="C25" s="168"/>
      <c r="D25" s="168"/>
      <c r="E25" s="168"/>
      <c r="F25" s="168"/>
      <c r="G25" s="168"/>
    </row>
    <row r="26" spans="2:7" s="169" customFormat="1" ht="45.6" customHeight="1">
      <c r="B26" s="206" t="s">
        <v>18</v>
      </c>
      <c r="C26" s="207" t="s">
        <v>103</v>
      </c>
      <c r="D26" s="329" t="s">
        <v>47</v>
      </c>
      <c r="E26" s="339"/>
      <c r="F26" s="339"/>
      <c r="G26" s="168"/>
    </row>
    <row r="27" spans="2:7" s="169" customFormat="1" ht="34.5">
      <c r="B27" s="206" t="s">
        <v>19</v>
      </c>
      <c r="C27" s="207">
        <v>11016</v>
      </c>
      <c r="D27" s="196" t="s">
        <v>200</v>
      </c>
      <c r="E27" s="196" t="s">
        <v>201</v>
      </c>
      <c r="F27" s="196" t="s">
        <v>202</v>
      </c>
      <c r="G27" s="168"/>
    </row>
    <row r="28" spans="2:7" s="169" customFormat="1" ht="40.5" customHeight="1">
      <c r="B28" s="206" t="s">
        <v>20</v>
      </c>
      <c r="C28" s="207" t="s">
        <v>203</v>
      </c>
      <c r="D28" s="206"/>
      <c r="E28" s="206"/>
      <c r="F28" s="206"/>
      <c r="G28" s="168"/>
    </row>
    <row r="29" spans="2:7" s="169" customFormat="1" ht="39.75" customHeight="1">
      <c r="B29" s="206" t="s">
        <v>21</v>
      </c>
      <c r="C29" s="207" t="s">
        <v>203</v>
      </c>
      <c r="D29" s="206"/>
      <c r="E29" s="206"/>
      <c r="F29" s="206"/>
      <c r="G29" s="168"/>
    </row>
    <row r="30" spans="2:7" s="169" customFormat="1" ht="34.5">
      <c r="B30" s="206" t="s">
        <v>22</v>
      </c>
      <c r="C30" s="207" t="s">
        <v>196</v>
      </c>
      <c r="D30" s="206"/>
      <c r="E30" s="206"/>
      <c r="F30" s="206"/>
      <c r="G30" s="168"/>
    </row>
    <row r="31" spans="2:7" s="169" customFormat="1" ht="51.75">
      <c r="B31" s="206" t="s">
        <v>204</v>
      </c>
      <c r="C31" s="207" t="s">
        <v>197</v>
      </c>
      <c r="D31" s="206"/>
      <c r="E31" s="206"/>
      <c r="F31" s="206"/>
      <c r="G31" s="168"/>
    </row>
    <row r="32" spans="2:7" s="169" customFormat="1">
      <c r="B32" s="339" t="s">
        <v>198</v>
      </c>
      <c r="C32" s="339"/>
      <c r="D32" s="206"/>
      <c r="E32" s="206"/>
      <c r="F32" s="206"/>
      <c r="G32" s="168"/>
    </row>
    <row r="33" spans="2:7" s="169" customFormat="1" ht="22.9" customHeight="1">
      <c r="B33" s="327" t="s">
        <v>199</v>
      </c>
      <c r="C33" s="327"/>
      <c r="D33" s="118">
        <v>0</v>
      </c>
      <c r="E33" s="222">
        <v>0</v>
      </c>
      <c r="F33" s="222">
        <v>-150</v>
      </c>
      <c r="G33" s="168"/>
    </row>
    <row r="34" spans="2:7" s="169" customFormat="1" ht="21" customHeight="1">
      <c r="B34" s="328" t="s">
        <v>23</v>
      </c>
      <c r="C34" s="328"/>
      <c r="D34" s="221">
        <f>+'Հավելված 3'!H61</f>
        <v>0</v>
      </c>
      <c r="E34" s="221">
        <f>+'Հավելված 3'!I61</f>
        <v>0</v>
      </c>
      <c r="F34" s="221">
        <f>+'Հավելված 3'!J61</f>
        <v>-1500000</v>
      </c>
      <c r="G34" s="168"/>
    </row>
    <row r="35" spans="2:7" s="169" customFormat="1" ht="13.5">
      <c r="B35" s="168"/>
      <c r="C35" s="168"/>
      <c r="D35" s="168"/>
      <c r="E35" s="168"/>
      <c r="F35" s="168"/>
      <c r="G35" s="168"/>
    </row>
    <row r="36" spans="2:7" s="169" customFormat="1" ht="41.25" customHeight="1">
      <c r="B36" s="166" t="s">
        <v>18</v>
      </c>
      <c r="C36" s="166" t="s">
        <v>103</v>
      </c>
      <c r="D36" s="329" t="s">
        <v>47</v>
      </c>
      <c r="E36" s="329"/>
      <c r="F36" s="329"/>
      <c r="G36" s="168"/>
    </row>
    <row r="37" spans="2:7" s="169" customFormat="1" ht="34.5">
      <c r="B37" s="166" t="s">
        <v>19</v>
      </c>
      <c r="C37" s="166" t="s">
        <v>205</v>
      </c>
      <c r="D37" s="219" t="s">
        <v>200</v>
      </c>
      <c r="E37" s="219" t="s">
        <v>201</v>
      </c>
      <c r="F37" s="219" t="s">
        <v>202</v>
      </c>
      <c r="G37" s="168"/>
    </row>
    <row r="38" spans="2:7" s="169" customFormat="1" ht="34.5">
      <c r="B38" s="166" t="s">
        <v>20</v>
      </c>
      <c r="C38" s="166" t="s">
        <v>206</v>
      </c>
      <c r="D38" s="166"/>
      <c r="E38" s="166"/>
      <c r="F38" s="166"/>
      <c r="G38" s="168"/>
    </row>
    <row r="39" spans="2:7" s="169" customFormat="1" ht="34.5">
      <c r="B39" s="166" t="s">
        <v>21</v>
      </c>
      <c r="C39" s="166" t="s">
        <v>207</v>
      </c>
      <c r="D39" s="166"/>
      <c r="E39" s="166"/>
      <c r="F39" s="166"/>
      <c r="G39" s="168"/>
    </row>
    <row r="40" spans="2:7" s="169" customFormat="1" ht="34.5">
      <c r="B40" s="166" t="s">
        <v>22</v>
      </c>
      <c r="C40" s="166" t="s">
        <v>196</v>
      </c>
      <c r="D40" s="166"/>
      <c r="E40" s="166"/>
      <c r="F40" s="166"/>
      <c r="G40" s="168"/>
    </row>
    <row r="41" spans="2:7" s="169" customFormat="1" ht="51.75">
      <c r="B41" s="166" t="s">
        <v>204</v>
      </c>
      <c r="C41" s="166" t="s">
        <v>197</v>
      </c>
      <c r="D41" s="166"/>
      <c r="E41" s="166"/>
      <c r="F41" s="166"/>
      <c r="G41" s="168"/>
    </row>
    <row r="42" spans="2:7" s="169" customFormat="1">
      <c r="B42" s="329" t="s">
        <v>198</v>
      </c>
      <c r="C42" s="329"/>
      <c r="D42" s="166"/>
      <c r="E42" s="166"/>
      <c r="F42" s="166"/>
      <c r="G42" s="168"/>
    </row>
    <row r="43" spans="2:7" s="169" customFormat="1">
      <c r="B43" s="333" t="s">
        <v>199</v>
      </c>
      <c r="C43" s="333"/>
      <c r="D43" s="118">
        <v>0</v>
      </c>
      <c r="E43" s="222">
        <f>-100</f>
        <v>-100</v>
      </c>
      <c r="F43" s="222">
        <v>-100</v>
      </c>
      <c r="G43" s="168"/>
    </row>
    <row r="44" spans="2:7" s="169" customFormat="1">
      <c r="B44" s="333" t="s">
        <v>23</v>
      </c>
      <c r="C44" s="333"/>
      <c r="D44" s="221">
        <f>+'Հավելված 3'!H62</f>
        <v>0</v>
      </c>
      <c r="E44" s="221">
        <f>+'Հավելված 3'!I62</f>
        <v>-200000</v>
      </c>
      <c r="F44" s="221">
        <f>+'Հավելված 3'!J62</f>
        <v>-600000</v>
      </c>
      <c r="G44" s="168"/>
    </row>
    <row r="45" spans="2:7" s="169" customFormat="1" ht="13.5">
      <c r="B45" s="213"/>
      <c r="C45" s="213"/>
      <c r="D45" s="214"/>
      <c r="E45" s="214"/>
      <c r="F45" s="214"/>
      <c r="G45" s="168"/>
    </row>
    <row r="46" spans="2:7" ht="62.25" customHeight="1">
      <c r="B46" s="216" t="s">
        <v>18</v>
      </c>
      <c r="C46" s="207">
        <v>1049</v>
      </c>
      <c r="D46" s="338" t="s">
        <v>44</v>
      </c>
      <c r="E46" s="338"/>
      <c r="F46" s="338"/>
    </row>
    <row r="47" spans="2:7" ht="34.5">
      <c r="B47" s="216" t="s">
        <v>19</v>
      </c>
      <c r="C47" s="207" t="s">
        <v>104</v>
      </c>
      <c r="D47" s="217" t="s">
        <v>35</v>
      </c>
      <c r="E47" s="218" t="s">
        <v>32</v>
      </c>
      <c r="F47" s="218" t="s">
        <v>38</v>
      </c>
    </row>
    <row r="48" spans="2:7" ht="34.5">
      <c r="B48" s="216" t="s">
        <v>20</v>
      </c>
      <c r="C48" s="207" t="s">
        <v>105</v>
      </c>
      <c r="D48" s="207"/>
      <c r="E48" s="207"/>
      <c r="F48" s="216"/>
    </row>
    <row r="49" spans="2:6" ht="51.75">
      <c r="B49" s="215" t="s">
        <v>21</v>
      </c>
      <c r="C49" s="35" t="s">
        <v>106</v>
      </c>
      <c r="D49" s="34"/>
      <c r="E49" s="34"/>
      <c r="F49" s="40"/>
    </row>
    <row r="50" spans="2:6" ht="34.5">
      <c r="B50" s="33" t="s">
        <v>22</v>
      </c>
      <c r="C50" s="2" t="s">
        <v>107</v>
      </c>
      <c r="D50" s="34"/>
      <c r="E50" s="34"/>
      <c r="F50" s="40"/>
    </row>
    <row r="51" spans="2:6" ht="51.75">
      <c r="B51" s="33" t="s">
        <v>108</v>
      </c>
      <c r="C51" s="2" t="s">
        <v>197</v>
      </c>
      <c r="D51" s="35"/>
      <c r="E51" s="35"/>
      <c r="F51" s="41"/>
    </row>
    <row r="52" spans="2:6">
      <c r="B52" s="336" t="s">
        <v>0</v>
      </c>
      <c r="C52" s="337"/>
      <c r="D52" s="36"/>
      <c r="E52" s="36"/>
      <c r="F52" s="37"/>
    </row>
    <row r="53" spans="2:6" ht="17.25" customHeight="1">
      <c r="B53" s="51" t="s">
        <v>151</v>
      </c>
      <c r="C53" s="51"/>
      <c r="D53" s="119">
        <v>0</v>
      </c>
      <c r="E53" s="119">
        <v>0</v>
      </c>
      <c r="F53" s="221">
        <v>-27.8</v>
      </c>
    </row>
    <row r="54" spans="2:6" ht="17.25" customHeight="1">
      <c r="B54" s="51" t="s">
        <v>152</v>
      </c>
      <c r="C54" s="51"/>
      <c r="D54" s="119">
        <v>0</v>
      </c>
      <c r="E54" s="119">
        <v>0</v>
      </c>
      <c r="F54" s="272">
        <v>-12.88</v>
      </c>
    </row>
    <row r="55" spans="2:6">
      <c r="B55" s="51" t="s">
        <v>110</v>
      </c>
      <c r="C55" s="83"/>
      <c r="D55" s="119">
        <v>0</v>
      </c>
      <c r="E55" s="119">
        <v>0</v>
      </c>
      <c r="F55" s="121">
        <f>8+11.4</f>
        <v>19.399999999999999</v>
      </c>
    </row>
    <row r="56" spans="2:6">
      <c r="B56" s="38" t="s">
        <v>23</v>
      </c>
      <c r="C56" s="39"/>
      <c r="D56" s="119">
        <f>+'Հավելված 3'!H71</f>
        <v>0</v>
      </c>
      <c r="E56" s="119">
        <f>+'Հավելված 3'!I71</f>
        <v>6306078.0655000005</v>
      </c>
      <c r="F56" s="119">
        <f>+'Հավելված 3'!J71-2950703</f>
        <v>8503638.9000000004</v>
      </c>
    </row>
    <row r="58" spans="2:6" ht="39" customHeight="1">
      <c r="B58" s="271" t="s">
        <v>18</v>
      </c>
      <c r="C58" s="1" t="s">
        <v>103</v>
      </c>
      <c r="D58" s="330" t="s">
        <v>46</v>
      </c>
      <c r="E58" s="331"/>
      <c r="F58" s="332"/>
    </row>
    <row r="59" spans="2:6" ht="34.5">
      <c r="B59" s="271" t="s">
        <v>19</v>
      </c>
      <c r="C59" s="270" t="s">
        <v>111</v>
      </c>
      <c r="D59" s="12" t="s">
        <v>35</v>
      </c>
      <c r="E59" s="13" t="s">
        <v>32</v>
      </c>
      <c r="F59" s="13" t="s">
        <v>38</v>
      </c>
    </row>
    <row r="60" spans="2:6" ht="34.5">
      <c r="B60" s="271" t="s">
        <v>20</v>
      </c>
      <c r="C60" s="270" t="s">
        <v>112</v>
      </c>
      <c r="D60" s="14"/>
      <c r="E60" s="14"/>
      <c r="F60" s="15"/>
    </row>
    <row r="61" spans="2:6" ht="34.5">
      <c r="B61" s="271" t="s">
        <v>21</v>
      </c>
      <c r="C61" s="1" t="s">
        <v>113</v>
      </c>
      <c r="D61" s="16"/>
      <c r="E61" s="16"/>
      <c r="F61" s="15"/>
    </row>
    <row r="62" spans="2:6" ht="34.5">
      <c r="B62" s="271" t="s">
        <v>22</v>
      </c>
      <c r="C62" s="270" t="s">
        <v>107</v>
      </c>
      <c r="D62" s="16"/>
      <c r="E62" s="16"/>
      <c r="F62" s="15"/>
    </row>
    <row r="63" spans="2:6" ht="51.75">
      <c r="B63" s="271" t="s">
        <v>108</v>
      </c>
      <c r="C63" s="270" t="s">
        <v>109</v>
      </c>
      <c r="D63" s="16"/>
      <c r="E63" s="16"/>
      <c r="F63" s="15"/>
    </row>
    <row r="64" spans="2:6">
      <c r="B64" s="321" t="s">
        <v>0</v>
      </c>
      <c r="C64" s="323"/>
      <c r="D64" s="17"/>
      <c r="E64" s="17"/>
      <c r="F64" s="18"/>
    </row>
    <row r="65" spans="2:7" s="169" customFormat="1">
      <c r="B65" s="333" t="s">
        <v>310</v>
      </c>
      <c r="C65" s="333"/>
      <c r="D65" s="118">
        <v>0</v>
      </c>
      <c r="E65" s="222">
        <v>0</v>
      </c>
      <c r="F65" s="222">
        <v>-7</v>
      </c>
      <c r="G65" s="168"/>
    </row>
    <row r="66" spans="2:7">
      <c r="B66" s="325" t="s">
        <v>33</v>
      </c>
      <c r="C66" s="326"/>
      <c r="D66" s="119">
        <f>+'Հավելված 3'!H87</f>
        <v>0</v>
      </c>
      <c r="E66" s="119">
        <f>+'Հավելված 3'!I87-136154.8</f>
        <v>-628570.5</v>
      </c>
      <c r="F66" s="119">
        <f>+'Հավելված 3'!J87-261269.6</f>
        <v>-4304339.5</v>
      </c>
    </row>
    <row r="68" spans="2:7" s="169" customFormat="1" ht="41.25" customHeight="1">
      <c r="B68" s="220" t="s">
        <v>18</v>
      </c>
      <c r="C68" s="220" t="s">
        <v>103</v>
      </c>
      <c r="D68" s="329" t="s">
        <v>47</v>
      </c>
      <c r="E68" s="329"/>
      <c r="F68" s="329"/>
      <c r="G68" s="168"/>
    </row>
    <row r="69" spans="2:7" s="169" customFormat="1" ht="34.5">
      <c r="B69" s="220" t="s">
        <v>19</v>
      </c>
      <c r="C69" s="220" t="s">
        <v>239</v>
      </c>
      <c r="D69" s="219" t="s">
        <v>200</v>
      </c>
      <c r="E69" s="219" t="s">
        <v>201</v>
      </c>
      <c r="F69" s="219" t="s">
        <v>202</v>
      </c>
      <c r="G69" s="168"/>
    </row>
    <row r="70" spans="2:7" s="169" customFormat="1" ht="34.5">
      <c r="B70" s="220" t="s">
        <v>20</v>
      </c>
      <c r="C70" s="220" t="s">
        <v>240</v>
      </c>
      <c r="D70" s="220"/>
      <c r="E70" s="220"/>
      <c r="F70" s="220"/>
      <c r="G70" s="168"/>
    </row>
    <row r="71" spans="2:7" s="169" customFormat="1" ht="69">
      <c r="B71" s="220" t="s">
        <v>21</v>
      </c>
      <c r="C71" s="220" t="s">
        <v>241</v>
      </c>
      <c r="D71" s="220"/>
      <c r="E71" s="220"/>
      <c r="F71" s="220"/>
      <c r="G71" s="168"/>
    </row>
    <row r="72" spans="2:7" s="169" customFormat="1" ht="34.5">
      <c r="B72" s="220" t="s">
        <v>22</v>
      </c>
      <c r="C72" s="220" t="s">
        <v>107</v>
      </c>
      <c r="D72" s="220"/>
      <c r="E72" s="220"/>
      <c r="F72" s="220"/>
      <c r="G72" s="168"/>
    </row>
    <row r="73" spans="2:7" s="169" customFormat="1" ht="51.75">
      <c r="B73" s="220" t="s">
        <v>108</v>
      </c>
      <c r="C73" s="220" t="s">
        <v>197</v>
      </c>
      <c r="D73" s="220"/>
      <c r="E73" s="220"/>
      <c r="F73" s="220"/>
      <c r="G73" s="168"/>
    </row>
    <row r="74" spans="2:7" s="169" customFormat="1">
      <c r="B74" s="329" t="s">
        <v>198</v>
      </c>
      <c r="C74" s="329"/>
      <c r="D74" s="220"/>
      <c r="E74" s="220"/>
      <c r="F74" s="220"/>
      <c r="G74" s="168"/>
    </row>
    <row r="75" spans="2:7" s="169" customFormat="1">
      <c r="B75" s="333" t="s">
        <v>23</v>
      </c>
      <c r="C75" s="333"/>
      <c r="D75" s="221">
        <f>+'Հավելված 3'!H103</f>
        <v>0</v>
      </c>
      <c r="E75" s="221">
        <f>+'Հավելված 3'!I103</f>
        <v>-540000</v>
      </c>
      <c r="F75" s="221">
        <f>+'Հավելված 3'!J103</f>
        <v>0</v>
      </c>
      <c r="G75" s="168"/>
    </row>
    <row r="77" spans="2:7" s="169" customFormat="1" ht="41.25" customHeight="1">
      <c r="B77" s="263" t="s">
        <v>18</v>
      </c>
      <c r="C77" s="263" t="s">
        <v>103</v>
      </c>
      <c r="D77" s="329" t="s">
        <v>47</v>
      </c>
      <c r="E77" s="329"/>
      <c r="F77" s="329"/>
      <c r="G77" s="168"/>
    </row>
    <row r="78" spans="2:7" s="169" customFormat="1" ht="34.5">
      <c r="B78" s="263" t="s">
        <v>19</v>
      </c>
      <c r="C78" s="263" t="s">
        <v>300</v>
      </c>
      <c r="D78" s="262" t="s">
        <v>200</v>
      </c>
      <c r="E78" s="262" t="s">
        <v>201</v>
      </c>
      <c r="F78" s="262" t="s">
        <v>202</v>
      </c>
      <c r="G78" s="168"/>
    </row>
    <row r="79" spans="2:7" s="169" customFormat="1" ht="34.5">
      <c r="B79" s="263" t="s">
        <v>20</v>
      </c>
      <c r="C79" s="263" t="s">
        <v>301</v>
      </c>
      <c r="D79" s="263"/>
      <c r="E79" s="263"/>
      <c r="F79" s="263"/>
      <c r="G79" s="168"/>
    </row>
    <row r="80" spans="2:7" s="169" customFormat="1" ht="69">
      <c r="B80" s="263" t="s">
        <v>21</v>
      </c>
      <c r="C80" s="263" t="s">
        <v>302</v>
      </c>
      <c r="D80" s="263"/>
      <c r="E80" s="263"/>
      <c r="F80" s="263"/>
      <c r="G80" s="168"/>
    </row>
    <row r="81" spans="2:7" s="169" customFormat="1" ht="34.5">
      <c r="B81" s="263" t="s">
        <v>22</v>
      </c>
      <c r="C81" s="263" t="s">
        <v>107</v>
      </c>
      <c r="D81" s="263"/>
      <c r="E81" s="263"/>
      <c r="F81" s="263"/>
      <c r="G81" s="168"/>
    </row>
    <row r="82" spans="2:7" s="169" customFormat="1" ht="51.75">
      <c r="B82" s="263" t="s">
        <v>108</v>
      </c>
      <c r="C82" s="263" t="s">
        <v>303</v>
      </c>
      <c r="D82" s="263"/>
      <c r="E82" s="263"/>
      <c r="F82" s="263"/>
      <c r="G82" s="168"/>
    </row>
    <row r="83" spans="2:7" s="169" customFormat="1">
      <c r="B83" s="329" t="s">
        <v>198</v>
      </c>
      <c r="C83" s="329"/>
      <c r="D83" s="263"/>
      <c r="E83" s="263"/>
      <c r="F83" s="263"/>
      <c r="G83" s="168"/>
    </row>
    <row r="84" spans="2:7" s="169" customFormat="1">
      <c r="B84" s="333" t="s">
        <v>23</v>
      </c>
      <c r="C84" s="333"/>
      <c r="D84" s="221">
        <f>+'Հավելված 3'!H114</f>
        <v>0</v>
      </c>
      <c r="E84" s="221">
        <f>+'Հավելված 3'!I114</f>
        <v>-573662.36549999996</v>
      </c>
      <c r="F84" s="221">
        <f>+'Հավելված 3'!J114</f>
        <v>0</v>
      </c>
      <c r="G84" s="168"/>
    </row>
    <row r="85" spans="2:7" s="169" customFormat="1">
      <c r="B85" s="226"/>
      <c r="C85" s="226"/>
      <c r="D85" s="248"/>
      <c r="E85" s="248"/>
      <c r="F85" s="248"/>
      <c r="G85" s="168"/>
    </row>
    <row r="86" spans="2:7" s="169" customFormat="1">
      <c r="B86" s="226"/>
      <c r="C86" s="226"/>
      <c r="D86" s="248"/>
      <c r="E86" s="248"/>
      <c r="F86" s="248"/>
      <c r="G86" s="168"/>
    </row>
    <row r="87" spans="2:7">
      <c r="B87" s="31" t="s">
        <v>15</v>
      </c>
      <c r="C87" s="31" t="s">
        <v>16</v>
      </c>
      <c r="D87" s="98"/>
      <c r="E87" s="98"/>
    </row>
    <row r="88" spans="2:7">
      <c r="B88" s="27" t="s">
        <v>243</v>
      </c>
      <c r="C88" s="28" t="s">
        <v>244</v>
      </c>
      <c r="D88" s="29"/>
      <c r="E88" s="29"/>
    </row>
    <row r="89" spans="2:7" s="227" customFormat="1" ht="15">
      <c r="D89" s="249"/>
      <c r="E89" s="249"/>
      <c r="F89" s="249"/>
    </row>
    <row r="90" spans="2:7">
      <c r="B90" s="99" t="s">
        <v>17</v>
      </c>
      <c r="C90" s="98"/>
      <c r="D90" s="98"/>
      <c r="E90" s="98"/>
    </row>
    <row r="92" spans="2:7" s="169" customFormat="1" ht="41.25" customHeight="1">
      <c r="B92" s="220" t="s">
        <v>18</v>
      </c>
      <c r="C92" s="220" t="s">
        <v>243</v>
      </c>
      <c r="D92" s="329" t="s">
        <v>47</v>
      </c>
      <c r="E92" s="329"/>
      <c r="F92" s="329"/>
      <c r="G92" s="168"/>
    </row>
    <row r="93" spans="2:7" s="169" customFormat="1" ht="34.5">
      <c r="B93" s="220" t="s">
        <v>19</v>
      </c>
      <c r="C93" s="220" t="s">
        <v>245</v>
      </c>
      <c r="D93" s="219" t="s">
        <v>200</v>
      </c>
      <c r="E93" s="219" t="s">
        <v>201</v>
      </c>
      <c r="F93" s="219" t="s">
        <v>202</v>
      </c>
      <c r="G93" s="168"/>
    </row>
    <row r="94" spans="2:7" s="169" customFormat="1" ht="34.5">
      <c r="B94" s="220" t="s">
        <v>20</v>
      </c>
      <c r="C94" s="220" t="s">
        <v>246</v>
      </c>
      <c r="D94" s="220"/>
      <c r="E94" s="220"/>
      <c r="F94" s="220"/>
      <c r="G94" s="168"/>
    </row>
    <row r="95" spans="2:7" s="169" customFormat="1" ht="34.5">
      <c r="B95" s="220" t="s">
        <v>21</v>
      </c>
      <c r="C95" s="220" t="s">
        <v>246</v>
      </c>
      <c r="D95" s="220"/>
      <c r="E95" s="220"/>
      <c r="F95" s="220"/>
      <c r="G95" s="168"/>
    </row>
    <row r="96" spans="2:7" s="169" customFormat="1" ht="34.5">
      <c r="B96" s="220" t="s">
        <v>22</v>
      </c>
      <c r="C96" s="220" t="s">
        <v>247</v>
      </c>
      <c r="D96" s="220"/>
      <c r="E96" s="220"/>
      <c r="F96" s="220"/>
      <c r="G96" s="168"/>
    </row>
    <row r="97" spans="2:7" s="169" customFormat="1" ht="51.75">
      <c r="B97" s="220" t="s">
        <v>248</v>
      </c>
      <c r="C97" s="220" t="s">
        <v>249</v>
      </c>
      <c r="D97" s="220"/>
      <c r="E97" s="220"/>
      <c r="F97" s="220"/>
      <c r="G97" s="168"/>
    </row>
    <row r="98" spans="2:7" s="169" customFormat="1">
      <c r="B98" s="329" t="s">
        <v>198</v>
      </c>
      <c r="C98" s="329"/>
      <c r="D98" s="220"/>
      <c r="E98" s="220"/>
      <c r="F98" s="220"/>
      <c r="G98" s="168"/>
    </row>
    <row r="99" spans="2:7" s="169" customFormat="1">
      <c r="B99" s="333" t="s">
        <v>23</v>
      </c>
      <c r="C99" s="333"/>
      <c r="D99" s="221">
        <f>+'Հավելված 5'!F16</f>
        <v>0</v>
      </c>
      <c r="E99" s="221">
        <f>+'Հավելված 5'!G16</f>
        <v>-3400000</v>
      </c>
      <c r="F99" s="221">
        <f>+'Հավելված 5'!H16</f>
        <v>-3400000</v>
      </c>
      <c r="G99" s="168"/>
    </row>
    <row r="100" spans="2:7" s="227" customFormat="1" ht="15">
      <c r="C100" s="245"/>
      <c r="D100" s="273"/>
      <c r="E100" s="273"/>
      <c r="F100" s="273"/>
    </row>
    <row r="102" spans="2:7">
      <c r="D102" s="113"/>
      <c r="E102" s="113"/>
    </row>
    <row r="104" spans="2:7" ht="51.75">
      <c r="C104" s="107" t="s">
        <v>128</v>
      </c>
      <c r="D104" s="108"/>
      <c r="E104" s="108"/>
      <c r="F104" s="109" t="s">
        <v>129</v>
      </c>
    </row>
    <row r="107" spans="2:7">
      <c r="B107" s="340"/>
      <c r="C107" s="340"/>
      <c r="D107" s="247"/>
      <c r="E107" s="246"/>
      <c r="F107" s="246"/>
      <c r="G107" s="246"/>
    </row>
  </sheetData>
  <mergeCells count="30">
    <mergeCell ref="B107:C107"/>
    <mergeCell ref="B99:C99"/>
    <mergeCell ref="D68:F68"/>
    <mergeCell ref="B74:C74"/>
    <mergeCell ref="B75:C75"/>
    <mergeCell ref="D92:F92"/>
    <mergeCell ref="B98:C98"/>
    <mergeCell ref="B83:C83"/>
    <mergeCell ref="B84:C84"/>
    <mergeCell ref="B5:F5"/>
    <mergeCell ref="B8:F8"/>
    <mergeCell ref="B52:C52"/>
    <mergeCell ref="D46:F46"/>
    <mergeCell ref="D36:F36"/>
    <mergeCell ref="B42:C42"/>
    <mergeCell ref="B43:C43"/>
    <mergeCell ref="B44:C44"/>
    <mergeCell ref="D16:F16"/>
    <mergeCell ref="B22:C22"/>
    <mergeCell ref="B23:C23"/>
    <mergeCell ref="B24:C24"/>
    <mergeCell ref="D26:F26"/>
    <mergeCell ref="B32:C32"/>
    <mergeCell ref="B66:C66"/>
    <mergeCell ref="B33:C33"/>
    <mergeCell ref="B34:C34"/>
    <mergeCell ref="B64:C64"/>
    <mergeCell ref="D77:F77"/>
    <mergeCell ref="D58:F58"/>
    <mergeCell ref="B65:C65"/>
  </mergeCells>
  <pageMargins left="0.23622047244094491" right="0.23622047244094491" top="0.39" bottom="0.55000000000000004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3"/>
  <sheetViews>
    <sheetView topLeftCell="A118" zoomScaleNormal="100" workbookViewId="0">
      <selection activeCell="D22" sqref="D22"/>
    </sheetView>
  </sheetViews>
  <sheetFormatPr defaultRowHeight="17.25"/>
  <cols>
    <col min="1" max="1" width="4.7109375" style="25" customWidth="1"/>
    <col min="2" max="2" width="26.140625" style="25" customWidth="1"/>
    <col min="3" max="3" width="87.7109375" style="25" customWidth="1"/>
    <col min="4" max="4" width="16.85546875" style="25" customWidth="1"/>
    <col min="5" max="6" width="16.7109375" style="25" customWidth="1"/>
    <col min="7" max="10" width="9" style="25" customWidth="1"/>
    <col min="11" max="254" width="9.140625" style="25"/>
    <col min="255" max="255" width="4.7109375" style="25" customWidth="1"/>
    <col min="256" max="256" width="19.85546875" style="25" customWidth="1"/>
    <col min="257" max="257" width="72.140625" style="25" customWidth="1"/>
    <col min="258" max="258" width="0" style="25" hidden="1" customWidth="1"/>
    <col min="259" max="259" width="18.28515625" style="25" customWidth="1"/>
    <col min="260" max="260" width="17.5703125" style="25" customWidth="1"/>
    <col min="261" max="266" width="9" style="25" customWidth="1"/>
    <col min="267" max="510" width="9.140625" style="25"/>
    <col min="511" max="511" width="4.7109375" style="25" customWidth="1"/>
    <col min="512" max="512" width="19.85546875" style="25" customWidth="1"/>
    <col min="513" max="513" width="72.140625" style="25" customWidth="1"/>
    <col min="514" max="514" width="0" style="25" hidden="1" customWidth="1"/>
    <col min="515" max="515" width="18.28515625" style="25" customWidth="1"/>
    <col min="516" max="516" width="17.5703125" style="25" customWidth="1"/>
    <col min="517" max="522" width="9" style="25" customWidth="1"/>
    <col min="523" max="766" width="9.140625" style="25"/>
    <col min="767" max="767" width="4.7109375" style="25" customWidth="1"/>
    <col min="768" max="768" width="19.85546875" style="25" customWidth="1"/>
    <col min="769" max="769" width="72.140625" style="25" customWidth="1"/>
    <col min="770" max="770" width="0" style="25" hidden="1" customWidth="1"/>
    <col min="771" max="771" width="18.28515625" style="25" customWidth="1"/>
    <col min="772" max="772" width="17.5703125" style="25" customWidth="1"/>
    <col min="773" max="778" width="9" style="25" customWidth="1"/>
    <col min="779" max="1022" width="9.140625" style="25"/>
    <col min="1023" max="1023" width="4.7109375" style="25" customWidth="1"/>
    <col min="1024" max="1024" width="19.85546875" style="25" customWidth="1"/>
    <col min="1025" max="1025" width="72.140625" style="25" customWidth="1"/>
    <col min="1026" max="1026" width="0" style="25" hidden="1" customWidth="1"/>
    <col min="1027" max="1027" width="18.28515625" style="25" customWidth="1"/>
    <col min="1028" max="1028" width="17.5703125" style="25" customWidth="1"/>
    <col min="1029" max="1034" width="9" style="25" customWidth="1"/>
    <col min="1035" max="1278" width="9.140625" style="25"/>
    <col min="1279" max="1279" width="4.7109375" style="25" customWidth="1"/>
    <col min="1280" max="1280" width="19.85546875" style="25" customWidth="1"/>
    <col min="1281" max="1281" width="72.140625" style="25" customWidth="1"/>
    <col min="1282" max="1282" width="0" style="25" hidden="1" customWidth="1"/>
    <col min="1283" max="1283" width="18.28515625" style="25" customWidth="1"/>
    <col min="1284" max="1284" width="17.5703125" style="25" customWidth="1"/>
    <col min="1285" max="1290" width="9" style="25" customWidth="1"/>
    <col min="1291" max="1534" width="9.140625" style="25"/>
    <col min="1535" max="1535" width="4.7109375" style="25" customWidth="1"/>
    <col min="1536" max="1536" width="19.85546875" style="25" customWidth="1"/>
    <col min="1537" max="1537" width="72.140625" style="25" customWidth="1"/>
    <col min="1538" max="1538" width="0" style="25" hidden="1" customWidth="1"/>
    <col min="1539" max="1539" width="18.28515625" style="25" customWidth="1"/>
    <col min="1540" max="1540" width="17.5703125" style="25" customWidth="1"/>
    <col min="1541" max="1546" width="9" style="25" customWidth="1"/>
    <col min="1547" max="1790" width="9.140625" style="25"/>
    <col min="1791" max="1791" width="4.7109375" style="25" customWidth="1"/>
    <col min="1792" max="1792" width="19.85546875" style="25" customWidth="1"/>
    <col min="1793" max="1793" width="72.140625" style="25" customWidth="1"/>
    <col min="1794" max="1794" width="0" style="25" hidden="1" customWidth="1"/>
    <col min="1795" max="1795" width="18.28515625" style="25" customWidth="1"/>
    <col min="1796" max="1796" width="17.5703125" style="25" customWidth="1"/>
    <col min="1797" max="1802" width="9" style="25" customWidth="1"/>
    <col min="1803" max="2046" width="9.140625" style="25"/>
    <col min="2047" max="2047" width="4.7109375" style="25" customWidth="1"/>
    <col min="2048" max="2048" width="19.85546875" style="25" customWidth="1"/>
    <col min="2049" max="2049" width="72.140625" style="25" customWidth="1"/>
    <col min="2050" max="2050" width="0" style="25" hidden="1" customWidth="1"/>
    <col min="2051" max="2051" width="18.28515625" style="25" customWidth="1"/>
    <col min="2052" max="2052" width="17.5703125" style="25" customWidth="1"/>
    <col min="2053" max="2058" width="9" style="25" customWidth="1"/>
    <col min="2059" max="2302" width="9.140625" style="25"/>
    <col min="2303" max="2303" width="4.7109375" style="25" customWidth="1"/>
    <col min="2304" max="2304" width="19.85546875" style="25" customWidth="1"/>
    <col min="2305" max="2305" width="72.140625" style="25" customWidth="1"/>
    <col min="2306" max="2306" width="0" style="25" hidden="1" customWidth="1"/>
    <col min="2307" max="2307" width="18.28515625" style="25" customWidth="1"/>
    <col min="2308" max="2308" width="17.5703125" style="25" customWidth="1"/>
    <col min="2309" max="2314" width="9" style="25" customWidth="1"/>
    <col min="2315" max="2558" width="9.140625" style="25"/>
    <col min="2559" max="2559" width="4.7109375" style="25" customWidth="1"/>
    <col min="2560" max="2560" width="19.85546875" style="25" customWidth="1"/>
    <col min="2561" max="2561" width="72.140625" style="25" customWidth="1"/>
    <col min="2562" max="2562" width="0" style="25" hidden="1" customWidth="1"/>
    <col min="2563" max="2563" width="18.28515625" style="25" customWidth="1"/>
    <col min="2564" max="2564" width="17.5703125" style="25" customWidth="1"/>
    <col min="2565" max="2570" width="9" style="25" customWidth="1"/>
    <col min="2571" max="2814" width="9.140625" style="25"/>
    <col min="2815" max="2815" width="4.7109375" style="25" customWidth="1"/>
    <col min="2816" max="2816" width="19.85546875" style="25" customWidth="1"/>
    <col min="2817" max="2817" width="72.140625" style="25" customWidth="1"/>
    <col min="2818" max="2818" width="0" style="25" hidden="1" customWidth="1"/>
    <col min="2819" max="2819" width="18.28515625" style="25" customWidth="1"/>
    <col min="2820" max="2820" width="17.5703125" style="25" customWidth="1"/>
    <col min="2821" max="2826" width="9" style="25" customWidth="1"/>
    <col min="2827" max="3070" width="9.140625" style="25"/>
    <col min="3071" max="3071" width="4.7109375" style="25" customWidth="1"/>
    <col min="3072" max="3072" width="19.85546875" style="25" customWidth="1"/>
    <col min="3073" max="3073" width="72.140625" style="25" customWidth="1"/>
    <col min="3074" max="3074" width="0" style="25" hidden="1" customWidth="1"/>
    <col min="3075" max="3075" width="18.28515625" style="25" customWidth="1"/>
    <col min="3076" max="3076" width="17.5703125" style="25" customWidth="1"/>
    <col min="3077" max="3082" width="9" style="25" customWidth="1"/>
    <col min="3083" max="3326" width="9.140625" style="25"/>
    <col min="3327" max="3327" width="4.7109375" style="25" customWidth="1"/>
    <col min="3328" max="3328" width="19.85546875" style="25" customWidth="1"/>
    <col min="3329" max="3329" width="72.140625" style="25" customWidth="1"/>
    <col min="3330" max="3330" width="0" style="25" hidden="1" customWidth="1"/>
    <col min="3331" max="3331" width="18.28515625" style="25" customWidth="1"/>
    <col min="3332" max="3332" width="17.5703125" style="25" customWidth="1"/>
    <col min="3333" max="3338" width="9" style="25" customWidth="1"/>
    <col min="3339" max="3582" width="9.140625" style="25"/>
    <col min="3583" max="3583" width="4.7109375" style="25" customWidth="1"/>
    <col min="3584" max="3584" width="19.85546875" style="25" customWidth="1"/>
    <col min="3585" max="3585" width="72.140625" style="25" customWidth="1"/>
    <col min="3586" max="3586" width="0" style="25" hidden="1" customWidth="1"/>
    <col min="3587" max="3587" width="18.28515625" style="25" customWidth="1"/>
    <col min="3588" max="3588" width="17.5703125" style="25" customWidth="1"/>
    <col min="3589" max="3594" width="9" style="25" customWidth="1"/>
    <col min="3595" max="3838" width="9.140625" style="25"/>
    <col min="3839" max="3839" width="4.7109375" style="25" customWidth="1"/>
    <col min="3840" max="3840" width="19.85546875" style="25" customWidth="1"/>
    <col min="3841" max="3841" width="72.140625" style="25" customWidth="1"/>
    <col min="3842" max="3842" width="0" style="25" hidden="1" customWidth="1"/>
    <col min="3843" max="3843" width="18.28515625" style="25" customWidth="1"/>
    <col min="3844" max="3844" width="17.5703125" style="25" customWidth="1"/>
    <col min="3845" max="3850" width="9" style="25" customWidth="1"/>
    <col min="3851" max="4094" width="9.140625" style="25"/>
    <col min="4095" max="4095" width="4.7109375" style="25" customWidth="1"/>
    <col min="4096" max="4096" width="19.85546875" style="25" customWidth="1"/>
    <col min="4097" max="4097" width="72.140625" style="25" customWidth="1"/>
    <col min="4098" max="4098" width="0" style="25" hidden="1" customWidth="1"/>
    <col min="4099" max="4099" width="18.28515625" style="25" customWidth="1"/>
    <col min="4100" max="4100" width="17.5703125" style="25" customWidth="1"/>
    <col min="4101" max="4106" width="9" style="25" customWidth="1"/>
    <col min="4107" max="4350" width="9.140625" style="25"/>
    <col min="4351" max="4351" width="4.7109375" style="25" customWidth="1"/>
    <col min="4352" max="4352" width="19.85546875" style="25" customWidth="1"/>
    <col min="4353" max="4353" width="72.140625" style="25" customWidth="1"/>
    <col min="4354" max="4354" width="0" style="25" hidden="1" customWidth="1"/>
    <col min="4355" max="4355" width="18.28515625" style="25" customWidth="1"/>
    <col min="4356" max="4356" width="17.5703125" style="25" customWidth="1"/>
    <col min="4357" max="4362" width="9" style="25" customWidth="1"/>
    <col min="4363" max="4606" width="9.140625" style="25"/>
    <col min="4607" max="4607" width="4.7109375" style="25" customWidth="1"/>
    <col min="4608" max="4608" width="19.85546875" style="25" customWidth="1"/>
    <col min="4609" max="4609" width="72.140625" style="25" customWidth="1"/>
    <col min="4610" max="4610" width="0" style="25" hidden="1" customWidth="1"/>
    <col min="4611" max="4611" width="18.28515625" style="25" customWidth="1"/>
    <col min="4612" max="4612" width="17.5703125" style="25" customWidth="1"/>
    <col min="4613" max="4618" width="9" style="25" customWidth="1"/>
    <col min="4619" max="4862" width="9.140625" style="25"/>
    <col min="4863" max="4863" width="4.7109375" style="25" customWidth="1"/>
    <col min="4864" max="4864" width="19.85546875" style="25" customWidth="1"/>
    <col min="4865" max="4865" width="72.140625" style="25" customWidth="1"/>
    <col min="4866" max="4866" width="0" style="25" hidden="1" customWidth="1"/>
    <col min="4867" max="4867" width="18.28515625" style="25" customWidth="1"/>
    <col min="4868" max="4868" width="17.5703125" style="25" customWidth="1"/>
    <col min="4869" max="4874" width="9" style="25" customWidth="1"/>
    <col min="4875" max="5118" width="9.140625" style="25"/>
    <col min="5119" max="5119" width="4.7109375" style="25" customWidth="1"/>
    <col min="5120" max="5120" width="19.85546875" style="25" customWidth="1"/>
    <col min="5121" max="5121" width="72.140625" style="25" customWidth="1"/>
    <col min="5122" max="5122" width="0" style="25" hidden="1" customWidth="1"/>
    <col min="5123" max="5123" width="18.28515625" style="25" customWidth="1"/>
    <col min="5124" max="5124" width="17.5703125" style="25" customWidth="1"/>
    <col min="5125" max="5130" width="9" style="25" customWidth="1"/>
    <col min="5131" max="5374" width="9.140625" style="25"/>
    <col min="5375" max="5375" width="4.7109375" style="25" customWidth="1"/>
    <col min="5376" max="5376" width="19.85546875" style="25" customWidth="1"/>
    <col min="5377" max="5377" width="72.140625" style="25" customWidth="1"/>
    <col min="5378" max="5378" width="0" style="25" hidden="1" customWidth="1"/>
    <col min="5379" max="5379" width="18.28515625" style="25" customWidth="1"/>
    <col min="5380" max="5380" width="17.5703125" style="25" customWidth="1"/>
    <col min="5381" max="5386" width="9" style="25" customWidth="1"/>
    <col min="5387" max="5630" width="9.140625" style="25"/>
    <col min="5631" max="5631" width="4.7109375" style="25" customWidth="1"/>
    <col min="5632" max="5632" width="19.85546875" style="25" customWidth="1"/>
    <col min="5633" max="5633" width="72.140625" style="25" customWidth="1"/>
    <col min="5634" max="5634" width="0" style="25" hidden="1" customWidth="1"/>
    <col min="5635" max="5635" width="18.28515625" style="25" customWidth="1"/>
    <col min="5636" max="5636" width="17.5703125" style="25" customWidth="1"/>
    <col min="5637" max="5642" width="9" style="25" customWidth="1"/>
    <col min="5643" max="5886" width="9.140625" style="25"/>
    <col min="5887" max="5887" width="4.7109375" style="25" customWidth="1"/>
    <col min="5888" max="5888" width="19.85546875" style="25" customWidth="1"/>
    <col min="5889" max="5889" width="72.140625" style="25" customWidth="1"/>
    <col min="5890" max="5890" width="0" style="25" hidden="1" customWidth="1"/>
    <col min="5891" max="5891" width="18.28515625" style="25" customWidth="1"/>
    <col min="5892" max="5892" width="17.5703125" style="25" customWidth="1"/>
    <col min="5893" max="5898" width="9" style="25" customWidth="1"/>
    <col min="5899" max="6142" width="9.140625" style="25"/>
    <col min="6143" max="6143" width="4.7109375" style="25" customWidth="1"/>
    <col min="6144" max="6144" width="19.85546875" style="25" customWidth="1"/>
    <col min="6145" max="6145" width="72.140625" style="25" customWidth="1"/>
    <col min="6146" max="6146" width="0" style="25" hidden="1" customWidth="1"/>
    <col min="6147" max="6147" width="18.28515625" style="25" customWidth="1"/>
    <col min="6148" max="6148" width="17.5703125" style="25" customWidth="1"/>
    <col min="6149" max="6154" width="9" style="25" customWidth="1"/>
    <col min="6155" max="6398" width="9.140625" style="25"/>
    <col min="6399" max="6399" width="4.7109375" style="25" customWidth="1"/>
    <col min="6400" max="6400" width="19.85546875" style="25" customWidth="1"/>
    <col min="6401" max="6401" width="72.140625" style="25" customWidth="1"/>
    <col min="6402" max="6402" width="0" style="25" hidden="1" customWidth="1"/>
    <col min="6403" max="6403" width="18.28515625" style="25" customWidth="1"/>
    <col min="6404" max="6404" width="17.5703125" style="25" customWidth="1"/>
    <col min="6405" max="6410" width="9" style="25" customWidth="1"/>
    <col min="6411" max="6654" width="9.140625" style="25"/>
    <col min="6655" max="6655" width="4.7109375" style="25" customWidth="1"/>
    <col min="6656" max="6656" width="19.85546875" style="25" customWidth="1"/>
    <col min="6657" max="6657" width="72.140625" style="25" customWidth="1"/>
    <col min="6658" max="6658" width="0" style="25" hidden="1" customWidth="1"/>
    <col min="6659" max="6659" width="18.28515625" style="25" customWidth="1"/>
    <col min="6660" max="6660" width="17.5703125" style="25" customWidth="1"/>
    <col min="6661" max="6666" width="9" style="25" customWidth="1"/>
    <col min="6667" max="6910" width="9.140625" style="25"/>
    <col min="6911" max="6911" width="4.7109375" style="25" customWidth="1"/>
    <col min="6912" max="6912" width="19.85546875" style="25" customWidth="1"/>
    <col min="6913" max="6913" width="72.140625" style="25" customWidth="1"/>
    <col min="6914" max="6914" width="0" style="25" hidden="1" customWidth="1"/>
    <col min="6915" max="6915" width="18.28515625" style="25" customWidth="1"/>
    <col min="6916" max="6916" width="17.5703125" style="25" customWidth="1"/>
    <col min="6917" max="6922" width="9" style="25" customWidth="1"/>
    <col min="6923" max="7166" width="9.140625" style="25"/>
    <col min="7167" max="7167" width="4.7109375" style="25" customWidth="1"/>
    <col min="7168" max="7168" width="19.85546875" style="25" customWidth="1"/>
    <col min="7169" max="7169" width="72.140625" style="25" customWidth="1"/>
    <col min="7170" max="7170" width="0" style="25" hidden="1" customWidth="1"/>
    <col min="7171" max="7171" width="18.28515625" style="25" customWidth="1"/>
    <col min="7172" max="7172" width="17.5703125" style="25" customWidth="1"/>
    <col min="7173" max="7178" width="9" style="25" customWidth="1"/>
    <col min="7179" max="7422" width="9.140625" style="25"/>
    <col min="7423" max="7423" width="4.7109375" style="25" customWidth="1"/>
    <col min="7424" max="7424" width="19.85546875" style="25" customWidth="1"/>
    <col min="7425" max="7425" width="72.140625" style="25" customWidth="1"/>
    <col min="7426" max="7426" width="0" style="25" hidden="1" customWidth="1"/>
    <col min="7427" max="7427" width="18.28515625" style="25" customWidth="1"/>
    <col min="7428" max="7428" width="17.5703125" style="25" customWidth="1"/>
    <col min="7429" max="7434" width="9" style="25" customWidth="1"/>
    <col min="7435" max="7678" width="9.140625" style="25"/>
    <col min="7679" max="7679" width="4.7109375" style="25" customWidth="1"/>
    <col min="7680" max="7680" width="19.85546875" style="25" customWidth="1"/>
    <col min="7681" max="7681" width="72.140625" style="25" customWidth="1"/>
    <col min="7682" max="7682" width="0" style="25" hidden="1" customWidth="1"/>
    <col min="7683" max="7683" width="18.28515625" style="25" customWidth="1"/>
    <col min="7684" max="7684" width="17.5703125" style="25" customWidth="1"/>
    <col min="7685" max="7690" width="9" style="25" customWidth="1"/>
    <col min="7691" max="7934" width="9.140625" style="25"/>
    <col min="7935" max="7935" width="4.7109375" style="25" customWidth="1"/>
    <col min="7936" max="7936" width="19.85546875" style="25" customWidth="1"/>
    <col min="7937" max="7937" width="72.140625" style="25" customWidth="1"/>
    <col min="7938" max="7938" width="0" style="25" hidden="1" customWidth="1"/>
    <col min="7939" max="7939" width="18.28515625" style="25" customWidth="1"/>
    <col min="7940" max="7940" width="17.5703125" style="25" customWidth="1"/>
    <col min="7941" max="7946" width="9" style="25" customWidth="1"/>
    <col min="7947" max="8190" width="9.140625" style="25"/>
    <col min="8191" max="8191" width="4.7109375" style="25" customWidth="1"/>
    <col min="8192" max="8192" width="19.85546875" style="25" customWidth="1"/>
    <col min="8193" max="8193" width="72.140625" style="25" customWidth="1"/>
    <col min="8194" max="8194" width="0" style="25" hidden="1" customWidth="1"/>
    <col min="8195" max="8195" width="18.28515625" style="25" customWidth="1"/>
    <col min="8196" max="8196" width="17.5703125" style="25" customWidth="1"/>
    <col min="8197" max="8202" width="9" style="25" customWidth="1"/>
    <col min="8203" max="8446" width="9.140625" style="25"/>
    <col min="8447" max="8447" width="4.7109375" style="25" customWidth="1"/>
    <col min="8448" max="8448" width="19.85546875" style="25" customWidth="1"/>
    <col min="8449" max="8449" width="72.140625" style="25" customWidth="1"/>
    <col min="8450" max="8450" width="0" style="25" hidden="1" customWidth="1"/>
    <col min="8451" max="8451" width="18.28515625" style="25" customWidth="1"/>
    <col min="8452" max="8452" width="17.5703125" style="25" customWidth="1"/>
    <col min="8453" max="8458" width="9" style="25" customWidth="1"/>
    <col min="8459" max="8702" width="9.140625" style="25"/>
    <col min="8703" max="8703" width="4.7109375" style="25" customWidth="1"/>
    <col min="8704" max="8704" width="19.85546875" style="25" customWidth="1"/>
    <col min="8705" max="8705" width="72.140625" style="25" customWidth="1"/>
    <col min="8706" max="8706" width="0" style="25" hidden="1" customWidth="1"/>
    <col min="8707" max="8707" width="18.28515625" style="25" customWidth="1"/>
    <col min="8708" max="8708" width="17.5703125" style="25" customWidth="1"/>
    <col min="8709" max="8714" width="9" style="25" customWidth="1"/>
    <col min="8715" max="8958" width="9.140625" style="25"/>
    <col min="8959" max="8959" width="4.7109375" style="25" customWidth="1"/>
    <col min="8960" max="8960" width="19.85546875" style="25" customWidth="1"/>
    <col min="8961" max="8961" width="72.140625" style="25" customWidth="1"/>
    <col min="8962" max="8962" width="0" style="25" hidden="1" customWidth="1"/>
    <col min="8963" max="8963" width="18.28515625" style="25" customWidth="1"/>
    <col min="8964" max="8964" width="17.5703125" style="25" customWidth="1"/>
    <col min="8965" max="8970" width="9" style="25" customWidth="1"/>
    <col min="8971" max="9214" width="9.140625" style="25"/>
    <col min="9215" max="9215" width="4.7109375" style="25" customWidth="1"/>
    <col min="9216" max="9216" width="19.85546875" style="25" customWidth="1"/>
    <col min="9217" max="9217" width="72.140625" style="25" customWidth="1"/>
    <col min="9218" max="9218" width="0" style="25" hidden="1" customWidth="1"/>
    <col min="9219" max="9219" width="18.28515625" style="25" customWidth="1"/>
    <col min="9220" max="9220" width="17.5703125" style="25" customWidth="1"/>
    <col min="9221" max="9226" width="9" style="25" customWidth="1"/>
    <col min="9227" max="9470" width="9.140625" style="25"/>
    <col min="9471" max="9471" width="4.7109375" style="25" customWidth="1"/>
    <col min="9472" max="9472" width="19.85546875" style="25" customWidth="1"/>
    <col min="9473" max="9473" width="72.140625" style="25" customWidth="1"/>
    <col min="9474" max="9474" width="0" style="25" hidden="1" customWidth="1"/>
    <col min="9475" max="9475" width="18.28515625" style="25" customWidth="1"/>
    <col min="9476" max="9476" width="17.5703125" style="25" customWidth="1"/>
    <col min="9477" max="9482" width="9" style="25" customWidth="1"/>
    <col min="9483" max="9726" width="9.140625" style="25"/>
    <col min="9727" max="9727" width="4.7109375" style="25" customWidth="1"/>
    <col min="9728" max="9728" width="19.85546875" style="25" customWidth="1"/>
    <col min="9729" max="9729" width="72.140625" style="25" customWidth="1"/>
    <col min="9730" max="9730" width="0" style="25" hidden="1" customWidth="1"/>
    <col min="9731" max="9731" width="18.28515625" style="25" customWidth="1"/>
    <col min="9732" max="9732" width="17.5703125" style="25" customWidth="1"/>
    <col min="9733" max="9738" width="9" style="25" customWidth="1"/>
    <col min="9739" max="9982" width="9.140625" style="25"/>
    <col min="9983" max="9983" width="4.7109375" style="25" customWidth="1"/>
    <col min="9984" max="9984" width="19.85546875" style="25" customWidth="1"/>
    <col min="9985" max="9985" width="72.140625" style="25" customWidth="1"/>
    <col min="9986" max="9986" width="0" style="25" hidden="1" customWidth="1"/>
    <col min="9987" max="9987" width="18.28515625" style="25" customWidth="1"/>
    <col min="9988" max="9988" width="17.5703125" style="25" customWidth="1"/>
    <col min="9989" max="9994" width="9" style="25" customWidth="1"/>
    <col min="9995" max="10238" width="9.140625" style="25"/>
    <col min="10239" max="10239" width="4.7109375" style="25" customWidth="1"/>
    <col min="10240" max="10240" width="19.85546875" style="25" customWidth="1"/>
    <col min="10241" max="10241" width="72.140625" style="25" customWidth="1"/>
    <col min="10242" max="10242" width="0" style="25" hidden="1" customWidth="1"/>
    <col min="10243" max="10243" width="18.28515625" style="25" customWidth="1"/>
    <col min="10244" max="10244" width="17.5703125" style="25" customWidth="1"/>
    <col min="10245" max="10250" width="9" style="25" customWidth="1"/>
    <col min="10251" max="10494" width="9.140625" style="25"/>
    <col min="10495" max="10495" width="4.7109375" style="25" customWidth="1"/>
    <col min="10496" max="10496" width="19.85546875" style="25" customWidth="1"/>
    <col min="10497" max="10497" width="72.140625" style="25" customWidth="1"/>
    <col min="10498" max="10498" width="0" style="25" hidden="1" customWidth="1"/>
    <col min="10499" max="10499" width="18.28515625" style="25" customWidth="1"/>
    <col min="10500" max="10500" width="17.5703125" style="25" customWidth="1"/>
    <col min="10501" max="10506" width="9" style="25" customWidth="1"/>
    <col min="10507" max="10750" width="9.140625" style="25"/>
    <col min="10751" max="10751" width="4.7109375" style="25" customWidth="1"/>
    <col min="10752" max="10752" width="19.85546875" style="25" customWidth="1"/>
    <col min="10753" max="10753" width="72.140625" style="25" customWidth="1"/>
    <col min="10754" max="10754" width="0" style="25" hidden="1" customWidth="1"/>
    <col min="10755" max="10755" width="18.28515625" style="25" customWidth="1"/>
    <col min="10756" max="10756" width="17.5703125" style="25" customWidth="1"/>
    <col min="10757" max="10762" width="9" style="25" customWidth="1"/>
    <col min="10763" max="11006" width="9.140625" style="25"/>
    <col min="11007" max="11007" width="4.7109375" style="25" customWidth="1"/>
    <col min="11008" max="11008" width="19.85546875" style="25" customWidth="1"/>
    <col min="11009" max="11009" width="72.140625" style="25" customWidth="1"/>
    <col min="11010" max="11010" width="0" style="25" hidden="1" customWidth="1"/>
    <col min="11011" max="11011" width="18.28515625" style="25" customWidth="1"/>
    <col min="11012" max="11012" width="17.5703125" style="25" customWidth="1"/>
    <col min="11013" max="11018" width="9" style="25" customWidth="1"/>
    <col min="11019" max="11262" width="9.140625" style="25"/>
    <col min="11263" max="11263" width="4.7109375" style="25" customWidth="1"/>
    <col min="11264" max="11264" width="19.85546875" style="25" customWidth="1"/>
    <col min="11265" max="11265" width="72.140625" style="25" customWidth="1"/>
    <col min="11266" max="11266" width="0" style="25" hidden="1" customWidth="1"/>
    <col min="11267" max="11267" width="18.28515625" style="25" customWidth="1"/>
    <col min="11268" max="11268" width="17.5703125" style="25" customWidth="1"/>
    <col min="11269" max="11274" width="9" style="25" customWidth="1"/>
    <col min="11275" max="11518" width="9.140625" style="25"/>
    <col min="11519" max="11519" width="4.7109375" style="25" customWidth="1"/>
    <col min="11520" max="11520" width="19.85546875" style="25" customWidth="1"/>
    <col min="11521" max="11521" width="72.140625" style="25" customWidth="1"/>
    <col min="11522" max="11522" width="0" style="25" hidden="1" customWidth="1"/>
    <col min="11523" max="11523" width="18.28515625" style="25" customWidth="1"/>
    <col min="11524" max="11524" width="17.5703125" style="25" customWidth="1"/>
    <col min="11525" max="11530" width="9" style="25" customWidth="1"/>
    <col min="11531" max="11774" width="9.140625" style="25"/>
    <col min="11775" max="11775" width="4.7109375" style="25" customWidth="1"/>
    <col min="11776" max="11776" width="19.85546875" style="25" customWidth="1"/>
    <col min="11777" max="11777" width="72.140625" style="25" customWidth="1"/>
    <col min="11778" max="11778" width="0" style="25" hidden="1" customWidth="1"/>
    <col min="11779" max="11779" width="18.28515625" style="25" customWidth="1"/>
    <col min="11780" max="11780" width="17.5703125" style="25" customWidth="1"/>
    <col min="11781" max="11786" width="9" style="25" customWidth="1"/>
    <col min="11787" max="12030" width="9.140625" style="25"/>
    <col min="12031" max="12031" width="4.7109375" style="25" customWidth="1"/>
    <col min="12032" max="12032" width="19.85546875" style="25" customWidth="1"/>
    <col min="12033" max="12033" width="72.140625" style="25" customWidth="1"/>
    <col min="12034" max="12034" width="0" style="25" hidden="1" customWidth="1"/>
    <col min="12035" max="12035" width="18.28515625" style="25" customWidth="1"/>
    <col min="12036" max="12036" width="17.5703125" style="25" customWidth="1"/>
    <col min="12037" max="12042" width="9" style="25" customWidth="1"/>
    <col min="12043" max="12286" width="9.140625" style="25"/>
    <col min="12287" max="12287" width="4.7109375" style="25" customWidth="1"/>
    <col min="12288" max="12288" width="19.85546875" style="25" customWidth="1"/>
    <col min="12289" max="12289" width="72.140625" style="25" customWidth="1"/>
    <col min="12290" max="12290" width="0" style="25" hidden="1" customWidth="1"/>
    <col min="12291" max="12291" width="18.28515625" style="25" customWidth="1"/>
    <col min="12292" max="12292" width="17.5703125" style="25" customWidth="1"/>
    <col min="12293" max="12298" width="9" style="25" customWidth="1"/>
    <col min="12299" max="12542" width="9.140625" style="25"/>
    <col min="12543" max="12543" width="4.7109375" style="25" customWidth="1"/>
    <col min="12544" max="12544" width="19.85546875" style="25" customWidth="1"/>
    <col min="12545" max="12545" width="72.140625" style="25" customWidth="1"/>
    <col min="12546" max="12546" width="0" style="25" hidden="1" customWidth="1"/>
    <col min="12547" max="12547" width="18.28515625" style="25" customWidth="1"/>
    <col min="12548" max="12548" width="17.5703125" style="25" customWidth="1"/>
    <col min="12549" max="12554" width="9" style="25" customWidth="1"/>
    <col min="12555" max="12798" width="9.140625" style="25"/>
    <col min="12799" max="12799" width="4.7109375" style="25" customWidth="1"/>
    <col min="12800" max="12800" width="19.85546875" style="25" customWidth="1"/>
    <col min="12801" max="12801" width="72.140625" style="25" customWidth="1"/>
    <col min="12802" max="12802" width="0" style="25" hidden="1" customWidth="1"/>
    <col min="12803" max="12803" width="18.28515625" style="25" customWidth="1"/>
    <col min="12804" max="12804" width="17.5703125" style="25" customWidth="1"/>
    <col min="12805" max="12810" width="9" style="25" customWidth="1"/>
    <col min="12811" max="13054" width="9.140625" style="25"/>
    <col min="13055" max="13055" width="4.7109375" style="25" customWidth="1"/>
    <col min="13056" max="13056" width="19.85546875" style="25" customWidth="1"/>
    <col min="13057" max="13057" width="72.140625" style="25" customWidth="1"/>
    <col min="13058" max="13058" width="0" style="25" hidden="1" customWidth="1"/>
    <col min="13059" max="13059" width="18.28515625" style="25" customWidth="1"/>
    <col min="13060" max="13060" width="17.5703125" style="25" customWidth="1"/>
    <col min="13061" max="13066" width="9" style="25" customWidth="1"/>
    <col min="13067" max="13310" width="9.140625" style="25"/>
    <col min="13311" max="13311" width="4.7109375" style="25" customWidth="1"/>
    <col min="13312" max="13312" width="19.85546875" style="25" customWidth="1"/>
    <col min="13313" max="13313" width="72.140625" style="25" customWidth="1"/>
    <col min="13314" max="13314" width="0" style="25" hidden="1" customWidth="1"/>
    <col min="13315" max="13315" width="18.28515625" style="25" customWidth="1"/>
    <col min="13316" max="13316" width="17.5703125" style="25" customWidth="1"/>
    <col min="13317" max="13322" width="9" style="25" customWidth="1"/>
    <col min="13323" max="13566" width="9.140625" style="25"/>
    <col min="13567" max="13567" width="4.7109375" style="25" customWidth="1"/>
    <col min="13568" max="13568" width="19.85546875" style="25" customWidth="1"/>
    <col min="13569" max="13569" width="72.140625" style="25" customWidth="1"/>
    <col min="13570" max="13570" width="0" style="25" hidden="1" customWidth="1"/>
    <col min="13571" max="13571" width="18.28515625" style="25" customWidth="1"/>
    <col min="13572" max="13572" width="17.5703125" style="25" customWidth="1"/>
    <col min="13573" max="13578" width="9" style="25" customWidth="1"/>
    <col min="13579" max="13822" width="9.140625" style="25"/>
    <col min="13823" max="13823" width="4.7109375" style="25" customWidth="1"/>
    <col min="13824" max="13824" width="19.85546875" style="25" customWidth="1"/>
    <col min="13825" max="13825" width="72.140625" style="25" customWidth="1"/>
    <col min="13826" max="13826" width="0" style="25" hidden="1" customWidth="1"/>
    <col min="13827" max="13827" width="18.28515625" style="25" customWidth="1"/>
    <col min="13828" max="13828" width="17.5703125" style="25" customWidth="1"/>
    <col min="13829" max="13834" width="9" style="25" customWidth="1"/>
    <col min="13835" max="14078" width="9.140625" style="25"/>
    <col min="14079" max="14079" width="4.7109375" style="25" customWidth="1"/>
    <col min="14080" max="14080" width="19.85546875" style="25" customWidth="1"/>
    <col min="14081" max="14081" width="72.140625" style="25" customWidth="1"/>
    <col min="14082" max="14082" width="0" style="25" hidden="1" customWidth="1"/>
    <col min="14083" max="14083" width="18.28515625" style="25" customWidth="1"/>
    <col min="14084" max="14084" width="17.5703125" style="25" customWidth="1"/>
    <col min="14085" max="14090" width="9" style="25" customWidth="1"/>
    <col min="14091" max="14334" width="9.140625" style="25"/>
    <col min="14335" max="14335" width="4.7109375" style="25" customWidth="1"/>
    <col min="14336" max="14336" width="19.85546875" style="25" customWidth="1"/>
    <col min="14337" max="14337" width="72.140625" style="25" customWidth="1"/>
    <col min="14338" max="14338" width="0" style="25" hidden="1" customWidth="1"/>
    <col min="14339" max="14339" width="18.28515625" style="25" customWidth="1"/>
    <col min="14340" max="14340" width="17.5703125" style="25" customWidth="1"/>
    <col min="14341" max="14346" width="9" style="25" customWidth="1"/>
    <col min="14347" max="14590" width="9.140625" style="25"/>
    <col min="14591" max="14591" width="4.7109375" style="25" customWidth="1"/>
    <col min="14592" max="14592" width="19.85546875" style="25" customWidth="1"/>
    <col min="14593" max="14593" width="72.140625" style="25" customWidth="1"/>
    <col min="14594" max="14594" width="0" style="25" hidden="1" customWidth="1"/>
    <col min="14595" max="14595" width="18.28515625" style="25" customWidth="1"/>
    <col min="14596" max="14596" width="17.5703125" style="25" customWidth="1"/>
    <col min="14597" max="14602" width="9" style="25" customWidth="1"/>
    <col min="14603" max="14846" width="9.140625" style="25"/>
    <col min="14847" max="14847" width="4.7109375" style="25" customWidth="1"/>
    <col min="14848" max="14848" width="19.85546875" style="25" customWidth="1"/>
    <col min="14849" max="14849" width="72.140625" style="25" customWidth="1"/>
    <col min="14850" max="14850" width="0" style="25" hidden="1" customWidth="1"/>
    <col min="14851" max="14851" width="18.28515625" style="25" customWidth="1"/>
    <col min="14852" max="14852" width="17.5703125" style="25" customWidth="1"/>
    <col min="14853" max="14858" width="9" style="25" customWidth="1"/>
    <col min="14859" max="15102" width="9.140625" style="25"/>
    <col min="15103" max="15103" width="4.7109375" style="25" customWidth="1"/>
    <col min="15104" max="15104" width="19.85546875" style="25" customWidth="1"/>
    <col min="15105" max="15105" width="72.140625" style="25" customWidth="1"/>
    <col min="15106" max="15106" width="0" style="25" hidden="1" customWidth="1"/>
    <col min="15107" max="15107" width="18.28515625" style="25" customWidth="1"/>
    <col min="15108" max="15108" width="17.5703125" style="25" customWidth="1"/>
    <col min="15109" max="15114" width="9" style="25" customWidth="1"/>
    <col min="15115" max="15358" width="9.140625" style="25"/>
    <col min="15359" max="15359" width="4.7109375" style="25" customWidth="1"/>
    <col min="15360" max="15360" width="19.85546875" style="25" customWidth="1"/>
    <col min="15361" max="15361" width="72.140625" style="25" customWidth="1"/>
    <col min="15362" max="15362" width="0" style="25" hidden="1" customWidth="1"/>
    <col min="15363" max="15363" width="18.28515625" style="25" customWidth="1"/>
    <col min="15364" max="15364" width="17.5703125" style="25" customWidth="1"/>
    <col min="15365" max="15370" width="9" style="25" customWidth="1"/>
    <col min="15371" max="15614" width="9.140625" style="25"/>
    <col min="15615" max="15615" width="4.7109375" style="25" customWidth="1"/>
    <col min="15616" max="15616" width="19.85546875" style="25" customWidth="1"/>
    <col min="15617" max="15617" width="72.140625" style="25" customWidth="1"/>
    <col min="15618" max="15618" width="0" style="25" hidden="1" customWidth="1"/>
    <col min="15619" max="15619" width="18.28515625" style="25" customWidth="1"/>
    <col min="15620" max="15620" width="17.5703125" style="25" customWidth="1"/>
    <col min="15621" max="15626" width="9" style="25" customWidth="1"/>
    <col min="15627" max="15870" width="9.140625" style="25"/>
    <col min="15871" max="15871" width="4.7109375" style="25" customWidth="1"/>
    <col min="15872" max="15872" width="19.85546875" style="25" customWidth="1"/>
    <col min="15873" max="15873" width="72.140625" style="25" customWidth="1"/>
    <col min="15874" max="15874" width="0" style="25" hidden="1" customWidth="1"/>
    <col min="15875" max="15875" width="18.28515625" style="25" customWidth="1"/>
    <col min="15876" max="15876" width="17.5703125" style="25" customWidth="1"/>
    <col min="15877" max="15882" width="9" style="25" customWidth="1"/>
    <col min="15883" max="16126" width="9.140625" style="25"/>
    <col min="16127" max="16127" width="4.7109375" style="25" customWidth="1"/>
    <col min="16128" max="16128" width="19.85546875" style="25" customWidth="1"/>
    <col min="16129" max="16129" width="72.140625" style="25" customWidth="1"/>
    <col min="16130" max="16130" width="0" style="25" hidden="1" customWidth="1"/>
    <col min="16131" max="16131" width="18.28515625" style="25" customWidth="1"/>
    <col min="16132" max="16132" width="17.5703125" style="25" customWidth="1"/>
    <col min="16133" max="16138" width="9" style="25" customWidth="1"/>
    <col min="16139" max="16384" width="9.140625" style="25"/>
  </cols>
  <sheetData>
    <row r="1" spans="2:7">
      <c r="F1" s="26" t="s">
        <v>237</v>
      </c>
    </row>
    <row r="2" spans="2:7">
      <c r="F2" s="26" t="s">
        <v>45</v>
      </c>
    </row>
    <row r="3" spans="2:7">
      <c r="F3" s="26" t="s">
        <v>1</v>
      </c>
    </row>
    <row r="5" spans="2:7" ht="39" customHeight="1">
      <c r="B5" s="334" t="s">
        <v>255</v>
      </c>
      <c r="C5" s="334"/>
      <c r="D5" s="334"/>
      <c r="E5" s="334"/>
      <c r="F5" s="334"/>
    </row>
    <row r="6" spans="2:7">
      <c r="B6" s="131"/>
      <c r="C6" s="131"/>
      <c r="D6" s="131"/>
      <c r="E6" s="131"/>
      <c r="F6" s="131"/>
    </row>
    <row r="7" spans="2:7">
      <c r="F7" s="9" t="s">
        <v>48</v>
      </c>
    </row>
    <row r="8" spans="2:7">
      <c r="B8" s="335" t="s">
        <v>14</v>
      </c>
      <c r="C8" s="335"/>
      <c r="D8" s="335"/>
      <c r="E8" s="335"/>
      <c r="F8" s="335"/>
    </row>
    <row r="9" spans="2:7">
      <c r="B9" s="25" t="s">
        <v>24</v>
      </c>
    </row>
    <row r="11" spans="2:7">
      <c r="B11" s="31" t="s">
        <v>15</v>
      </c>
      <c r="C11" s="31" t="s">
        <v>16</v>
      </c>
      <c r="D11" s="98"/>
      <c r="E11" s="98"/>
    </row>
    <row r="12" spans="2:7">
      <c r="B12" s="27">
        <v>1049</v>
      </c>
      <c r="C12" s="28" t="s">
        <v>70</v>
      </c>
      <c r="D12" s="29"/>
      <c r="E12" s="29"/>
    </row>
    <row r="13" spans="2:7">
      <c r="B13" s="30"/>
      <c r="C13" s="30"/>
      <c r="D13" s="30"/>
      <c r="E13" s="30"/>
    </row>
    <row r="14" spans="2:7">
      <c r="B14" s="99" t="s">
        <v>17</v>
      </c>
      <c r="C14" s="98"/>
      <c r="D14" s="98"/>
      <c r="E14" s="98"/>
    </row>
    <row r="15" spans="2:7" s="169" customFormat="1" ht="13.5"/>
    <row r="16" spans="2:7" s="169" customFormat="1" ht="48" customHeight="1">
      <c r="B16" s="225" t="s">
        <v>18</v>
      </c>
      <c r="C16" s="224">
        <v>1049</v>
      </c>
      <c r="D16" s="329" t="s">
        <v>47</v>
      </c>
      <c r="E16" s="339"/>
      <c r="F16" s="339"/>
      <c r="G16" s="168"/>
    </row>
    <row r="17" spans="2:7" s="169" customFormat="1" ht="34.5">
      <c r="B17" s="225" t="s">
        <v>19</v>
      </c>
      <c r="C17" s="224">
        <v>11012</v>
      </c>
      <c r="D17" s="223" t="s">
        <v>35</v>
      </c>
      <c r="E17" s="223" t="s">
        <v>32</v>
      </c>
      <c r="F17" s="223" t="s">
        <v>38</v>
      </c>
      <c r="G17" s="168"/>
    </row>
    <row r="18" spans="2:7" s="169" customFormat="1" ht="34.5">
      <c r="B18" s="225" t="s">
        <v>20</v>
      </c>
      <c r="C18" s="224" t="s">
        <v>182</v>
      </c>
      <c r="D18" s="225"/>
      <c r="E18" s="225"/>
      <c r="F18" s="225"/>
      <c r="G18" s="168"/>
    </row>
    <row r="19" spans="2:7" s="169" customFormat="1" ht="26.25" customHeight="1">
      <c r="B19" s="225" t="s">
        <v>21</v>
      </c>
      <c r="C19" s="224" t="s">
        <v>195</v>
      </c>
      <c r="D19" s="225"/>
      <c r="E19" s="225"/>
      <c r="F19" s="225"/>
      <c r="G19" s="168"/>
    </row>
    <row r="20" spans="2:7" s="169" customFormat="1" ht="34.5">
      <c r="B20" s="225" t="s">
        <v>22</v>
      </c>
      <c r="C20" s="224" t="s">
        <v>196</v>
      </c>
      <c r="D20" s="225"/>
      <c r="E20" s="225"/>
      <c r="F20" s="225"/>
      <c r="G20" s="168"/>
    </row>
    <row r="21" spans="2:7" s="169" customFormat="1" ht="51.75">
      <c r="B21" s="225" t="s">
        <v>108</v>
      </c>
      <c r="C21" s="224" t="s">
        <v>197</v>
      </c>
      <c r="D21" s="225"/>
      <c r="E21" s="225"/>
      <c r="F21" s="225"/>
      <c r="G21" s="168"/>
    </row>
    <row r="22" spans="2:7" s="169" customFormat="1" ht="19.5" customHeight="1">
      <c r="B22" s="339" t="s">
        <v>198</v>
      </c>
      <c r="C22" s="339"/>
      <c r="D22" s="225"/>
      <c r="E22" s="225"/>
      <c r="F22" s="225"/>
      <c r="G22" s="168"/>
    </row>
    <row r="23" spans="2:7" s="169" customFormat="1" ht="16.5" customHeight="1">
      <c r="B23" s="327" t="s">
        <v>199</v>
      </c>
      <c r="C23" s="327"/>
      <c r="D23" s="118">
        <v>0</v>
      </c>
      <c r="E23" s="222">
        <v>-200</v>
      </c>
      <c r="F23" s="222">
        <v>-300</v>
      </c>
      <c r="G23" s="168"/>
    </row>
    <row r="24" spans="2:7" s="169" customFormat="1" ht="21" customHeight="1">
      <c r="B24" s="328" t="s">
        <v>23</v>
      </c>
      <c r="C24" s="328"/>
      <c r="D24" s="221">
        <f>+'Հավելված 7'!D24</f>
        <v>0</v>
      </c>
      <c r="E24" s="221">
        <f>+'Հավելված 7'!E24</f>
        <v>-1100000</v>
      </c>
      <c r="F24" s="221">
        <f>+'Հավելված 7'!F24</f>
        <v>-1911272</v>
      </c>
      <c r="G24" s="168"/>
    </row>
    <row r="25" spans="2:7" s="169" customFormat="1" ht="13.5">
      <c r="B25" s="168"/>
      <c r="C25" s="168"/>
      <c r="D25" s="168"/>
      <c r="E25" s="168"/>
      <c r="F25" s="168"/>
      <c r="G25" s="168"/>
    </row>
    <row r="26" spans="2:7" s="169" customFormat="1" ht="45.6" customHeight="1">
      <c r="B26" s="225" t="s">
        <v>18</v>
      </c>
      <c r="C26" s="224" t="s">
        <v>103</v>
      </c>
      <c r="D26" s="329" t="s">
        <v>47</v>
      </c>
      <c r="E26" s="339"/>
      <c r="F26" s="339"/>
      <c r="G26" s="168"/>
    </row>
    <row r="27" spans="2:7" s="169" customFormat="1" ht="34.5">
      <c r="B27" s="225" t="s">
        <v>19</v>
      </c>
      <c r="C27" s="224">
        <v>11016</v>
      </c>
      <c r="D27" s="223" t="s">
        <v>200</v>
      </c>
      <c r="E27" s="223" t="s">
        <v>201</v>
      </c>
      <c r="F27" s="223" t="s">
        <v>202</v>
      </c>
      <c r="G27" s="168"/>
    </row>
    <row r="28" spans="2:7" s="169" customFormat="1" ht="40.5" customHeight="1">
      <c r="B28" s="225" t="s">
        <v>20</v>
      </c>
      <c r="C28" s="224" t="s">
        <v>203</v>
      </c>
      <c r="D28" s="225"/>
      <c r="E28" s="225"/>
      <c r="F28" s="225"/>
      <c r="G28" s="168"/>
    </row>
    <row r="29" spans="2:7" s="169" customFormat="1" ht="39.75" customHeight="1">
      <c r="B29" s="225" t="s">
        <v>21</v>
      </c>
      <c r="C29" s="224" t="s">
        <v>203</v>
      </c>
      <c r="D29" s="225"/>
      <c r="E29" s="225"/>
      <c r="F29" s="225"/>
      <c r="G29" s="168"/>
    </row>
    <row r="30" spans="2:7" s="169" customFormat="1" ht="34.5">
      <c r="B30" s="225" t="s">
        <v>22</v>
      </c>
      <c r="C30" s="224" t="s">
        <v>196</v>
      </c>
      <c r="D30" s="225"/>
      <c r="E30" s="225"/>
      <c r="F30" s="225"/>
      <c r="G30" s="168"/>
    </row>
    <row r="31" spans="2:7" s="169" customFormat="1" ht="51.75">
      <c r="B31" s="225" t="s">
        <v>204</v>
      </c>
      <c r="C31" s="224" t="s">
        <v>197</v>
      </c>
      <c r="D31" s="225"/>
      <c r="E31" s="225"/>
      <c r="F31" s="225"/>
      <c r="G31" s="168"/>
    </row>
    <row r="32" spans="2:7" s="169" customFormat="1">
      <c r="B32" s="339" t="s">
        <v>198</v>
      </c>
      <c r="C32" s="339"/>
      <c r="D32" s="225"/>
      <c r="E32" s="225"/>
      <c r="F32" s="225"/>
      <c r="G32" s="168"/>
    </row>
    <row r="33" spans="2:7" s="169" customFormat="1" ht="22.9" customHeight="1">
      <c r="B33" s="327" t="s">
        <v>199</v>
      </c>
      <c r="C33" s="327"/>
      <c r="D33" s="118">
        <v>0</v>
      </c>
      <c r="E33" s="222">
        <v>0</v>
      </c>
      <c r="F33" s="222">
        <v>-150</v>
      </c>
      <c r="G33" s="168"/>
    </row>
    <row r="34" spans="2:7" s="169" customFormat="1" ht="21" customHeight="1">
      <c r="B34" s="328" t="s">
        <v>23</v>
      </c>
      <c r="C34" s="328"/>
      <c r="D34" s="221">
        <f>+'Հավելված 7'!D34</f>
        <v>0</v>
      </c>
      <c r="E34" s="221">
        <f>+'Հավելված 7'!E34</f>
        <v>0</v>
      </c>
      <c r="F34" s="221">
        <f>+'Հավելված 7'!F34</f>
        <v>-1500000</v>
      </c>
      <c r="G34" s="168"/>
    </row>
    <row r="35" spans="2:7" s="169" customFormat="1" ht="13.5">
      <c r="B35" s="168"/>
      <c r="C35" s="168"/>
      <c r="D35" s="168"/>
      <c r="E35" s="168"/>
      <c r="F35" s="168"/>
      <c r="G35" s="168"/>
    </row>
    <row r="36" spans="2:7" s="169" customFormat="1" ht="13.5">
      <c r="B36" s="168"/>
      <c r="C36" s="168"/>
      <c r="D36" s="168"/>
      <c r="E36" s="168"/>
      <c r="F36" s="168"/>
      <c r="G36" s="168"/>
    </row>
    <row r="37" spans="2:7" s="169" customFormat="1" ht="41.25" customHeight="1">
      <c r="B37" s="220" t="s">
        <v>18</v>
      </c>
      <c r="C37" s="220" t="s">
        <v>103</v>
      </c>
      <c r="D37" s="329" t="s">
        <v>47</v>
      </c>
      <c r="E37" s="329"/>
      <c r="F37" s="329"/>
      <c r="G37" s="168"/>
    </row>
    <row r="38" spans="2:7" s="169" customFormat="1" ht="34.5">
      <c r="B38" s="220" t="s">
        <v>19</v>
      </c>
      <c r="C38" s="220" t="s">
        <v>205</v>
      </c>
      <c r="D38" s="219" t="s">
        <v>200</v>
      </c>
      <c r="E38" s="219" t="s">
        <v>201</v>
      </c>
      <c r="F38" s="219" t="s">
        <v>202</v>
      </c>
      <c r="G38" s="168"/>
    </row>
    <row r="39" spans="2:7" s="169" customFormat="1" ht="34.5">
      <c r="B39" s="220" t="s">
        <v>20</v>
      </c>
      <c r="C39" s="220" t="s">
        <v>206</v>
      </c>
      <c r="D39" s="220"/>
      <c r="E39" s="220"/>
      <c r="F39" s="220"/>
      <c r="G39" s="168"/>
    </row>
    <row r="40" spans="2:7" s="169" customFormat="1" ht="34.5">
      <c r="B40" s="220" t="s">
        <v>21</v>
      </c>
      <c r="C40" s="220" t="s">
        <v>207</v>
      </c>
      <c r="D40" s="220"/>
      <c r="E40" s="220"/>
      <c r="F40" s="220"/>
      <c r="G40" s="168"/>
    </row>
    <row r="41" spans="2:7" s="169" customFormat="1" ht="34.5">
      <c r="B41" s="220" t="s">
        <v>22</v>
      </c>
      <c r="C41" s="220" t="s">
        <v>196</v>
      </c>
      <c r="D41" s="220"/>
      <c r="E41" s="220"/>
      <c r="F41" s="220"/>
      <c r="G41" s="168"/>
    </row>
    <row r="42" spans="2:7" s="169" customFormat="1" ht="51.75">
      <c r="B42" s="220" t="s">
        <v>204</v>
      </c>
      <c r="C42" s="220" t="s">
        <v>197</v>
      </c>
      <c r="D42" s="220"/>
      <c r="E42" s="220"/>
      <c r="F42" s="220"/>
      <c r="G42" s="168"/>
    </row>
    <row r="43" spans="2:7" s="169" customFormat="1">
      <c r="B43" s="329" t="s">
        <v>198</v>
      </c>
      <c r="C43" s="329"/>
      <c r="D43" s="220"/>
      <c r="E43" s="220"/>
      <c r="F43" s="220"/>
      <c r="G43" s="168"/>
    </row>
    <row r="44" spans="2:7" s="169" customFormat="1">
      <c r="B44" s="333" t="s">
        <v>199</v>
      </c>
      <c r="C44" s="333"/>
      <c r="D44" s="118">
        <v>0</v>
      </c>
      <c r="E44" s="222">
        <f>-100</f>
        <v>-100</v>
      </c>
      <c r="F44" s="222">
        <v>-100</v>
      </c>
      <c r="G44" s="168"/>
    </row>
    <row r="45" spans="2:7" s="169" customFormat="1">
      <c r="B45" s="333" t="s">
        <v>23</v>
      </c>
      <c r="C45" s="333"/>
      <c r="D45" s="221">
        <f>+'Հավելված 7'!D44</f>
        <v>0</v>
      </c>
      <c r="E45" s="221">
        <f>+'Հավելված 7'!E44</f>
        <v>-200000</v>
      </c>
      <c r="F45" s="221">
        <f>+'Հավելված 7'!F44</f>
        <v>-600000</v>
      </c>
      <c r="G45" s="168"/>
    </row>
    <row r="46" spans="2:7" s="169" customFormat="1" ht="13.5">
      <c r="B46" s="213"/>
      <c r="C46" s="213"/>
      <c r="D46" s="214"/>
      <c r="E46" s="214"/>
      <c r="F46" s="214"/>
      <c r="G46" s="168"/>
    </row>
    <row r="47" spans="2:7" ht="32.25" customHeight="1">
      <c r="B47" s="216" t="s">
        <v>18</v>
      </c>
      <c r="C47" s="224">
        <v>1049</v>
      </c>
      <c r="D47" s="338" t="s">
        <v>46</v>
      </c>
      <c r="E47" s="338"/>
      <c r="F47" s="338"/>
    </row>
    <row r="48" spans="2:7" ht="34.5">
      <c r="B48" s="216" t="s">
        <v>19</v>
      </c>
      <c r="C48" s="224" t="s">
        <v>104</v>
      </c>
      <c r="D48" s="217" t="s">
        <v>35</v>
      </c>
      <c r="E48" s="218" t="s">
        <v>32</v>
      </c>
      <c r="F48" s="218" t="s">
        <v>38</v>
      </c>
    </row>
    <row r="49" spans="2:6" ht="34.5">
      <c r="B49" s="216" t="s">
        <v>20</v>
      </c>
      <c r="C49" s="224" t="s">
        <v>105</v>
      </c>
      <c r="D49" s="224"/>
      <c r="E49" s="224"/>
      <c r="F49" s="216"/>
    </row>
    <row r="50" spans="2:6" ht="51.75">
      <c r="B50" s="215" t="s">
        <v>21</v>
      </c>
      <c r="C50" s="35" t="s">
        <v>106</v>
      </c>
      <c r="D50" s="34"/>
      <c r="E50" s="34"/>
      <c r="F50" s="40"/>
    </row>
    <row r="51" spans="2:6" ht="34.5">
      <c r="B51" s="33" t="s">
        <v>22</v>
      </c>
      <c r="C51" s="2" t="s">
        <v>107</v>
      </c>
      <c r="D51" s="34"/>
      <c r="E51" s="34"/>
      <c r="F51" s="40"/>
    </row>
    <row r="52" spans="2:6" ht="51.75">
      <c r="B52" s="33" t="s">
        <v>108</v>
      </c>
      <c r="C52" s="2" t="s">
        <v>109</v>
      </c>
      <c r="D52" s="35"/>
      <c r="E52" s="35"/>
      <c r="F52" s="41"/>
    </row>
    <row r="53" spans="2:6">
      <c r="B53" s="336" t="s">
        <v>0</v>
      </c>
      <c r="C53" s="337"/>
      <c r="D53" s="36"/>
      <c r="E53" s="36"/>
      <c r="F53" s="37"/>
    </row>
    <row r="54" spans="2:6" ht="17.25" customHeight="1">
      <c r="B54" s="51" t="s">
        <v>151</v>
      </c>
      <c r="C54" s="51"/>
      <c r="D54" s="119">
        <v>0</v>
      </c>
      <c r="E54" s="119">
        <v>0</v>
      </c>
      <c r="F54" s="120">
        <v>13.8</v>
      </c>
    </row>
    <row r="55" spans="2:6" ht="17.25" customHeight="1">
      <c r="B55" s="51" t="s">
        <v>152</v>
      </c>
      <c r="C55" s="51"/>
      <c r="D55" s="119">
        <v>0</v>
      </c>
      <c r="E55" s="119">
        <v>0</v>
      </c>
      <c r="F55" s="120">
        <v>14.1</v>
      </c>
    </row>
    <row r="56" spans="2:6">
      <c r="B56" s="51" t="s">
        <v>110</v>
      </c>
      <c r="C56" s="83"/>
      <c r="D56" s="119">
        <v>0</v>
      </c>
      <c r="E56" s="119">
        <v>0</v>
      </c>
      <c r="F56" s="121">
        <f>8+11.4</f>
        <v>19.399999999999999</v>
      </c>
    </row>
    <row r="57" spans="2:6">
      <c r="B57" s="38" t="s">
        <v>23</v>
      </c>
      <c r="C57" s="39"/>
      <c r="D57" s="119">
        <f>-D95-D105-D114-D129-D75-D45-D34-D24-D66</f>
        <v>0</v>
      </c>
      <c r="E57" s="119">
        <f>-E95-E105-E114-E129-E75-E45-E34-E24-E66</f>
        <v>6306078.0654999996</v>
      </c>
      <c r="F57" s="119">
        <f>-F95-F105-F114-F129-F75-F45-F34-F24-F66</f>
        <v>18845083</v>
      </c>
    </row>
    <row r="59" spans="2:6" ht="39" customHeight="1">
      <c r="B59" s="132" t="s">
        <v>18</v>
      </c>
      <c r="C59" s="1" t="s">
        <v>103</v>
      </c>
      <c r="D59" s="330" t="s">
        <v>46</v>
      </c>
      <c r="E59" s="331"/>
      <c r="F59" s="332"/>
    </row>
    <row r="60" spans="2:6" ht="34.5">
      <c r="B60" s="132" t="s">
        <v>19</v>
      </c>
      <c r="C60" s="7" t="s">
        <v>111</v>
      </c>
      <c r="D60" s="12" t="s">
        <v>35</v>
      </c>
      <c r="E60" s="13" t="s">
        <v>32</v>
      </c>
      <c r="F60" s="13" t="s">
        <v>38</v>
      </c>
    </row>
    <row r="61" spans="2:6" ht="34.5">
      <c r="B61" s="132" t="s">
        <v>20</v>
      </c>
      <c r="C61" s="7" t="s">
        <v>112</v>
      </c>
      <c r="D61" s="14"/>
      <c r="E61" s="14"/>
      <c r="F61" s="15"/>
    </row>
    <row r="62" spans="2:6">
      <c r="B62" s="132" t="s">
        <v>21</v>
      </c>
      <c r="C62" s="1" t="s">
        <v>113</v>
      </c>
      <c r="D62" s="16"/>
      <c r="E62" s="16"/>
      <c r="F62" s="15"/>
    </row>
    <row r="63" spans="2:6" ht="34.5">
      <c r="B63" s="132" t="s">
        <v>22</v>
      </c>
      <c r="C63" s="7" t="s">
        <v>107</v>
      </c>
      <c r="D63" s="16"/>
      <c r="E63" s="16"/>
      <c r="F63" s="15"/>
    </row>
    <row r="64" spans="2:6" ht="51.75">
      <c r="B64" s="132" t="s">
        <v>108</v>
      </c>
      <c r="C64" s="7" t="s">
        <v>109</v>
      </c>
      <c r="D64" s="16"/>
      <c r="E64" s="16"/>
      <c r="F64" s="15"/>
    </row>
    <row r="65" spans="2:7">
      <c r="B65" s="321" t="s">
        <v>0</v>
      </c>
      <c r="C65" s="323"/>
      <c r="D65" s="17"/>
      <c r="E65" s="17"/>
      <c r="F65" s="18"/>
    </row>
    <row r="66" spans="2:7">
      <c r="B66" s="325" t="s">
        <v>33</v>
      </c>
      <c r="C66" s="326"/>
      <c r="D66" s="119">
        <f>+'Հավելված 3'!H96</f>
        <v>0</v>
      </c>
      <c r="E66" s="119">
        <f>+'Հավելված 3'!I96</f>
        <v>10933.9</v>
      </c>
      <c r="F66" s="119">
        <f>+'Հավելված 3'!J96</f>
        <v>10933.9</v>
      </c>
    </row>
    <row r="68" spans="2:7" s="169" customFormat="1" ht="41.25" customHeight="1">
      <c r="B68" s="220" t="s">
        <v>18</v>
      </c>
      <c r="C68" s="220" t="s">
        <v>103</v>
      </c>
      <c r="D68" s="329" t="s">
        <v>47</v>
      </c>
      <c r="E68" s="329"/>
      <c r="F68" s="329"/>
      <c r="G68" s="168"/>
    </row>
    <row r="69" spans="2:7" s="169" customFormat="1" ht="34.5">
      <c r="B69" s="220" t="s">
        <v>19</v>
      </c>
      <c r="C69" s="220" t="s">
        <v>239</v>
      </c>
      <c r="D69" s="219" t="s">
        <v>200</v>
      </c>
      <c r="E69" s="219" t="s">
        <v>201</v>
      </c>
      <c r="F69" s="219" t="s">
        <v>202</v>
      </c>
      <c r="G69" s="168"/>
    </row>
    <row r="70" spans="2:7" s="169" customFormat="1" ht="34.5">
      <c r="B70" s="220" t="s">
        <v>20</v>
      </c>
      <c r="C70" s="220" t="s">
        <v>240</v>
      </c>
      <c r="D70" s="220"/>
      <c r="E70" s="220"/>
      <c r="F70" s="220"/>
      <c r="G70" s="168"/>
    </row>
    <row r="71" spans="2:7" s="169" customFormat="1" ht="51.75">
      <c r="B71" s="220" t="s">
        <v>21</v>
      </c>
      <c r="C71" s="220" t="s">
        <v>241</v>
      </c>
      <c r="D71" s="220"/>
      <c r="E71" s="220"/>
      <c r="F71" s="220"/>
      <c r="G71" s="168"/>
    </row>
    <row r="72" spans="2:7" s="169" customFormat="1" ht="34.5">
      <c r="B72" s="220" t="s">
        <v>22</v>
      </c>
      <c r="C72" s="220" t="s">
        <v>107</v>
      </c>
      <c r="D72" s="220"/>
      <c r="E72" s="220"/>
      <c r="F72" s="220"/>
      <c r="G72" s="168"/>
    </row>
    <row r="73" spans="2:7" s="169" customFormat="1" ht="51.75">
      <c r="B73" s="220" t="s">
        <v>108</v>
      </c>
      <c r="C73" s="220" t="s">
        <v>197</v>
      </c>
      <c r="D73" s="220"/>
      <c r="E73" s="220"/>
      <c r="F73" s="220"/>
      <c r="G73" s="168"/>
    </row>
    <row r="74" spans="2:7" s="169" customFormat="1">
      <c r="B74" s="329" t="s">
        <v>198</v>
      </c>
      <c r="C74" s="329"/>
      <c r="D74" s="220"/>
      <c r="E74" s="220"/>
      <c r="F74" s="220"/>
      <c r="G74" s="168"/>
    </row>
    <row r="75" spans="2:7" s="169" customFormat="1">
      <c r="B75" s="333" t="s">
        <v>23</v>
      </c>
      <c r="C75" s="333"/>
      <c r="D75" s="221">
        <f>+'Հավելված 7'!D75</f>
        <v>0</v>
      </c>
      <c r="E75" s="221">
        <f>+'Հավելված 7'!E75</f>
        <v>-540000</v>
      </c>
      <c r="F75" s="221">
        <f>+'Հավելված 7'!F75</f>
        <v>0</v>
      </c>
      <c r="G75" s="168"/>
    </row>
    <row r="78" spans="2:7">
      <c r="B78" s="131"/>
      <c r="C78" s="131"/>
      <c r="D78" s="131"/>
      <c r="E78" s="131"/>
      <c r="F78" s="26" t="s">
        <v>49</v>
      </c>
    </row>
    <row r="79" spans="2:7">
      <c r="B79" s="8"/>
      <c r="C79" s="100" t="s">
        <v>26</v>
      </c>
      <c r="D79" s="100"/>
      <c r="E79" s="100"/>
      <c r="F79" s="8"/>
    </row>
    <row r="80" spans="2:7">
      <c r="B80" s="8" t="s">
        <v>34</v>
      </c>
      <c r="C80" s="8"/>
      <c r="D80" s="8"/>
      <c r="E80" s="8"/>
      <c r="F80" s="8"/>
    </row>
    <row r="81" spans="2:6">
      <c r="B81" s="8"/>
      <c r="C81" s="8"/>
      <c r="D81" s="8"/>
      <c r="E81" s="8"/>
      <c r="F81" s="8"/>
    </row>
    <row r="82" spans="2:6">
      <c r="B82" s="10" t="s">
        <v>29</v>
      </c>
      <c r="C82" s="10" t="s">
        <v>30</v>
      </c>
      <c r="D82" s="11"/>
      <c r="E82" s="11"/>
      <c r="F82" s="8"/>
    </row>
    <row r="83" spans="2:6">
      <c r="B83" s="1">
        <v>1049</v>
      </c>
      <c r="C83" s="10" t="s">
        <v>70</v>
      </c>
      <c r="D83" s="11"/>
      <c r="E83" s="11"/>
      <c r="F83" s="11"/>
    </row>
    <row r="84" spans="2:6">
      <c r="B84" s="20"/>
      <c r="C84" s="11"/>
      <c r="D84" s="11"/>
      <c r="E84" s="11"/>
      <c r="F84" s="11"/>
    </row>
    <row r="85" spans="2:6">
      <c r="B85" s="99" t="s">
        <v>31</v>
      </c>
      <c r="C85" s="98"/>
      <c r="D85" s="98"/>
      <c r="E85" s="98"/>
    </row>
    <row r="86" spans="2:6" ht="39.75" customHeight="1">
      <c r="B86" s="10" t="s">
        <v>18</v>
      </c>
      <c r="C86" s="1">
        <v>1049</v>
      </c>
      <c r="D86" s="330" t="s">
        <v>47</v>
      </c>
      <c r="E86" s="331"/>
      <c r="F86" s="332"/>
    </row>
    <row r="87" spans="2:6" ht="34.5">
      <c r="B87" s="132" t="s">
        <v>19</v>
      </c>
      <c r="C87" s="21" t="s">
        <v>104</v>
      </c>
      <c r="D87" s="12" t="s">
        <v>35</v>
      </c>
      <c r="E87" s="13" t="s">
        <v>32</v>
      </c>
      <c r="F87" s="13" t="s">
        <v>38</v>
      </c>
    </row>
    <row r="88" spans="2:6" ht="34.5">
      <c r="B88" s="132" t="s">
        <v>20</v>
      </c>
      <c r="C88" s="2" t="s">
        <v>105</v>
      </c>
      <c r="D88" s="32"/>
      <c r="E88" s="32"/>
      <c r="F88" s="42"/>
    </row>
    <row r="89" spans="2:6" ht="51.75">
      <c r="B89" s="132" t="s">
        <v>21</v>
      </c>
      <c r="C89" s="2" t="s">
        <v>106</v>
      </c>
      <c r="D89" s="34"/>
      <c r="E89" s="34"/>
      <c r="F89" s="15"/>
    </row>
    <row r="90" spans="2:6" ht="34.5">
      <c r="B90" s="132" t="s">
        <v>22</v>
      </c>
      <c r="C90" s="2" t="s">
        <v>107</v>
      </c>
      <c r="D90" s="34"/>
      <c r="E90" s="34"/>
      <c r="F90" s="15"/>
    </row>
    <row r="91" spans="2:6" ht="51.75">
      <c r="B91" s="7" t="s">
        <v>108</v>
      </c>
      <c r="C91" s="2" t="s">
        <v>109</v>
      </c>
      <c r="D91" s="34"/>
      <c r="E91" s="34"/>
      <c r="F91" s="15"/>
    </row>
    <row r="92" spans="2:6">
      <c r="B92" s="22"/>
      <c r="C92" s="23" t="s">
        <v>0</v>
      </c>
      <c r="D92" s="24"/>
      <c r="E92" s="24"/>
      <c r="F92" s="18"/>
    </row>
    <row r="93" spans="2:6">
      <c r="B93" s="51" t="s">
        <v>151</v>
      </c>
      <c r="C93" s="23"/>
      <c r="D93" s="119">
        <v>0</v>
      </c>
      <c r="E93" s="119">
        <v>0</v>
      </c>
      <c r="F93" s="118">
        <v>-41.6</v>
      </c>
    </row>
    <row r="94" spans="2:6">
      <c r="B94" s="51" t="s">
        <v>152</v>
      </c>
      <c r="C94" s="23"/>
      <c r="D94" s="119">
        <v>0</v>
      </c>
      <c r="E94" s="119">
        <v>0</v>
      </c>
      <c r="F94" s="118">
        <v>-26.98</v>
      </c>
    </row>
    <row r="95" spans="2:6">
      <c r="B95" s="341" t="s">
        <v>33</v>
      </c>
      <c r="C95" s="341"/>
      <c r="D95" s="118">
        <f>+'Հավելված 3'!H79</f>
        <v>0</v>
      </c>
      <c r="E95" s="118">
        <f>+'Հավելված 3'!I79</f>
        <v>0</v>
      </c>
      <c r="F95" s="118">
        <f>+'Հավելված 3'!J79</f>
        <v>-7390741.0999999996</v>
      </c>
    </row>
    <row r="97" spans="2:7" ht="39" customHeight="1">
      <c r="B97" s="132" t="s">
        <v>18</v>
      </c>
      <c r="C97" s="1" t="s">
        <v>103</v>
      </c>
      <c r="D97" s="330" t="s">
        <v>47</v>
      </c>
      <c r="E97" s="331"/>
      <c r="F97" s="332"/>
    </row>
    <row r="98" spans="2:7" ht="34.5">
      <c r="B98" s="132" t="s">
        <v>19</v>
      </c>
      <c r="C98" s="7" t="s">
        <v>111</v>
      </c>
      <c r="D98" s="12" t="s">
        <v>35</v>
      </c>
      <c r="E98" s="13" t="s">
        <v>32</v>
      </c>
      <c r="F98" s="13" t="s">
        <v>38</v>
      </c>
    </row>
    <row r="99" spans="2:7" ht="34.5">
      <c r="B99" s="132" t="s">
        <v>20</v>
      </c>
      <c r="C99" s="7" t="s">
        <v>112</v>
      </c>
      <c r="D99" s="14"/>
      <c r="E99" s="14"/>
      <c r="F99" s="15"/>
    </row>
    <row r="100" spans="2:7">
      <c r="B100" s="132" t="s">
        <v>21</v>
      </c>
      <c r="C100" s="1" t="s">
        <v>113</v>
      </c>
      <c r="D100" s="16"/>
      <c r="E100" s="16"/>
      <c r="F100" s="15"/>
    </row>
    <row r="101" spans="2:7" ht="34.5">
      <c r="B101" s="132" t="s">
        <v>22</v>
      </c>
      <c r="C101" s="7" t="s">
        <v>107</v>
      </c>
      <c r="D101" s="16"/>
      <c r="E101" s="16"/>
      <c r="F101" s="15"/>
    </row>
    <row r="102" spans="2:7" ht="51.75">
      <c r="B102" s="132" t="s">
        <v>108</v>
      </c>
      <c r="C102" s="7" t="s">
        <v>109</v>
      </c>
      <c r="D102" s="16"/>
      <c r="E102" s="16"/>
      <c r="F102" s="15"/>
    </row>
    <row r="103" spans="2:7">
      <c r="B103" s="321" t="s">
        <v>0</v>
      </c>
      <c r="C103" s="323"/>
      <c r="D103" s="17"/>
      <c r="E103" s="17"/>
      <c r="F103" s="18"/>
    </row>
    <row r="104" spans="2:7" s="169" customFormat="1">
      <c r="B104" s="333" t="s">
        <v>310</v>
      </c>
      <c r="C104" s="333"/>
      <c r="D104" s="118">
        <v>0</v>
      </c>
      <c r="E104" s="222">
        <v>0</v>
      </c>
      <c r="F104" s="222">
        <v>-7</v>
      </c>
      <c r="G104" s="168"/>
    </row>
    <row r="105" spans="2:7">
      <c r="B105" s="325" t="s">
        <v>33</v>
      </c>
      <c r="C105" s="326"/>
      <c r="D105" s="119">
        <f>+'Հավելված 3'!H89</f>
        <v>0</v>
      </c>
      <c r="E105" s="119">
        <f>+'Հավելված 3'!I89</f>
        <v>-503349.6</v>
      </c>
      <c r="F105" s="119">
        <f>+'Հավելված 3'!J89</f>
        <v>-4054003.8</v>
      </c>
    </row>
    <row r="107" spans="2:7" s="169" customFormat="1" ht="41.25" customHeight="1">
      <c r="B107" s="263" t="s">
        <v>18</v>
      </c>
      <c r="C107" s="263" t="s">
        <v>103</v>
      </c>
      <c r="D107" s="329" t="s">
        <v>47</v>
      </c>
      <c r="E107" s="329"/>
      <c r="F107" s="329"/>
      <c r="G107" s="168"/>
    </row>
    <row r="108" spans="2:7" s="169" customFormat="1" ht="34.5">
      <c r="B108" s="263" t="s">
        <v>19</v>
      </c>
      <c r="C108" s="263" t="s">
        <v>300</v>
      </c>
      <c r="D108" s="262" t="s">
        <v>200</v>
      </c>
      <c r="E108" s="262" t="s">
        <v>201</v>
      </c>
      <c r="F108" s="262" t="s">
        <v>202</v>
      </c>
      <c r="G108" s="168"/>
    </row>
    <row r="109" spans="2:7" s="169" customFormat="1" ht="34.5">
      <c r="B109" s="263" t="s">
        <v>20</v>
      </c>
      <c r="C109" s="263" t="s">
        <v>301</v>
      </c>
      <c r="D109" s="263"/>
      <c r="E109" s="263"/>
      <c r="F109" s="263"/>
      <c r="G109" s="168"/>
    </row>
    <row r="110" spans="2:7" s="169" customFormat="1" ht="51.75">
      <c r="B110" s="263" t="s">
        <v>21</v>
      </c>
      <c r="C110" s="263" t="s">
        <v>302</v>
      </c>
      <c r="D110" s="263"/>
      <c r="E110" s="263"/>
      <c r="F110" s="263"/>
      <c r="G110" s="168"/>
    </row>
    <row r="111" spans="2:7" s="169" customFormat="1" ht="34.5">
      <c r="B111" s="263" t="s">
        <v>22</v>
      </c>
      <c r="C111" s="263" t="s">
        <v>107</v>
      </c>
      <c r="D111" s="263"/>
      <c r="E111" s="263"/>
      <c r="F111" s="263"/>
      <c r="G111" s="168"/>
    </row>
    <row r="112" spans="2:7" s="169" customFormat="1" ht="51.75">
      <c r="B112" s="263" t="s">
        <v>108</v>
      </c>
      <c r="C112" s="263" t="s">
        <v>303</v>
      </c>
      <c r="D112" s="263"/>
      <c r="E112" s="263"/>
      <c r="F112" s="263"/>
      <c r="G112" s="168"/>
    </row>
    <row r="113" spans="2:7" s="169" customFormat="1">
      <c r="B113" s="329" t="s">
        <v>198</v>
      </c>
      <c r="C113" s="329"/>
      <c r="D113" s="263"/>
      <c r="E113" s="263"/>
      <c r="F113" s="263"/>
      <c r="G113" s="168"/>
    </row>
    <row r="114" spans="2:7" s="169" customFormat="1">
      <c r="B114" s="333" t="s">
        <v>23</v>
      </c>
      <c r="C114" s="333"/>
      <c r="D114" s="221">
        <f>+'Հավելված 7'!D84</f>
        <v>0</v>
      </c>
      <c r="E114" s="221">
        <f>+'Հավելված 7'!E84</f>
        <v>-573662.36549999996</v>
      </c>
      <c r="F114" s="221">
        <f>+'Հավելված 7'!F84</f>
        <v>0</v>
      </c>
      <c r="G114" s="168"/>
    </row>
    <row r="115" spans="2:7" s="169" customFormat="1">
      <c r="B115" s="226"/>
      <c r="C115" s="226"/>
      <c r="D115" s="248"/>
      <c r="E115" s="248"/>
      <c r="F115" s="248"/>
      <c r="G115" s="168"/>
    </row>
    <row r="116" spans="2:7" s="169" customFormat="1">
      <c r="B116" s="226"/>
      <c r="C116" s="226"/>
      <c r="D116" s="248"/>
      <c r="E116" s="248"/>
      <c r="F116" s="248"/>
      <c r="G116" s="168"/>
    </row>
    <row r="117" spans="2:7">
      <c r="B117" s="31" t="s">
        <v>15</v>
      </c>
      <c r="C117" s="31" t="s">
        <v>16</v>
      </c>
      <c r="D117" s="98"/>
      <c r="E117" s="98"/>
    </row>
    <row r="118" spans="2:7">
      <c r="B118" s="27" t="s">
        <v>243</v>
      </c>
      <c r="C118" s="28" t="s">
        <v>244</v>
      </c>
      <c r="D118" s="29"/>
      <c r="E118" s="29"/>
    </row>
    <row r="119" spans="2:7" s="227" customFormat="1" ht="15">
      <c r="D119" s="249"/>
      <c r="E119" s="249"/>
      <c r="F119" s="249"/>
    </row>
    <row r="120" spans="2:7">
      <c r="B120" s="99" t="s">
        <v>17</v>
      </c>
      <c r="C120" s="98"/>
      <c r="D120" s="98"/>
      <c r="E120" s="98"/>
    </row>
    <row r="122" spans="2:7" s="169" customFormat="1" ht="41.25" customHeight="1">
      <c r="B122" s="220" t="s">
        <v>18</v>
      </c>
      <c r="C122" s="220" t="s">
        <v>243</v>
      </c>
      <c r="D122" s="329" t="s">
        <v>47</v>
      </c>
      <c r="E122" s="329"/>
      <c r="F122" s="329"/>
      <c r="G122" s="168"/>
    </row>
    <row r="123" spans="2:7" s="169" customFormat="1" ht="34.5">
      <c r="B123" s="220" t="s">
        <v>19</v>
      </c>
      <c r="C123" s="220" t="s">
        <v>245</v>
      </c>
      <c r="D123" s="219" t="s">
        <v>200</v>
      </c>
      <c r="E123" s="219" t="s">
        <v>201</v>
      </c>
      <c r="F123" s="219" t="s">
        <v>202</v>
      </c>
      <c r="G123" s="168"/>
    </row>
    <row r="124" spans="2:7" s="169" customFormat="1" ht="34.5">
      <c r="B124" s="220" t="s">
        <v>20</v>
      </c>
      <c r="C124" s="220" t="s">
        <v>246</v>
      </c>
      <c r="D124" s="220"/>
      <c r="E124" s="220"/>
      <c r="F124" s="220"/>
      <c r="G124" s="168"/>
    </row>
    <row r="125" spans="2:7" s="169" customFormat="1" ht="34.5">
      <c r="B125" s="220" t="s">
        <v>21</v>
      </c>
      <c r="C125" s="220" t="s">
        <v>246</v>
      </c>
      <c r="D125" s="220"/>
      <c r="E125" s="220"/>
      <c r="F125" s="220"/>
      <c r="G125" s="168"/>
    </row>
    <row r="126" spans="2:7" s="169" customFormat="1" ht="34.5">
      <c r="B126" s="220" t="s">
        <v>22</v>
      </c>
      <c r="C126" s="220" t="s">
        <v>247</v>
      </c>
      <c r="D126" s="220"/>
      <c r="E126" s="220"/>
      <c r="F126" s="220"/>
      <c r="G126" s="168"/>
    </row>
    <row r="127" spans="2:7" s="169" customFormat="1" ht="51.75">
      <c r="B127" s="220" t="s">
        <v>248</v>
      </c>
      <c r="C127" s="220" t="s">
        <v>249</v>
      </c>
      <c r="D127" s="220"/>
      <c r="E127" s="220"/>
      <c r="F127" s="220"/>
      <c r="G127" s="168"/>
    </row>
    <row r="128" spans="2:7" s="169" customFormat="1">
      <c r="B128" s="329" t="s">
        <v>198</v>
      </c>
      <c r="C128" s="329"/>
      <c r="D128" s="220"/>
      <c r="E128" s="220"/>
      <c r="F128" s="220"/>
      <c r="G128" s="168"/>
    </row>
    <row r="129" spans="2:7" s="169" customFormat="1">
      <c r="B129" s="333" t="s">
        <v>23</v>
      </c>
      <c r="C129" s="333"/>
      <c r="D129" s="221">
        <f>+'Հավելված 7'!D99</f>
        <v>0</v>
      </c>
      <c r="E129" s="221">
        <f>+'Հավելված 7'!E99</f>
        <v>-3400000</v>
      </c>
      <c r="F129" s="221">
        <f>+'Հավելված 7'!F99</f>
        <v>-3400000</v>
      </c>
      <c r="G129" s="168"/>
    </row>
    <row r="130" spans="2:7" s="227" customFormat="1" ht="15">
      <c r="C130" s="245"/>
      <c r="D130" s="273"/>
      <c r="E130" s="273"/>
      <c r="F130" s="273"/>
    </row>
    <row r="131" spans="2:7">
      <c r="D131" s="113"/>
      <c r="E131" s="113"/>
    </row>
    <row r="133" spans="2:7" ht="51.75">
      <c r="C133" s="107" t="s">
        <v>128</v>
      </c>
      <c r="D133" s="108"/>
      <c r="E133" s="108"/>
      <c r="F133" s="109" t="s">
        <v>129</v>
      </c>
    </row>
  </sheetData>
  <mergeCells count="34">
    <mergeCell ref="B128:C128"/>
    <mergeCell ref="B129:C129"/>
    <mergeCell ref="B66:C66"/>
    <mergeCell ref="D86:F86"/>
    <mergeCell ref="B95:C95"/>
    <mergeCell ref="D97:F97"/>
    <mergeCell ref="B103:C103"/>
    <mergeCell ref="B105:C105"/>
    <mergeCell ref="D68:F68"/>
    <mergeCell ref="B74:C74"/>
    <mergeCell ref="B75:C75"/>
    <mergeCell ref="D107:F107"/>
    <mergeCell ref="B45:C45"/>
    <mergeCell ref="D47:F47"/>
    <mergeCell ref="B53:C53"/>
    <mergeCell ref="D59:F59"/>
    <mergeCell ref="D122:F122"/>
    <mergeCell ref="B113:C113"/>
    <mergeCell ref="B114:C114"/>
    <mergeCell ref="B65:C65"/>
    <mergeCell ref="B104:C104"/>
    <mergeCell ref="B24:C24"/>
    <mergeCell ref="B5:F5"/>
    <mergeCell ref="B8:F8"/>
    <mergeCell ref="D16:F16"/>
    <mergeCell ref="B22:C22"/>
    <mergeCell ref="B23:C23"/>
    <mergeCell ref="B43:C43"/>
    <mergeCell ref="B44:C44"/>
    <mergeCell ref="D26:F26"/>
    <mergeCell ref="B32:C32"/>
    <mergeCell ref="B33:C33"/>
    <mergeCell ref="B34:C34"/>
    <mergeCell ref="D37:F37"/>
  </mergeCells>
  <pageMargins left="0.23622047244094491" right="0.23622047244094491" top="0.39" bottom="0.55000000000000004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0"/>
  <sheetViews>
    <sheetView topLeftCell="A10" workbookViewId="0">
      <selection activeCell="C14" sqref="C14:H14"/>
    </sheetView>
  </sheetViews>
  <sheetFormatPr defaultRowHeight="17.25"/>
  <cols>
    <col min="1" max="1" width="9.140625" style="45"/>
    <col min="2" max="2" width="16" style="49" customWidth="1"/>
    <col min="3" max="3" width="60.140625" style="45" customWidth="1"/>
    <col min="4" max="4" width="13" style="45" customWidth="1"/>
    <col min="5" max="5" width="10.7109375" style="45" customWidth="1"/>
    <col min="6" max="6" width="19.7109375" style="50" customWidth="1"/>
    <col min="7" max="7" width="10.85546875" style="50" customWidth="1"/>
    <col min="8" max="8" width="20.5703125" style="50" customWidth="1"/>
    <col min="9" max="9" width="9.140625" style="45"/>
    <col min="10" max="10" width="17.85546875" style="45" customWidth="1"/>
    <col min="11" max="11" width="9.140625" style="45"/>
    <col min="12" max="12" width="20.7109375" style="45" customWidth="1"/>
    <col min="13" max="16384" width="9.140625" style="45"/>
  </cols>
  <sheetData>
    <row r="1" spans="2:12" s="44" customFormat="1">
      <c r="B1" s="43"/>
      <c r="C1" s="43"/>
      <c r="D1" s="43"/>
      <c r="E1" s="43"/>
      <c r="F1" s="43"/>
      <c r="G1" s="43"/>
      <c r="H1" s="26" t="s">
        <v>250</v>
      </c>
    </row>
    <row r="2" spans="2:12" s="44" customFormat="1">
      <c r="B2" s="43"/>
      <c r="C2" s="43"/>
      <c r="D2" s="43"/>
      <c r="E2" s="43"/>
      <c r="F2" s="43"/>
      <c r="G2" s="43"/>
      <c r="H2" s="26" t="s">
        <v>45</v>
      </c>
    </row>
    <row r="3" spans="2:12" s="44" customFormat="1">
      <c r="B3" s="43"/>
      <c r="C3" s="43"/>
      <c r="D3" s="43"/>
      <c r="E3" s="43"/>
      <c r="F3" s="43"/>
      <c r="G3" s="43"/>
      <c r="H3" s="26" t="s">
        <v>1</v>
      </c>
    </row>
    <row r="5" spans="2:12" ht="48" customHeight="1">
      <c r="B5" s="343" t="s">
        <v>62</v>
      </c>
      <c r="C5" s="343"/>
      <c r="D5" s="343"/>
      <c r="E5" s="343"/>
      <c r="F5" s="343"/>
      <c r="G5" s="343"/>
      <c r="H5" s="343"/>
    </row>
    <row r="6" spans="2:12" ht="84" customHeight="1">
      <c r="B6" s="344" t="s">
        <v>53</v>
      </c>
      <c r="C6" s="345" t="s">
        <v>54</v>
      </c>
      <c r="D6" s="345" t="s">
        <v>55</v>
      </c>
      <c r="E6" s="345" t="s">
        <v>56</v>
      </c>
      <c r="F6" s="346" t="s">
        <v>57</v>
      </c>
      <c r="G6" s="346" t="s">
        <v>58</v>
      </c>
      <c r="H6" s="346"/>
    </row>
    <row r="7" spans="2:12" ht="34.5">
      <c r="B7" s="344"/>
      <c r="C7" s="345"/>
      <c r="D7" s="345"/>
      <c r="E7" s="345"/>
      <c r="F7" s="346"/>
      <c r="G7" s="261" t="s">
        <v>59</v>
      </c>
      <c r="H7" s="261" t="s">
        <v>60</v>
      </c>
    </row>
    <row r="8" spans="2:12" ht="31.5" customHeight="1">
      <c r="B8" s="342" t="s">
        <v>42</v>
      </c>
      <c r="C8" s="342"/>
      <c r="D8" s="342"/>
      <c r="E8" s="342"/>
      <c r="F8" s="342"/>
      <c r="G8" s="342"/>
      <c r="H8" s="19">
        <f>+H9</f>
        <v>18856015.495999999</v>
      </c>
      <c r="I8" s="46"/>
      <c r="J8" s="46"/>
      <c r="L8" s="47"/>
    </row>
    <row r="9" spans="2:12" ht="24" customHeight="1">
      <c r="B9" s="101" t="s">
        <v>114</v>
      </c>
      <c r="C9" s="84" t="s">
        <v>115</v>
      </c>
      <c r="D9" s="84" t="s">
        <v>61</v>
      </c>
      <c r="E9" s="342" t="s">
        <v>68</v>
      </c>
      <c r="F9" s="342"/>
      <c r="G9" s="342"/>
      <c r="H9" s="19">
        <f>+H10+H82</f>
        <v>18856015.495999999</v>
      </c>
      <c r="J9" s="46"/>
      <c r="L9" s="48"/>
    </row>
    <row r="10" spans="2:12" ht="27" customHeight="1">
      <c r="B10" s="101" t="s">
        <v>116</v>
      </c>
      <c r="C10" s="342" t="s">
        <v>92</v>
      </c>
      <c r="D10" s="342"/>
      <c r="E10" s="342"/>
      <c r="F10" s="342"/>
      <c r="G10" s="342"/>
      <c r="H10" s="19">
        <f>+H11+H36</f>
        <v>18845081.618000001</v>
      </c>
      <c r="J10" s="46"/>
    </row>
    <row r="11" spans="2:12" s="106" customFormat="1" ht="21.75" customHeight="1">
      <c r="B11" s="350" t="s">
        <v>117</v>
      </c>
      <c r="C11" s="351"/>
      <c r="D11" s="351"/>
      <c r="E11" s="351"/>
      <c r="F11" s="351"/>
      <c r="G11" s="352"/>
      <c r="H11" s="19">
        <f>H12+H13+H14+H15+H16+H17+H18+H19+H20+H21+H22+H23++H24+H25+H26+H27+H28+H29+H30+H31+H32+H33+H34+H35</f>
        <v>18591487.927000001</v>
      </c>
      <c r="J11" s="114"/>
    </row>
    <row r="12" spans="2:12" ht="21" customHeight="1">
      <c r="B12" s="102" t="s">
        <v>259</v>
      </c>
      <c r="C12" s="259" t="s">
        <v>119</v>
      </c>
      <c r="D12" s="84" t="s">
        <v>260</v>
      </c>
      <c r="E12" s="84" t="s">
        <v>120</v>
      </c>
      <c r="F12" s="103">
        <v>408202636</v>
      </c>
      <c r="G12" s="84">
        <v>1</v>
      </c>
      <c r="H12" s="85">
        <f t="shared" ref="H12:H35" si="0">+G12*F12/1000</f>
        <v>408202.636</v>
      </c>
      <c r="J12" s="256"/>
    </row>
    <row r="13" spans="2:12" ht="21" customHeight="1">
      <c r="B13" s="102" t="s">
        <v>261</v>
      </c>
      <c r="C13" s="259" t="s">
        <v>119</v>
      </c>
      <c r="D13" s="84" t="s">
        <v>260</v>
      </c>
      <c r="E13" s="84" t="s">
        <v>120</v>
      </c>
      <c r="F13" s="103">
        <v>1120000000</v>
      </c>
      <c r="G13" s="84">
        <v>1</v>
      </c>
      <c r="H13" s="85">
        <f t="shared" si="0"/>
        <v>1120000</v>
      </c>
    </row>
    <row r="14" spans="2:12" ht="21" customHeight="1">
      <c r="B14" s="102">
        <v>45231177</v>
      </c>
      <c r="C14" s="360" t="s">
        <v>119</v>
      </c>
      <c r="D14" s="357" t="s">
        <v>262</v>
      </c>
      <c r="E14" s="357" t="s">
        <v>120</v>
      </c>
      <c r="F14" s="361">
        <v>660223381</v>
      </c>
      <c r="G14" s="357">
        <v>1</v>
      </c>
      <c r="H14" s="359">
        <f t="shared" si="0"/>
        <v>660223.38100000005</v>
      </c>
    </row>
    <row r="15" spans="2:12" ht="21" customHeight="1">
      <c r="B15" s="102">
        <v>45231177</v>
      </c>
      <c r="C15" s="259" t="s">
        <v>119</v>
      </c>
      <c r="D15" s="84" t="s">
        <v>126</v>
      </c>
      <c r="E15" s="84" t="s">
        <v>120</v>
      </c>
      <c r="F15" s="103">
        <v>2025460941</v>
      </c>
      <c r="G15" s="84">
        <v>1</v>
      </c>
      <c r="H15" s="85">
        <f t="shared" si="0"/>
        <v>2025460.9410000001</v>
      </c>
    </row>
    <row r="16" spans="2:12" ht="21" customHeight="1">
      <c r="B16" s="102" t="s">
        <v>263</v>
      </c>
      <c r="C16" s="259" t="s">
        <v>119</v>
      </c>
      <c r="D16" s="84" t="s">
        <v>126</v>
      </c>
      <c r="E16" s="84" t="s">
        <v>120</v>
      </c>
      <c r="F16" s="103">
        <v>1000000000</v>
      </c>
      <c r="G16" s="84">
        <v>1</v>
      </c>
      <c r="H16" s="85">
        <f t="shared" si="0"/>
        <v>1000000</v>
      </c>
    </row>
    <row r="17" spans="2:8" ht="21" customHeight="1">
      <c r="B17" s="102">
        <v>45231177</v>
      </c>
      <c r="C17" s="259" t="s">
        <v>119</v>
      </c>
      <c r="D17" s="84" t="s">
        <v>126</v>
      </c>
      <c r="E17" s="84" t="s">
        <v>120</v>
      </c>
      <c r="F17" s="103">
        <v>708740288</v>
      </c>
      <c r="G17" s="84">
        <v>1</v>
      </c>
      <c r="H17" s="85">
        <f t="shared" si="0"/>
        <v>708740.28799999994</v>
      </c>
    </row>
    <row r="18" spans="2:8" ht="21" customHeight="1">
      <c r="B18" s="102">
        <v>45231177</v>
      </c>
      <c r="C18" s="259" t="s">
        <v>119</v>
      </c>
      <c r="D18" s="84" t="s">
        <v>260</v>
      </c>
      <c r="E18" s="84" t="s">
        <v>120</v>
      </c>
      <c r="F18" s="103">
        <v>315140819</v>
      </c>
      <c r="G18" s="84">
        <v>1</v>
      </c>
      <c r="H18" s="85">
        <f t="shared" si="0"/>
        <v>315140.81900000002</v>
      </c>
    </row>
    <row r="19" spans="2:8" ht="21" customHeight="1">
      <c r="B19" s="102" t="s">
        <v>264</v>
      </c>
      <c r="C19" s="259" t="s">
        <v>119</v>
      </c>
      <c r="D19" s="84" t="s">
        <v>126</v>
      </c>
      <c r="E19" s="84" t="s">
        <v>120</v>
      </c>
      <c r="F19" s="103">
        <v>696584961</v>
      </c>
      <c r="G19" s="84">
        <v>1</v>
      </c>
      <c r="H19" s="85">
        <f t="shared" si="0"/>
        <v>696584.96100000001</v>
      </c>
    </row>
    <row r="20" spans="2:8" ht="21" customHeight="1">
      <c r="B20" s="102" t="s">
        <v>265</v>
      </c>
      <c r="C20" s="259" t="s">
        <v>119</v>
      </c>
      <c r="D20" s="84" t="s">
        <v>126</v>
      </c>
      <c r="E20" s="84" t="s">
        <v>120</v>
      </c>
      <c r="F20" s="103">
        <v>720139348</v>
      </c>
      <c r="G20" s="84">
        <v>1</v>
      </c>
      <c r="H20" s="85">
        <f t="shared" si="0"/>
        <v>720139.348</v>
      </c>
    </row>
    <row r="21" spans="2:8" ht="21" customHeight="1">
      <c r="B21" s="102">
        <v>45231177</v>
      </c>
      <c r="C21" s="259" t="s">
        <v>119</v>
      </c>
      <c r="D21" s="84" t="s">
        <v>260</v>
      </c>
      <c r="E21" s="84" t="s">
        <v>120</v>
      </c>
      <c r="F21" s="103">
        <v>762313230</v>
      </c>
      <c r="G21" s="84">
        <v>1</v>
      </c>
      <c r="H21" s="85">
        <f t="shared" si="0"/>
        <v>762313.23</v>
      </c>
    </row>
    <row r="22" spans="2:8" ht="21" customHeight="1">
      <c r="B22" s="102" t="s">
        <v>266</v>
      </c>
      <c r="C22" s="259" t="s">
        <v>119</v>
      </c>
      <c r="D22" s="84" t="s">
        <v>260</v>
      </c>
      <c r="E22" s="84" t="s">
        <v>120</v>
      </c>
      <c r="F22" s="103">
        <v>395637000</v>
      </c>
      <c r="G22" s="84">
        <v>1</v>
      </c>
      <c r="H22" s="85">
        <f t="shared" si="0"/>
        <v>395637</v>
      </c>
    </row>
    <row r="23" spans="2:8" ht="21" customHeight="1">
      <c r="B23" s="102" t="s">
        <v>267</v>
      </c>
      <c r="C23" s="259" t="s">
        <v>119</v>
      </c>
      <c r="D23" s="84" t="s">
        <v>126</v>
      </c>
      <c r="E23" s="84" t="s">
        <v>120</v>
      </c>
      <c r="F23" s="103">
        <v>469992652</v>
      </c>
      <c r="G23" s="84">
        <v>1</v>
      </c>
      <c r="H23" s="85">
        <f t="shared" si="0"/>
        <v>469992.652</v>
      </c>
    </row>
    <row r="24" spans="2:8" ht="21" customHeight="1">
      <c r="B24" s="102" t="s">
        <v>268</v>
      </c>
      <c r="C24" s="259" t="s">
        <v>119</v>
      </c>
      <c r="D24" s="84" t="s">
        <v>126</v>
      </c>
      <c r="E24" s="84" t="s">
        <v>120</v>
      </c>
      <c r="F24" s="103">
        <v>2128849631</v>
      </c>
      <c r="G24" s="84">
        <v>1</v>
      </c>
      <c r="H24" s="85">
        <f t="shared" si="0"/>
        <v>2128849.6310000001</v>
      </c>
    </row>
    <row r="25" spans="2:8" ht="21" customHeight="1">
      <c r="B25" s="102">
        <v>45231177</v>
      </c>
      <c r="C25" s="259" t="s">
        <v>119</v>
      </c>
      <c r="D25" s="84" t="s">
        <v>126</v>
      </c>
      <c r="E25" s="84" t="s">
        <v>120</v>
      </c>
      <c r="F25" s="103">
        <v>323317631</v>
      </c>
      <c r="G25" s="84">
        <v>1</v>
      </c>
      <c r="H25" s="85">
        <f t="shared" si="0"/>
        <v>323317.63099999999</v>
      </c>
    </row>
    <row r="26" spans="2:8" ht="21" customHeight="1">
      <c r="B26" s="102" t="s">
        <v>269</v>
      </c>
      <c r="C26" s="259" t="s">
        <v>119</v>
      </c>
      <c r="D26" s="84" t="s">
        <v>260</v>
      </c>
      <c r="E26" s="84" t="s">
        <v>120</v>
      </c>
      <c r="F26" s="103">
        <v>968020569</v>
      </c>
      <c r="G26" s="84">
        <v>1</v>
      </c>
      <c r="H26" s="85">
        <f t="shared" si="0"/>
        <v>968020.56900000002</v>
      </c>
    </row>
    <row r="27" spans="2:8" ht="21" customHeight="1">
      <c r="B27" s="102" t="s">
        <v>270</v>
      </c>
      <c r="C27" s="259" t="s">
        <v>119</v>
      </c>
      <c r="D27" s="84" t="s">
        <v>126</v>
      </c>
      <c r="E27" s="84" t="s">
        <v>120</v>
      </c>
      <c r="F27" s="103">
        <v>514431322</v>
      </c>
      <c r="G27" s="84">
        <v>1</v>
      </c>
      <c r="H27" s="85">
        <f t="shared" si="0"/>
        <v>514431.32199999999</v>
      </c>
    </row>
    <row r="28" spans="2:8" ht="21" customHeight="1">
      <c r="B28" s="102" t="s">
        <v>271</v>
      </c>
      <c r="C28" s="259" t="s">
        <v>119</v>
      </c>
      <c r="D28" s="84" t="s">
        <v>126</v>
      </c>
      <c r="E28" s="84" t="s">
        <v>120</v>
      </c>
      <c r="F28" s="103">
        <v>619010046</v>
      </c>
      <c r="G28" s="84">
        <v>1</v>
      </c>
      <c r="H28" s="85">
        <f t="shared" si="0"/>
        <v>619010.04599999997</v>
      </c>
    </row>
    <row r="29" spans="2:8" ht="21" customHeight="1">
      <c r="B29" s="102" t="s">
        <v>272</v>
      </c>
      <c r="C29" s="259" t="s">
        <v>119</v>
      </c>
      <c r="D29" s="84" t="s">
        <v>126</v>
      </c>
      <c r="E29" s="84" t="s">
        <v>120</v>
      </c>
      <c r="F29" s="103">
        <v>1388100000</v>
      </c>
      <c r="G29" s="84">
        <v>1</v>
      </c>
      <c r="H29" s="85">
        <f t="shared" si="0"/>
        <v>1388100</v>
      </c>
    </row>
    <row r="30" spans="2:8" ht="21" customHeight="1">
      <c r="B30" s="102" t="s">
        <v>273</v>
      </c>
      <c r="C30" s="259" t="s">
        <v>119</v>
      </c>
      <c r="D30" s="84" t="s">
        <v>126</v>
      </c>
      <c r="E30" s="84" t="s">
        <v>120</v>
      </c>
      <c r="F30" s="103">
        <v>280758025</v>
      </c>
      <c r="G30" s="84">
        <v>1</v>
      </c>
      <c r="H30" s="85">
        <f t="shared" si="0"/>
        <v>280758.02500000002</v>
      </c>
    </row>
    <row r="31" spans="2:8" ht="21" customHeight="1">
      <c r="B31" s="102" t="s">
        <v>274</v>
      </c>
      <c r="C31" s="259" t="s">
        <v>119</v>
      </c>
      <c r="D31" s="84" t="s">
        <v>126</v>
      </c>
      <c r="E31" s="84" t="s">
        <v>120</v>
      </c>
      <c r="F31" s="103">
        <v>272886000</v>
      </c>
      <c r="G31" s="84">
        <v>1</v>
      </c>
      <c r="H31" s="85">
        <f t="shared" si="0"/>
        <v>272886</v>
      </c>
    </row>
    <row r="32" spans="2:8" ht="21" customHeight="1">
      <c r="B32" s="102" t="s">
        <v>275</v>
      </c>
      <c r="C32" s="259" t="s">
        <v>119</v>
      </c>
      <c r="D32" s="84" t="s">
        <v>126</v>
      </c>
      <c r="E32" s="84" t="s">
        <v>120</v>
      </c>
      <c r="F32" s="103">
        <v>254000000</v>
      </c>
      <c r="G32" s="84">
        <v>1</v>
      </c>
      <c r="H32" s="85">
        <f t="shared" si="0"/>
        <v>254000</v>
      </c>
    </row>
    <row r="33" spans="2:8" ht="21" customHeight="1">
      <c r="B33" s="102" t="s">
        <v>276</v>
      </c>
      <c r="C33" s="259" t="s">
        <v>119</v>
      </c>
      <c r="D33" s="84" t="s">
        <v>126</v>
      </c>
      <c r="E33" s="84" t="s">
        <v>120</v>
      </c>
      <c r="F33" s="103">
        <v>110613659</v>
      </c>
      <c r="G33" s="84">
        <v>1</v>
      </c>
      <c r="H33" s="85">
        <f t="shared" si="0"/>
        <v>110613.659</v>
      </c>
    </row>
    <row r="34" spans="2:8" ht="21" customHeight="1">
      <c r="B34" s="102" t="s">
        <v>277</v>
      </c>
      <c r="C34" s="259" t="s">
        <v>119</v>
      </c>
      <c r="D34" s="84" t="s">
        <v>126</v>
      </c>
      <c r="E34" s="84" t="s">
        <v>120</v>
      </c>
      <c r="F34" s="103">
        <v>236494218</v>
      </c>
      <c r="G34" s="84">
        <v>1</v>
      </c>
      <c r="H34" s="85">
        <f t="shared" si="0"/>
        <v>236494.21799999999</v>
      </c>
    </row>
    <row r="35" spans="2:8" ht="21" customHeight="1">
      <c r="B35" s="102">
        <v>45231177</v>
      </c>
      <c r="C35" s="259" t="s">
        <v>119</v>
      </c>
      <c r="D35" s="84" t="s">
        <v>127</v>
      </c>
      <c r="E35" s="84" t="s">
        <v>120</v>
      </c>
      <c r="F35" s="103">
        <v>2212571570</v>
      </c>
      <c r="G35" s="84">
        <v>1</v>
      </c>
      <c r="H35" s="85">
        <f t="shared" si="0"/>
        <v>2212571.5699999998</v>
      </c>
    </row>
    <row r="36" spans="2:8" ht="25.5" customHeight="1">
      <c r="B36" s="353" t="s">
        <v>121</v>
      </c>
      <c r="C36" s="354"/>
      <c r="D36" s="354"/>
      <c r="E36" s="354"/>
      <c r="F36" s="354"/>
      <c r="G36" s="355"/>
      <c r="H36" s="85">
        <f>H37+H38+H39+H40+H41+H42+H43+H44+H45+H46+H47+H48+H49+H50+H51+H52+H53+H54+H55+H56+H57+H58+H59+H60+H61+H62+H63+H64+H65+H66+H67+H68+H69+H70+H71+H72+H73+H74+H75+H76+H77+H78+H79+H80+H81</f>
        <v>253593.69100000005</v>
      </c>
    </row>
    <row r="37" spans="2:8" ht="25.5" customHeight="1">
      <c r="B37" s="102" t="s">
        <v>278</v>
      </c>
      <c r="C37" s="260" t="s">
        <v>122</v>
      </c>
      <c r="D37" s="84" t="s">
        <v>126</v>
      </c>
      <c r="E37" s="84" t="s">
        <v>120</v>
      </c>
      <c r="F37" s="264">
        <v>964376</v>
      </c>
      <c r="G37" s="84">
        <v>1</v>
      </c>
      <c r="H37" s="85">
        <f t="shared" ref="H37:H40" si="1">+G37*F37/1000</f>
        <v>964.37599999999998</v>
      </c>
    </row>
    <row r="38" spans="2:8" ht="21.75" customHeight="1">
      <c r="B38" s="102" t="s">
        <v>279</v>
      </c>
      <c r="C38" s="260" t="s">
        <v>122</v>
      </c>
      <c r="D38" s="84" t="s">
        <v>126</v>
      </c>
      <c r="E38" s="84" t="s">
        <v>120</v>
      </c>
      <c r="F38" s="264">
        <v>3880000</v>
      </c>
      <c r="G38" s="84">
        <v>1</v>
      </c>
      <c r="H38" s="85">
        <f t="shared" si="1"/>
        <v>3880</v>
      </c>
    </row>
    <row r="39" spans="2:8" ht="23.25" customHeight="1">
      <c r="B39" s="102">
        <v>71351540</v>
      </c>
      <c r="C39" s="356" t="s">
        <v>122</v>
      </c>
      <c r="D39" s="357" t="s">
        <v>262</v>
      </c>
      <c r="E39" s="357" t="s">
        <v>120</v>
      </c>
      <c r="F39" s="358">
        <v>6350000</v>
      </c>
      <c r="G39" s="357">
        <v>1</v>
      </c>
      <c r="H39" s="359">
        <f t="shared" si="1"/>
        <v>6350</v>
      </c>
    </row>
    <row r="40" spans="2:8" ht="22.5" customHeight="1">
      <c r="B40" s="102">
        <v>71351540</v>
      </c>
      <c r="C40" s="260" t="s">
        <v>122</v>
      </c>
      <c r="D40" s="84" t="s">
        <v>252</v>
      </c>
      <c r="E40" s="84" t="s">
        <v>120</v>
      </c>
      <c r="F40" s="264">
        <v>15803463</v>
      </c>
      <c r="G40" s="84">
        <v>1</v>
      </c>
      <c r="H40" s="85">
        <f t="shared" si="1"/>
        <v>15803.463</v>
      </c>
    </row>
    <row r="41" spans="2:8" ht="22.5" customHeight="1">
      <c r="B41" s="102" t="s">
        <v>280</v>
      </c>
      <c r="C41" s="260" t="s">
        <v>122</v>
      </c>
      <c r="D41" s="84" t="s">
        <v>126</v>
      </c>
      <c r="E41" s="84" t="s">
        <v>120</v>
      </c>
      <c r="F41" s="264">
        <v>4649900</v>
      </c>
      <c r="G41" s="84">
        <v>1</v>
      </c>
      <c r="H41" s="85">
        <f>+G41*F41/1000</f>
        <v>4649.8999999999996</v>
      </c>
    </row>
    <row r="42" spans="2:8">
      <c r="B42" s="102">
        <v>71351540</v>
      </c>
      <c r="C42" s="260" t="s">
        <v>122</v>
      </c>
      <c r="D42" s="84" t="s">
        <v>252</v>
      </c>
      <c r="E42" s="84" t="s">
        <v>120</v>
      </c>
      <c r="F42" s="264">
        <v>2126963</v>
      </c>
      <c r="G42" s="84">
        <v>1</v>
      </c>
      <c r="H42" s="85">
        <f t="shared" ref="H42:H81" si="2">+G42*F42/1000</f>
        <v>2126.9630000000002</v>
      </c>
    </row>
    <row r="43" spans="2:8">
      <c r="B43" s="102" t="s">
        <v>281</v>
      </c>
      <c r="C43" s="260" t="s">
        <v>122</v>
      </c>
      <c r="D43" s="84" t="s">
        <v>126</v>
      </c>
      <c r="E43" s="84" t="s">
        <v>120</v>
      </c>
      <c r="F43" s="264">
        <v>974141</v>
      </c>
      <c r="G43" s="84">
        <v>1</v>
      </c>
      <c r="H43" s="85">
        <f t="shared" si="2"/>
        <v>974.14099999999996</v>
      </c>
    </row>
    <row r="44" spans="2:8">
      <c r="B44" s="102" t="s">
        <v>282</v>
      </c>
      <c r="C44" s="260" t="s">
        <v>122</v>
      </c>
      <c r="D44" s="84" t="s">
        <v>126</v>
      </c>
      <c r="E44" s="84" t="s">
        <v>120</v>
      </c>
      <c r="F44" s="264">
        <v>8862453</v>
      </c>
      <c r="G44" s="84">
        <v>1</v>
      </c>
      <c r="H44" s="85">
        <f t="shared" si="2"/>
        <v>8862.4529999999995</v>
      </c>
    </row>
    <row r="45" spans="2:8">
      <c r="B45" s="102" t="s">
        <v>283</v>
      </c>
      <c r="C45" s="260" t="s">
        <v>122</v>
      </c>
      <c r="D45" s="84" t="s">
        <v>260</v>
      </c>
      <c r="E45" s="84" t="s">
        <v>120</v>
      </c>
      <c r="F45" s="264">
        <v>3990000</v>
      </c>
      <c r="G45" s="84">
        <v>1</v>
      </c>
      <c r="H45" s="85">
        <f t="shared" si="2"/>
        <v>3990</v>
      </c>
    </row>
    <row r="46" spans="2:8">
      <c r="B46" s="102" t="s">
        <v>284</v>
      </c>
      <c r="C46" s="260" t="s">
        <v>122</v>
      </c>
      <c r="D46" s="84" t="s">
        <v>252</v>
      </c>
      <c r="E46" s="84" t="s">
        <v>120</v>
      </c>
      <c r="F46" s="264">
        <v>5837481</v>
      </c>
      <c r="G46" s="84">
        <v>1</v>
      </c>
      <c r="H46" s="85">
        <f t="shared" si="2"/>
        <v>5837.4809999999998</v>
      </c>
    </row>
    <row r="47" spans="2:8">
      <c r="B47" s="102" t="s">
        <v>285</v>
      </c>
      <c r="C47" s="260" t="s">
        <v>122</v>
      </c>
      <c r="D47" s="84" t="s">
        <v>126</v>
      </c>
      <c r="E47" s="84" t="s">
        <v>120</v>
      </c>
      <c r="F47" s="264">
        <v>12313934</v>
      </c>
      <c r="G47" s="84">
        <v>1</v>
      </c>
      <c r="H47" s="85">
        <f t="shared" si="2"/>
        <v>12313.933999999999</v>
      </c>
    </row>
    <row r="48" spans="2:8">
      <c r="B48" s="102">
        <v>71351540</v>
      </c>
      <c r="C48" s="260" t="s">
        <v>122</v>
      </c>
      <c r="D48" s="84" t="s">
        <v>252</v>
      </c>
      <c r="E48" s="84" t="s">
        <v>120</v>
      </c>
      <c r="F48" s="264">
        <v>1127436</v>
      </c>
      <c r="G48" s="84">
        <v>1</v>
      </c>
      <c r="H48" s="85">
        <f t="shared" si="2"/>
        <v>1127.4359999999999</v>
      </c>
    </row>
    <row r="49" spans="2:8">
      <c r="B49" s="102" t="s">
        <v>286</v>
      </c>
      <c r="C49" s="260" t="s">
        <v>122</v>
      </c>
      <c r="D49" s="84" t="s">
        <v>260</v>
      </c>
      <c r="E49" s="84" t="s">
        <v>120</v>
      </c>
      <c r="F49" s="264">
        <v>4967323</v>
      </c>
      <c r="G49" s="84">
        <v>1</v>
      </c>
      <c r="H49" s="85">
        <f t="shared" si="2"/>
        <v>4967.3230000000003</v>
      </c>
    </row>
    <row r="50" spans="2:8">
      <c r="B50" s="102">
        <v>71351540</v>
      </c>
      <c r="C50" s="260" t="s">
        <v>122</v>
      </c>
      <c r="D50" s="84" t="s">
        <v>126</v>
      </c>
      <c r="E50" s="84" t="s">
        <v>120</v>
      </c>
      <c r="F50" s="264">
        <v>3877445</v>
      </c>
      <c r="G50" s="84">
        <v>1</v>
      </c>
      <c r="H50" s="85">
        <f t="shared" si="2"/>
        <v>3877.4450000000002</v>
      </c>
    </row>
    <row r="51" spans="2:8">
      <c r="B51" s="102" t="s">
        <v>287</v>
      </c>
      <c r="C51" s="260" t="s">
        <v>122</v>
      </c>
      <c r="D51" s="84" t="s">
        <v>126</v>
      </c>
      <c r="E51" s="84" t="s">
        <v>120</v>
      </c>
      <c r="F51" s="264">
        <v>2651665</v>
      </c>
      <c r="G51" s="84">
        <v>1</v>
      </c>
      <c r="H51" s="85">
        <f t="shared" si="2"/>
        <v>2651.665</v>
      </c>
    </row>
    <row r="52" spans="2:8">
      <c r="B52" s="102">
        <v>71351540</v>
      </c>
      <c r="C52" s="260" t="s">
        <v>122</v>
      </c>
      <c r="D52" s="84" t="s">
        <v>252</v>
      </c>
      <c r="E52" s="84" t="s">
        <v>120</v>
      </c>
      <c r="F52" s="264">
        <v>2518881</v>
      </c>
      <c r="G52" s="84">
        <v>1</v>
      </c>
      <c r="H52" s="85">
        <f t="shared" si="2"/>
        <v>2518.8809999999999</v>
      </c>
    </row>
    <row r="53" spans="2:8">
      <c r="B53" s="102" t="s">
        <v>288</v>
      </c>
      <c r="C53" s="260" t="s">
        <v>122</v>
      </c>
      <c r="D53" s="84" t="s">
        <v>126</v>
      </c>
      <c r="E53" s="84" t="s">
        <v>120</v>
      </c>
      <c r="F53" s="264">
        <v>11400000</v>
      </c>
      <c r="G53" s="84">
        <v>1</v>
      </c>
      <c r="H53" s="85">
        <f t="shared" si="2"/>
        <v>11400</v>
      </c>
    </row>
    <row r="54" spans="2:8">
      <c r="B54" s="102" t="s">
        <v>289</v>
      </c>
      <c r="C54" s="260" t="s">
        <v>122</v>
      </c>
      <c r="D54" s="84" t="s">
        <v>126</v>
      </c>
      <c r="E54" s="84" t="s">
        <v>120</v>
      </c>
      <c r="F54" s="264">
        <v>5770880</v>
      </c>
      <c r="G54" s="84">
        <v>1</v>
      </c>
      <c r="H54" s="85">
        <f t="shared" si="2"/>
        <v>5770.88</v>
      </c>
    </row>
    <row r="55" spans="2:8">
      <c r="B55" s="102" t="s">
        <v>290</v>
      </c>
      <c r="C55" s="260" t="s">
        <v>122</v>
      </c>
      <c r="D55" s="84" t="s">
        <v>126</v>
      </c>
      <c r="E55" s="84" t="s">
        <v>120</v>
      </c>
      <c r="F55" s="264">
        <v>8429120</v>
      </c>
      <c r="G55" s="84">
        <v>1</v>
      </c>
      <c r="H55" s="85">
        <f t="shared" si="2"/>
        <v>8429.1200000000008</v>
      </c>
    </row>
    <row r="56" spans="2:8">
      <c r="B56" s="102" t="s">
        <v>291</v>
      </c>
      <c r="C56" s="260" t="s">
        <v>122</v>
      </c>
      <c r="D56" s="84" t="s">
        <v>126</v>
      </c>
      <c r="E56" s="84" t="s">
        <v>120</v>
      </c>
      <c r="F56" s="264">
        <v>2400000</v>
      </c>
      <c r="G56" s="84">
        <v>1</v>
      </c>
      <c r="H56" s="85">
        <f t="shared" si="2"/>
        <v>2400</v>
      </c>
    </row>
    <row r="57" spans="2:8">
      <c r="B57" s="102">
        <v>71351540</v>
      </c>
      <c r="C57" s="260" t="s">
        <v>122</v>
      </c>
      <c r="D57" s="84" t="s">
        <v>262</v>
      </c>
      <c r="E57" s="84" t="s">
        <v>120</v>
      </c>
      <c r="F57" s="264">
        <v>21690252</v>
      </c>
      <c r="G57" s="84">
        <v>1</v>
      </c>
      <c r="H57" s="85">
        <f t="shared" si="2"/>
        <v>21690.252</v>
      </c>
    </row>
    <row r="58" spans="2:8">
      <c r="B58" s="265">
        <v>98111140</v>
      </c>
      <c r="C58" s="266" t="s">
        <v>123</v>
      </c>
      <c r="D58" s="84" t="s">
        <v>127</v>
      </c>
      <c r="E58" s="267" t="s">
        <v>120</v>
      </c>
      <c r="F58" s="264">
        <v>2379711</v>
      </c>
      <c r="G58" s="267">
        <v>1</v>
      </c>
      <c r="H58" s="85">
        <f t="shared" si="2"/>
        <v>2379.7109999999998</v>
      </c>
    </row>
    <row r="59" spans="2:8">
      <c r="B59" s="265">
        <v>98111140</v>
      </c>
      <c r="C59" s="266" t="s">
        <v>123</v>
      </c>
      <c r="D59" s="84" t="s">
        <v>127</v>
      </c>
      <c r="E59" s="267" t="s">
        <v>120</v>
      </c>
      <c r="F59" s="264">
        <v>8124630</v>
      </c>
      <c r="G59" s="267">
        <v>1</v>
      </c>
      <c r="H59" s="85">
        <f t="shared" si="2"/>
        <v>8124.63</v>
      </c>
    </row>
    <row r="60" spans="2:8">
      <c r="B60" s="265">
        <v>98111140</v>
      </c>
      <c r="C60" s="266" t="s">
        <v>123</v>
      </c>
      <c r="D60" s="84" t="s">
        <v>127</v>
      </c>
      <c r="E60" s="267" t="s">
        <v>120</v>
      </c>
      <c r="F60" s="264">
        <v>4401400</v>
      </c>
      <c r="G60" s="267">
        <v>1</v>
      </c>
      <c r="H60" s="85">
        <f t="shared" si="2"/>
        <v>4401.3999999999996</v>
      </c>
    </row>
    <row r="61" spans="2:8">
      <c r="B61" s="265">
        <v>98111140</v>
      </c>
      <c r="C61" s="266" t="s">
        <v>123</v>
      </c>
      <c r="D61" s="84" t="s">
        <v>127</v>
      </c>
      <c r="E61" s="267" t="s">
        <v>120</v>
      </c>
      <c r="F61" s="264">
        <v>12010669</v>
      </c>
      <c r="G61" s="267">
        <v>1</v>
      </c>
      <c r="H61" s="85">
        <f t="shared" si="2"/>
        <v>12010.669</v>
      </c>
    </row>
    <row r="62" spans="2:8">
      <c r="B62" s="265">
        <v>98111140</v>
      </c>
      <c r="C62" s="266" t="s">
        <v>123</v>
      </c>
      <c r="D62" s="84" t="s">
        <v>127</v>
      </c>
      <c r="E62" s="267" t="s">
        <v>120</v>
      </c>
      <c r="F62" s="264">
        <v>5838953</v>
      </c>
      <c r="G62" s="267">
        <v>1</v>
      </c>
      <c r="H62" s="85">
        <f t="shared" si="2"/>
        <v>5838.9530000000004</v>
      </c>
    </row>
    <row r="63" spans="2:8">
      <c r="B63" s="265">
        <v>98111140</v>
      </c>
      <c r="C63" s="266" t="s">
        <v>123</v>
      </c>
      <c r="D63" s="84" t="s">
        <v>127</v>
      </c>
      <c r="E63" s="267" t="s">
        <v>120</v>
      </c>
      <c r="F63" s="264">
        <v>3970408</v>
      </c>
      <c r="G63" s="267">
        <v>1</v>
      </c>
      <c r="H63" s="85">
        <f t="shared" si="2"/>
        <v>3970.4079999999999</v>
      </c>
    </row>
    <row r="64" spans="2:8">
      <c r="B64" s="265">
        <v>98111140</v>
      </c>
      <c r="C64" s="266" t="s">
        <v>123</v>
      </c>
      <c r="D64" s="84" t="s">
        <v>127</v>
      </c>
      <c r="E64" s="267" t="s">
        <v>120</v>
      </c>
      <c r="F64" s="264">
        <v>1878216</v>
      </c>
      <c r="G64" s="267">
        <v>1</v>
      </c>
      <c r="H64" s="85">
        <f t="shared" si="2"/>
        <v>1878.2159999999999</v>
      </c>
    </row>
    <row r="65" spans="2:8">
      <c r="B65" s="265">
        <v>98111140</v>
      </c>
      <c r="C65" s="266" t="s">
        <v>123</v>
      </c>
      <c r="D65" s="84" t="s">
        <v>127</v>
      </c>
      <c r="E65" s="267" t="s">
        <v>120</v>
      </c>
      <c r="F65" s="264">
        <v>5860198</v>
      </c>
      <c r="G65" s="267">
        <v>1</v>
      </c>
      <c r="H65" s="85">
        <f t="shared" si="2"/>
        <v>5860.1980000000003</v>
      </c>
    </row>
    <row r="66" spans="2:8">
      <c r="B66" s="265">
        <v>98111140</v>
      </c>
      <c r="C66" s="266" t="s">
        <v>123</v>
      </c>
      <c r="D66" s="84" t="s">
        <v>127</v>
      </c>
      <c r="E66" s="267" t="s">
        <v>120</v>
      </c>
      <c r="F66" s="264">
        <v>6275580</v>
      </c>
      <c r="G66" s="267">
        <v>1</v>
      </c>
      <c r="H66" s="85">
        <f t="shared" si="2"/>
        <v>6275.58</v>
      </c>
    </row>
    <row r="67" spans="2:8">
      <c r="B67" s="265">
        <v>98111140</v>
      </c>
      <c r="C67" s="266" t="s">
        <v>123</v>
      </c>
      <c r="D67" s="84" t="s">
        <v>127</v>
      </c>
      <c r="E67" s="267" t="s">
        <v>120</v>
      </c>
      <c r="F67" s="264">
        <v>2782178</v>
      </c>
      <c r="G67" s="267">
        <v>1</v>
      </c>
      <c r="H67" s="85">
        <f t="shared" si="2"/>
        <v>2782.1779999999999</v>
      </c>
    </row>
    <row r="68" spans="2:8">
      <c r="B68" s="265">
        <v>98111140</v>
      </c>
      <c r="C68" s="266" t="s">
        <v>123</v>
      </c>
      <c r="D68" s="84" t="s">
        <v>127</v>
      </c>
      <c r="E68" s="267" t="s">
        <v>120</v>
      </c>
      <c r="F68" s="264">
        <v>3610727</v>
      </c>
      <c r="G68" s="267">
        <v>1</v>
      </c>
      <c r="H68" s="85">
        <f t="shared" si="2"/>
        <v>3610.7269999999999</v>
      </c>
    </row>
    <row r="69" spans="2:8">
      <c r="B69" s="265">
        <v>98111140</v>
      </c>
      <c r="C69" s="266" t="s">
        <v>123</v>
      </c>
      <c r="D69" s="84" t="s">
        <v>127</v>
      </c>
      <c r="E69" s="267" t="s">
        <v>120</v>
      </c>
      <c r="F69" s="264">
        <v>16584475</v>
      </c>
      <c r="G69" s="267">
        <v>1</v>
      </c>
      <c r="H69" s="85">
        <f t="shared" si="2"/>
        <v>16584.474999999999</v>
      </c>
    </row>
    <row r="70" spans="2:8">
      <c r="B70" s="265">
        <v>98111140</v>
      </c>
      <c r="C70" s="266" t="s">
        <v>123</v>
      </c>
      <c r="D70" s="84" t="s">
        <v>127</v>
      </c>
      <c r="E70" s="267" t="s">
        <v>120</v>
      </c>
      <c r="F70" s="264">
        <v>920835</v>
      </c>
      <c r="G70" s="267">
        <v>1</v>
      </c>
      <c r="H70" s="85">
        <f t="shared" si="2"/>
        <v>920.83500000000004</v>
      </c>
    </row>
    <row r="71" spans="2:8">
      <c r="B71" s="265">
        <v>98111140</v>
      </c>
      <c r="C71" s="266" t="s">
        <v>123</v>
      </c>
      <c r="D71" s="84" t="s">
        <v>127</v>
      </c>
      <c r="E71" s="267" t="s">
        <v>120</v>
      </c>
      <c r="F71" s="264">
        <v>7235051</v>
      </c>
      <c r="G71" s="267">
        <v>1</v>
      </c>
      <c r="H71" s="85">
        <f t="shared" si="2"/>
        <v>7235.0510000000004</v>
      </c>
    </row>
    <row r="72" spans="2:8">
      <c r="B72" s="265">
        <v>98111140</v>
      </c>
      <c r="C72" s="266" t="s">
        <v>123</v>
      </c>
      <c r="D72" s="84" t="s">
        <v>127</v>
      </c>
      <c r="E72" s="267" t="s">
        <v>120</v>
      </c>
      <c r="F72" s="264">
        <v>1904842</v>
      </c>
      <c r="G72" s="267">
        <v>1</v>
      </c>
      <c r="H72" s="85">
        <f t="shared" si="2"/>
        <v>1904.8420000000001</v>
      </c>
    </row>
    <row r="73" spans="2:8">
      <c r="B73" s="265">
        <v>98111140</v>
      </c>
      <c r="C73" s="266" t="s">
        <v>123</v>
      </c>
      <c r="D73" s="84" t="s">
        <v>127</v>
      </c>
      <c r="E73" s="267" t="s">
        <v>120</v>
      </c>
      <c r="F73" s="264">
        <v>4495462</v>
      </c>
      <c r="G73" s="267">
        <v>1</v>
      </c>
      <c r="H73" s="85">
        <f t="shared" si="2"/>
        <v>4495.4620000000004</v>
      </c>
    </row>
    <row r="74" spans="2:8">
      <c r="B74" s="265">
        <v>98111140</v>
      </c>
      <c r="C74" s="266" t="s">
        <v>123</v>
      </c>
      <c r="D74" s="84" t="s">
        <v>127</v>
      </c>
      <c r="E74" s="267" t="s">
        <v>120</v>
      </c>
      <c r="F74" s="264">
        <v>2194227</v>
      </c>
      <c r="G74" s="267">
        <v>1</v>
      </c>
      <c r="H74" s="85">
        <f t="shared" si="2"/>
        <v>2194.2269999999999</v>
      </c>
    </row>
    <row r="75" spans="2:8">
      <c r="B75" s="265">
        <v>98111140</v>
      </c>
      <c r="C75" s="266" t="s">
        <v>123</v>
      </c>
      <c r="D75" s="84" t="s">
        <v>127</v>
      </c>
      <c r="E75" s="267" t="s">
        <v>120</v>
      </c>
      <c r="F75" s="264">
        <v>9899556</v>
      </c>
      <c r="G75" s="267">
        <v>1</v>
      </c>
      <c r="H75" s="85">
        <f t="shared" si="2"/>
        <v>9899.5560000000005</v>
      </c>
    </row>
    <row r="76" spans="2:8">
      <c r="B76" s="265">
        <v>98111140</v>
      </c>
      <c r="C76" s="266" t="s">
        <v>123</v>
      </c>
      <c r="D76" s="84" t="s">
        <v>127</v>
      </c>
      <c r="E76" s="267" t="s">
        <v>120</v>
      </c>
      <c r="F76" s="264">
        <v>1773158</v>
      </c>
      <c r="G76" s="267">
        <v>1</v>
      </c>
      <c r="H76" s="85">
        <f t="shared" si="2"/>
        <v>1773.1579999999999</v>
      </c>
    </row>
    <row r="77" spans="2:8">
      <c r="B77" s="265">
        <v>98111140</v>
      </c>
      <c r="C77" s="266" t="s">
        <v>123</v>
      </c>
      <c r="D77" s="84" t="s">
        <v>127</v>
      </c>
      <c r="E77" s="267" t="s">
        <v>120</v>
      </c>
      <c r="F77" s="264">
        <v>1787517</v>
      </c>
      <c r="G77" s="267">
        <v>1</v>
      </c>
      <c r="H77" s="85">
        <f t="shared" si="2"/>
        <v>1787.5170000000001</v>
      </c>
    </row>
    <row r="78" spans="2:8">
      <c r="B78" s="265">
        <v>98111140</v>
      </c>
      <c r="C78" s="266" t="s">
        <v>123</v>
      </c>
      <c r="D78" s="84" t="s">
        <v>127</v>
      </c>
      <c r="E78" s="267" t="s">
        <v>120</v>
      </c>
      <c r="F78" s="264">
        <v>1747381</v>
      </c>
      <c r="G78" s="267">
        <v>1</v>
      </c>
      <c r="H78" s="85">
        <f t="shared" si="2"/>
        <v>1747.3810000000001</v>
      </c>
    </row>
    <row r="79" spans="2:8">
      <c r="B79" s="265">
        <v>98111140</v>
      </c>
      <c r="C79" s="266" t="s">
        <v>123</v>
      </c>
      <c r="D79" s="84" t="s">
        <v>127</v>
      </c>
      <c r="E79" s="267" t="s">
        <v>120</v>
      </c>
      <c r="F79" s="264">
        <v>647038</v>
      </c>
      <c r="G79" s="267">
        <v>1</v>
      </c>
      <c r="H79" s="85">
        <f t="shared" si="2"/>
        <v>647.03800000000001</v>
      </c>
    </row>
    <row r="80" spans="2:8">
      <c r="B80" s="265">
        <v>98111140</v>
      </c>
      <c r="C80" s="266" t="s">
        <v>123</v>
      </c>
      <c r="D80" s="84" t="s">
        <v>127</v>
      </c>
      <c r="E80" s="267" t="s">
        <v>120</v>
      </c>
      <c r="F80" s="264">
        <v>1765703</v>
      </c>
      <c r="G80" s="267">
        <v>1</v>
      </c>
      <c r="H80" s="85">
        <f t="shared" si="2"/>
        <v>1765.703</v>
      </c>
    </row>
    <row r="81" spans="2:8">
      <c r="B81" s="265">
        <v>98111140</v>
      </c>
      <c r="C81" s="266" t="s">
        <v>123</v>
      </c>
      <c r="D81" s="84" t="s">
        <v>127</v>
      </c>
      <c r="E81" s="267" t="s">
        <v>120</v>
      </c>
      <c r="F81" s="264">
        <v>14920063</v>
      </c>
      <c r="G81" s="267">
        <v>1</v>
      </c>
      <c r="H81" s="85">
        <f t="shared" si="2"/>
        <v>14920.063</v>
      </c>
    </row>
    <row r="82" spans="2:8">
      <c r="B82" s="101" t="s">
        <v>118</v>
      </c>
      <c r="C82" s="342" t="s">
        <v>93</v>
      </c>
      <c r="D82" s="342"/>
      <c r="E82" s="342"/>
      <c r="F82" s="342"/>
      <c r="G82" s="342"/>
      <c r="H82" s="19">
        <f>+H83+H85</f>
        <v>10933.878000000001</v>
      </c>
    </row>
    <row r="83" spans="2:8">
      <c r="B83" s="342" t="s">
        <v>153</v>
      </c>
      <c r="C83" s="342"/>
      <c r="D83" s="342"/>
      <c r="E83" s="342"/>
      <c r="F83" s="342"/>
      <c r="G83" s="342"/>
      <c r="H83" s="19">
        <f>SUM(H84:H84)</f>
        <v>10647.954</v>
      </c>
    </row>
    <row r="84" spans="2:8">
      <c r="B84" s="84" t="s">
        <v>292</v>
      </c>
      <c r="C84" s="124" t="s">
        <v>154</v>
      </c>
      <c r="D84" s="125" t="s">
        <v>252</v>
      </c>
      <c r="E84" s="84" t="s">
        <v>120</v>
      </c>
      <c r="F84" s="126">
        <v>10647954</v>
      </c>
      <c r="G84" s="84">
        <v>1</v>
      </c>
      <c r="H84" s="19">
        <f>+F84*G84/1000</f>
        <v>10647.954</v>
      </c>
    </row>
    <row r="85" spans="2:8">
      <c r="B85" s="347" t="s">
        <v>121</v>
      </c>
      <c r="C85" s="348"/>
      <c r="D85" s="348"/>
      <c r="E85" s="348"/>
      <c r="F85" s="348"/>
      <c r="G85" s="349"/>
      <c r="H85" s="19">
        <f>SUM(H86:H87)</f>
        <v>285.92399999999998</v>
      </c>
    </row>
    <row r="86" spans="2:8">
      <c r="B86" s="127">
        <v>98111140</v>
      </c>
      <c r="C86" s="260" t="s">
        <v>123</v>
      </c>
      <c r="D86" s="84" t="s">
        <v>127</v>
      </c>
      <c r="E86" s="84" t="s">
        <v>120</v>
      </c>
      <c r="F86" s="128">
        <v>66000</v>
      </c>
      <c r="G86" s="84">
        <v>1</v>
      </c>
      <c r="H86" s="19">
        <f t="shared" ref="H86:H87" si="3">+G86*F86/1000</f>
        <v>66</v>
      </c>
    </row>
    <row r="87" spans="2:8">
      <c r="B87" s="127">
        <v>71351540</v>
      </c>
      <c r="C87" s="259" t="s">
        <v>122</v>
      </c>
      <c r="D87" s="125" t="s">
        <v>252</v>
      </c>
      <c r="E87" s="84" t="s">
        <v>120</v>
      </c>
      <c r="F87" s="128">
        <v>219924</v>
      </c>
      <c r="G87" s="84">
        <v>1</v>
      </c>
      <c r="H87" s="19">
        <f t="shared" si="3"/>
        <v>219.92400000000001</v>
      </c>
    </row>
    <row r="90" spans="2:8" ht="51.75">
      <c r="C90" s="268" t="s">
        <v>128</v>
      </c>
      <c r="D90" s="64"/>
      <c r="E90" s="64"/>
      <c r="F90" s="269" t="s">
        <v>129</v>
      </c>
    </row>
  </sheetData>
  <mergeCells count="15">
    <mergeCell ref="B85:G85"/>
    <mergeCell ref="C10:G10"/>
    <mergeCell ref="B11:G11"/>
    <mergeCell ref="B36:G36"/>
    <mergeCell ref="C82:G82"/>
    <mergeCell ref="B83:G83"/>
    <mergeCell ref="B8:G8"/>
    <mergeCell ref="E9:G9"/>
    <mergeCell ref="B5:H5"/>
    <mergeCell ref="B6:B7"/>
    <mergeCell ref="C6:C7"/>
    <mergeCell ref="D6:D7"/>
    <mergeCell ref="E6:E7"/>
    <mergeCell ref="F6:F7"/>
    <mergeCell ref="G6:H6"/>
  </mergeCells>
  <phoneticPr fontId="81" type="noConversion"/>
  <pageMargins left="0.31496062992125984" right="0.23622047244094491" top="0.35433070866141736" bottom="0.74803149606299213" header="0.23622047244094491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Հավելված 9</vt:lpstr>
      <vt:lpstr>'Հավելված 1'!Print_Titles</vt:lpstr>
      <vt:lpstr>'Հավելված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https://mul2.gov.am/tasks/811788/oneclick/Havelvatsner_18.9.xlsx?token=77e7fabb8142db6bd6b7433ac7447fc1</cp:keywords>
  <cp:lastModifiedBy>Arpine Martirosyan</cp:lastModifiedBy>
  <cp:lastPrinted>2023-06-26T08:27:43Z</cp:lastPrinted>
  <dcterms:created xsi:type="dcterms:W3CDTF">2020-05-26T05:50:11Z</dcterms:created>
  <dcterms:modified xsi:type="dcterms:W3CDTF">2023-06-26T10:11:32Z</dcterms:modified>
</cp:coreProperties>
</file>