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809" firstSheet="4" activeTab="5"/>
  </bookViews>
  <sheets>
    <sheet name="Հավելված N 1" sheetId="53" r:id="rId1"/>
    <sheet name="Հավելված N 2" sheetId="59" r:id="rId2"/>
    <sheet name="Հավելված N 3" sheetId="27" r:id="rId3"/>
    <sheet name="Հավելված N 4" sheetId="32" r:id="rId4"/>
    <sheet name="Հավելված N 5" sheetId="36" r:id="rId5"/>
    <sheet name="Հավելված N 6" sheetId="35" r:id="rId6"/>
    <sheet name="Հավելված N 7" sheetId="51" r:id="rId7"/>
    <sheet name="Հավելված N 8" sheetId="29" r:id="rId8"/>
    <sheet name="Հավելված N 9" sheetId="57" r:id="rId9"/>
    <sheet name="Հավելված N 10" sheetId="41" r:id="rId10"/>
    <sheet name="Հավելված N 11" sheetId="47" r:id="rId11"/>
  </sheets>
  <definedNames>
    <definedName name="a" localSheetId="0">#REF!</definedName>
    <definedName name="a" localSheetId="1">#REF!</definedName>
    <definedName name="a" localSheetId="6">#REF!</definedName>
    <definedName name="a" localSheetId="8">#REF!</definedName>
    <definedName name="a">#REF!</definedName>
    <definedName name="AgencyCode" localSheetId="0">#REF!</definedName>
    <definedName name="AgencyCode" localSheetId="10">#REF!</definedName>
    <definedName name="AgencyCode" localSheetId="3">#REF!</definedName>
    <definedName name="AgencyCode" localSheetId="8">#REF!</definedName>
    <definedName name="AgencyCode">#REF!</definedName>
    <definedName name="AgencyName" localSheetId="0">#REF!</definedName>
    <definedName name="AgencyName" localSheetId="10">#REF!</definedName>
    <definedName name="AgencyName" localSheetId="3">#REF!</definedName>
    <definedName name="AgencyName" localSheetId="8">#REF!</definedName>
    <definedName name="AgencyName">#REF!</definedName>
    <definedName name="davit" localSheetId="0">#REF!</definedName>
    <definedName name="davit" localSheetId="10">#REF!</definedName>
    <definedName name="davit" localSheetId="8">#REF!</definedName>
    <definedName name="davit">#REF!</definedName>
    <definedName name="Functional1" localSheetId="0">#REF!</definedName>
    <definedName name="Functional1" localSheetId="10">#REF!</definedName>
    <definedName name="Functional1" localSheetId="3">#REF!</definedName>
    <definedName name="Functional1" localSheetId="8">#REF!</definedName>
    <definedName name="Functional1">#REF!</definedName>
    <definedName name="ggg" localSheetId="0">#REF!</definedName>
    <definedName name="ggg" localSheetId="10">#REF!</definedName>
    <definedName name="ggg" localSheetId="8">#REF!</definedName>
    <definedName name="ggg">#REF!</definedName>
    <definedName name="PANature" localSheetId="0">#REF!</definedName>
    <definedName name="PANature" localSheetId="10">#REF!</definedName>
    <definedName name="PANature" localSheetId="3">#REF!</definedName>
    <definedName name="PANature" localSheetId="8">#REF!</definedName>
    <definedName name="PANature">#REF!</definedName>
    <definedName name="PAType" localSheetId="0">#REF!</definedName>
    <definedName name="PAType" localSheetId="10">#REF!</definedName>
    <definedName name="PAType" localSheetId="3">#REF!</definedName>
    <definedName name="PAType" localSheetId="8">#REF!</definedName>
    <definedName name="PAType">#REF!</definedName>
    <definedName name="Performance2" localSheetId="0">#REF!</definedName>
    <definedName name="Performance2" localSheetId="10">#REF!</definedName>
    <definedName name="Performance2" localSheetId="3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10">#REF!</definedName>
    <definedName name="PerformanceType" localSheetId="3">#REF!</definedName>
    <definedName name="PerformanceType" localSheetId="8">#REF!</definedName>
    <definedName name="PerformanceType">#REF!</definedName>
    <definedName name="_xlnm.Print_Area" localSheetId="6">'Հավելված N 7'!$A$1:$L$18</definedName>
    <definedName name="_xlnm.Print_Titles" localSheetId="6">'Հավելված N 7'!$10:$11</definedName>
    <definedName name="Z_13F83A3E_B6D8_42AC_B920_567484E5956F_.wvu.Cols" localSheetId="6" hidden="1">'Հավելված N 7'!#REF!,'Հավելված N 7'!#REF!</definedName>
    <definedName name="Z_13F83A3E_B6D8_42AC_B920_567484E5956F_.wvu.PrintArea" localSheetId="6" hidden="1">'Հավելված N 7'!$A$1:$L$12</definedName>
    <definedName name="Z_15B1EF34_1112_4495_91A9_A2B9971866BB_.wvu.Cols" localSheetId="6" hidden="1">'Հավելված N 7'!#REF!</definedName>
    <definedName name="Z_28FBE60C_4D80_4C3C_B7B6_E911F1BA74D6_.wvu.Cols" localSheetId="6" hidden="1">'Հավելված N 7'!#REF!,'Հավելված N 7'!#REF!,'Հավելված N 7'!#REF!</definedName>
    <definedName name="Z_28FBE60C_4D80_4C3C_B7B6_E911F1BA74D6_.wvu.PrintArea" localSheetId="6" hidden="1">'Հավելված N 7'!$A$1:$L$12</definedName>
    <definedName name="Z_28FBE60C_4D80_4C3C_B7B6_E911F1BA74D6_.wvu.PrintTitles" localSheetId="6" hidden="1">'Հավելված N 7'!#REF!</definedName>
    <definedName name="Z_6E1D33A1_9AEB_4C8B_97E5_3DA8F987F057_.wvu.PrintArea" localSheetId="6" hidden="1">'Հավելված N 7'!$A$1:$L$12</definedName>
    <definedName name="Z_6E1D33A1_9AEB_4C8B_97E5_3DA8F987F057_.wvu.Rows" localSheetId="6" hidden="1">'Հավելված N 7'!$1:$2</definedName>
    <definedName name="Z_7F2E6424_D063_4EBF_A186_A35F70A8524B_.wvu.PrintArea" localSheetId="6" hidden="1">'Հավելված N 7'!$A$1:$L$12</definedName>
    <definedName name="Z_7F2E6424_D063_4EBF_A186_A35F70A8524B_.wvu.Rows" localSheetId="6" hidden="1">'Հավելված N 7'!$1:$2</definedName>
    <definedName name="Z_DE3A1748_A9E6_4267_90C4_BD50F66A61E4_.wvu.PrintArea" localSheetId="6" hidden="1">'Հավելված N 7'!$A$1:$L$12</definedName>
    <definedName name="Z_DE3A1748_A9E6_4267_90C4_BD50F66A61E4_.wvu.Rows" localSheetId="6" hidden="1">'Հավելված N 7'!$1:$2</definedName>
    <definedName name="Հավելված" localSheetId="0">#REF!</definedName>
    <definedName name="Հավելված" localSheetId="10">#REF!</definedName>
    <definedName name="Հավելված" localSheetId="6">#REF!</definedName>
    <definedName name="Հավելված" localSheetId="8">#REF!</definedName>
    <definedName name="Հավելված">#REF!</definedName>
    <definedName name="Մաս" localSheetId="0">#REF!</definedName>
    <definedName name="Մաս" localSheetId="10">#REF!</definedName>
    <definedName name="Մաս" localSheetId="8">#REF!</definedName>
    <definedName name="Մաս">#REF!</definedName>
    <definedName name="շախմատիստ" localSheetId="0">#REF!</definedName>
    <definedName name="շախմատիստ" localSheetId="10">#REF!</definedName>
    <definedName name="շախմատիստ" localSheetId="8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2" i="35"/>
  <c r="F12"/>
  <c r="J13" i="41" l="1"/>
  <c r="I21"/>
  <c r="I18"/>
  <c r="I58"/>
  <c r="I22"/>
  <c r="F36" i="36"/>
  <c r="I20" i="41"/>
  <c r="I19" s="1"/>
  <c r="H59" i="36" l="1"/>
  <c r="H57"/>
  <c r="H76"/>
  <c r="H75"/>
  <c r="H55"/>
  <c r="I23" i="41" l="1"/>
  <c r="I24"/>
  <c r="I26"/>
  <c r="I25"/>
  <c r="I27"/>
  <c r="H26" i="51"/>
  <c r="K26" s="1"/>
  <c r="J26" s="1"/>
  <c r="E26"/>
  <c r="I30" i="41"/>
  <c r="I43"/>
  <c r="I52"/>
  <c r="I42"/>
  <c r="I51"/>
  <c r="I41"/>
  <c r="I50"/>
  <c r="I40"/>
  <c r="I49"/>
  <c r="I48"/>
  <c r="I39"/>
  <c r="I55" l="1"/>
  <c r="I54"/>
  <c r="I53"/>
  <c r="I47"/>
  <c r="I46"/>
  <c r="I45"/>
  <c r="I44"/>
  <c r="I38"/>
  <c r="I37"/>
  <c r="I36"/>
  <c r="I35"/>
  <c r="I34"/>
  <c r="I33"/>
  <c r="I32"/>
  <c r="I31"/>
  <c r="E130" i="57"/>
  <c r="F130"/>
  <c r="D130"/>
  <c r="E153"/>
  <c r="F153"/>
  <c r="D153"/>
  <c r="E143"/>
  <c r="F143"/>
  <c r="D143"/>
  <c r="E65" i="29"/>
  <c r="F65"/>
  <c r="D65"/>
  <c r="E100"/>
  <c r="F100"/>
  <c r="D100"/>
  <c r="E55" i="27"/>
  <c r="F55"/>
  <c r="D55"/>
  <c r="E62"/>
  <c r="F62"/>
  <c r="D62"/>
  <c r="E87"/>
  <c r="F87"/>
  <c r="D87"/>
  <c r="H94" i="32"/>
  <c r="I94"/>
  <c r="G94"/>
  <c r="H102"/>
  <c r="I102"/>
  <c r="G102"/>
  <c r="I101"/>
  <c r="I100" s="1"/>
  <c r="I99" s="1"/>
  <c r="I98" s="1"/>
  <c r="I96" s="1"/>
  <c r="H101"/>
  <c r="H100" s="1"/>
  <c r="H99" s="1"/>
  <c r="H98" s="1"/>
  <c r="H96" s="1"/>
  <c r="G101"/>
  <c r="G100" s="1"/>
  <c r="G99" s="1"/>
  <c r="G98" s="1"/>
  <c r="G96" s="1"/>
  <c r="H66"/>
  <c r="H65" s="1"/>
  <c r="H64" s="1"/>
  <c r="H63" s="1"/>
  <c r="H62" s="1"/>
  <c r="H60" s="1"/>
  <c r="H58" s="1"/>
  <c r="H56" s="1"/>
  <c r="I66"/>
  <c r="I65" s="1"/>
  <c r="I64" s="1"/>
  <c r="I63" s="1"/>
  <c r="I62" s="1"/>
  <c r="I60" s="1"/>
  <c r="I58" s="1"/>
  <c r="I56" s="1"/>
  <c r="G66"/>
  <c r="G65"/>
  <c r="G64" s="1"/>
  <c r="G63" s="1"/>
  <c r="G62" s="1"/>
  <c r="G60" s="1"/>
  <c r="G58" s="1"/>
  <c r="G56" s="1"/>
  <c r="H86"/>
  <c r="I86"/>
  <c r="G86"/>
  <c r="G85" s="1"/>
  <c r="G84" s="1"/>
  <c r="G83" s="1"/>
  <c r="G82" s="1"/>
  <c r="G80" s="1"/>
  <c r="I85"/>
  <c r="I84" s="1"/>
  <c r="I83" s="1"/>
  <c r="I82" s="1"/>
  <c r="I80" s="1"/>
  <c r="H85"/>
  <c r="H84" s="1"/>
  <c r="H83" s="1"/>
  <c r="H82" s="1"/>
  <c r="H80" s="1"/>
  <c r="F36" i="35"/>
  <c r="G36"/>
  <c r="E36"/>
  <c r="E39"/>
  <c r="E38" s="1"/>
  <c r="E64"/>
  <c r="E63" s="1"/>
  <c r="E62"/>
  <c r="E61" s="1"/>
  <c r="E59" s="1"/>
  <c r="E57" s="1"/>
  <c r="E52"/>
  <c r="F52" s="1"/>
  <c r="G52" s="1"/>
  <c r="E55"/>
  <c r="F55" s="1"/>
  <c r="G55" s="1"/>
  <c r="F62"/>
  <c r="G62" s="1"/>
  <c r="G61" s="1"/>
  <c r="E54"/>
  <c r="F54" s="1"/>
  <c r="E51"/>
  <c r="F51" s="1"/>
  <c r="G51" s="1"/>
  <c r="E13" i="36"/>
  <c r="E15"/>
  <c r="E37"/>
  <c r="F46"/>
  <c r="G46"/>
  <c r="H46"/>
  <c r="E46"/>
  <c r="F50"/>
  <c r="G50"/>
  <c r="H50"/>
  <c r="F48"/>
  <c r="G48"/>
  <c r="H48"/>
  <c r="E50"/>
  <c r="E48"/>
  <c r="D49"/>
  <c r="F37"/>
  <c r="G37"/>
  <c r="H37"/>
  <c r="E40"/>
  <c r="D40" s="1"/>
  <c r="D42"/>
  <c r="D41"/>
  <c r="H40"/>
  <c r="G40"/>
  <c r="F40"/>
  <c r="F43"/>
  <c r="G43"/>
  <c r="H43"/>
  <c r="E43"/>
  <c r="D45"/>
  <c r="D51"/>
  <c r="D44"/>
  <c r="F39" i="35" l="1"/>
  <c r="G39" s="1"/>
  <c r="G38" s="1"/>
  <c r="F61"/>
  <c r="F50"/>
  <c r="F53"/>
  <c r="G50"/>
  <c r="E53"/>
  <c r="E50"/>
  <c r="F64"/>
  <c r="F63" s="1"/>
  <c r="G54"/>
  <c r="G53" s="1"/>
  <c r="F38" l="1"/>
  <c r="F48"/>
  <c r="E48"/>
  <c r="E46" s="1"/>
  <c r="G64"/>
  <c r="F59"/>
  <c r="F57" s="1"/>
  <c r="G48"/>
  <c r="G59" l="1"/>
  <c r="G57" s="1"/>
  <c r="G63"/>
  <c r="D32" i="36" l="1"/>
  <c r="H31"/>
  <c r="H29" s="1"/>
  <c r="G31"/>
  <c r="F31"/>
  <c r="F29" s="1"/>
  <c r="E31"/>
  <c r="G29"/>
  <c r="G93" i="32"/>
  <c r="G92" s="1"/>
  <c r="G91" s="1"/>
  <c r="G90" s="1"/>
  <c r="G89" s="1"/>
  <c r="G87" s="1"/>
  <c r="F56" i="35"/>
  <c r="F46" s="1"/>
  <c r="E113"/>
  <c r="E111" s="1"/>
  <c r="G120" i="32" s="1"/>
  <c r="G119" s="1"/>
  <c r="G118" s="1"/>
  <c r="G117" s="1"/>
  <c r="G116" s="1"/>
  <c r="G114" s="1"/>
  <c r="G112" s="1"/>
  <c r="D99" i="27" s="1"/>
  <c r="D122" i="29" s="1"/>
  <c r="D39" i="36"/>
  <c r="F94"/>
  <c r="E94"/>
  <c r="G98"/>
  <c r="D98" s="1"/>
  <c r="F115" i="35" s="1"/>
  <c r="G99" i="36"/>
  <c r="D99" s="1"/>
  <c r="F116" i="35" s="1"/>
  <c r="G116" s="1"/>
  <c r="G100" i="36"/>
  <c r="D100" s="1"/>
  <c r="F117" i="35" s="1"/>
  <c r="G117" s="1"/>
  <c r="G101" i="36"/>
  <c r="D101" s="1"/>
  <c r="F118" i="35" s="1"/>
  <c r="G118" s="1"/>
  <c r="G102" i="36"/>
  <c r="D102" s="1"/>
  <c r="F119" i="35" s="1"/>
  <c r="G119" s="1"/>
  <c r="G97" i="36"/>
  <c r="D97" s="1"/>
  <c r="F114" i="35" s="1"/>
  <c r="G114" s="1"/>
  <c r="H96" i="36"/>
  <c r="H94" s="1"/>
  <c r="F96"/>
  <c r="E96"/>
  <c r="I63" i="41"/>
  <c r="I69"/>
  <c r="I68"/>
  <c r="I67"/>
  <c r="I66"/>
  <c r="I65"/>
  <c r="I64"/>
  <c r="D81" i="27" l="1"/>
  <c r="D90" i="29" s="1"/>
  <c r="G78" i="32"/>
  <c r="G56" i="35"/>
  <c r="G46" s="1"/>
  <c r="E109"/>
  <c r="D31" i="36"/>
  <c r="E29"/>
  <c r="D29" s="1"/>
  <c r="D163" i="57"/>
  <c r="H93" i="32"/>
  <c r="H92" s="1"/>
  <c r="H91" s="1"/>
  <c r="H90" s="1"/>
  <c r="H89" s="1"/>
  <c r="H87" s="1"/>
  <c r="D207" i="57"/>
  <c r="F113" i="35"/>
  <c r="F111" s="1"/>
  <c r="H120" i="32" s="1"/>
  <c r="H119" s="1"/>
  <c r="H118" s="1"/>
  <c r="H117" s="1"/>
  <c r="H116" s="1"/>
  <c r="H114" s="1"/>
  <c r="G115" i="35"/>
  <c r="G113" s="1"/>
  <c r="G111" s="1"/>
  <c r="G96" i="36"/>
  <c r="I62" i="41"/>
  <c r="E81" i="27" l="1"/>
  <c r="E90" i="29" s="1"/>
  <c r="H78" i="32"/>
  <c r="I93"/>
  <c r="I92" s="1"/>
  <c r="I91" s="1"/>
  <c r="I90" s="1"/>
  <c r="I89" s="1"/>
  <c r="I87" s="1"/>
  <c r="F207" i="57" s="1"/>
  <c r="E207"/>
  <c r="F109" i="35"/>
  <c r="I120" i="32"/>
  <c r="I119" s="1"/>
  <c r="I118" s="1"/>
  <c r="I117" s="1"/>
  <c r="I116" s="1"/>
  <c r="I114" s="1"/>
  <c r="G109" i="35"/>
  <c r="H112" i="32"/>
  <c r="E99" i="27" s="1"/>
  <c r="E122" i="29" s="1"/>
  <c r="E163" i="57"/>
  <c r="D96" i="36"/>
  <c r="G94"/>
  <c r="G13" s="1"/>
  <c r="I29" i="41"/>
  <c r="I61"/>
  <c r="F81" i="27" l="1"/>
  <c r="F90" i="29" s="1"/>
  <c r="I78" i="32"/>
  <c r="I112"/>
  <c r="F99" i="27" s="1"/>
  <c r="F122" i="29" s="1"/>
  <c r="F163" i="57"/>
  <c r="D94" i="36"/>
  <c r="E33" i="35"/>
  <c r="F33" s="1"/>
  <c r="G33" s="1"/>
  <c r="E31"/>
  <c r="F31" s="1"/>
  <c r="G31" s="1"/>
  <c r="E29"/>
  <c r="F29" s="1"/>
  <c r="F28" s="1"/>
  <c r="E28" l="1"/>
  <c r="G29"/>
  <c r="G28" s="1"/>
  <c r="E32" l="1"/>
  <c r="E30"/>
  <c r="E18"/>
  <c r="E16" s="1"/>
  <c r="G48" i="32" s="1"/>
  <c r="G47" s="1"/>
  <c r="G46" s="1"/>
  <c r="G45" s="1"/>
  <c r="G44" s="1"/>
  <c r="G42" s="1"/>
  <c r="D24" i="57" s="1"/>
  <c r="F18" i="36"/>
  <c r="D83"/>
  <c r="E98" i="35" s="1"/>
  <c r="F98" s="1"/>
  <c r="G98" s="1"/>
  <c r="D87" i="36"/>
  <c r="E102" i="35" s="1"/>
  <c r="F102" s="1"/>
  <c r="G102" s="1"/>
  <c r="D88" i="36"/>
  <c r="E103" i="35" s="1"/>
  <c r="D89" i="36"/>
  <c r="E104" i="35" s="1"/>
  <c r="F104" s="1"/>
  <c r="G104" s="1"/>
  <c r="D90" i="36"/>
  <c r="E105" i="35" s="1"/>
  <c r="F105" s="1"/>
  <c r="G105" s="1"/>
  <c r="H91" i="36"/>
  <c r="D91" s="1"/>
  <c r="E106" i="35" s="1"/>
  <c r="F106" s="1"/>
  <c r="G106" s="1"/>
  <c r="D81" i="36"/>
  <c r="E96" i="35" s="1"/>
  <c r="F96" s="1"/>
  <c r="G96" s="1"/>
  <c r="D80" i="36"/>
  <c r="E95" i="35" s="1"/>
  <c r="F95" s="1"/>
  <c r="G95" s="1"/>
  <c r="H73" i="36"/>
  <c r="D73" s="1"/>
  <c r="E88" i="35" s="1"/>
  <c r="F88" s="1"/>
  <c r="G88" s="1"/>
  <c r="H72" i="36"/>
  <c r="D72" s="1"/>
  <c r="E87" i="35" s="1"/>
  <c r="F87" s="1"/>
  <c r="G87" s="1"/>
  <c r="H71" i="36"/>
  <c r="D71" s="1"/>
  <c r="E86" i="35" s="1"/>
  <c r="F86" s="1"/>
  <c r="G86" s="1"/>
  <c r="H70" i="36"/>
  <c r="D70" s="1"/>
  <c r="E85" i="35" s="1"/>
  <c r="F85" s="1"/>
  <c r="G85" s="1"/>
  <c r="H69" i="36"/>
  <c r="D69" s="1"/>
  <c r="E84" i="35" s="1"/>
  <c r="F84" s="1"/>
  <c r="G84" s="1"/>
  <c r="H68" i="36"/>
  <c r="D68" s="1"/>
  <c r="E83" i="35" s="1"/>
  <c r="F83" s="1"/>
  <c r="G83" s="1"/>
  <c r="H67" i="36"/>
  <c r="D67" s="1"/>
  <c r="E82" i="35" s="1"/>
  <c r="F82" s="1"/>
  <c r="G82" s="1"/>
  <c r="H66" i="36"/>
  <c r="D66" s="1"/>
  <c r="E81" i="35" s="1"/>
  <c r="F81" s="1"/>
  <c r="G81" s="1"/>
  <c r="H65" i="36"/>
  <c r="D65" s="1"/>
  <c r="E80" i="35" s="1"/>
  <c r="F80" s="1"/>
  <c r="G80" s="1"/>
  <c r="H64" i="36"/>
  <c r="D64" s="1"/>
  <c r="E79" i="35" s="1"/>
  <c r="F79" s="1"/>
  <c r="G79" s="1"/>
  <c r="H63" i="36"/>
  <c r="D63" s="1"/>
  <c r="E78" i="35" s="1"/>
  <c r="F78" s="1"/>
  <c r="G78" s="1"/>
  <c r="H62" i="36"/>
  <c r="D62" s="1"/>
  <c r="E77" i="35" s="1"/>
  <c r="F77" s="1"/>
  <c r="G77" s="1"/>
  <c r="H61" i="36"/>
  <c r="H60"/>
  <c r="D60" s="1"/>
  <c r="E75" i="35" s="1"/>
  <c r="F20" i="36"/>
  <c r="F77"/>
  <c r="G77"/>
  <c r="E77"/>
  <c r="D79"/>
  <c r="E94" i="35" s="1"/>
  <c r="F94" s="1"/>
  <c r="G94" s="1"/>
  <c r="D78" i="36"/>
  <c r="E93" i="35" s="1"/>
  <c r="F58" i="36"/>
  <c r="G58"/>
  <c r="E58"/>
  <c r="F82"/>
  <c r="G82"/>
  <c r="E82"/>
  <c r="D85"/>
  <c r="E100" i="35" s="1"/>
  <c r="F100" s="1"/>
  <c r="G100" s="1"/>
  <c r="D86" i="36"/>
  <c r="E101" i="35" s="1"/>
  <c r="F101" s="1"/>
  <c r="G101" s="1"/>
  <c r="F93" l="1"/>
  <c r="E92"/>
  <c r="F103"/>
  <c r="F75"/>
  <c r="E26"/>
  <c r="H77" i="36"/>
  <c r="D77" s="1"/>
  <c r="H58"/>
  <c r="D61"/>
  <c r="E76" i="35" s="1"/>
  <c r="F76" s="1"/>
  <c r="G76" s="1"/>
  <c r="H82" i="36"/>
  <c r="D82" s="1"/>
  <c r="D84"/>
  <c r="E99" i="35" s="1"/>
  <c r="F99" s="1"/>
  <c r="G99" s="1"/>
  <c r="E97" l="1"/>
  <c r="G93"/>
  <c r="G92" s="1"/>
  <c r="F92"/>
  <c r="E24"/>
  <c r="G150" i="32"/>
  <c r="G75" i="35"/>
  <c r="G103"/>
  <c r="G97" s="1"/>
  <c r="F97"/>
  <c r="D37" i="36" l="1"/>
  <c r="G53" i="47"/>
  <c r="G52" s="1"/>
  <c r="G51" s="1"/>
  <c r="G50" s="1"/>
  <c r="G49" s="1"/>
  <c r="G47" s="1"/>
  <c r="G45" s="1"/>
  <c r="G43" s="1"/>
  <c r="G41" s="1"/>
  <c r="G39" s="1"/>
  <c r="G37" s="1"/>
  <c r="G35" s="1"/>
  <c r="G149" i="32"/>
  <c r="G148" s="1"/>
  <c r="G147" s="1"/>
  <c r="G146" s="1"/>
  <c r="G144" s="1"/>
  <c r="D28" i="36"/>
  <c r="H27"/>
  <c r="G27"/>
  <c r="F27"/>
  <c r="E27"/>
  <c r="D26"/>
  <c r="H25"/>
  <c r="G25"/>
  <c r="F25"/>
  <c r="E25"/>
  <c r="I17" i="41"/>
  <c r="I16" s="1"/>
  <c r="H56" i="36"/>
  <c r="H92"/>
  <c r="D93"/>
  <c r="E108" i="35" s="1"/>
  <c r="G92" i="36"/>
  <c r="F92"/>
  <c r="E92"/>
  <c r="D76"/>
  <c r="E91" i="35" s="1"/>
  <c r="F91" s="1"/>
  <c r="G91" s="1"/>
  <c r="D75" i="36"/>
  <c r="E90" i="35" s="1"/>
  <c r="H74" i="36"/>
  <c r="G74"/>
  <c r="F74"/>
  <c r="E74"/>
  <c r="D59"/>
  <c r="E74" i="35" s="1"/>
  <c r="D57" i="36"/>
  <c r="E72" i="35" s="1"/>
  <c r="G56" i="36"/>
  <c r="F56"/>
  <c r="E56"/>
  <c r="F108" i="35" l="1"/>
  <c r="E107"/>
  <c r="F90"/>
  <c r="E89"/>
  <c r="F74"/>
  <c r="E73"/>
  <c r="F72"/>
  <c r="E71"/>
  <c r="G142" i="32"/>
  <c r="G171" s="1"/>
  <c r="D38" i="57"/>
  <c r="D25" i="36"/>
  <c r="D74"/>
  <c r="D27"/>
  <c r="D92"/>
  <c r="D58"/>
  <c r="D56"/>
  <c r="F71" i="35" l="1"/>
  <c r="G72"/>
  <c r="G71" s="1"/>
  <c r="G90"/>
  <c r="G89" s="1"/>
  <c r="F89"/>
  <c r="G74"/>
  <c r="G73" s="1"/>
  <c r="F73"/>
  <c r="F107"/>
  <c r="G108"/>
  <c r="G107" s="1"/>
  <c r="G140" i="32"/>
  <c r="G138" s="1"/>
  <c r="G136" s="1"/>
  <c r="G134" s="1"/>
  <c r="D36" i="27"/>
  <c r="I60" i="41"/>
  <c r="I59" s="1"/>
  <c r="I57"/>
  <c r="D29" i="27" l="1"/>
  <c r="D39" i="29"/>
  <c r="I14" i="41"/>
  <c r="I13" s="1"/>
  <c r="I12" s="1"/>
  <c r="L24" i="51" l="1"/>
  <c r="I24"/>
  <c r="F24"/>
  <c r="L27"/>
  <c r="I27"/>
  <c r="F27"/>
  <c r="I28" i="41"/>
  <c r="E28" i="51" l="1"/>
  <c r="H28" s="1"/>
  <c r="K28" s="1"/>
  <c r="I11" i="41"/>
  <c r="F16" i="51"/>
  <c r="F25"/>
  <c r="F23" s="1"/>
  <c r="F22" s="1"/>
  <c r="F20" s="1"/>
  <c r="F18" s="1"/>
  <c r="E27" l="1"/>
  <c r="G28"/>
  <c r="H133" i="32" s="1"/>
  <c r="D28" i="51"/>
  <c r="G133" i="32" s="1"/>
  <c r="H27" i="51"/>
  <c r="G27" s="1"/>
  <c r="K27"/>
  <c r="J28"/>
  <c r="I133" i="32" s="1"/>
  <c r="F15" i="51"/>
  <c r="F14" s="1"/>
  <c r="F12" s="1"/>
  <c r="I132" i="32" l="1"/>
  <c r="H132"/>
  <c r="G132"/>
  <c r="D27" i="51"/>
  <c r="J27"/>
  <c r="F32" i="35" l="1"/>
  <c r="F30"/>
  <c r="G32"/>
  <c r="G30"/>
  <c r="F26" l="1"/>
  <c r="H150" i="32" s="1"/>
  <c r="G26" i="35"/>
  <c r="I150" i="32" s="1"/>
  <c r="I53" i="47" l="1"/>
  <c r="I52" s="1"/>
  <c r="I51" s="1"/>
  <c r="I50" s="1"/>
  <c r="I49" s="1"/>
  <c r="I47" s="1"/>
  <c r="I45" s="1"/>
  <c r="I43" s="1"/>
  <c r="I41" s="1"/>
  <c r="I39" s="1"/>
  <c r="I37" s="1"/>
  <c r="I35" s="1"/>
  <c r="I149" i="32"/>
  <c r="I148" s="1"/>
  <c r="I147" s="1"/>
  <c r="I146" s="1"/>
  <c r="I144" s="1"/>
  <c r="H53" i="47"/>
  <c r="H52" s="1"/>
  <c r="H51" s="1"/>
  <c r="H50" s="1"/>
  <c r="H49" s="1"/>
  <c r="H47" s="1"/>
  <c r="H45" s="1"/>
  <c r="H43" s="1"/>
  <c r="H41" s="1"/>
  <c r="H39" s="1"/>
  <c r="H37" s="1"/>
  <c r="H35" s="1"/>
  <c r="H149" i="32"/>
  <c r="H148" s="1"/>
  <c r="H147" s="1"/>
  <c r="H146" s="1"/>
  <c r="H144" s="1"/>
  <c r="F24" i="35"/>
  <c r="G24"/>
  <c r="I142" i="32" l="1"/>
  <c r="I171" s="1"/>
  <c r="F38" i="57"/>
  <c r="H142" i="32"/>
  <c r="H171" s="1"/>
  <c r="E38" i="57"/>
  <c r="L25" i="51"/>
  <c r="L23" s="1"/>
  <c r="L22" s="1"/>
  <c r="K25"/>
  <c r="K24" s="1"/>
  <c r="I25"/>
  <c r="I23" s="1"/>
  <c r="H25"/>
  <c r="G26"/>
  <c r="H131" i="32" s="1"/>
  <c r="H140" l="1"/>
  <c r="H138" s="1"/>
  <c r="H136" s="1"/>
  <c r="H134" s="1"/>
  <c r="E36" i="27"/>
  <c r="I140" i="32"/>
  <c r="I138" s="1"/>
  <c r="I136" s="1"/>
  <c r="I134" s="1"/>
  <c r="F36" i="27"/>
  <c r="H24" i="51"/>
  <c r="H23" s="1"/>
  <c r="L20"/>
  <c r="L18" s="1"/>
  <c r="L16" s="1"/>
  <c r="K23"/>
  <c r="J24"/>
  <c r="G25"/>
  <c r="J25"/>
  <c r="I131" i="32" s="1"/>
  <c r="I22" i="51"/>
  <c r="E29" i="27" l="1"/>
  <c r="E39" i="29"/>
  <c r="F29" i="27"/>
  <c r="F39" i="29"/>
  <c r="H22" i="51"/>
  <c r="H20" s="1"/>
  <c r="H18" s="1"/>
  <c r="H16" s="1"/>
  <c r="G23"/>
  <c r="G24"/>
  <c r="I20"/>
  <c r="K22"/>
  <c r="J23"/>
  <c r="G22" l="1"/>
  <c r="I18"/>
  <c r="G20"/>
  <c r="K20"/>
  <c r="J22"/>
  <c r="G18" l="1"/>
  <c r="I16"/>
  <c r="J20"/>
  <c r="K18"/>
  <c r="K16" s="1"/>
  <c r="J18" l="1"/>
  <c r="D20" i="36" l="1"/>
  <c r="E23" i="35" s="1"/>
  <c r="H19" i="36"/>
  <c r="G19"/>
  <c r="F19"/>
  <c r="E19"/>
  <c r="F23" i="35" l="1"/>
  <c r="G23" s="1"/>
  <c r="E22"/>
  <c r="E20" s="1"/>
  <c r="D19" i="36"/>
  <c r="F22" i="35" l="1"/>
  <c r="F20" s="1"/>
  <c r="H55" i="32" s="1"/>
  <c r="H54" s="1"/>
  <c r="H53" s="1"/>
  <c r="H52" s="1"/>
  <c r="H51" s="1"/>
  <c r="H49" s="1"/>
  <c r="E117" i="57" s="1"/>
  <c r="G55" i="32"/>
  <c r="G54" s="1"/>
  <c r="G53" s="1"/>
  <c r="G52" s="1"/>
  <c r="G51" s="1"/>
  <c r="G49" s="1"/>
  <c r="E14" i="35"/>
  <c r="G22"/>
  <c r="G20" s="1"/>
  <c r="I55" i="32" s="1"/>
  <c r="I54" s="1"/>
  <c r="I53" s="1"/>
  <c r="I52" s="1"/>
  <c r="I51" s="1"/>
  <c r="G40" l="1"/>
  <c r="D23" i="27" s="1"/>
  <c r="D117" i="57"/>
  <c r="D36" i="36"/>
  <c r="E45" i="35" s="1"/>
  <c r="H35" i="36"/>
  <c r="H33" s="1"/>
  <c r="G35"/>
  <c r="G33" s="1"/>
  <c r="E35"/>
  <c r="E33" s="1"/>
  <c r="F45" i="35" l="1"/>
  <c r="G45" s="1"/>
  <c r="G44" s="1"/>
  <c r="G42" s="1"/>
  <c r="G40" s="1"/>
  <c r="G34" s="1"/>
  <c r="E44"/>
  <c r="E42" s="1"/>
  <c r="G38" i="32"/>
  <c r="D25" i="29"/>
  <c r="D16" i="27"/>
  <c r="F35" i="36"/>
  <c r="F33" s="1"/>
  <c r="F44" i="35" l="1"/>
  <c r="F42" s="1"/>
  <c r="F40" s="1"/>
  <c r="F34" s="1"/>
  <c r="G77" i="32"/>
  <c r="G76" s="1"/>
  <c r="G75" s="1"/>
  <c r="G74" s="1"/>
  <c r="G73" s="1"/>
  <c r="G71" s="1"/>
  <c r="E40" i="35"/>
  <c r="D35" i="36"/>
  <c r="I77" i="32"/>
  <c r="G54" i="36"/>
  <c r="G52" s="1"/>
  <c r="F54"/>
  <c r="F52" s="1"/>
  <c r="E54"/>
  <c r="E52" s="1"/>
  <c r="E34" i="35" l="1"/>
  <c r="H77" i="32"/>
  <c r="H76" s="1"/>
  <c r="H75" s="1"/>
  <c r="H74" s="1"/>
  <c r="H73" s="1"/>
  <c r="H71" s="1"/>
  <c r="H69" s="1"/>
  <c r="E75" i="27" s="1"/>
  <c r="G69" i="32"/>
  <c r="D75" i="27" s="1"/>
  <c r="D66" i="57"/>
  <c r="D80" i="29" l="1"/>
  <c r="E66" i="57"/>
  <c r="E80" i="29"/>
  <c r="H54" i="36" l="1"/>
  <c r="H52" s="1"/>
  <c r="D55"/>
  <c r="E70" i="35" s="1"/>
  <c r="D48" i="36" l="1"/>
  <c r="D50"/>
  <c r="D43"/>
  <c r="D46"/>
  <c r="F70" i="35"/>
  <c r="G70" s="1"/>
  <c r="G69" s="1"/>
  <c r="G67" s="1"/>
  <c r="E69"/>
  <c r="E67" s="1"/>
  <c r="D52" i="36"/>
  <c r="D54"/>
  <c r="F69" i="35" l="1"/>
  <c r="F67" s="1"/>
  <c r="F65" s="1"/>
  <c r="G111" i="32"/>
  <c r="G110" s="1"/>
  <c r="G109" s="1"/>
  <c r="G108" s="1"/>
  <c r="G107" s="1"/>
  <c r="G105" s="1"/>
  <c r="E65" i="35"/>
  <c r="E12" s="1"/>
  <c r="G65"/>
  <c r="I111" i="32"/>
  <c r="I110" s="1"/>
  <c r="I109" s="1"/>
  <c r="I108" s="1"/>
  <c r="I107" s="1"/>
  <c r="I105" s="1"/>
  <c r="F78" i="57" s="1"/>
  <c r="G31" i="32" l="1"/>
  <c r="G30" s="1"/>
  <c r="G29" s="1"/>
  <c r="G28" s="1"/>
  <c r="G27" s="1"/>
  <c r="G25" s="1"/>
  <c r="D51" i="57" s="1"/>
  <c r="H111" i="32"/>
  <c r="H110" s="1"/>
  <c r="H109" s="1"/>
  <c r="H108" s="1"/>
  <c r="H107" s="1"/>
  <c r="H105" s="1"/>
  <c r="E78" i="57" s="1"/>
  <c r="D78"/>
  <c r="G103" i="32"/>
  <c r="G67" s="1"/>
  <c r="I103"/>
  <c r="G23" l="1"/>
  <c r="G21" s="1"/>
  <c r="G19" s="1"/>
  <c r="G17" s="1"/>
  <c r="G15" s="1"/>
  <c r="H103"/>
  <c r="H67" s="1"/>
  <c r="D93" i="27"/>
  <c r="D68" s="1"/>
  <c r="F93"/>
  <c r="D49" l="1"/>
  <c r="D42" s="1"/>
  <c r="E93"/>
  <c r="E68" s="1"/>
  <c r="D112" i="29"/>
  <c r="F112"/>
  <c r="I15" i="51"/>
  <c r="I14" s="1"/>
  <c r="I12" s="1"/>
  <c r="L15"/>
  <c r="L14" s="1"/>
  <c r="L12" s="1"/>
  <c r="D52" i="29" l="1"/>
  <c r="E112"/>
  <c r="G16" i="51"/>
  <c r="H15"/>
  <c r="H14" s="1"/>
  <c r="H12" s="1"/>
  <c r="G12" s="1"/>
  <c r="G15" l="1"/>
  <c r="G14"/>
  <c r="H130" i="32" l="1"/>
  <c r="H129" l="1"/>
  <c r="H128" s="1"/>
  <c r="H127" s="1"/>
  <c r="H125" s="1"/>
  <c r="E95" i="57" s="1"/>
  <c r="H123" i="32" l="1"/>
  <c r="H170" l="1"/>
  <c r="H180"/>
  <c r="H179" s="1"/>
  <c r="E112" i="27"/>
  <c r="H121" i="32"/>
  <c r="E105" i="27" l="1"/>
  <c r="C18" i="59"/>
  <c r="E139" i="29"/>
  <c r="D33" i="36"/>
  <c r="C16" i="59" l="1"/>
  <c r="C14" s="1"/>
  <c r="C12" s="1"/>
  <c r="C10" s="1"/>
  <c r="H23" i="36"/>
  <c r="H21" s="1"/>
  <c r="H13" s="1"/>
  <c r="G23"/>
  <c r="G21" s="1"/>
  <c r="F23"/>
  <c r="F21" s="1"/>
  <c r="E23"/>
  <c r="E21" s="1"/>
  <c r="D24" l="1"/>
  <c r="D23"/>
  <c r="D21"/>
  <c r="I76" i="32" l="1"/>
  <c r="I75" s="1"/>
  <c r="I74" s="1"/>
  <c r="I73" s="1"/>
  <c r="I71" s="1"/>
  <c r="I69" l="1"/>
  <c r="I67" s="1"/>
  <c r="F66" i="57"/>
  <c r="F75" i="27" l="1"/>
  <c r="F68" s="1"/>
  <c r="F80" i="29" l="1"/>
  <c r="I130" i="32"/>
  <c r="I129" l="1"/>
  <c r="I128" s="1"/>
  <c r="I127" s="1"/>
  <c r="I125" s="1"/>
  <c r="F95" i="57" s="1"/>
  <c r="J16" i="51"/>
  <c r="I123" i="32" l="1"/>
  <c r="K15" i="51"/>
  <c r="J15" s="1"/>
  <c r="I121" i="32" l="1"/>
  <c r="F112" i="27"/>
  <c r="K14" i="51"/>
  <c r="K12" s="1"/>
  <c r="J12" s="1"/>
  <c r="F105" i="27" l="1"/>
  <c r="D18" i="59"/>
  <c r="I170" i="32"/>
  <c r="I180"/>
  <c r="I179" s="1"/>
  <c r="F139" i="29"/>
  <c r="I49" i="32"/>
  <c r="F117" i="57" s="1"/>
  <c r="J14" i="51"/>
  <c r="D16" i="59" l="1"/>
  <c r="D14" s="1"/>
  <c r="D12" s="1"/>
  <c r="D10" s="1"/>
  <c r="F17" i="36"/>
  <c r="G17"/>
  <c r="G15" s="1"/>
  <c r="H17"/>
  <c r="H15" s="1"/>
  <c r="E17"/>
  <c r="F15" l="1"/>
  <c r="F13" s="1"/>
  <c r="D18" l="1"/>
  <c r="D17"/>
  <c r="F19" i="35" l="1"/>
  <c r="G19" l="1"/>
  <c r="G18" s="1"/>
  <c r="G16" s="1"/>
  <c r="F18"/>
  <c r="F16" s="1"/>
  <c r="F14" l="1"/>
  <c r="H48" i="32"/>
  <c r="G14" i="35"/>
  <c r="I48" i="32"/>
  <c r="D15" i="36"/>
  <c r="H30" i="32" l="1"/>
  <c r="H29" s="1"/>
  <c r="H28" s="1"/>
  <c r="H27" s="1"/>
  <c r="I30"/>
  <c r="I29" s="1"/>
  <c r="I28" s="1"/>
  <c r="I27" s="1"/>
  <c r="H47"/>
  <c r="H34" i="47" l="1"/>
  <c r="I34"/>
  <c r="I47" i="32"/>
  <c r="H46"/>
  <c r="H45" s="1"/>
  <c r="H44" s="1"/>
  <c r="H42" l="1"/>
  <c r="E24" i="57" s="1"/>
  <c r="I46" i="32"/>
  <c r="I45" s="1"/>
  <c r="I44" s="1"/>
  <c r="H40" l="1"/>
  <c r="E23" i="27" s="1"/>
  <c r="I42" i="32"/>
  <c r="F24" i="57" s="1"/>
  <c r="E25" i="29" l="1"/>
  <c r="E16" i="27"/>
  <c r="E14" s="1"/>
  <c r="H38" i="32"/>
  <c r="H36" s="1"/>
  <c r="I40"/>
  <c r="F23" i="27" s="1"/>
  <c r="F25" i="29" l="1"/>
  <c r="F16" i="27"/>
  <c r="F14" s="1"/>
  <c r="I38" i="32"/>
  <c r="I36" s="1"/>
  <c r="I25"/>
  <c r="F51" i="57" s="1"/>
  <c r="I34" i="32" l="1"/>
  <c r="I32" s="1"/>
  <c r="I23"/>
  <c r="F49" i="27" s="1"/>
  <c r="H34" i="32"/>
  <c r="F52" i="29" l="1"/>
  <c r="F42" i="27"/>
  <c r="I178" i="32"/>
  <c r="I177" s="1"/>
  <c r="I176" s="1"/>
  <c r="I174" s="1"/>
  <c r="F194" i="57" s="1"/>
  <c r="I32" i="47"/>
  <c r="I21" i="32"/>
  <c r="I19" s="1"/>
  <c r="I17" s="1"/>
  <c r="I15" s="1"/>
  <c r="I13" s="1"/>
  <c r="I12" s="1"/>
  <c r="H32"/>
  <c r="H25"/>
  <c r="E51" i="57" s="1"/>
  <c r="I172" i="32" l="1"/>
  <c r="F132" i="27" s="1"/>
  <c r="F168" i="29" s="1"/>
  <c r="H23" i="32"/>
  <c r="E49" i="27" s="1"/>
  <c r="E52" i="29" l="1"/>
  <c r="E42" i="27"/>
  <c r="H178" i="32"/>
  <c r="H177" s="1"/>
  <c r="H176" s="1"/>
  <c r="H174" s="1"/>
  <c r="E194" i="57" s="1"/>
  <c r="H32" i="47"/>
  <c r="H21" i="32"/>
  <c r="H19" s="1"/>
  <c r="H17" s="1"/>
  <c r="H15" s="1"/>
  <c r="H13" s="1"/>
  <c r="H12" s="1"/>
  <c r="H172" l="1"/>
  <c r="E132" i="27" s="1"/>
  <c r="E168" i="29" s="1"/>
  <c r="H31" i="47"/>
  <c r="H30" s="1"/>
  <c r="H29" s="1"/>
  <c r="H27" s="1"/>
  <c r="H25" s="1"/>
  <c r="H23" s="1"/>
  <c r="H21" s="1"/>
  <c r="H19" s="1"/>
  <c r="H17" s="1"/>
  <c r="H15" s="1"/>
  <c r="H14" s="1"/>
  <c r="H12" s="1"/>
  <c r="I31"/>
  <c r="I30" s="1"/>
  <c r="I29" s="1"/>
  <c r="I27" s="1"/>
  <c r="I25" s="1"/>
  <c r="I23" s="1"/>
  <c r="I21" s="1"/>
  <c r="I19" s="1"/>
  <c r="I17" s="1"/>
  <c r="I15" s="1"/>
  <c r="I14" s="1"/>
  <c r="I12" s="1"/>
  <c r="I169" i="32" l="1"/>
  <c r="I168" s="1"/>
  <c r="I167" s="1"/>
  <c r="I165" s="1"/>
  <c r="F185" i="57" s="1"/>
  <c r="I163" i="32" l="1"/>
  <c r="F126" i="27" s="1"/>
  <c r="H169" i="32"/>
  <c r="H168" s="1"/>
  <c r="H167" s="1"/>
  <c r="H165" s="1"/>
  <c r="E185" i="57" s="1"/>
  <c r="F120" i="27" l="1"/>
  <c r="F118" s="1"/>
  <c r="F12" s="1"/>
  <c r="B12" i="53" s="1"/>
  <c r="B13" s="1"/>
  <c r="F159" i="29"/>
  <c r="I161" i="32"/>
  <c r="I159" s="1"/>
  <c r="I157" s="1"/>
  <c r="I155" s="1"/>
  <c r="I153" s="1"/>
  <c r="I152" s="1"/>
  <c r="I10" s="1"/>
  <c r="H163"/>
  <c r="E126" i="27" l="1"/>
  <c r="H161" i="32"/>
  <c r="H159" s="1"/>
  <c r="H157" s="1"/>
  <c r="H155" s="1"/>
  <c r="H153" s="1"/>
  <c r="H152" s="1"/>
  <c r="H10" s="1"/>
  <c r="E120" i="27" l="1"/>
  <c r="E118" s="1"/>
  <c r="E12" s="1"/>
  <c r="E159" i="29"/>
  <c r="E11" i="36" l="1"/>
  <c r="D13"/>
  <c r="G11"/>
  <c r="F11"/>
  <c r="H11"/>
  <c r="D11" l="1"/>
  <c r="D26" i="51" l="1"/>
  <c r="G131" i="32" s="1"/>
  <c r="E25" i="51"/>
  <c r="G130" i="32" l="1"/>
  <c r="G129" s="1"/>
  <c r="G128" s="1"/>
  <c r="G127" s="1"/>
  <c r="G125" s="1"/>
  <c r="D95" i="57" s="1"/>
  <c r="D25" i="51"/>
  <c r="E24"/>
  <c r="E23" s="1"/>
  <c r="G123" i="32" l="1"/>
  <c r="G121" s="1"/>
  <c r="G180"/>
  <c r="G179" s="1"/>
  <c r="G34" i="47"/>
  <c r="G170" i="32"/>
  <c r="G169" s="1"/>
  <c r="G168" s="1"/>
  <c r="G167" s="1"/>
  <c r="G165" s="1"/>
  <c r="D24" i="51"/>
  <c r="D23"/>
  <c r="E22"/>
  <c r="G36" i="32" l="1"/>
  <c r="G34" s="1"/>
  <c r="G32" s="1"/>
  <c r="G13" s="1"/>
  <c r="G12" s="1"/>
  <c r="D112" i="27"/>
  <c r="D105" s="1"/>
  <c r="D14" s="1"/>
  <c r="G178" i="32"/>
  <c r="G177" s="1"/>
  <c r="G176" s="1"/>
  <c r="G174" s="1"/>
  <c r="D194" i="57" s="1"/>
  <c r="G32" i="47"/>
  <c r="G31" s="1"/>
  <c r="G30" s="1"/>
  <c r="G29" s="1"/>
  <c r="G27" s="1"/>
  <c r="G25" s="1"/>
  <c r="G23" s="1"/>
  <c r="G21" s="1"/>
  <c r="G19" s="1"/>
  <c r="G17" s="1"/>
  <c r="G15" s="1"/>
  <c r="G14" s="1"/>
  <c r="G12" s="1"/>
  <c r="G163" i="32"/>
  <c r="D126" i="27" s="1"/>
  <c r="D185" i="57"/>
  <c r="D22" i="51"/>
  <c r="E20"/>
  <c r="G172" i="32" l="1"/>
  <c r="D132" i="27" s="1"/>
  <c r="D168" i="29" s="1"/>
  <c r="D139"/>
  <c r="B18" i="59"/>
  <c r="B16" s="1"/>
  <c r="B14" s="1"/>
  <c r="B12" s="1"/>
  <c r="B10" s="1"/>
  <c r="D159" i="29"/>
  <c r="D20" i="51"/>
  <c r="E18"/>
  <c r="E16" s="1"/>
  <c r="D120" i="27" l="1"/>
  <c r="D118" s="1"/>
  <c r="D12" s="1"/>
  <c r="G161" i="32"/>
  <c r="G159" s="1"/>
  <c r="G157" s="1"/>
  <c r="G155" s="1"/>
  <c r="G153" s="1"/>
  <c r="G152" s="1"/>
  <c r="G10" s="1"/>
  <c r="D18" i="51"/>
  <c r="E15" l="1"/>
  <c r="D16"/>
  <c r="E14" l="1"/>
  <c r="D15"/>
  <c r="D14" l="1"/>
  <c r="E12"/>
  <c r="D12" s="1"/>
</calcChain>
</file>

<file path=xl/sharedStrings.xml><?xml version="1.0" encoding="utf-8"?>
<sst xmlns="http://schemas.openxmlformats.org/spreadsheetml/2006/main" count="1402" uniqueCount="372">
  <si>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</si>
  <si>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</si>
  <si>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</si>
  <si>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</si>
  <si>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</si>
  <si>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</si>
  <si>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</si>
  <si>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</si>
  <si>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</si>
  <si>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</si>
  <si>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</si>
  <si>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</si>
  <si>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</si>
  <si>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</si>
  <si>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</si>
  <si>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</si>
  <si>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</si>
  <si>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</si>
  <si>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</si>
  <si>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</si>
  <si>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</si>
  <si>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</si>
  <si>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</si>
  <si>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</si>
  <si>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</si>
  <si>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</si>
  <si>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</si>
  <si>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</si>
  <si>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</si>
  <si>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</si>
  <si>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</si>
  <si>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</si>
  <si>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</si>
  <si>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</si>
  <si>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</si>
  <si>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</si>
  <si>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</si>
  <si>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</si>
  <si>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</si>
  <si>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</si>
  <si>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</si>
  <si>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</si>
  <si>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</si>
  <si>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</si>
  <si>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</si>
  <si>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</si>
  <si>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</si>
  <si>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</si>
  <si>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</si>
  <si>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</si>
  <si>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</si>
  <si>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</si>
  <si>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</si>
  <si>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</si>
  <si>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</si>
  <si>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ՀՀ կառավարություն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</si>
  <si>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</si>
  <si>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</si>
  <si>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</si>
  <si>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</si>
  <si>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05</t>
  </si>
  <si>
    <t xml:space="preserve"> Ծրագրի միջոցառումներ</t>
  </si>
  <si>
    <t xml:space="preserve">
1192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</si>
  <si>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</si>
  <si>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</si>
  <si>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</si>
  <si>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</si>
  <si>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</si>
  <si>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</si>
  <si>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</si>
  <si>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</si>
  <si>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</si>
  <si>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</si>
  <si>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</si>
  <si>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</si>
  <si>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</si>
  <si>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</si>
  <si>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</si>
  <si>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</si>
  <si>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</si>
  <si>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</si>
  <si>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</si>
  <si>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</si>
  <si>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</si>
  <si>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ՀՀ քաղաքաշինության կոմիտե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</si>
  <si>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</si>
  <si>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</si>
  <si>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</si>
  <si>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</si>
  <si>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</si>
  <si>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</si>
  <si>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</si>
  <si>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</si>
  <si>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Ծրագրի դասիչը
</t>
  </si>
  <si>
    <t>Աղյուսակ 9․47</t>
  </si>
  <si>
    <t xml:space="preserve"> Պահուստային ֆոնդի կառավարման արդյունավետության և թափանցիկության ապահովում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</si>
  <si>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</si>
  <si>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</si>
  <si>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</si>
  <si>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</si>
  <si>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</si>
  <si>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</si>
  <si>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</si>
  <si>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</si>
  <si>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</si>
  <si>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</si>
  <si>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 xml:space="preserve"> ՄԱՍ II.  ԱՇԽԱՏԱՆՔՆԵՐ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</si>
  <si>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</si>
  <si>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</si>
  <si>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</si>
  <si>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</si>
  <si>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</si>
  <si>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</si>
  <si>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Հավելված N 8</t>
  </si>
  <si>
    <t>այդ թվում` ըստ ուղղությունների</t>
  </si>
  <si>
    <t>01</t>
  </si>
  <si>
    <t>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</si>
  <si>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</si>
  <si>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</si>
  <si>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Մասնագիտացված կազմակերպություն </t>
  </si>
  <si>
    <t>դրամ</t>
  </si>
  <si>
    <t>Հավելված N 7</t>
  </si>
  <si>
    <t xml:space="preserve">Ցուցանիշների փոփոխությունը (ավելացումները նշված են դրական նշանով)  </t>
  </si>
  <si>
    <t>Ընդամենը</t>
  </si>
  <si>
    <t>Հավելված N 9</t>
  </si>
  <si>
    <t>ՀՀ ԿԱՌԱՎԱՐՈՒԹՅՈՒՆ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</si>
  <si>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</si>
  <si>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>ՀՀ Լոռու մարզ</t>
  </si>
  <si>
    <t>Երևան քաղաք</t>
  </si>
  <si>
    <t>ՀՀ Արմավիրի մարզ</t>
  </si>
  <si>
    <t>08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</si>
  <si>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</si>
  <si>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</si>
  <si>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</si>
  <si>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</si>
  <si>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</si>
  <si>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</si>
  <si>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</si>
  <si>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</si>
  <si>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</si>
  <si>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</si>
  <si>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</si>
  <si>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</si>
  <si>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</si>
  <si>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</si>
  <si>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</si>
  <si>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</si>
  <si>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</si>
  <si>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Հիմնանորոգվող միջին մասնագիտական ուսումնական հաստատությունների քանակ, հատ </t>
  </si>
  <si>
    <t xml:space="preserve"> կրթական օբյեկտների հիմնանորոգում</t>
  </si>
  <si>
    <t>ԲՄ</t>
  </si>
  <si>
    <t>1045-32001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</si>
  <si>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</si>
  <si>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</si>
  <si>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</si>
  <si>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ՄԵՔԵՆԱՆԵՐ  ԵՎ  ՍԱՐՔԱՎՈՐՈՒՄՆԵՐ</t>
  </si>
  <si>
    <t xml:space="preserve"> - Վարչական սարքավորումներ</t>
  </si>
  <si>
    <t xml:space="preserve"> Հաստատությունների քանակ, որոնց շինարարական աշխատանքների ավարտվածության աստիճանը 100% է, հատ </t>
  </si>
  <si>
    <t xml:space="preserve"> Նախնական մասնագիտական (արհեստագործական) և միջին մասնագիտական ուսումնական հաստատություններ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</si>
  <si>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</si>
  <si>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</si>
  <si>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</si>
  <si>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Հավելված N 5</t>
  </si>
  <si>
    <t xml:space="preserve"> ՄԱՍ I.  ԱՊՐԱՆՔՆԵՐ</t>
  </si>
  <si>
    <t>հատ</t>
  </si>
  <si>
    <t>ԷԱՃ</t>
  </si>
  <si>
    <t xml:space="preserve"> ԴՐԱՄԱՇՆՈՐՀՆԵՐ</t>
  </si>
  <si>
    <t>Բյուջետային գլխավոր կարգադրիչների, ծրագրերի և միջոցառումների և միջոցառումները կատարող պետական մարմինների անվանումները</t>
  </si>
  <si>
    <t xml:space="preserve"> Ընդամենը </t>
  </si>
  <si>
    <t xml:space="preserve"> այդ թվում </t>
  </si>
  <si>
    <t xml:space="preserve"> ԸՆԴԱՄԵՆԸ </t>
  </si>
  <si>
    <t>ՀՀ  ԿՐԹՈՒԹՅԱՆ, ԳԻՏՈՒԹՅԱՆ,  ՄՇԱԿՈՒՅԹԻ ԵՎ ՍՊՈՐՏԻ ՆԱԽԱՐԱՐՈՒԹՅՈՒՆ</t>
  </si>
  <si>
    <t xml:space="preserve"> այդ թվում` </t>
  </si>
  <si>
    <t xml:space="preserve"> Համաֆինան սավորում</t>
  </si>
  <si>
    <t>Դրամաշնորհային միջոցներ</t>
  </si>
  <si>
    <t>հազար դրամներով</t>
  </si>
  <si>
    <t xml:space="preserve">Ծախսերի գծով </t>
  </si>
  <si>
    <t xml:space="preserve">  Եկամուտների գծով </t>
  </si>
  <si>
    <t>Դեֆիցիտը (պակասուրդը)</t>
  </si>
  <si>
    <t xml:space="preserve"> Արտադպրոցական դաստիարակության ծրագիր </t>
  </si>
  <si>
    <t xml:space="preserve"> Ըստ մակարդակների չդասակարգվող կրթություն</t>
  </si>
  <si>
    <t xml:space="preserve"> Արտադպրոցական դաստիարակություն</t>
  </si>
  <si>
    <t>Հավելված N 11</t>
  </si>
  <si>
    <t>Հավելված N 10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</si>
  <si>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</si>
  <si>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</si>
  <si>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</si>
  <si>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Կազմակերպությունների թիվը, որտեղ կատարվում են ներդրումները, հատ </t>
  </si>
  <si>
    <t>1183-32012</t>
  </si>
  <si>
    <t xml:space="preserve"> Հանրակրթական դպրոցների գույքով և տեխնիկայով ապահովում</t>
  </si>
  <si>
    <t>Կրթական օբյեկտների շենքային պայմանների բարելավում</t>
  </si>
  <si>
    <t xml:space="preserve"> Կրթական օբյեկտների շենքային պայմանների բարելավում</t>
  </si>
  <si>
    <t>ՀՀ Արագածոտնի մարզ</t>
  </si>
  <si>
    <t>«Ռյա Թազայի Ա․ Ավդալի անվան միջնակարգ դպրոց» ՊՈԱԿ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</si>
  <si>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</si>
  <si>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 xml:space="preserve">Կրթական ժամանակակից նորմերին համապատասխանող գույքի ձեռքբերում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</si>
  <si>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</si>
  <si>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</si>
  <si>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>ՀՀ Կոտայքի մարզ</t>
  </si>
  <si>
    <t>ՀՀ Վայոց Ձորի մարզ</t>
  </si>
  <si>
    <t>ՀՀ Արարատի մարզ</t>
  </si>
  <si>
    <t>ՀՀ Սյունիքի մարզ</t>
  </si>
  <si>
    <t>ՀՀ Շիրակի մարզ</t>
  </si>
  <si>
    <t xml:space="preserve"> - Շենքերի և շինությունների շինարարություն</t>
  </si>
  <si>
    <t>Ցուցանիշների փոփոխությունը (ավելացումները նշված են դրական նշանով, իսկ նվազեցումները՝ փակագծերում)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</si>
  <si>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</si>
  <si>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 ՀՀ  կրթության , գիտության, մշակույթի և սպորտի նախարարություն</t>
  </si>
  <si>
    <t xml:space="preserve"> Կրթությանը տրամադրվող օժանդակ ծառայություններ</t>
  </si>
  <si>
    <t xml:space="preserve">ՀՀ կառավարության  2023 թվականի </t>
  </si>
  <si>
    <t>1193</t>
  </si>
  <si>
    <t>31001</t>
  </si>
  <si>
    <t xml:space="preserve"> Համընդհանուր ներառական կրթության համակարգի ներդրում</t>
  </si>
  <si>
    <t xml:space="preserve"> Ամերիկայի Միացյալ Նահանգների միջազգային զարգացման գործակալության աջակցությամբ իրականացվող «Ներառական կրթության համակարգի ներդրում» դրամաշնորհային ծրագիր</t>
  </si>
  <si>
    <t>Առաջին կիսամյակ</t>
  </si>
  <si>
    <t>1193-31001</t>
  </si>
  <si>
    <t>39121520-501</t>
  </si>
  <si>
    <t xml:space="preserve"> գրապահարաններ</t>
  </si>
  <si>
    <t>ՄԵՔԵՆԱՆԵՐ  ԵՎ  ՍԱՐՔԱՎՈՐՈՒՄՆԵՐ</t>
  </si>
  <si>
    <t>«Երևանի հ․8 արհեստագործական պետական ուսումնարան» ՊՈԱԿ</t>
  </si>
  <si>
    <t>ք. Վանաձորի գյուղատնտեսական պետական քոլեջ ՊՈԱԿ</t>
  </si>
  <si>
    <t xml:space="preserve"> 45611100-537</t>
  </si>
  <si>
    <t xml:space="preserve"> ՀՀ կրթության, գիտության, մշակույթի և սպորտի բնագավառում օժանդակ ծրագրեր իրականացնող կազմակերպությունների շենքային պայմանների և գույքային հագեցվածության բարելավում</t>
  </si>
  <si>
    <t>«Դեղձուտի միջնակարգ դպրոց» ՊՈԱԿ</t>
  </si>
  <si>
    <t>«Արգինայի միջնակարգ դպրոց» ՊՈԱԿ</t>
  </si>
  <si>
    <t>«Հագվու հիմնական դպրոց» ՊՈԱԿ</t>
  </si>
  <si>
    <t>«Ջրառատի միջնակարգ դպրոց» ՊՈԱԿ</t>
  </si>
  <si>
    <t>«Կաթնաղբյուրի հիմնական դպրոց» ՊՈԱԿ</t>
  </si>
  <si>
    <t>«Եղեգիսի միջնակարգ դպրոց» ՊՈԱԿ</t>
  </si>
  <si>
    <t>1130-32001</t>
  </si>
  <si>
    <t xml:space="preserve"> աթոռներ</t>
  </si>
  <si>
    <t xml:space="preserve">«Արթիկի տարածքային մանկավարժահոգեբանական աջակցության կենտրոն» ՊՈԱԿ            </t>
  </si>
  <si>
    <t xml:space="preserve">«Վանաձորի տարածքային մանկավարժահոգեբանական աջակցության կենտրոն» ՊՈԱԿ            </t>
  </si>
  <si>
    <t xml:space="preserve">«Գորիսի տարածքային մանկավարժահոգեբանական աջակցության կենտրոն» ՊՈԱԿ            </t>
  </si>
  <si>
    <t>«Գորիսի N 3 հիմնական դպրոց» ՊՈԱԿ</t>
  </si>
  <si>
    <t>«Սիսիանի N 4 հիմնական դպրոց» ՊՈԱԿ</t>
  </si>
  <si>
    <t>«Կապանի N 6 հիմնական դպրոց» ՊՈԱԿ</t>
  </si>
  <si>
    <t>«Շաքիի միջնակարգ դպրոց» ՊՈԱԿ</t>
  </si>
  <si>
    <t>«Կապանի N 5 հիմնական դպրոց» ՊՈԱԿ</t>
  </si>
  <si>
    <t>«Կապանի N 13 հիմնական դպրոց» ՊՈԱԿ</t>
  </si>
  <si>
    <t>«Գորիսի N 2 հիմնական դպրոց» ՊՈԱԿ</t>
  </si>
  <si>
    <t>«Կապանի N 10 հիմնական դպրոց» ՊՈԱԿ</t>
  </si>
  <si>
    <t>«Շինուհայրի միջնակարգ դպրոց» ՊՈԱԿ</t>
  </si>
  <si>
    <t>«Վանաձորի Վ.Համբարձումյանի  անվան թիվ 25 հիմնական դպրոց» ՊՈԱԿ</t>
  </si>
  <si>
    <t>«Վանաձորի Ղ.Ալիշանի անվան թիվ 27 հիմնական դպրոց» ՊՈԱԿ</t>
  </si>
  <si>
    <t>«Ստեփանավանի Ստ.Շահումյանի անվան թիվ 1 հիմնական դպրոց» ՊՈԱԿ</t>
  </si>
  <si>
    <t>«Սարատովկայի միջնակարգ դպրոց» ՊՈԱԿ</t>
  </si>
  <si>
    <t>«Սպիտակի թիվ 3 հիմնական դպրոց» ՊՈԱԿ</t>
  </si>
  <si>
    <t>«Ալավերդու Ս.Սպանդարյանի անվան թիվ 1 հիմնական դպրոց» ՊՈԱԿ</t>
  </si>
  <si>
    <t>«Ալավերդու թիվ 12 հիմնական դպրոց» ՊՈԱԿ</t>
  </si>
  <si>
    <t>«Սպիտակի Դ. Տեր-Սիմոնյանի անվան  թիվ 2 հիմնական դպրոց» ՊՈԱԿ</t>
  </si>
  <si>
    <t>«Վանաձորի Ա.Պուշկինի անվան թիվ 4 հիմնական դպրոց» ՊՈԱԿ</t>
  </si>
  <si>
    <t>«Վանաձորի Խ.Աբովյանի անվան թիվ 9 հիմնական դպրոց» ՊՈԱԿ</t>
  </si>
  <si>
    <t>«Ստեփանավանի Սուրբ Գրիգոր Լուսավորիչի անվան թիվ 2 հիմնական դպրոց» ՊՈԱԿ</t>
  </si>
  <si>
    <t>«Վանաձորի  Պ.Սևակի  անվան թիվ 30 հիմնական դպրոց» ՊՈԱԿ</t>
  </si>
  <si>
    <t>«Լեռնապատի Ե.Դալլաքյանի անվան միջնակարգ դպրոց» ՊՈԱԿ</t>
  </si>
  <si>
    <t>«Շամլուղի միջնակարգ դպրոց» ՊՈԱԿ</t>
  </si>
  <si>
    <t>«Գյումրու թիվ 8 հիմնական դպրոց» ՊՈԱԿ</t>
  </si>
  <si>
    <t>«Գյումրու թիվ 30 հիմնական դպրոց» ՊՈԱԿ</t>
  </si>
  <si>
    <t>«Մարալիկի թիվ 1 հիմնական դպրոց» ՊՈԱԿ</t>
  </si>
  <si>
    <t>«Կամոյի թիվ 2 հիմնական դպրոց» ՊՈԱԿ</t>
  </si>
  <si>
    <t>ՀՀ կառավարության  2023 թվականի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</si>
  <si>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</si>
  <si>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Կրթություն (այլ դասերին չպատկանող)</t>
  </si>
  <si>
    <t xml:space="preserve"> Կրթության, գիտության, մշակույթի և սպորտի  բնագավառի պետական քաղաքականության մշակում, ծրագրերի համակարգում և մոնիտորինգ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</si>
  <si>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</si>
  <si>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</si>
  <si>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</si>
  <si>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Համընդհանուր ներառական կրթության համակարգի ներդրում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</si>
  <si>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</si>
  <si>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</si>
  <si>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</si>
  <si>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</si>
  <si>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 xml:space="preserve"> Կրթության, գիտության, մշակույթի և սպորտի  բնագավառում իրականացվող ծրագրերի ազդեցության և արդյունավետության  բարելավում</t>
  </si>
  <si>
    <t>ՀՀ կրթության, գիտության, մշակույթի և սպորտի բնագավառում օժանդակ ծրագրեր իրականացնող կազմակերպությունների աշխատանքային պայմանների բարելավում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</si>
  <si>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</si>
  <si>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 xml:space="preserve"> Ներառական կրթության համակարգի հզորացում բոլոր երեխաներին որակյալ ուսուցում ապահովելու նպատակով</t>
  </si>
  <si>
    <t xml:space="preserve"> Պետական մարմինների կողմից օգտագործվող ոչ ֆինանսական ակտիվների հետ գործառնություններ</t>
  </si>
  <si>
    <t xml:space="preserve"> 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</si>
  <si>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t xml:space="preserve"> Խոցելի խմբերի երեխաների ընդգրկվածության ապահովում հանրակրթական հաստատություններում</t>
  </si>
  <si>
    <t xml:space="preserve">Ցուցանիշների փոփոխությունը
(ավելացումները նշված են դրական նշանով)  
</t>
  </si>
  <si>
    <t>«ՀԱՅԱՍՏԱՆԻ ՀԱՆՐԱՊԵՏՈՒԹՅԱՆ 2023 ԹՎԱԿԱՆԻ ՊԵՏԱԿԱՆ ԲՅՈՒՋԵԻ
ՄԱՍԻՆ» ՀԱՅԱՍՏԱՆԻ ՀԱՆՐԱՊԵՏՈՒԹՅԱՆ ՕՐԵՆՔԻ 2-ՐԴ ՀՈԴՎԱԾԻ
ԱՂՅՈՒՍԱԿՈՒՄ ԿԱՏԱՐՎՈՂ ԼՐԱՑՈՒՄԸ</t>
  </si>
  <si>
    <t xml:space="preserve">ՀԱՅԱՍՏԱՆԻ ՀԱՆՐԱՊԵՏՈՒԹՅԱՆ ԿԱՌԱՎԱՐՈՒԹՅԱՆ 2022 ԹՎԱԿԱՆԻ ԴԵԿՏԵՄԲԵՐԻ 29-Ի N 2111-Ն ՈՐՈՇՄԱՆ N 9 ՀԱՎԵԼՎԱԾԻ  N 9.13 ԵՎ 9.47 ԱՂՅՈՒՍԱԿՆԵՐՈՒՄ ԿԱՏԱՐՎՈՂ ՓՈՓՈԽՈՒԹՅՈՒՆՆԵՐԸ ԵՎ ԼՐԱՑՈՒՄՆԵՐԸ </t>
  </si>
  <si>
    <t xml:space="preserve"> Ակտիվն օգտագործող կազմակերպության անվանումը </t>
  </si>
  <si>
    <t>Մասնագիտացված կազմակերպություններ</t>
  </si>
  <si>
    <t xml:space="preserve">Կազմակերպությունների թիվը, որոնք ապահովվում են գույքով, հատ 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</si>
  <si>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 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</si>
  <si>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</si>
  <si>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 Ծառայությունների մատուցում </t>
  </si>
  <si>
    <t xml:space="preserve"> Ծառայությունը մատուցող կազմակերպության(ների) անվանում(ներ)ը՛ </t>
  </si>
  <si>
    <t>Մոդուլային դպրոցների թիվը, որոնք ապահովվում են գույքով (հատ)</t>
  </si>
  <si>
    <t>ԱՄՆ ՄԶԳ աջակցությամբ իրականացվող «Ներառական կրթության համակարգի ներդրում» դրամաշնորհային ծրագրի շրջանակներում նորոգված դպրոցների թիվը, որոնք ապահովվում են գույքով (հատ)</t>
  </si>
  <si>
    <t xml:space="preserve"> Համընդհանուր ներառական կրթության համակարգի ներդրում </t>
  </si>
  <si>
    <t xml:space="preserve"> Ամերիկայի Միացյալ Նահանգների միջազգային զարգացման գործակալության աջակցությամբ իրականացվող «Ներառական կրթության համակարգի ներդրում» դրամաշնորհային ծրագիր </t>
  </si>
  <si>
    <t xml:space="preserve"> Ներառական կրթության համակարգի հզորացում բոլոր երեխաներին որակյալ ուսուցում ապահովելու նպատակով </t>
  </si>
  <si>
    <t xml:space="preserve"> Պետական մարմինների կողմից օգտագործվող ոչ ֆինանսական ակտիվների հետ գործառնություններ </t>
  </si>
  <si>
    <t xml:space="preserve"> Ծառայությունը մատուցող կազմակերպության(ների) անվանում(ներ)ը </t>
  </si>
  <si>
    <t xml:space="preserve"> Ուսումնական հաստատություններ (դպրոցներ) </t>
  </si>
  <si>
    <t xml:space="preserve"> Դպրոցների թիվը, որոնց շենքերի ներառական կրթության հարմարեցման շինարարական աշխատանքների ավարտվածության աստիճանը 100% է, հատ </t>
  </si>
  <si>
    <t xml:space="preserve"> Մանկավարժահոգեբանական աջակցության կենտրոնների թիվը, , որոնց շենքերի ներառական կրթության հարմարեցման շինարարական աշխատանքների ավարտվածության աստիճանը 100% է, հատ </t>
  </si>
  <si>
    <t xml:space="preserve"> Դպրոցների թիվը, որոնք ապահովվում են գույքով, հատ </t>
  </si>
  <si>
    <t xml:space="preserve"> Մանկավարժահոգեբանական աջակցության կենտրոնների թիվը, որոնք ապահովվում են գույքով, հատ </t>
  </si>
  <si>
    <t xml:space="preserve">ՀԱՅԱՍՏԱՆԻ ՀԱՆՐԱՊԵՏՈՒԹՅԱՆ ԿԱՌԱՎԱՐՈՒԹՅԱՆ 2022 ԹՎԱԿԱՆԻ ԴԵԿՏԵՄԲԵՐԻ 29-Ի N 2111-Ն ՈՐՈՇՄԱՆ N 9.1 ՀԱՎԵԼՎԱԾԻ  N 9.1.13, 9.1.41 ԵՎ 9.1.58 ԱՂՅՈՒՍԱԿՆԵՐՈՒՄ ԿԱՏԱՐՎՈՂ ՓՈՓՈԽՈՒԹՅՈՒՆՆԵՐԸ ԵՎ ԼՐԱՑՈՒՄՆԵՐԸ </t>
  </si>
  <si>
    <t>Աղյուսակ 9․1.13</t>
  </si>
  <si>
    <t>Աղյուսակ 9․1.58</t>
  </si>
  <si>
    <t>Աղյուսակ 9․1.41</t>
  </si>
  <si>
    <t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</t>
  </si>
  <si>
    <t>«ՀԱՅԱUՏԱՆԻ ՀԱՆՐԱՊԵՏՈՒԹՅԱՆ 2023 ԹՎԱԿԱՆԻ ՊԵՏԱԿԱՆ ԲՅՈՒՋԵԻ ՄԱUԻՆ» ՀԱՅԱUՏԱՆԻ ՀԱՆՐԱՊԵՏՈՒԹՅԱՆ OՐԵՆՔԻ N 1 ՀԱՎԵԼՎԱԾԻ N 5 ԱՂՅՈՒՍԱԿՈՒՄ ԵՎ ՀԱՅԱՍՏԱՆԻ ՀԱՆՐԱՊԵՏՈՒԹՅԱՆ ԿԱՌԱՎԱՐՈՒԹՅԱՆ 2022 ԹՎԱԿԱՆԻ ԴԵԿՏԵՄԲԵՐԻ 29-Ի N 2111-Ն ՈՐՈՇՄԱՆ N 5 ՀԱՎԵԼՎԱԾԻ N 4 ԱՂՅՈՒՍԱԿՈՒՄ ԿԱՏԱՐՎՈՂ ԼՐԱՑՈՒՄԸ</t>
  </si>
  <si>
    <t xml:space="preserve">ՀԱՅԱՍՏԱՆԻ ՀԱՆՐԱՊԵՏՈՒԹՅԱՆ ԿԱՌԱՎԱՐՈՒԹՅԱՆ 2022 ԹՎԱԿԱՆԻ ԴԵԿՏԵՄԲԵՐԻ 29-Ի 
N 2111-Ն ՈՐՈՇՄԱՆ N 10 ՀԱՎԵԼՎԱԾՈՒՄ ԿԱՏԱՐՎՈՂ ՓՈՓՈԽՈՒԹՅՈՒՆԸ ԵՎ ԼՐԱՑՈՒՄՆԵՐԸ
</t>
  </si>
  <si>
    <t>Ցուցանիշների փոփոխությունը (ավելացումները նշված են դրական նշանով, իսկ նվազեցումները` փակագծերում)</t>
  </si>
  <si>
    <t>1183-32013</t>
  </si>
  <si>
    <t xml:space="preserve"> ՀՀ մարզերում կրթական որակյալ ծառայությունների հասանելիության ապահովման ծրագրի շրջանակներում կրթական կենտրոնների ստեղծում</t>
  </si>
  <si>
    <t xml:space="preserve"> ՄԱՍ III. ԾԱՌԱՅՈՒԹՅՈՒՆՆԵՐ</t>
  </si>
  <si>
    <t xml:space="preserve">  նախագծերի պատրաստում, ծախսերի գնահատում</t>
  </si>
  <si>
    <t>ՄԱ</t>
  </si>
  <si>
    <t>Կապան համայնքի Սյունիքի կրթահամալիր</t>
  </si>
  <si>
    <t>Կապան համայնքի Արծվանիկի կրթահամալիր</t>
  </si>
  <si>
    <t>Կապան համայնքի Նորաշենիկի կրթահամալիր</t>
  </si>
  <si>
    <t>Կապան համայնքի Աճանանի կրթահամալիր</t>
  </si>
  <si>
    <t>Կապան համայնքի Գեղանուշի կրթահամալիր</t>
  </si>
  <si>
    <t>Կապան համայնքի Ծավի կրթահամալիր</t>
  </si>
  <si>
    <t xml:space="preserve"> Փոքրաքանակ երեխաներով համալրված հանրակրթական դպրոցների և կրթահամալիրների մոդուլային շենքերի կառուցում</t>
  </si>
  <si>
    <t>Փոքրաքանակ երեխաներով համալրված հանրակրթական դպրոցների և կրթահամալիրների մոդուլային շենքերի կառուցում</t>
  </si>
  <si>
    <t xml:space="preserve"> այդ թվում՝ ըստ ուղղությունների</t>
  </si>
  <si>
    <t>Կապան համայնքի Եղվարդի կրթահամալիր</t>
  </si>
  <si>
    <t xml:space="preserve"> ԱՅԼ ՀԻՄՆԱԿԱՆ ՄԻՋՈՑՆԵՐ</t>
  </si>
  <si>
    <t xml:space="preserve"> - Նախագծահետազոտական ծախսեր</t>
  </si>
  <si>
    <t xml:space="preserve"> Փոքրաքանակ երեխաներով համալրված հանրակրթական դպրոցների  և կրթահամալիրներ մոդուլային շենքերի կառուցում</t>
  </si>
  <si>
    <t xml:space="preserve"> Կրթական հաստատությունների կառուցում  համայնքային կենտրոնների մոդելով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</si>
  <si>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</si>
  <si>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</si>
  <si>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</si>
  <si>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 </t>
  </si>
  <si>
    <t xml:space="preserve"> Փոքրաքանակ երեխաներով համալրված հանրակրթական դպրոցներ </t>
  </si>
  <si>
    <t xml:space="preserve"> ՀՀ մարզերում տեղակայված կրթահամալիրներ</t>
  </si>
  <si>
    <t>հազ. դրամ</t>
  </si>
  <si>
    <t>Պետական բյուջեի դեֆիցիտի ֆինանսավորման աղբյուրներն ու դրանց տարրերի անվանումները</t>
  </si>
  <si>
    <t xml:space="preserve"> այդ թվում</t>
  </si>
  <si>
    <t>2. Ֆինանսական զուտ ակտիվներ</t>
  </si>
  <si>
    <t>ՀՀ կառավարության 2023 թվականի</t>
  </si>
  <si>
    <t xml:space="preserve">Ցուցանիշների փոփոխությունը
(ավելացումները նշված են դրական նշանով) </t>
  </si>
  <si>
    <t>«ՀԱՅԱՍՏԱՆԻ ՀԱՆՐԱՊԵՏՈՒԹՅԱՆ 2023 ԹՎԱԿԱՆԻ ՊԵՏԱԿԱՆ ԲՅՈՒՋԵԻ ՄԱՍԻՆ» ՕՐԵՆՔԻ 3-ՐԴ ՀՈԴՎԱԾԻ, N 3 ՀԱՎԵԼՎԱԾԻ N 1 ԱՂՅՈՒՍԱԿՈՒՄ ԵՎ ՀԱՅԱՍՏԱՆԻ ՀԱՆՐԱՊԵՏՈՒԹՅԱՆ ԿԱՌԱՎԱՐՈՒԹՅԱՆ 2022 ԹՎԱԿԱՆԻ ԴԵԿՏԵՄԲԵՐԻ 29-Ի N 2111-Ն ՈՐՈՇՄԱՆ N 1 ՀԱՎԵԼՎԱԾԻ N 1 ԱՂՅՈՒՍԱԿՈՒՄ ԿԱՏԱՐՎՈՂ ԼՐԱՑՈՒՄԸ</t>
  </si>
  <si>
    <t>Բ.Արտաքին աղբյուրներ - ընդամենը</t>
  </si>
  <si>
    <t>2.4. Այլ</t>
  </si>
  <si>
    <t xml:space="preserve">Ելքերի ֆինանսավորմանն ուղղվող ՀՀ 2023 թ. պետական բյուջեի տարեսկզբի ազատ մնացորդի միջոցներ </t>
  </si>
  <si>
    <t>որից՝</t>
  </si>
  <si>
    <t>Մարզական օբյեկտների հիմնանորոգում</t>
  </si>
  <si>
    <t>«Երևանի օլիմպիական հերթափոխի պետական մարզական քոլեջ» ՊՈԱԿ</t>
  </si>
  <si>
    <t>«Մեդովկայի միջնակարգ դպրոց» ՊՈԱԿ</t>
  </si>
  <si>
    <t>ՀՀ Գեղարքունիքի մարզ</t>
  </si>
  <si>
    <t>«Լեռնահովիտ գյուղի Վ. Բարեղամյանի անվան հիմնական դպրոց» ՊՈԱԿ</t>
  </si>
  <si>
    <t>«Ջիլի միջնակարգ դպրոց» ՊՈԱԿ</t>
  </si>
  <si>
    <t xml:space="preserve"> Հանրակրթական կրթություն իրականացնող ուսումնական հաստատությունների նոր մարզադահլիճների կառուցում</t>
  </si>
  <si>
    <t>Գագարինի միջնակարգ դպրոց ՊՈԱԿ</t>
  </si>
  <si>
    <t>Մասսայական սպորտ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</si>
  <si>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</si>
  <si>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</si>
  <si>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</si>
  <si>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</si>
  <si>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>Մարզական օբյեկտների շենքերի (մասնաշենքերի)  հիմնանորոգում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</si>
  <si>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</si>
  <si>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</si>
  <si>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>Այլ պետական կազմակերպությունների կողմից օգտագործվող ոչ ֆինանսական ակտիվների հետ գործառնություններ</t>
  </si>
  <si>
    <t xml:space="preserve"> Ակտիվն օգտագործող կազմակերպությունների անվանումները</t>
  </si>
  <si>
    <t>Մարզական հաստատություններ</t>
  </si>
  <si>
    <t>ԳՀ</t>
  </si>
  <si>
    <t>տեխնիկական հսկողության ծառայություններ</t>
  </si>
  <si>
    <t>հեղինակային հսկողության ծառայություններ</t>
  </si>
  <si>
    <t>ՀՄԱ</t>
  </si>
  <si>
    <t xml:space="preserve"> գրատախտակներ</t>
  </si>
  <si>
    <t>1183-32001</t>
  </si>
  <si>
    <t>ջեռուցման հետ կապված աշխատանքներ</t>
  </si>
  <si>
    <t xml:space="preserve"> դրամ</t>
  </si>
</sst>
</file>

<file path=xl/styles.xml><?xml version="1.0" encoding="utf-8"?>
<styleSheet xmlns="http://schemas.openxmlformats.org/spreadsheetml/2006/main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(* #,##0.0_);_(* \(#,##0.0\);_(* &quot;-&quot;?_);_(@_)"/>
    <numFmt numFmtId="175" formatCode="#,##0.000_);\(#,##0.000\)"/>
    <numFmt numFmtId="176" formatCode="#,##0.0000000000_);\(#,##0.0000000000\)"/>
    <numFmt numFmtId="177" formatCode="0.000%"/>
    <numFmt numFmtId="178" formatCode="_-* #,##0.00\ _ _-;\-* #,##0.00\ _ _-;_-* &quot;-&quot;??\ _ _-;_-@_-"/>
  </numFmts>
  <fonts count="10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2"/>
      <color theme="1"/>
      <name val="Calibri"/>
      <family val="2"/>
      <charset val="204"/>
      <scheme val="minor"/>
    </font>
    <font>
      <sz val="12"/>
      <color theme="0"/>
      <name val="GHEA Grapalat"/>
      <family val="3"/>
    </font>
    <font>
      <b/>
      <sz val="12"/>
      <name val="GHEA Grapalat"/>
      <family val="2"/>
    </font>
    <font>
      <sz val="11"/>
      <name val="Times Armenian"/>
      <family val="1"/>
    </font>
    <font>
      <sz val="10"/>
      <color theme="1"/>
      <name val="Arial Narrow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033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2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3" fillId="0" borderId="39">
      <protection locked="0"/>
    </xf>
    <xf numFmtId="173" fontId="84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5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6" fillId="0" borderId="0"/>
    <xf numFmtId="0" fontId="17" fillId="0" borderId="0">
      <alignment vertical="center"/>
    </xf>
    <xf numFmtId="0" fontId="15" fillId="0" borderId="0"/>
    <xf numFmtId="0" fontId="97" fillId="0" borderId="0"/>
    <xf numFmtId="0" fontId="10" fillId="0" borderId="0"/>
    <xf numFmtId="43" fontId="97" fillId="0" borderId="0" applyFont="0" applyFill="0" applyBorder="0" applyAlignment="0" applyProtection="0"/>
    <xf numFmtId="9" fontId="85" fillId="0" borderId="0" applyFont="0" applyFill="0" applyBorder="0" applyAlignment="0" applyProtection="0"/>
    <xf numFmtId="178" fontId="15" fillId="0" borderId="0" applyFont="0" applyFill="0" applyBorder="0" applyAlignment="0" applyProtection="0"/>
  </cellStyleXfs>
  <cellXfs count="637">
    <xf numFmtId="0" fontId="0" fillId="0" borderId="0" xfId="0"/>
    <xf numFmtId="0" fontId="74" fillId="2" borderId="1" xfId="0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5" fillId="2" borderId="0" xfId="0" applyFont="1" applyFill="1"/>
    <xf numFmtId="169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167" fontId="72" fillId="2" borderId="30" xfId="0" applyNumberFormat="1" applyFont="1" applyFill="1" applyBorder="1" applyAlignment="1">
      <alignment horizontal="center" vertical="center" wrapText="1"/>
    </xf>
    <xf numFmtId="165" fontId="16" fillId="2" borderId="30" xfId="0" applyNumberFormat="1" applyFont="1" applyFill="1" applyBorder="1" applyAlignment="1">
      <alignment horizontal="left" vertical="top" wrapText="1"/>
    </xf>
    <xf numFmtId="0" fontId="16" fillId="2" borderId="30" xfId="165" applyFont="1" applyFill="1" applyBorder="1" applyAlignment="1">
      <alignment horizontal="left" vertical="top" wrapText="1"/>
    </xf>
    <xf numFmtId="165" fontId="72" fillId="2" borderId="30" xfId="0" applyNumberFormat="1" applyFont="1" applyFill="1" applyBorder="1"/>
    <xf numFmtId="0" fontId="16" fillId="2" borderId="30" xfId="0" applyFont="1" applyFill="1" applyBorder="1"/>
    <xf numFmtId="0" fontId="72" fillId="2" borderId="1" xfId="0" applyFont="1" applyFill="1" applyBorder="1" applyAlignment="1"/>
    <xf numFmtId="165" fontId="72" fillId="2" borderId="30" xfId="6" applyNumberFormat="1" applyFont="1" applyFill="1" applyBorder="1" applyAlignment="1">
      <alignment horizontal="right" vertical="top"/>
    </xf>
    <xf numFmtId="0" fontId="72" fillId="2" borderId="1" xfId="0" applyFont="1" applyFill="1" applyBorder="1" applyAlignment="1">
      <alignment horizontal="left" vertical="top" wrapText="1"/>
    </xf>
    <xf numFmtId="0" fontId="72" fillId="2" borderId="30" xfId="0" applyFont="1" applyFill="1" applyBorder="1"/>
    <xf numFmtId="0" fontId="16" fillId="2" borderId="30" xfId="0" applyFont="1" applyFill="1" applyBorder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6" fontId="87" fillId="2" borderId="30" xfId="7" applyNumberFormat="1" applyFont="1" applyFill="1" applyBorder="1" applyAlignment="1">
      <alignment horizontal="center" vertical="center" wrapText="1"/>
    </xf>
    <xf numFmtId="166" fontId="72" fillId="2" borderId="30" xfId="7" applyNumberFormat="1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vertical="center" wrapText="1"/>
    </xf>
    <xf numFmtId="169" fontId="72" fillId="2" borderId="30" xfId="7" applyNumberFormat="1" applyFont="1" applyFill="1" applyBorder="1" applyAlignment="1">
      <alignment horizontal="right" vertical="center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0" fontId="87" fillId="2" borderId="1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vertical="center" wrapText="1"/>
    </xf>
    <xf numFmtId="0" fontId="87" fillId="2" borderId="1" xfId="0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0" fontId="73" fillId="2" borderId="33" xfId="96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right"/>
    </xf>
    <xf numFmtId="0" fontId="16" fillId="2" borderId="4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left" vertical="top"/>
    </xf>
    <xf numFmtId="0" fontId="87" fillId="2" borderId="3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3" fillId="2" borderId="3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top" wrapText="1"/>
    </xf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2" borderId="5" xfId="0" applyFont="1" applyFill="1" applyBorder="1" applyAlignment="1"/>
    <xf numFmtId="0" fontId="72" fillId="2" borderId="30" xfId="0" applyFont="1" applyFill="1" applyBorder="1" applyAlignment="1">
      <alignment horizontal="center" vertical="center"/>
    </xf>
    <xf numFmtId="165" fontId="73" fillId="2" borderId="1" xfId="6" applyNumberFormat="1" applyFont="1" applyFill="1" applyBorder="1" applyAlignment="1">
      <alignment horizontal="center" vertical="center"/>
    </xf>
    <xf numFmtId="0" fontId="16" fillId="2" borderId="45" xfId="96" applyFont="1" applyFill="1" applyBorder="1" applyAlignment="1">
      <alignment horizontal="center" vertical="center" wrapText="1"/>
    </xf>
    <xf numFmtId="169" fontId="16" fillId="2" borderId="45" xfId="96" applyNumberFormat="1" applyFont="1" applyFill="1" applyBorder="1" applyAlignment="1">
      <alignment horizontal="center" vertical="center" wrapText="1"/>
    </xf>
    <xf numFmtId="166" fontId="91" fillId="2" borderId="45" xfId="300" applyNumberFormat="1" applyFont="1" applyFill="1" applyBorder="1"/>
    <xf numFmtId="0" fontId="73" fillId="2" borderId="45" xfId="0" applyFont="1" applyFill="1" applyBorder="1" applyAlignment="1">
      <alignment vertical="center" wrapText="1"/>
    </xf>
    <xf numFmtId="0" fontId="72" fillId="2" borderId="30" xfId="0" applyFont="1" applyFill="1" applyBorder="1" applyAlignment="1">
      <alignment vertical="top" wrapText="1"/>
    </xf>
    <xf numFmtId="169" fontId="72" fillId="2" borderId="33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171" fontId="72" fillId="2" borderId="30" xfId="6" applyNumberFormat="1" applyFont="1" applyFill="1" applyBorder="1" applyAlignment="1">
      <alignment horizontal="center" vertical="center"/>
    </xf>
    <xf numFmtId="169" fontId="16" fillId="2" borderId="30" xfId="7" applyNumberFormat="1" applyFont="1" applyFill="1" applyBorder="1" applyAlignment="1">
      <alignment horizontal="center" vertical="top" wrapText="1"/>
    </xf>
    <xf numFmtId="169" fontId="72" fillId="2" borderId="30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horizontal="center" vertical="center"/>
    </xf>
    <xf numFmtId="166" fontId="87" fillId="2" borderId="47" xfId="7" applyNumberFormat="1" applyFont="1" applyFill="1" applyBorder="1" applyAlignment="1">
      <alignment vertical="center"/>
    </xf>
    <xf numFmtId="43" fontId="72" fillId="2" borderId="0" xfId="0" applyNumberFormat="1" applyFont="1" applyFill="1"/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43" fontId="72" fillId="2" borderId="30" xfId="7" applyNumberFormat="1" applyFont="1" applyFill="1" applyBorder="1" applyAlignment="1">
      <alignment vertical="center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30" xfId="7" applyNumberFormat="1" applyFont="1" applyFill="1" applyBorder="1" applyAlignment="1">
      <alignment horizontal="center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16" fillId="2" borderId="30" xfId="7" applyNumberFormat="1" applyFont="1" applyFill="1" applyBorder="1" applyAlignment="1">
      <alignment horizontal="right" vertical="center" wrapText="1"/>
    </xf>
    <xf numFmtId="0" fontId="87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87" fillId="2" borderId="30" xfId="165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top" wrapText="1"/>
    </xf>
    <xf numFmtId="0" fontId="16" fillId="2" borderId="1" xfId="96" applyFont="1" applyFill="1" applyBorder="1" applyAlignment="1">
      <alignment horizontal="left" vertical="center" wrapText="1"/>
    </xf>
    <xf numFmtId="0" fontId="16" fillId="2" borderId="47" xfId="0" applyFont="1" applyFill="1" applyBorder="1" applyAlignment="1">
      <alignment horizontal="center" vertical="center" wrapText="1"/>
    </xf>
    <xf numFmtId="166" fontId="16" fillId="2" borderId="30" xfId="7" applyNumberFormat="1" applyFont="1" applyFill="1" applyBorder="1" applyAlignment="1">
      <alignment horizontal="center" vertical="center" wrapText="1"/>
    </xf>
    <xf numFmtId="49" fontId="72" fillId="2" borderId="30" xfId="0" applyNumberFormat="1" applyFont="1" applyFill="1" applyBorder="1" applyAlignment="1">
      <alignment horizontal="left" vertical="top" wrapText="1"/>
    </xf>
    <xf numFmtId="0" fontId="16" fillId="2" borderId="31" xfId="0" applyFont="1" applyFill="1" applyBorder="1" applyAlignment="1"/>
    <xf numFmtId="0" fontId="16" fillId="2" borderId="31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left" vertical="center" wrapText="1"/>
    </xf>
    <xf numFmtId="0" fontId="72" fillId="2" borderId="0" xfId="0" applyFont="1" applyFill="1" applyBorder="1" applyAlignment="1">
      <alignment horizontal="center" wrapText="1"/>
    </xf>
    <xf numFmtId="49" fontId="72" fillId="2" borderId="0" xfId="0" applyNumberFormat="1" applyFont="1" applyFill="1" applyBorder="1" applyAlignment="1">
      <alignment horizontal="left" vertical="top" wrapText="1"/>
    </xf>
    <xf numFmtId="168" fontId="16" fillId="2" borderId="30" xfId="0" applyNumberFormat="1" applyFont="1" applyFill="1" applyBorder="1" applyAlignment="1">
      <alignment horizontal="center" vertical="center"/>
    </xf>
    <xf numFmtId="165" fontId="72" fillId="2" borderId="30" xfId="8" applyNumberFormat="1" applyFont="1" applyFill="1" applyBorder="1" applyAlignment="1">
      <alignment horizontal="center" vertical="center" wrapText="1"/>
    </xf>
    <xf numFmtId="168" fontId="72" fillId="2" borderId="30" xfId="0" applyNumberFormat="1" applyFont="1" applyFill="1" applyBorder="1" applyAlignment="1">
      <alignment horizontal="right" vertical="center"/>
    </xf>
    <xf numFmtId="0" fontId="16" fillId="2" borderId="30" xfId="0" applyFont="1" applyFill="1" applyBorder="1" applyAlignment="1">
      <alignment wrapText="1"/>
    </xf>
    <xf numFmtId="165" fontId="72" fillId="2" borderId="30" xfId="6" applyNumberFormat="1" applyFont="1" applyFill="1" applyBorder="1" applyAlignment="1">
      <alignment horizontal="center" vertical="center"/>
    </xf>
    <xf numFmtId="0" fontId="87" fillId="2" borderId="30" xfId="0" applyFont="1" applyFill="1" applyBorder="1" applyAlignment="1">
      <alignment horizontal="left" vertical="top" wrapText="1"/>
    </xf>
    <xf numFmtId="165" fontId="87" fillId="2" borderId="30" xfId="6" applyNumberFormat="1" applyFont="1" applyFill="1" applyBorder="1" applyAlignment="1">
      <alignment horizontal="right" vertical="center"/>
    </xf>
    <xf numFmtId="165" fontId="72" fillId="2" borderId="30" xfId="6" applyNumberFormat="1" applyFont="1" applyFill="1" applyBorder="1" applyAlignment="1">
      <alignment horizontal="right" vertical="center"/>
    </xf>
    <xf numFmtId="165" fontId="16" fillId="2" borderId="30" xfId="6" applyNumberFormat="1" applyFont="1" applyFill="1" applyBorder="1" applyAlignment="1">
      <alignment horizontal="right" vertical="center"/>
    </xf>
    <xf numFmtId="0" fontId="16" fillId="2" borderId="1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center" vertical="center" wrapText="1"/>
    </xf>
    <xf numFmtId="0" fontId="72" fillId="2" borderId="0" xfId="0" applyFont="1" applyFill="1" applyAlignment="1">
      <alignment vertical="center"/>
    </xf>
    <xf numFmtId="43" fontId="75" fillId="2" borderId="0" xfId="7" applyFont="1" applyFill="1"/>
    <xf numFmtId="0" fontId="75" fillId="2" borderId="0" xfId="0" applyFont="1" applyFill="1" applyAlignment="1"/>
    <xf numFmtId="0" fontId="75" fillId="2" borderId="0" xfId="0" applyFont="1" applyFill="1" applyBorder="1"/>
    <xf numFmtId="0" fontId="72" fillId="2" borderId="0" xfId="0" applyFont="1" applyFill="1" applyAlignment="1">
      <alignment horizontal="right" vertical="top"/>
    </xf>
    <xf numFmtId="0" fontId="16" fillId="2" borderId="0" xfId="0" applyFont="1" applyFill="1" applyAlignment="1">
      <alignment horizontal="center" wrapText="1"/>
    </xf>
    <xf numFmtId="0" fontId="72" fillId="2" borderId="0" xfId="0" applyFont="1" applyFill="1" applyAlignment="1">
      <alignment horizontal="right"/>
    </xf>
    <xf numFmtId="0" fontId="72" fillId="2" borderId="30" xfId="0" applyFont="1" applyFill="1" applyBorder="1" applyAlignment="1">
      <alignment horizontal="left" vertical="top" wrapText="1"/>
    </xf>
    <xf numFmtId="0" fontId="87" fillId="2" borderId="51" xfId="0" applyFont="1" applyFill="1" applyBorder="1" applyAlignment="1">
      <alignment vertical="center" wrapText="1"/>
    </xf>
    <xf numFmtId="0" fontId="16" fillId="2" borderId="3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169" fontId="72" fillId="2" borderId="0" xfId="0" applyNumberFormat="1" applyFont="1" applyFill="1" applyAlignment="1">
      <alignment horizontal="left" vertical="top" wrapText="1"/>
    </xf>
    <xf numFmtId="0" fontId="16" fillId="2" borderId="34" xfId="0" applyFont="1" applyFill="1" applyBorder="1" applyAlignment="1"/>
    <xf numFmtId="0" fontId="16" fillId="2" borderId="51" xfId="0" applyFont="1" applyFill="1" applyBorder="1" applyAlignment="1">
      <alignment horizontal="center" vertical="center" wrapText="1"/>
    </xf>
    <xf numFmtId="0" fontId="72" fillId="2" borderId="0" xfId="2027" applyFont="1" applyFill="1" applyBorder="1" applyAlignment="1">
      <alignment horizontal="left" vertical="center"/>
    </xf>
    <xf numFmtId="166" fontId="72" fillId="2" borderId="0" xfId="2027" applyNumberFormat="1" applyFont="1" applyFill="1" applyBorder="1" applyAlignment="1">
      <alignment horizontal="center" vertical="center"/>
    </xf>
    <xf numFmtId="0" fontId="75" fillId="2" borderId="0" xfId="2028" applyFont="1" applyFill="1"/>
    <xf numFmtId="0" fontId="72" fillId="2" borderId="0" xfId="2027" applyFont="1" applyFill="1" applyBorder="1" applyAlignment="1">
      <alignment horizontal="center" vertical="center"/>
    </xf>
    <xf numFmtId="168" fontId="72" fillId="2" borderId="0" xfId="2027" applyNumberFormat="1" applyFont="1" applyFill="1" applyBorder="1" applyAlignment="1">
      <alignment horizontal="right" vertical="center"/>
    </xf>
    <xf numFmtId="0" fontId="72" fillId="2" borderId="52" xfId="2027" applyFont="1" applyFill="1" applyBorder="1" applyAlignment="1">
      <alignment horizontal="center" vertical="center" wrapText="1"/>
    </xf>
    <xf numFmtId="168" fontId="75" fillId="2" borderId="0" xfId="2028" applyNumberFormat="1" applyFont="1" applyFill="1"/>
    <xf numFmtId="49" fontId="72" fillId="2" borderId="52" xfId="2026" applyNumberFormat="1" applyFont="1" applyFill="1" applyBorder="1" applyAlignment="1">
      <alignment horizontal="left" vertical="center" wrapText="1" indent="1"/>
    </xf>
    <xf numFmtId="43" fontId="75" fillId="2" borderId="0" xfId="2030" applyFont="1" applyFill="1"/>
    <xf numFmtId="0" fontId="72" fillId="2" borderId="31" xfId="2029" applyFont="1" applyFill="1" applyBorder="1" applyAlignment="1">
      <alignment horizontal="center" vertical="center" wrapText="1"/>
    </xf>
    <xf numFmtId="49" fontId="72" fillId="2" borderId="52" xfId="2026" applyNumberFormat="1" applyFont="1" applyFill="1" applyBorder="1" applyAlignment="1">
      <alignment horizontal="left" vertical="center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16" fillId="2" borderId="52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4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52" xfId="0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vertical="top" wrapText="1"/>
    </xf>
    <xf numFmtId="49" fontId="16" fillId="2" borderId="3" xfId="0" applyNumberFormat="1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vertical="top" wrapText="1"/>
    </xf>
    <xf numFmtId="165" fontId="16" fillId="2" borderId="30" xfId="6" applyNumberFormat="1" applyFont="1" applyFill="1" applyBorder="1" applyAlignment="1">
      <alignment horizontal="right" vertical="top"/>
    </xf>
    <xf numFmtId="0" fontId="87" fillId="2" borderId="3" xfId="0" applyFont="1" applyFill="1" applyBorder="1" applyAlignment="1">
      <alignment horizontal="left" vertical="top" wrapText="1"/>
    </xf>
    <xf numFmtId="165" fontId="72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/>
    </xf>
    <xf numFmtId="0" fontId="16" fillId="2" borderId="1" xfId="8" applyFont="1" applyFill="1" applyBorder="1" applyAlignment="1">
      <alignment horizontal="left" vertical="center" wrapText="1"/>
    </xf>
    <xf numFmtId="0" fontId="72" fillId="2" borderId="1" xfId="8" applyFont="1" applyFill="1" applyBorder="1" applyAlignment="1">
      <alignment horizontal="left" vertical="top" wrapText="1"/>
    </xf>
    <xf numFmtId="0" fontId="16" fillId="2" borderId="10" xfId="0" applyFont="1" applyFill="1" applyBorder="1" applyAlignment="1">
      <alignment horizontal="center" vertical="top" wrapText="1"/>
    </xf>
    <xf numFmtId="0" fontId="72" fillId="2" borderId="47" xfId="8" applyFont="1" applyFill="1" applyBorder="1" applyAlignment="1">
      <alignment horizontal="left" vertical="top" wrapText="1"/>
    </xf>
    <xf numFmtId="169" fontId="16" fillId="2" borderId="30" xfId="0" applyNumberFormat="1" applyFont="1" applyFill="1" applyBorder="1" applyAlignment="1">
      <alignment horizontal="center" vertical="top"/>
    </xf>
    <xf numFmtId="168" fontId="72" fillId="2" borderId="30" xfId="0" applyNumberFormat="1" applyFont="1" applyFill="1" applyBorder="1" applyAlignment="1">
      <alignment vertical="center"/>
    </xf>
    <xf numFmtId="169" fontId="16" fillId="2" borderId="30" xfId="0" applyNumberFormat="1" applyFont="1" applyFill="1" applyBorder="1" applyAlignment="1">
      <alignment vertical="center"/>
    </xf>
    <xf numFmtId="169" fontId="72" fillId="2" borderId="30" xfId="0" applyNumberFormat="1" applyFont="1" applyFill="1" applyBorder="1" applyAlignment="1">
      <alignment vertical="center"/>
    </xf>
    <xf numFmtId="0" fontId="16" fillId="2" borderId="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87" fillId="2" borderId="30" xfId="165" applyFont="1" applyFill="1" applyBorder="1">
      <alignment horizontal="left" vertical="top" wrapText="1"/>
    </xf>
    <xf numFmtId="0" fontId="72" fillId="2" borderId="30" xfId="165" applyFont="1" applyFill="1" applyBorder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2" fillId="2" borderId="8" xfId="8" applyFont="1" applyFill="1" applyBorder="1" applyAlignment="1">
      <alignment horizontal="left" vertical="top" wrapText="1"/>
    </xf>
    <xf numFmtId="0" fontId="16" fillId="2" borderId="44" xfId="0" applyFont="1" applyFill="1" applyBorder="1" applyAlignment="1">
      <alignment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5" fillId="2" borderId="0" xfId="0" applyNumberFormat="1" applyFont="1" applyFill="1" applyBorder="1"/>
    <xf numFmtId="0" fontId="75" fillId="2" borderId="41" xfId="0" applyFont="1" applyFill="1" applyBorder="1"/>
    <xf numFmtId="0" fontId="72" fillId="2" borderId="41" xfId="0" applyFont="1" applyFill="1" applyBorder="1" applyAlignment="1">
      <alignment horizontal="left" vertical="top" wrapText="1"/>
    </xf>
    <xf numFmtId="0" fontId="75" fillId="2" borderId="41" xfId="0" applyFont="1" applyFill="1" applyBorder="1" applyAlignment="1">
      <alignment vertical="top" wrapText="1"/>
    </xf>
    <xf numFmtId="0" fontId="13" fillId="2" borderId="41" xfId="0" applyFont="1" applyFill="1" applyBorder="1" applyAlignment="1">
      <alignment vertical="top" wrapText="1"/>
    </xf>
    <xf numFmtId="0" fontId="89" fillId="2" borderId="1" xfId="0" applyFont="1" applyFill="1" applyBorder="1" applyAlignment="1">
      <alignment horizontal="left" vertical="top" wrapText="1"/>
    </xf>
    <xf numFmtId="165" fontId="72" fillId="2" borderId="1" xfId="6" applyNumberFormat="1" applyFont="1" applyFill="1" applyBorder="1" applyAlignment="1">
      <alignment horizontal="right" vertical="top"/>
    </xf>
    <xf numFmtId="168" fontId="72" fillId="2" borderId="0" xfId="0" applyNumberFormat="1" applyFont="1" applyFill="1"/>
    <xf numFmtId="0" fontId="72" fillId="2" borderId="1" xfId="0" applyFont="1" applyFill="1" applyBorder="1"/>
    <xf numFmtId="0" fontId="72" fillId="2" borderId="4" xfId="0" applyFont="1" applyFill="1" applyBorder="1" applyAlignment="1">
      <alignment horizontal="left" vertical="top" wrapText="1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5" fillId="2" borderId="1" xfId="0" applyFont="1" applyFill="1" applyBorder="1"/>
    <xf numFmtId="167" fontId="13" fillId="2" borderId="1" xfId="0" applyNumberFormat="1" applyFont="1" applyFill="1" applyBorder="1"/>
    <xf numFmtId="0" fontId="87" fillId="2" borderId="5" xfId="0" applyFont="1" applyFill="1" applyBorder="1" applyAlignment="1">
      <alignment horizontal="left" vertical="top" wrapText="1"/>
    </xf>
    <xf numFmtId="171" fontId="87" fillId="2" borderId="47" xfId="6" applyNumberFormat="1" applyFont="1" applyFill="1" applyBorder="1" applyAlignment="1">
      <alignment horizontal="right" vertical="top"/>
    </xf>
    <xf numFmtId="171" fontId="87" fillId="2" borderId="1" xfId="6" applyNumberFormat="1" applyFont="1" applyFill="1" applyBorder="1" applyAlignment="1">
      <alignment horizontal="right" vertical="center"/>
    </xf>
    <xf numFmtId="0" fontId="72" fillId="2" borderId="30" xfId="0" applyFont="1" applyFill="1" applyBorder="1" applyAlignment="1">
      <alignment vertical="center" wrapText="1"/>
    </xf>
    <xf numFmtId="0" fontId="87" fillId="2" borderId="30" xfId="0" applyFont="1" applyFill="1" applyBorder="1" applyAlignment="1">
      <alignment horizontal="left" vertical="center" wrapText="1"/>
    </xf>
    <xf numFmtId="0" fontId="72" fillId="2" borderId="36" xfId="0" applyFont="1" applyFill="1" applyBorder="1" applyAlignment="1">
      <alignment vertical="top" wrapText="1"/>
    </xf>
    <xf numFmtId="0" fontId="72" fillId="2" borderId="33" xfId="0" applyFont="1" applyFill="1" applyBorder="1" applyAlignment="1">
      <alignment vertical="top" wrapText="1"/>
    </xf>
    <xf numFmtId="171" fontId="87" fillId="2" borderId="52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72" fillId="2" borderId="30" xfId="0" applyFont="1" applyFill="1" applyBorder="1" applyAlignment="1">
      <alignment horizontal="left"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168" fontId="16" fillId="2" borderId="0" xfId="96" applyNumberFormat="1" applyFont="1" applyFill="1" applyAlignment="1">
      <alignment horizontal="center" vertical="center" wrapText="1"/>
    </xf>
    <xf numFmtId="43" fontId="72" fillId="2" borderId="0" xfId="7" applyFont="1" applyFill="1"/>
    <xf numFmtId="0" fontId="72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168" fontId="16" fillId="2" borderId="1" xfId="96" applyNumberFormat="1" applyFont="1" applyFill="1" applyBorder="1" applyAlignment="1">
      <alignment horizontal="center" vertical="center" wrapText="1"/>
    </xf>
    <xf numFmtId="167" fontId="16" fillId="2" borderId="0" xfId="0" applyNumberFormat="1" applyFont="1" applyFill="1"/>
    <xf numFmtId="0" fontId="16" fillId="2" borderId="1" xfId="96" applyNumberFormat="1" applyFont="1" applyFill="1" applyBorder="1" applyAlignment="1">
      <alignment horizontal="center" vertical="center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165" fontId="16" fillId="2" borderId="0" xfId="0" applyNumberFormat="1" applyFont="1" applyFill="1"/>
    <xf numFmtId="0" fontId="16" fillId="2" borderId="40" xfId="96" applyFont="1" applyFill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center"/>
    </xf>
    <xf numFmtId="166" fontId="73" fillId="2" borderId="1" xfId="7" applyNumberFormat="1" applyFont="1" applyFill="1" applyBorder="1"/>
    <xf numFmtId="166" fontId="73" fillId="2" borderId="30" xfId="7" applyNumberFormat="1" applyFont="1" applyFill="1" applyBorder="1" applyAlignment="1">
      <alignment vertical="center"/>
    </xf>
    <xf numFmtId="0" fontId="90" fillId="2" borderId="30" xfId="0" applyFont="1" applyFill="1" applyBorder="1" applyAlignment="1">
      <alignment vertical="center" wrapText="1"/>
    </xf>
    <xf numFmtId="166" fontId="87" fillId="2" borderId="1" xfId="7" applyNumberFormat="1" applyFont="1" applyFill="1" applyBorder="1" applyAlignment="1">
      <alignment vertical="center"/>
    </xf>
    <xf numFmtId="166" fontId="87" fillId="2" borderId="30" xfId="7" applyNumberFormat="1" applyFont="1" applyFill="1" applyBorder="1" applyAlignment="1">
      <alignment vertical="center"/>
    </xf>
    <xf numFmtId="0" fontId="72" fillId="2" borderId="1" xfId="0" applyFont="1" applyFill="1" applyBorder="1" applyAlignment="1">
      <alignment horizontal="center"/>
    </xf>
    <xf numFmtId="166" fontId="72" fillId="2" borderId="0" xfId="0" applyNumberFormat="1" applyFont="1" applyFill="1"/>
    <xf numFmtId="0" fontId="16" fillId="2" borderId="48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left" vertical="center" wrapText="1"/>
    </xf>
    <xf numFmtId="166" fontId="91" fillId="2" borderId="45" xfId="300" applyNumberFormat="1" applyFont="1" applyFill="1" applyBorder="1" applyAlignment="1">
      <alignment vertical="center"/>
    </xf>
    <xf numFmtId="166" fontId="90" fillId="2" borderId="45" xfId="300" applyNumberFormat="1" applyFont="1" applyFill="1" applyBorder="1" applyAlignment="1">
      <alignment vertical="center"/>
    </xf>
    <xf numFmtId="0" fontId="75" fillId="2" borderId="0" xfId="0" applyFont="1" applyFill="1" applyAlignment="1">
      <alignment horizontal="center"/>
    </xf>
    <xf numFmtId="0" fontId="73" fillId="2" borderId="51" xfId="96" applyFont="1" applyFill="1" applyBorder="1" applyAlignment="1">
      <alignment horizontal="center" vertical="center" wrapText="1"/>
    </xf>
    <xf numFmtId="0" fontId="72" fillId="2" borderId="51" xfId="96" applyFont="1" applyFill="1" applyBorder="1" applyAlignment="1">
      <alignment horizontal="center" vertical="center" wrapText="1"/>
    </xf>
    <xf numFmtId="0" fontId="72" fillId="2" borderId="0" xfId="0" applyFont="1" applyFill="1" applyAlignment="1"/>
    <xf numFmtId="0" fontId="72" fillId="2" borderId="4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/>
    </xf>
    <xf numFmtId="0" fontId="16" fillId="2" borderId="30" xfId="0" applyFont="1" applyFill="1" applyBorder="1" applyAlignment="1">
      <alignment horizontal="left" vertical="top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65" fontId="16" fillId="2" borderId="52" xfId="6" applyNumberFormat="1" applyFont="1" applyFill="1" applyBorder="1" applyAlignment="1">
      <alignment horizontal="center" vertical="center"/>
    </xf>
    <xf numFmtId="0" fontId="16" fillId="2" borderId="52" xfId="96" applyFont="1" applyFill="1" applyBorder="1" applyAlignment="1">
      <alignment horizontal="left" vertical="center" wrapText="1"/>
    </xf>
    <xf numFmtId="0" fontId="75" fillId="2" borderId="52" xfId="0" applyFont="1" applyFill="1" applyBorder="1" applyAlignment="1">
      <alignment horizontal="center"/>
    </xf>
    <xf numFmtId="0" fontId="72" fillId="2" borderId="52" xfId="0" applyFont="1" applyFill="1" applyBorder="1"/>
    <xf numFmtId="166" fontId="87" fillId="2" borderId="52" xfId="7" applyNumberFormat="1" applyFont="1" applyFill="1" applyBorder="1" applyAlignment="1">
      <alignment vertical="center"/>
    </xf>
    <xf numFmtId="169" fontId="16" fillId="2" borderId="52" xfId="96" applyNumberFormat="1" applyFont="1" applyFill="1" applyBorder="1" applyAlignment="1">
      <alignment horizontal="center" vertical="center" wrapText="1"/>
    </xf>
    <xf numFmtId="0" fontId="72" fillId="2" borderId="51" xfId="0" applyFont="1" applyFill="1" applyBorder="1" applyAlignment="1">
      <alignment horizontal="center"/>
    </xf>
    <xf numFmtId="166" fontId="73" fillId="2" borderId="52" xfId="7" applyNumberFormat="1" applyFont="1" applyFill="1" applyBorder="1"/>
    <xf numFmtId="0" fontId="16" fillId="2" borderId="30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57" borderId="30" xfId="0" applyFont="1" applyFill="1" applyBorder="1" applyAlignment="1">
      <alignment wrapText="1"/>
    </xf>
    <xf numFmtId="169" fontId="72" fillId="57" borderId="33" xfId="0" applyNumberFormat="1" applyFont="1" applyFill="1" applyBorder="1" applyAlignment="1">
      <alignment horizontal="right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wrapText="1"/>
    </xf>
    <xf numFmtId="0" fontId="72" fillId="2" borderId="30" xfId="0" applyFont="1" applyFill="1" applyBorder="1" applyAlignment="1">
      <alignment horizontal="left" vertical="top" wrapText="1"/>
    </xf>
    <xf numFmtId="171" fontId="87" fillId="2" borderId="52" xfId="6" applyNumberFormat="1" applyFont="1" applyFill="1" applyBorder="1" applyAlignment="1">
      <alignment horizontal="right" vertical="center"/>
    </xf>
    <xf numFmtId="0" fontId="87" fillId="2" borderId="52" xfId="0" applyFont="1" applyFill="1" applyBorder="1" applyAlignment="1">
      <alignment vertical="center" wrapText="1"/>
    </xf>
    <xf numFmtId="0" fontId="72" fillId="0" borderId="0" xfId="0" applyFont="1"/>
    <xf numFmtId="166" fontId="87" fillId="0" borderId="52" xfId="7" applyNumberFormat="1" applyFont="1" applyBorder="1" applyAlignment="1">
      <alignment vertical="center"/>
    </xf>
    <xf numFmtId="0" fontId="16" fillId="0" borderId="52" xfId="96" applyFont="1" applyBorder="1" applyAlignment="1">
      <alignment horizontal="left" vertical="center" wrapText="1"/>
    </xf>
    <xf numFmtId="0" fontId="72" fillId="0" borderId="52" xfId="0" applyFont="1" applyBorder="1" applyAlignment="1">
      <alignment horizontal="left" vertical="top" wrapText="1"/>
    </xf>
    <xf numFmtId="169" fontId="73" fillId="2" borderId="1" xfId="96" applyNumberFormat="1" applyFont="1" applyFill="1" applyBorder="1" applyAlignment="1">
      <alignment horizontal="center" vertical="center" wrapText="1"/>
    </xf>
    <xf numFmtId="49" fontId="72" fillId="2" borderId="52" xfId="0" applyNumberFormat="1" applyFont="1" applyFill="1" applyBorder="1" applyAlignment="1">
      <alignment horizontal="left" vertical="top" wrapText="1"/>
    </xf>
    <xf numFmtId="0" fontId="87" fillId="0" borderId="52" xfId="0" applyFont="1" applyBorder="1" applyAlignment="1">
      <alignment horizontal="left" vertical="top" wrapText="1"/>
    </xf>
    <xf numFmtId="0" fontId="98" fillId="0" borderId="52" xfId="0" applyFont="1" applyBorder="1" applyAlignment="1"/>
    <xf numFmtId="0" fontId="89" fillId="0" borderId="52" xfId="0" applyFont="1" applyBorder="1" applyAlignment="1">
      <alignment horizontal="left" vertical="top" wrapText="1"/>
    </xf>
    <xf numFmtId="0" fontId="87" fillId="0" borderId="51" xfId="0" applyFont="1" applyBorder="1" applyAlignment="1">
      <alignment horizontal="left" vertical="top" wrapText="1"/>
    </xf>
    <xf numFmtId="0" fontId="75" fillId="0" borderId="52" xfId="0" applyFont="1" applyBorder="1" applyAlignment="1">
      <alignment vertical="top" wrapText="1"/>
    </xf>
    <xf numFmtId="175" fontId="72" fillId="2" borderId="0" xfId="0" applyNumberFormat="1" applyFont="1" applyFill="1" applyAlignment="1">
      <alignment horizontal="left" vertical="top" wrapText="1"/>
    </xf>
    <xf numFmtId="176" fontId="72" fillId="2" borderId="0" xfId="0" applyNumberFormat="1" applyFont="1" applyFill="1"/>
    <xf numFmtId="0" fontId="16" fillId="2" borderId="52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wrapText="1"/>
    </xf>
    <xf numFmtId="0" fontId="75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43" fontId="75" fillId="2" borderId="0" xfId="7" applyFont="1" applyFill="1" applyAlignment="1">
      <alignment horizontal="right"/>
    </xf>
    <xf numFmtId="174" fontId="94" fillId="2" borderId="0" xfId="242" applyNumberFormat="1" applyFont="1" applyFill="1" applyBorder="1" applyAlignment="1">
      <alignment vertical="center" wrapText="1"/>
    </xf>
    <xf numFmtId="174" fontId="72" fillId="2" borderId="0" xfId="242" applyNumberFormat="1" applyFont="1" applyFill="1" applyBorder="1"/>
    <xf numFmtId="174" fontId="72" fillId="2" borderId="52" xfId="242" applyNumberFormat="1" applyFont="1" applyFill="1" applyBorder="1" applyAlignment="1">
      <alignment vertical="center" wrapText="1"/>
    </xf>
    <xf numFmtId="174" fontId="72" fillId="2" borderId="52" xfId="100" applyNumberFormat="1" applyFont="1" applyFill="1" applyBorder="1" applyAlignment="1">
      <alignment horizontal="center" vertical="center" wrapText="1"/>
    </xf>
    <xf numFmtId="174" fontId="72" fillId="2" borderId="0" xfId="242" applyNumberFormat="1" applyFont="1" applyFill="1" applyBorder="1" applyAlignment="1">
      <alignment vertical="center" wrapText="1"/>
    </xf>
    <xf numFmtId="174" fontId="16" fillId="2" borderId="52" xfId="242" applyNumberFormat="1" applyFont="1" applyFill="1" applyBorder="1" applyAlignment="1">
      <alignment vertical="center" wrapText="1"/>
    </xf>
    <xf numFmtId="0" fontId="95" fillId="2" borderId="52" xfId="0" applyFont="1" applyFill="1" applyBorder="1" applyAlignment="1">
      <alignment horizontal="left" vertical="top" wrapText="1"/>
    </xf>
    <xf numFmtId="174" fontId="16" fillId="2" borderId="52" xfId="100" applyNumberFormat="1" applyFont="1" applyFill="1" applyBorder="1" applyAlignment="1">
      <alignment vertical="center" wrapText="1"/>
    </xf>
    <xf numFmtId="174" fontId="16" fillId="2" borderId="52" xfId="100" applyNumberFormat="1" applyFont="1" applyFill="1" applyBorder="1" applyAlignment="1">
      <alignment horizontal="center" vertical="center" wrapText="1"/>
    </xf>
    <xf numFmtId="174" fontId="72" fillId="2" borderId="52" xfId="2025" applyNumberFormat="1" applyFont="1" applyFill="1" applyBorder="1" applyAlignment="1">
      <alignment vertical="center" wrapText="1"/>
    </xf>
    <xf numFmtId="49" fontId="72" fillId="2" borderId="52" xfId="242" applyNumberFormat="1" applyFont="1" applyFill="1" applyBorder="1" applyAlignment="1"/>
    <xf numFmtId="174" fontId="16" fillId="2" borderId="52" xfId="2025" applyNumberFormat="1" applyFont="1" applyFill="1" applyBorder="1" applyAlignment="1">
      <alignment vertical="center" wrapText="1"/>
    </xf>
    <xf numFmtId="49" fontId="16" fillId="2" borderId="52" xfId="242" applyNumberFormat="1" applyFont="1" applyFill="1" applyBorder="1" applyAlignment="1" applyProtection="1">
      <alignment horizontal="center" vertical="top" wrapText="1"/>
      <protection locked="0"/>
    </xf>
    <xf numFmtId="174" fontId="72" fillId="2" borderId="52" xfId="242" applyNumberFormat="1" applyFont="1" applyFill="1" applyBorder="1" applyAlignment="1">
      <alignment horizontal="center"/>
    </xf>
    <xf numFmtId="174" fontId="72" fillId="2" borderId="52" xfId="242" applyNumberFormat="1" applyFont="1" applyFill="1" applyBorder="1"/>
    <xf numFmtId="49" fontId="72" fillId="2" borderId="52" xfId="2025" applyNumberFormat="1" applyFont="1" applyFill="1" applyBorder="1" applyAlignment="1">
      <alignment horizontal="left" vertical="center" wrapText="1"/>
    </xf>
    <xf numFmtId="174" fontId="72" fillId="2" borderId="52" xfId="100" applyNumberFormat="1" applyFont="1" applyFill="1" applyBorder="1" applyAlignment="1">
      <alignment horizontal="center" wrapText="1"/>
    </xf>
    <xf numFmtId="174" fontId="72" fillId="2" borderId="0" xfId="242" applyNumberFormat="1" applyFont="1" applyFill="1" applyBorder="1" applyAlignment="1"/>
    <xf numFmtId="174" fontId="87" fillId="2" borderId="52" xfId="100" applyNumberFormat="1" applyFont="1" applyFill="1" applyBorder="1" applyAlignment="1">
      <alignment horizontal="center" wrapText="1"/>
    </xf>
    <xf numFmtId="174" fontId="72" fillId="2" borderId="52" xfId="100" applyNumberFormat="1" applyFont="1" applyFill="1" applyBorder="1" applyAlignment="1">
      <alignment wrapText="1"/>
    </xf>
    <xf numFmtId="174" fontId="72" fillId="2" borderId="0" xfId="242" applyNumberFormat="1" applyFont="1" applyFill="1" applyBorder="1" applyAlignment="1">
      <alignment horizontal="center"/>
    </xf>
    <xf numFmtId="0" fontId="73" fillId="2" borderId="52" xfId="0" applyFont="1" applyFill="1" applyBorder="1" applyAlignment="1">
      <alignment vertical="center" wrapText="1"/>
    </xf>
    <xf numFmtId="166" fontId="91" fillId="0" borderId="52" xfId="300" applyNumberFormat="1" applyFont="1" applyBorder="1" applyAlignment="1">
      <alignment vertical="center"/>
    </xf>
    <xf numFmtId="0" fontId="75" fillId="0" borderId="0" xfId="0" applyFont="1"/>
    <xf numFmtId="166" fontId="90" fillId="0" borderId="52" xfId="300" applyNumberFormat="1" applyFont="1" applyBorder="1" applyAlignment="1">
      <alignment vertical="center"/>
    </xf>
    <xf numFmtId="0" fontId="72" fillId="2" borderId="1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16" fillId="2" borderId="51" xfId="0" applyFont="1" applyFill="1" applyBorder="1" applyAlignment="1">
      <alignment horizont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vertical="center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40" xfId="96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center" vertical="center"/>
    </xf>
    <xf numFmtId="166" fontId="72" fillId="2" borderId="30" xfId="7" applyNumberFormat="1" applyFont="1" applyFill="1" applyBorder="1" applyAlignment="1">
      <alignment vertical="center"/>
    </xf>
    <xf numFmtId="166" fontId="16" fillId="2" borderId="45" xfId="0" applyNumberFormat="1" applyFont="1" applyFill="1" applyBorder="1"/>
    <xf numFmtId="169" fontId="16" fillId="2" borderId="30" xfId="96" applyNumberFormat="1" applyFont="1" applyFill="1" applyBorder="1" applyAlignment="1">
      <alignment horizontal="center" vertical="center" wrapText="1"/>
    </xf>
    <xf numFmtId="166" fontId="16" fillId="2" borderId="30" xfId="0" applyNumberFormat="1" applyFont="1" applyFill="1" applyBorder="1"/>
    <xf numFmtId="0" fontId="16" fillId="2" borderId="51" xfId="0" applyFont="1" applyFill="1" applyBorder="1" applyAlignment="1">
      <alignment wrapText="1"/>
    </xf>
    <xf numFmtId="166" fontId="16" fillId="58" borderId="41" xfId="7" applyNumberFormat="1" applyFont="1" applyFill="1" applyBorder="1" applyAlignment="1">
      <alignment vertical="top" wrapText="1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wrapText="1"/>
    </xf>
    <xf numFmtId="169" fontId="72" fillId="2" borderId="0" xfId="0" applyNumberFormat="1" applyFont="1" applyFill="1" applyAlignment="1">
      <alignment horizontal="center"/>
    </xf>
    <xf numFmtId="0" fontId="87" fillId="2" borderId="30" xfId="0" applyFont="1" applyFill="1" applyBorder="1" applyAlignment="1">
      <alignment vertical="center" wrapText="1"/>
    </xf>
    <xf numFmtId="0" fontId="72" fillId="2" borderId="0" xfId="0" applyFont="1" applyFill="1" applyAlignment="1">
      <alignment horizontal="right"/>
    </xf>
    <xf numFmtId="0" fontId="72" fillId="2" borderId="30" xfId="0" applyFont="1" applyFill="1" applyBorder="1" applyAlignment="1">
      <alignment wrapText="1"/>
    </xf>
    <xf numFmtId="0" fontId="72" fillId="2" borderId="30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 wrapText="1"/>
    </xf>
    <xf numFmtId="0" fontId="72" fillId="2" borderId="52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8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2" xfId="96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75" fillId="2" borderId="0" xfId="0" applyFont="1" applyFill="1" applyAlignment="1">
      <alignment horizontal="right"/>
    </xf>
    <xf numFmtId="174" fontId="72" fillId="2" borderId="52" xfId="100" applyNumberFormat="1" applyFont="1" applyFill="1" applyBorder="1" applyAlignment="1">
      <alignment horizontal="center" vertical="center" wrapText="1"/>
    </xf>
    <xf numFmtId="0" fontId="87" fillId="2" borderId="51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vertical="center" wrapText="1"/>
    </xf>
    <xf numFmtId="0" fontId="72" fillId="2" borderId="52" xfId="0" applyFont="1" applyFill="1" applyBorder="1" applyAlignment="1">
      <alignment horizontal="left" vertical="top" wrapText="1"/>
    </xf>
    <xf numFmtId="0" fontId="72" fillId="2" borderId="47" xfId="0" applyFont="1" applyFill="1" applyBorder="1" applyAlignment="1">
      <alignment horizontal="left" vertical="top" wrapText="1"/>
    </xf>
    <xf numFmtId="0" fontId="72" fillId="2" borderId="51" xfId="0" applyFont="1" applyFill="1" applyBorder="1" applyAlignment="1">
      <alignment horizontal="left" vertical="top" wrapText="1"/>
    </xf>
    <xf numFmtId="0" fontId="72" fillId="2" borderId="51" xfId="0" applyFont="1" applyFill="1" applyBorder="1" applyAlignment="1">
      <alignment horizontal="center" vertical="top" wrapText="1"/>
    </xf>
    <xf numFmtId="0" fontId="75" fillId="2" borderId="51" xfId="0" applyFont="1" applyFill="1" applyBorder="1" applyAlignment="1">
      <alignment horizontal="left" wrapText="1"/>
    </xf>
    <xf numFmtId="0" fontId="87" fillId="2" borderId="51" xfId="0" applyFont="1" applyFill="1" applyBorder="1" applyAlignment="1">
      <alignment horizontal="left" wrapText="1"/>
    </xf>
    <xf numFmtId="49" fontId="16" fillId="2" borderId="51" xfId="242" applyNumberFormat="1" applyFont="1" applyFill="1" applyBorder="1" applyAlignment="1" applyProtection="1">
      <alignment horizontal="center" vertical="center" wrapText="1"/>
      <protection locked="0"/>
    </xf>
    <xf numFmtId="0" fontId="72" fillId="2" borderId="51" xfId="0" applyFont="1" applyFill="1" applyBorder="1" applyAlignment="1">
      <alignment horizontal="center" wrapText="1"/>
    </xf>
    <xf numFmtId="0" fontId="72" fillId="2" borderId="51" xfId="0" applyFont="1" applyFill="1" applyBorder="1" applyAlignment="1">
      <alignment horizontal="left" wrapText="1"/>
    </xf>
    <xf numFmtId="0" fontId="16" fillId="2" borderId="52" xfId="96" applyFont="1" applyFill="1" applyBorder="1" applyAlignment="1">
      <alignment vertical="center" wrapText="1"/>
    </xf>
    <xf numFmtId="166" fontId="73" fillId="0" borderId="52" xfId="7" applyNumberFormat="1" applyFont="1" applyBorder="1" applyAlignment="1">
      <alignment vertical="center"/>
    </xf>
    <xf numFmtId="0" fontId="72" fillId="2" borderId="52" xfId="0" applyFont="1" applyFill="1" applyBorder="1" applyAlignment="1"/>
    <xf numFmtId="166" fontId="16" fillId="2" borderId="0" xfId="96" applyNumberFormat="1" applyFont="1" applyFill="1" applyAlignment="1">
      <alignment horizontal="center" vertical="center" wrapText="1"/>
    </xf>
    <xf numFmtId="166" fontId="72" fillId="2" borderId="0" xfId="0" applyNumberFormat="1" applyFont="1" applyFill="1" applyAlignment="1">
      <alignment horizontal="center"/>
    </xf>
    <xf numFmtId="166" fontId="16" fillId="2" borderId="1" xfId="96" applyNumberFormat="1" applyFont="1" applyFill="1" applyBorder="1" applyAlignment="1">
      <alignment horizontal="center" vertical="center" wrapText="1"/>
    </xf>
    <xf numFmtId="166" fontId="72" fillId="2" borderId="1" xfId="96" applyNumberFormat="1" applyFont="1" applyFill="1" applyBorder="1" applyAlignment="1">
      <alignment horizontal="center" vertical="center" wrapText="1"/>
    </xf>
    <xf numFmtId="166" fontId="72" fillId="2" borderId="1" xfId="0" applyNumberFormat="1" applyFont="1" applyFill="1" applyBorder="1"/>
    <xf numFmtId="166" fontId="72" fillId="2" borderId="30" xfId="0" applyNumberFormat="1" applyFont="1" applyFill="1" applyBorder="1"/>
    <xf numFmtId="166" fontId="16" fillId="2" borderId="52" xfId="96" applyNumberFormat="1" applyFont="1" applyFill="1" applyBorder="1" applyAlignment="1">
      <alignment horizontal="center" vertical="center" wrapText="1"/>
    </xf>
    <xf numFmtId="166" fontId="72" fillId="2" borderId="52" xfId="0" applyNumberFormat="1" applyFont="1" applyFill="1" applyBorder="1"/>
    <xf numFmtId="166" fontId="16" fillId="2" borderId="45" xfId="96" applyNumberFormat="1" applyFont="1" applyFill="1" applyBorder="1" applyAlignment="1">
      <alignment horizontal="center" vertical="center" wrapText="1"/>
    </xf>
    <xf numFmtId="0" fontId="72" fillId="2" borderId="52" xfId="96" applyFont="1" applyFill="1" applyBorder="1" applyAlignment="1">
      <alignment horizontal="center" vertical="center" wrapText="1"/>
    </xf>
    <xf numFmtId="0" fontId="73" fillId="2" borderId="52" xfId="96" applyFont="1" applyFill="1" applyBorder="1" applyAlignment="1">
      <alignment horizontal="center" vertical="center" wrapText="1"/>
    </xf>
    <xf numFmtId="169" fontId="73" fillId="2" borderId="30" xfId="96" applyNumberFormat="1" applyFont="1" applyFill="1" applyBorder="1" applyAlignment="1">
      <alignment horizontal="center" vertical="center" wrapText="1"/>
    </xf>
    <xf numFmtId="168" fontId="72" fillId="2" borderId="52" xfId="96" applyNumberFormat="1" applyFont="1" applyFill="1" applyBorder="1" applyAlignment="1">
      <alignment vertical="center" wrapText="1"/>
    </xf>
    <xf numFmtId="165" fontId="73" fillId="2" borderId="52" xfId="6" applyNumberFormat="1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left" vertical="center" wrapText="1"/>
    </xf>
    <xf numFmtId="0" fontId="87" fillId="2" borderId="52" xfId="0" applyFont="1" applyFill="1" applyBorder="1" applyAlignment="1">
      <alignment horizontal="left" vertical="top" wrapText="1"/>
    </xf>
    <xf numFmtId="166" fontId="72" fillId="2" borderId="0" xfId="0" applyNumberFormat="1" applyFont="1" applyFill="1" applyAlignment="1">
      <alignment wrapText="1"/>
    </xf>
    <xf numFmtId="166" fontId="72" fillId="2" borderId="1" xfId="96" applyNumberFormat="1" applyFont="1" applyFill="1" applyBorder="1" applyAlignment="1">
      <alignment vertical="center" wrapText="1"/>
    </xf>
    <xf numFmtId="166" fontId="72" fillId="2" borderId="52" xfId="96" applyNumberFormat="1" applyFont="1" applyFill="1" applyBorder="1" applyAlignment="1">
      <alignment vertical="center" wrapText="1"/>
    </xf>
    <xf numFmtId="166" fontId="72" fillId="2" borderId="52" xfId="96" applyNumberFormat="1" applyFont="1" applyFill="1" applyBorder="1" applyAlignment="1">
      <alignment horizontal="center" vertical="center" wrapText="1"/>
    </xf>
    <xf numFmtId="165" fontId="72" fillId="2" borderId="52" xfId="6" applyNumberFormat="1" applyFont="1" applyFill="1" applyBorder="1" applyAlignment="1">
      <alignment horizontal="right" vertical="center"/>
    </xf>
    <xf numFmtId="165" fontId="72" fillId="2" borderId="52" xfId="0" applyNumberFormat="1" applyFont="1" applyFill="1" applyBorder="1"/>
    <xf numFmtId="0" fontId="87" fillId="2" borderId="52" xfId="165" applyFont="1" applyFill="1" applyBorder="1">
      <alignment horizontal="left" vertical="top" wrapText="1"/>
    </xf>
    <xf numFmtId="0" fontId="72" fillId="2" borderId="52" xfId="165" applyFont="1" applyFill="1" applyBorder="1" applyAlignment="1">
      <alignment horizontal="left" vertical="top" wrapText="1"/>
    </xf>
    <xf numFmtId="0" fontId="72" fillId="2" borderId="52" xfId="165" applyFont="1" applyFill="1" applyBorder="1" applyAlignment="1">
      <alignment horizontal="center" vertical="top"/>
    </xf>
    <xf numFmtId="0" fontId="72" fillId="2" borderId="52" xfId="8" applyFont="1" applyFill="1" applyBorder="1" applyAlignment="1">
      <alignment horizontal="left" vertical="top" wrapText="1"/>
    </xf>
    <xf numFmtId="0" fontId="72" fillId="2" borderId="40" xfId="8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52" xfId="0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2" xfId="0" applyFont="1" applyFill="1" applyBorder="1" applyAlignment="1">
      <alignment horizontal="left" vertical="top" wrapText="1"/>
    </xf>
    <xf numFmtId="171" fontId="99" fillId="2" borderId="1" xfId="6" applyNumberFormat="1" applyFont="1" applyFill="1" applyBorder="1" applyAlignment="1">
      <alignment horizontal="right" vertical="top"/>
    </xf>
    <xf numFmtId="0" fontId="72" fillId="2" borderId="52" xfId="299" applyFont="1" applyFill="1" applyBorder="1" applyAlignment="1">
      <alignment vertical="top"/>
    </xf>
    <xf numFmtId="0" fontId="72" fillId="2" borderId="52" xfId="299" applyFont="1" applyFill="1" applyBorder="1" applyAlignment="1">
      <alignment horizontal="left" vertical="center" wrapText="1"/>
    </xf>
    <xf numFmtId="0" fontId="72" fillId="2" borderId="52" xfId="299" applyFont="1" applyFill="1" applyBorder="1" applyAlignment="1">
      <alignment horizontal="center" vertical="center" wrapText="1"/>
    </xf>
    <xf numFmtId="165" fontId="72" fillId="2" borderId="52" xfId="6" applyNumberFormat="1" applyFont="1" applyFill="1" applyBorder="1" applyAlignment="1">
      <alignment horizontal="center" vertical="center"/>
    </xf>
    <xf numFmtId="171" fontId="72" fillId="2" borderId="52" xfId="6" applyNumberFormat="1" applyFont="1" applyFill="1" applyBorder="1" applyAlignment="1">
      <alignment horizontal="center" vertical="center"/>
    </xf>
    <xf numFmtId="169" fontId="72" fillId="2" borderId="52" xfId="299" applyNumberFormat="1" applyFont="1" applyFill="1" applyBorder="1" applyAlignment="1">
      <alignment horizontal="right" vertical="center" wrapText="1"/>
    </xf>
    <xf numFmtId="0" fontId="72" fillId="2" borderId="0" xfId="299" applyFont="1" applyFill="1"/>
    <xf numFmtId="0" fontId="72" fillId="2" borderId="52" xfId="0" applyFont="1" applyFill="1" applyBorder="1" applyAlignment="1">
      <alignment horizontal="center"/>
    </xf>
    <xf numFmtId="177" fontId="72" fillId="2" borderId="52" xfId="2031" applyNumberFormat="1" applyFont="1" applyFill="1" applyBorder="1"/>
    <xf numFmtId="166" fontId="87" fillId="2" borderId="52" xfId="223" applyNumberFormat="1" applyFont="1" applyFill="1" applyBorder="1" applyAlignment="1">
      <alignment vertical="center"/>
    </xf>
    <xf numFmtId="0" fontId="98" fillId="2" borderId="0" xfId="0" applyFont="1" applyFill="1"/>
    <xf numFmtId="166" fontId="73" fillId="2" borderId="52" xfId="223" applyNumberFormat="1" applyFont="1" applyFill="1" applyBorder="1"/>
    <xf numFmtId="166" fontId="100" fillId="2" borderId="0" xfId="0" applyNumberFormat="1" applyFont="1" applyFill="1"/>
    <xf numFmtId="0" fontId="100" fillId="2" borderId="0" xfId="0" applyFont="1" applyFill="1"/>
    <xf numFmtId="0" fontId="73" fillId="2" borderId="51" xfId="96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/>
    </xf>
    <xf numFmtId="0" fontId="16" fillId="2" borderId="51" xfId="0" applyFont="1" applyFill="1" applyBorder="1" applyAlignment="1">
      <alignment vertical="center" wrapText="1"/>
    </xf>
    <xf numFmtId="166" fontId="16" fillId="2" borderId="52" xfId="223" applyNumberFormat="1" applyFont="1" applyFill="1" applyBorder="1" applyAlignment="1">
      <alignment vertical="center"/>
    </xf>
    <xf numFmtId="0" fontId="86" fillId="2" borderId="0" xfId="0" applyFont="1" applyFill="1"/>
    <xf numFmtId="0" fontId="75" fillId="2" borderId="0" xfId="253" applyFont="1" applyFill="1"/>
    <xf numFmtId="0" fontId="75" fillId="2" borderId="52" xfId="299" applyFont="1" applyFill="1" applyBorder="1" applyAlignment="1">
      <alignment horizontal="center"/>
    </xf>
    <xf numFmtId="168" fontId="72" fillId="2" borderId="52" xfId="96" applyNumberFormat="1" applyFont="1" applyFill="1" applyBorder="1" applyAlignment="1">
      <alignment horizontal="center" vertical="center" wrapText="1"/>
    </xf>
    <xf numFmtId="49" fontId="16" fillId="2" borderId="52" xfId="96" applyNumberFormat="1" applyFont="1" applyFill="1" applyBorder="1" applyAlignment="1">
      <alignment vertical="center" textRotation="90" wrapText="1"/>
    </xf>
    <xf numFmtId="0" fontId="75" fillId="2" borderId="52" xfId="253" applyFont="1" applyFill="1" applyBorder="1"/>
    <xf numFmtId="43" fontId="13" fillId="2" borderId="52" xfId="253" applyNumberFormat="1" applyFont="1" applyFill="1" applyBorder="1"/>
    <xf numFmtId="43" fontId="75" fillId="2" borderId="52" xfId="7" applyFont="1" applyFill="1" applyBorder="1" applyAlignment="1">
      <alignment vertical="center"/>
    </xf>
    <xf numFmtId="0" fontId="16" fillId="0" borderId="52" xfId="8" applyFont="1" applyBorder="1" applyAlignment="1">
      <alignment horizontal="left" vertical="center" wrapText="1"/>
    </xf>
    <xf numFmtId="0" fontId="72" fillId="0" borderId="52" xfId="8" applyFont="1" applyBorder="1" applyAlignment="1">
      <alignment horizontal="left" vertical="top" wrapText="1"/>
    </xf>
    <xf numFmtId="0" fontId="72" fillId="2" borderId="52" xfId="0" applyFont="1" applyFill="1" applyBorder="1" applyAlignment="1">
      <alignment vertical="top" wrapText="1"/>
    </xf>
    <xf numFmtId="0" fontId="89" fillId="2" borderId="52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vertical="center" wrapText="1"/>
    </xf>
    <xf numFmtId="0" fontId="72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wrapText="1"/>
    </xf>
    <xf numFmtId="0" fontId="16" fillId="2" borderId="52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89" fillId="0" borderId="52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0" xfId="162" applyFont="1" applyFill="1" applyAlignment="1">
      <alignment horizontal="right" vertical="center"/>
    </xf>
    <xf numFmtId="0" fontId="72" fillId="2" borderId="0" xfId="162" applyFont="1" applyFill="1" applyAlignment="1">
      <alignment horizontal="left" vertical="top" wrapText="1"/>
    </xf>
    <xf numFmtId="43" fontId="72" fillId="2" borderId="0" xfId="2022" applyFont="1" applyFill="1" applyAlignment="1">
      <alignment horizontal="center" wrapText="1"/>
    </xf>
    <xf numFmtId="166" fontId="75" fillId="2" borderId="0" xfId="2022" applyNumberFormat="1" applyFont="1" applyFill="1" applyAlignment="1">
      <alignment horizontal="right"/>
    </xf>
    <xf numFmtId="166" fontId="72" fillId="2" borderId="52" xfId="2022" applyNumberFormat="1" applyFont="1" applyFill="1" applyBorder="1" applyAlignment="1">
      <alignment horizontal="center" vertical="center"/>
    </xf>
    <xf numFmtId="43" fontId="72" fillId="2" borderId="52" xfId="2022" applyFont="1" applyFill="1" applyBorder="1" applyAlignment="1">
      <alignment vertical="center" wrapText="1"/>
    </xf>
    <xf numFmtId="166" fontId="72" fillId="2" borderId="52" xfId="2022" applyNumberFormat="1" applyFont="1" applyFill="1" applyBorder="1" applyAlignment="1">
      <alignment horizontal="left" vertical="center"/>
    </xf>
    <xf numFmtId="43" fontId="72" fillId="2" borderId="0" xfId="2022" applyFont="1" applyFill="1"/>
    <xf numFmtId="0" fontId="72" fillId="2" borderId="0" xfId="162" applyFont="1" applyFill="1" applyAlignment="1">
      <alignment horizontal="right" vertical="top"/>
    </xf>
    <xf numFmtId="43" fontId="16" fillId="2" borderId="52" xfId="2022" applyFont="1" applyFill="1" applyBorder="1" applyAlignment="1">
      <alignment wrapText="1"/>
    </xf>
    <xf numFmtId="0" fontId="13" fillId="2" borderId="0" xfId="0" applyFont="1" applyFill="1"/>
    <xf numFmtId="166" fontId="13" fillId="2" borderId="0" xfId="0" applyNumberFormat="1" applyFont="1" applyFill="1"/>
    <xf numFmtId="43" fontId="16" fillId="2" borderId="52" xfId="2022" applyFont="1" applyFill="1" applyBorder="1" applyAlignment="1">
      <alignment vertical="center" wrapText="1"/>
    </xf>
    <xf numFmtId="166" fontId="16" fillId="2" borderId="52" xfId="2022" applyNumberFormat="1" applyFont="1" applyFill="1" applyBorder="1" applyAlignment="1">
      <alignment horizontal="left" vertical="center"/>
    </xf>
    <xf numFmtId="43" fontId="16" fillId="2" borderId="0" xfId="2022" applyFont="1" applyFill="1" applyBorder="1"/>
    <xf numFmtId="43" fontId="16" fillId="2" borderId="0" xfId="2022" applyFont="1" applyFill="1"/>
    <xf numFmtId="0" fontId="73" fillId="0" borderId="51" xfId="96" applyFont="1" applyFill="1" applyBorder="1" applyAlignment="1">
      <alignment horizontal="left" vertical="center" wrapText="1"/>
    </xf>
    <xf numFmtId="166" fontId="87" fillId="2" borderId="45" xfId="300" applyNumberFormat="1" applyFont="1" applyFill="1" applyBorder="1" applyAlignment="1">
      <alignment vertical="center"/>
    </xf>
    <xf numFmtId="166" fontId="73" fillId="2" borderId="45" xfId="300" applyNumberFormat="1" applyFont="1" applyFill="1" applyBorder="1" applyAlignment="1">
      <alignment vertical="center"/>
    </xf>
    <xf numFmtId="166" fontId="73" fillId="2" borderId="45" xfId="300" applyNumberFormat="1" applyFont="1" applyFill="1" applyBorder="1"/>
    <xf numFmtId="0" fontId="16" fillId="2" borderId="31" xfId="96" applyFont="1" applyFill="1" applyBorder="1" applyAlignment="1">
      <alignment horizontal="center" vertical="center" wrapText="1"/>
    </xf>
    <xf numFmtId="43" fontId="72" fillId="2" borderId="0" xfId="7" applyFont="1" applyFill="1" applyAlignment="1">
      <alignment horizontal="left" vertical="top" wrapText="1"/>
    </xf>
    <xf numFmtId="0" fontId="16" fillId="0" borderId="52" xfId="0" applyFont="1" applyFill="1" applyBorder="1" applyAlignment="1">
      <alignment horizontal="left" vertical="top" wrapText="1"/>
    </xf>
    <xf numFmtId="0" fontId="87" fillId="0" borderId="3" xfId="0" applyFont="1" applyBorder="1" applyAlignment="1">
      <alignment horizontal="left" vertical="top" wrapText="1"/>
    </xf>
    <xf numFmtId="0" fontId="16" fillId="0" borderId="52" xfId="0" applyFont="1" applyBorder="1" applyAlignment="1">
      <alignment horizontal="left" vertical="center" wrapText="1"/>
    </xf>
    <xf numFmtId="0" fontId="101" fillId="0" borderId="52" xfId="8" applyFont="1" applyBorder="1" applyAlignment="1">
      <alignment horizontal="left" vertical="top" wrapText="1"/>
    </xf>
    <xf numFmtId="0" fontId="101" fillId="0" borderId="31" xfId="8" applyFont="1" applyBorder="1" applyAlignment="1">
      <alignment horizontal="left" vertical="top" wrapText="1"/>
    </xf>
    <xf numFmtId="0" fontId="75" fillId="0" borderId="52" xfId="0" applyFont="1" applyBorder="1" applyAlignment="1">
      <alignment horizontal="left" vertical="top" wrapText="1"/>
    </xf>
    <xf numFmtId="0" fontId="72" fillId="2" borderId="52" xfId="0" applyFont="1" applyFill="1" applyBorder="1" applyAlignment="1">
      <alignment wrapText="1"/>
    </xf>
    <xf numFmtId="0" fontId="72" fillId="2" borderId="52" xfId="0" applyFont="1" applyFill="1" applyBorder="1" applyAlignment="1">
      <alignment horizontal="left" vertical="center" wrapText="1"/>
    </xf>
    <xf numFmtId="169" fontId="72" fillId="2" borderId="52" xfId="0" applyNumberFormat="1" applyFont="1" applyFill="1" applyBorder="1" applyAlignment="1">
      <alignment horizontal="right" vertical="center" wrapText="1"/>
    </xf>
    <xf numFmtId="0" fontId="72" fillId="2" borderId="52" xfId="0" applyFont="1" applyFill="1" applyBorder="1" applyAlignment="1">
      <alignment horizontal="center" vertical="center"/>
    </xf>
    <xf numFmtId="0" fontId="72" fillId="2" borderId="52" xfId="0" applyFont="1" applyFill="1" applyBorder="1" applyAlignment="1">
      <alignment horizontal="center" vertical="center" wrapText="1"/>
    </xf>
    <xf numFmtId="169" fontId="72" fillId="2" borderId="51" xfId="0" applyNumberFormat="1" applyFont="1" applyFill="1" applyBorder="1" applyAlignment="1">
      <alignment horizontal="right" vertical="top" wrapText="1"/>
    </xf>
    <xf numFmtId="0" fontId="72" fillId="2" borderId="49" xfId="0" applyFont="1" applyFill="1" applyBorder="1" applyAlignment="1">
      <alignment vertical="center"/>
    </xf>
    <xf numFmtId="0" fontId="72" fillId="2" borderId="50" xfId="0" applyFont="1" applyFill="1" applyBorder="1" applyAlignment="1">
      <alignment vertical="center"/>
    </xf>
    <xf numFmtId="0" fontId="72" fillId="2" borderId="51" xfId="0" applyFont="1" applyFill="1" applyBorder="1" applyAlignment="1">
      <alignment vertical="center"/>
    </xf>
    <xf numFmtId="43" fontId="72" fillId="2" borderId="0" xfId="0" applyNumberFormat="1" applyFont="1" applyFill="1" applyAlignment="1">
      <alignment vertical="top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vertical="center" wrapText="1"/>
    </xf>
    <xf numFmtId="0" fontId="75" fillId="2" borderId="0" xfId="0" applyFont="1" applyFill="1" applyAlignment="1">
      <alignment horizontal="center" wrapText="1"/>
    </xf>
    <xf numFmtId="43" fontId="72" fillId="2" borderId="40" xfId="2022" applyFont="1" applyFill="1" applyBorder="1" applyAlignment="1">
      <alignment horizontal="center" vertical="center" wrapText="1"/>
    </xf>
    <xf numFmtId="43" fontId="72" fillId="2" borderId="3" xfId="2022" applyFont="1" applyFill="1" applyBorder="1" applyAlignment="1">
      <alignment horizontal="center" vertical="center" wrapText="1"/>
    </xf>
    <xf numFmtId="43" fontId="72" fillId="2" borderId="49" xfId="2022" applyFont="1" applyFill="1" applyBorder="1" applyAlignment="1">
      <alignment horizontal="center" vertical="center" wrapText="1"/>
    </xf>
    <xf numFmtId="43" fontId="72" fillId="2" borderId="50" xfId="2022" applyFont="1" applyFill="1" applyBorder="1" applyAlignment="1">
      <alignment horizontal="center" vertical="center" wrapText="1"/>
    </xf>
    <xf numFmtId="43" fontId="72" fillId="2" borderId="51" xfId="2022" applyFont="1" applyFill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8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52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52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0" borderId="52" xfId="0" applyFont="1" applyBorder="1" applyAlignment="1">
      <alignment horizontal="left" vertical="top" wrapText="1"/>
    </xf>
    <xf numFmtId="0" fontId="98" fillId="0" borderId="52" xfId="0" applyFont="1" applyBorder="1" applyAlignment="1">
      <alignment wrapText="1"/>
    </xf>
    <xf numFmtId="0" fontId="16" fillId="0" borderId="52" xfId="0" applyFont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16" fillId="2" borderId="30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center" vertical="center" wrapText="1"/>
    </xf>
    <xf numFmtId="0" fontId="72" fillId="2" borderId="50" xfId="0" applyFont="1" applyFill="1" applyBorder="1" applyAlignment="1">
      <alignment horizontal="center" vertical="center" wrapText="1"/>
    </xf>
    <xf numFmtId="0" fontId="72" fillId="2" borderId="5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49" fontId="16" fillId="2" borderId="30" xfId="0" applyNumberFormat="1" applyFont="1" applyFill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49" fontId="16" fillId="2" borderId="52" xfId="0" applyNumberFormat="1" applyFont="1" applyFill="1" applyBorder="1" applyAlignment="1">
      <alignment horizontal="center" vertical="top" wrapText="1"/>
    </xf>
    <xf numFmtId="0" fontId="16" fillId="2" borderId="52" xfId="8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49" fontId="16" fillId="2" borderId="51" xfId="0" applyNumberFormat="1" applyFont="1" applyFill="1" applyBorder="1" applyAlignment="1">
      <alignment horizontal="center" vertical="top" wrapText="1"/>
    </xf>
    <xf numFmtId="0" fontId="72" fillId="2" borderId="51" xfId="0" applyNumberFormat="1" applyFont="1" applyFill="1" applyBorder="1" applyAlignment="1">
      <alignment horizontal="center" vertical="top" wrapText="1"/>
    </xf>
    <xf numFmtId="0" fontId="16" fillId="2" borderId="52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30" xfId="8" applyFont="1" applyFill="1" applyBorder="1" applyAlignment="1">
      <alignment horizontal="center" vertical="top" wrapText="1"/>
    </xf>
    <xf numFmtId="0" fontId="16" fillId="2" borderId="51" xfId="8" applyFont="1" applyFill="1" applyBorder="1" applyAlignment="1">
      <alignment horizontal="center" vertical="top" wrapText="1"/>
    </xf>
    <xf numFmtId="0" fontId="72" fillId="2" borderId="52" xfId="8" applyFont="1" applyFill="1" applyBorder="1" applyAlignment="1">
      <alignment horizontal="center" vertical="top" wrapText="1"/>
    </xf>
    <xf numFmtId="0" fontId="72" fillId="2" borderId="40" xfId="8" applyFont="1" applyFill="1" applyBorder="1" applyAlignment="1">
      <alignment horizontal="center" vertical="top" wrapText="1"/>
    </xf>
    <xf numFmtId="0" fontId="72" fillId="2" borderId="2" xfId="8" applyFont="1" applyFill="1" applyBorder="1" applyAlignment="1">
      <alignment horizontal="center" vertical="top" wrapText="1"/>
    </xf>
    <xf numFmtId="0" fontId="72" fillId="2" borderId="3" xfId="8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wrapText="1"/>
    </xf>
    <xf numFmtId="0" fontId="16" fillId="2" borderId="51" xfId="0" applyFont="1" applyFill="1" applyBorder="1" applyAlignment="1">
      <alignment horizontal="left" wrapText="1"/>
    </xf>
    <xf numFmtId="0" fontId="16" fillId="2" borderId="30" xfId="0" applyFont="1" applyFill="1" applyBorder="1" applyAlignment="1">
      <alignment horizontal="left" wrapText="1"/>
    </xf>
    <xf numFmtId="49" fontId="16" fillId="2" borderId="51" xfId="0" applyNumberFormat="1" applyFont="1" applyFill="1" applyBorder="1" applyAlignment="1">
      <alignment horizontal="left" vertical="top" wrapText="1"/>
    </xf>
    <xf numFmtId="0" fontId="16" fillId="2" borderId="47" xfId="0" applyFont="1" applyFill="1" applyBorder="1" applyAlignment="1">
      <alignment horizontal="center" wrapText="1"/>
    </xf>
    <xf numFmtId="0" fontId="16" fillId="2" borderId="31" xfId="0" applyFont="1" applyFill="1" applyBorder="1" applyAlignment="1">
      <alignment horizont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0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0" fontId="72" fillId="2" borderId="31" xfId="0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44" xfId="96" applyNumberFormat="1" applyFont="1" applyFill="1" applyBorder="1" applyAlignment="1">
      <alignment horizontal="center" vertical="center" wrapText="1"/>
    </xf>
    <xf numFmtId="168" fontId="72" fillId="2" borderId="42" xfId="96" applyNumberFormat="1" applyFont="1" applyFill="1" applyBorder="1" applyAlignment="1">
      <alignment horizontal="center" vertical="center" wrapText="1"/>
    </xf>
    <xf numFmtId="168" fontId="72" fillId="2" borderId="43" xfId="96" applyNumberFormat="1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168" fontId="72" fillId="2" borderId="49" xfId="96" applyNumberFormat="1" applyFont="1" applyFill="1" applyBorder="1" applyAlignment="1">
      <alignment horizontal="center" vertical="center" wrapText="1"/>
    </xf>
    <xf numFmtId="168" fontId="72" fillId="2" borderId="50" xfId="96" applyNumberFormat="1" applyFont="1" applyFill="1" applyBorder="1" applyAlignment="1">
      <alignment horizontal="center" vertical="center" wrapText="1"/>
    </xf>
    <xf numFmtId="168" fontId="72" fillId="2" borderId="51" xfId="96" applyNumberFormat="1" applyFont="1" applyFill="1" applyBorder="1" applyAlignment="1">
      <alignment horizontal="center" vertical="center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0" fontId="16" fillId="2" borderId="31" xfId="96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wrapText="1"/>
    </xf>
    <xf numFmtId="0" fontId="72" fillId="2" borderId="0" xfId="0" applyFont="1" applyFill="1" applyAlignment="1">
      <alignment horizontal="right" vertical="top" wrapText="1"/>
    </xf>
    <xf numFmtId="0" fontId="16" fillId="2" borderId="2" xfId="96" applyNumberFormat="1" applyFont="1" applyFill="1" applyBorder="1" applyAlignment="1">
      <alignment horizontal="center" vertical="center" wrapText="1"/>
    </xf>
    <xf numFmtId="49" fontId="16" fillId="2" borderId="45" xfId="96" applyNumberFormat="1" applyFont="1" applyFill="1" applyBorder="1" applyAlignment="1">
      <alignment horizontal="center" vertical="center" textRotation="90" wrapText="1"/>
    </xf>
    <xf numFmtId="49" fontId="16" fillId="2" borderId="32" xfId="96" applyNumberFormat="1" applyFont="1" applyFill="1" applyBorder="1" applyAlignment="1">
      <alignment horizontal="center" vertical="center" textRotation="90" wrapText="1"/>
    </xf>
    <xf numFmtId="49" fontId="16" fillId="2" borderId="10" xfId="96" applyNumberFormat="1" applyFont="1" applyFill="1" applyBorder="1" applyAlignment="1">
      <alignment horizontal="center" vertical="center" textRotation="90" wrapText="1"/>
    </xf>
    <xf numFmtId="166" fontId="16" fillId="2" borderId="31" xfId="96" applyNumberFormat="1" applyFont="1" applyFill="1" applyBorder="1" applyAlignment="1">
      <alignment horizontal="center" vertical="center" wrapText="1"/>
    </xf>
    <xf numFmtId="166" fontId="16" fillId="2" borderId="3" xfId="96" applyNumberFormat="1" applyFont="1" applyFill="1" applyBorder="1" applyAlignment="1">
      <alignment horizontal="center" vertical="center" wrapText="1"/>
    </xf>
    <xf numFmtId="49" fontId="16" fillId="2" borderId="52" xfId="242" applyNumberFormat="1" applyFont="1" applyFill="1" applyBorder="1" applyAlignment="1" applyProtection="1">
      <alignment horizontal="center" vertical="top" wrapText="1"/>
      <protection locked="0"/>
    </xf>
    <xf numFmtId="49" fontId="16" fillId="2" borderId="52" xfId="242" applyNumberFormat="1" applyFont="1" applyFill="1" applyBorder="1" applyAlignment="1" applyProtection="1">
      <alignment horizontal="center" wrapText="1"/>
      <protection locked="0"/>
    </xf>
    <xf numFmtId="0" fontId="13" fillId="2" borderId="0" xfId="0" applyFont="1" applyFill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174" fontId="72" fillId="2" borderId="52" xfId="242" applyNumberFormat="1" applyFont="1" applyFill="1" applyBorder="1" applyAlignment="1">
      <alignment horizontal="center" vertical="center" wrapText="1"/>
    </xf>
    <xf numFmtId="174" fontId="72" fillId="2" borderId="52" xfId="100" applyNumberFormat="1" applyFont="1" applyFill="1" applyBorder="1" applyAlignment="1">
      <alignment horizontal="center" vertical="center" wrapText="1"/>
    </xf>
    <xf numFmtId="43" fontId="75" fillId="2" borderId="0" xfId="7" applyFont="1" applyFill="1" applyAlignment="1">
      <alignment horizontal="right" vertical="top"/>
    </xf>
    <xf numFmtId="43" fontId="75" fillId="2" borderId="0" xfId="7" applyFont="1" applyFill="1" applyAlignment="1">
      <alignment horizontal="right"/>
    </xf>
    <xf numFmtId="0" fontId="13" fillId="2" borderId="4" xfId="0" applyFont="1" applyFill="1" applyBorder="1" applyAlignment="1">
      <alignment horizontal="left" vertical="top" wrapText="1"/>
    </xf>
    <xf numFmtId="0" fontId="13" fillId="2" borderId="50" xfId="0" applyFont="1" applyFill="1" applyBorder="1" applyAlignment="1">
      <alignment horizontal="left" vertical="top" wrapText="1"/>
    </xf>
    <xf numFmtId="0" fontId="92" fillId="2" borderId="7" xfId="0" applyFont="1" applyFill="1" applyBorder="1" applyAlignment="1">
      <alignment wrapText="1"/>
    </xf>
    <xf numFmtId="0" fontId="92" fillId="2" borderId="5" xfId="0" applyFont="1" applyFill="1" applyBorder="1" applyAlignment="1">
      <alignment wrapText="1"/>
    </xf>
    <xf numFmtId="0" fontId="13" fillId="2" borderId="1" xfId="0" applyFont="1" applyFill="1" applyBorder="1" applyAlignment="1">
      <alignment horizontal="left" vertical="top" wrapText="1"/>
    </xf>
    <xf numFmtId="0" fontId="92" fillId="2" borderId="1" xfId="0" applyFont="1" applyFill="1" applyBorder="1" applyAlignment="1">
      <alignment horizontal="left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87" fillId="2" borderId="44" xfId="0" applyFont="1" applyFill="1" applyBorder="1" applyAlignment="1">
      <alignment horizontal="left" vertical="top" wrapText="1"/>
    </xf>
    <xf numFmtId="0" fontId="88" fillId="2" borderId="43" xfId="0" applyFont="1" applyFill="1" applyBorder="1" applyAlignment="1">
      <alignment horizontal="left" vertical="top" wrapText="1"/>
    </xf>
    <xf numFmtId="0" fontId="87" fillId="2" borderId="49" xfId="0" applyFont="1" applyFill="1" applyBorder="1" applyAlignment="1">
      <alignment horizontal="left" vertical="top" wrapText="1"/>
    </xf>
    <xf numFmtId="0" fontId="87" fillId="2" borderId="51" xfId="0" applyFont="1" applyFill="1" applyBorder="1" applyAlignment="1">
      <alignment horizontal="left" vertical="top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6" fillId="2" borderId="5" xfId="0" applyFont="1" applyFill="1" applyBorder="1" applyAlignment="1">
      <alignment vertical="center" wrapText="1"/>
    </xf>
    <xf numFmtId="0" fontId="13" fillId="2" borderId="52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center"/>
    </xf>
    <xf numFmtId="0" fontId="89" fillId="0" borderId="52" xfId="0" applyFont="1" applyBorder="1" applyAlignment="1">
      <alignment horizontal="left" vertical="top" wrapText="1"/>
    </xf>
    <xf numFmtId="0" fontId="16" fillId="2" borderId="49" xfId="0" applyFont="1" applyFill="1" applyBorder="1" applyAlignment="1">
      <alignment horizontal="left" vertical="top" wrapText="1"/>
    </xf>
    <xf numFmtId="0" fontId="16" fillId="2" borderId="51" xfId="0" applyFont="1" applyFill="1" applyBorder="1" applyAlignment="1">
      <alignment horizontal="left" vertical="top" wrapText="1"/>
    </xf>
    <xf numFmtId="0" fontId="93" fillId="2" borderId="0" xfId="0" applyFont="1" applyFill="1" applyBorder="1" applyAlignment="1">
      <alignment horizontal="right" vertical="top" wrapText="1"/>
    </xf>
    <xf numFmtId="0" fontId="75" fillId="2" borderId="0" xfId="0" applyFont="1" applyFill="1" applyAlignment="1">
      <alignment horizontal="right" vertical="top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50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91" fillId="2" borderId="0" xfId="0" applyFont="1" applyFill="1" applyBorder="1" applyAlignment="1">
      <alignment horizontal="right" vertical="top" wrapText="1"/>
    </xf>
    <xf numFmtId="0" fontId="87" fillId="2" borderId="36" xfId="0" applyFont="1" applyFill="1" applyBorder="1" applyAlignment="1">
      <alignment horizontal="left" vertical="top" wrapText="1"/>
    </xf>
    <xf numFmtId="0" fontId="87" fillId="2" borderId="33" xfId="0" applyFont="1" applyFill="1" applyBorder="1" applyAlignment="1">
      <alignment horizontal="left" vertical="top" wrapText="1"/>
    </xf>
    <xf numFmtId="0" fontId="72" fillId="2" borderId="49" xfId="0" applyFont="1" applyFill="1" applyBorder="1" applyAlignment="1">
      <alignment horizontal="left" wrapText="1"/>
    </xf>
    <xf numFmtId="0" fontId="72" fillId="2" borderId="50" xfId="0" applyFont="1" applyFill="1" applyBorder="1" applyAlignment="1">
      <alignment horizontal="left" wrapText="1"/>
    </xf>
    <xf numFmtId="0" fontId="72" fillId="2" borderId="51" xfId="0" applyFont="1" applyFill="1" applyBorder="1" applyAlignment="1">
      <alignment horizontal="left" wrapText="1"/>
    </xf>
    <xf numFmtId="0" fontId="72" fillId="2" borderId="52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9" xfId="299" applyFont="1" applyFill="1" applyBorder="1" applyAlignment="1">
      <alignment horizontal="center" vertical="top" wrapText="1"/>
    </xf>
    <xf numFmtId="0" fontId="72" fillId="2" borderId="50" xfId="299" applyFont="1" applyFill="1" applyBorder="1" applyAlignment="1">
      <alignment horizontal="center" vertical="top" wrapText="1"/>
    </xf>
    <xf numFmtId="0" fontId="72" fillId="2" borderId="51" xfId="299" applyFont="1" applyFill="1" applyBorder="1" applyAlignment="1">
      <alignment horizontal="center" vertical="top" wrapText="1"/>
    </xf>
    <xf numFmtId="0" fontId="72" fillId="2" borderId="52" xfId="299" applyFont="1" applyFill="1" applyBorder="1" applyAlignment="1">
      <alignment horizontal="left" vertical="center" wrapText="1"/>
    </xf>
    <xf numFmtId="0" fontId="72" fillId="2" borderId="49" xfId="299" applyFont="1" applyFill="1" applyBorder="1" applyAlignment="1">
      <alignment horizontal="left" vertical="top" wrapText="1"/>
    </xf>
    <xf numFmtId="0" fontId="72" fillId="2" borderId="50" xfId="299" applyFont="1" applyFill="1" applyBorder="1" applyAlignment="1">
      <alignment horizontal="left" vertical="top" wrapText="1"/>
    </xf>
    <xf numFmtId="0" fontId="72" fillId="2" borderId="51" xfId="299" applyFont="1" applyFill="1" applyBorder="1" applyAlignment="1">
      <alignment horizontal="left" vertical="top" wrapText="1"/>
    </xf>
    <xf numFmtId="0" fontId="72" fillId="57" borderId="36" xfId="0" applyFont="1" applyFill="1" applyBorder="1" applyAlignment="1">
      <alignment horizontal="left" vertical="center" wrapText="1"/>
    </xf>
    <xf numFmtId="0" fontId="72" fillId="57" borderId="37" xfId="0" applyFont="1" applyFill="1" applyBorder="1" applyAlignment="1">
      <alignment horizontal="left" vertical="center" wrapText="1"/>
    </xf>
    <xf numFmtId="0" fontId="72" fillId="57" borderId="33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16" fillId="58" borderId="41" xfId="0" applyFont="1" applyFill="1" applyBorder="1" applyAlignment="1">
      <alignment vertical="top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center" wrapText="1"/>
    </xf>
    <xf numFmtId="0" fontId="72" fillId="2" borderId="9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wrapText="1"/>
    </xf>
    <xf numFmtId="0" fontId="72" fillId="2" borderId="37" xfId="0" applyFont="1" applyFill="1" applyBorder="1" applyAlignment="1">
      <alignment horizontal="center" wrapText="1"/>
    </xf>
    <xf numFmtId="0" fontId="72" fillId="2" borderId="33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43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center" wrapText="1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top" wrapText="1"/>
    </xf>
    <xf numFmtId="49" fontId="13" fillId="2" borderId="52" xfId="0" applyNumberFormat="1" applyFont="1" applyFill="1" applyBorder="1" applyAlignment="1">
      <alignment horizontal="center" vertical="top"/>
    </xf>
    <xf numFmtId="49" fontId="16" fillId="2" borderId="53" xfId="0" applyNumberFormat="1" applyFont="1" applyFill="1" applyBorder="1" applyAlignment="1">
      <alignment horizontal="center" vertical="top" wrapText="1"/>
    </xf>
    <xf numFmtId="49" fontId="16" fillId="2" borderId="29" xfId="0" applyNumberFormat="1" applyFont="1" applyFill="1" applyBorder="1" applyAlignment="1">
      <alignment horizontal="center" vertical="top" wrapText="1"/>
    </xf>
  </cellXfs>
  <cellStyles count="203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3 6" xfId="2032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Book2" xfId="2025"/>
    <cellStyle name="Normal_General 17.02.04" xfId="2027"/>
    <cellStyle name="Normal_tax" xfId="2026"/>
    <cellStyle name="Normal_Total quartal 06.12.08" xfId="2029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3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8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30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opLeftCell="A7" workbookViewId="0">
      <selection activeCell="B13" sqref="B13"/>
    </sheetView>
  </sheetViews>
  <sheetFormatPr defaultColWidth="9.09765625" defaultRowHeight="18"/>
  <cols>
    <col min="1" max="1" width="57" style="127" customWidth="1"/>
    <col min="2" max="2" width="44.09765625" style="127" customWidth="1"/>
    <col min="3" max="3" width="33.59765625" style="127" customWidth="1"/>
    <col min="4" max="4" width="17.59765625" style="127" bestFit="1" customWidth="1"/>
    <col min="5" max="5" width="18" style="127" customWidth="1"/>
    <col min="6" max="16384" width="9.09765625" style="127"/>
  </cols>
  <sheetData>
    <row r="1" spans="1:4" s="114" customFormat="1" ht="37.5" customHeight="1">
      <c r="A1" s="468" t="s">
        <v>107</v>
      </c>
      <c r="B1" s="468"/>
    </row>
    <row r="2" spans="1:4" s="116" customFormat="1" ht="17.45" customHeight="1">
      <c r="A2" s="469" t="s">
        <v>208</v>
      </c>
      <c r="B2" s="469"/>
    </row>
    <row r="3" spans="1:4" s="116" customFormat="1" ht="17.45" customHeight="1">
      <c r="A3" s="469" t="s">
        <v>9</v>
      </c>
      <c r="B3" s="469"/>
    </row>
    <row r="4" spans="1:4" s="8" customFormat="1" ht="13.5" customHeight="1"/>
    <row r="5" spans="1:4" s="8" customFormat="1" ht="13.5" customHeight="1"/>
    <row r="6" spans="1:4">
      <c r="A6" s="125"/>
      <c r="B6" s="126"/>
    </row>
    <row r="7" spans="1:4" ht="90.95" customHeight="1">
      <c r="A7" s="470" t="s">
        <v>280</v>
      </c>
      <c r="B7" s="470"/>
    </row>
    <row r="8" spans="1:4">
      <c r="A8" s="115"/>
      <c r="B8" s="115"/>
    </row>
    <row r="9" spans="1:4" ht="26.45" customHeight="1">
      <c r="A9" s="128"/>
      <c r="B9" s="129" t="s">
        <v>175</v>
      </c>
    </row>
    <row r="10" spans="1:4" ht="53.45" customHeight="1">
      <c r="A10" s="134"/>
      <c r="B10" s="130" t="s">
        <v>279</v>
      </c>
    </row>
    <row r="11" spans="1:4" ht="36.950000000000003" customHeight="1">
      <c r="A11" s="135" t="s">
        <v>177</v>
      </c>
      <c r="B11" s="7">
        <v>0</v>
      </c>
    </row>
    <row r="12" spans="1:4" ht="41.45" customHeight="1">
      <c r="A12" s="132" t="s">
        <v>176</v>
      </c>
      <c r="B12" s="7">
        <f>+'Հավելված N 3'!F12</f>
        <v>16145.399999999992</v>
      </c>
      <c r="C12" s="131"/>
      <c r="D12" s="131"/>
    </row>
    <row r="13" spans="1:4" ht="28.5" customHeight="1">
      <c r="A13" s="132" t="s">
        <v>178</v>
      </c>
      <c r="B13" s="21">
        <f>+B12-B11</f>
        <v>16145.399999999992</v>
      </c>
      <c r="C13" s="131"/>
      <c r="D13" s="131"/>
    </row>
    <row r="14" spans="1:4">
      <c r="B14" s="131"/>
      <c r="C14" s="133"/>
    </row>
    <row r="15" spans="1:4">
      <c r="B15" s="131"/>
      <c r="C15" s="133"/>
    </row>
    <row r="16" spans="1:4">
      <c r="B16" s="131"/>
      <c r="C16" s="133"/>
    </row>
    <row r="17" spans="3:3">
      <c r="C17" s="133"/>
    </row>
  </sheetData>
  <mergeCells count="4">
    <mergeCell ref="A1:B1"/>
    <mergeCell ref="A2:B2"/>
    <mergeCell ref="A3:B3"/>
    <mergeCell ref="A7:B7"/>
  </mergeCells>
  <pageMargins left="0.70866141732283505" right="0.70866141732283505" top="0.43307086614173201" bottom="0.62992125984252001" header="0.31496062992126" footer="0.31496062992126"/>
  <pageSetup paperSize="9" firstPageNumber="53" orientation="landscape" useFirstPageNumber="1" horizontalDpi="4294967294" verticalDpi="4294967294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B18"/>
  <sheetViews>
    <sheetView topLeftCell="A10" workbookViewId="0">
      <selection activeCell="B18" sqref="B18"/>
    </sheetView>
  </sheetViews>
  <sheetFormatPr defaultColWidth="9.09765625" defaultRowHeight="18"/>
  <cols>
    <col min="1" max="1" width="64" style="6" customWidth="1"/>
    <col min="2" max="3" width="22.69921875" style="127" customWidth="1"/>
    <col min="4" max="4" width="23.8984375" style="6" customWidth="1"/>
    <col min="5" max="5" width="15.8984375" style="6" customWidth="1"/>
    <col min="6" max="6" width="18.296875" style="6" customWidth="1"/>
    <col min="7" max="7" width="17.59765625" style="6" customWidth="1"/>
    <col min="8" max="9" width="15.8984375" style="6" customWidth="1"/>
    <col min="10" max="16384" width="9.09765625" style="6"/>
  </cols>
  <sheetData>
    <row r="1" spans="1:54" ht="37.1" customHeight="1">
      <c r="B1" s="6"/>
      <c r="C1" s="6"/>
      <c r="D1" s="438" t="s">
        <v>108</v>
      </c>
    </row>
    <row r="2" spans="1:54">
      <c r="B2" s="6"/>
      <c r="C2" s="6"/>
      <c r="D2" s="430" t="s">
        <v>338</v>
      </c>
    </row>
    <row r="3" spans="1:54">
      <c r="B3" s="6"/>
      <c r="C3" s="6"/>
      <c r="D3" s="430" t="s">
        <v>9</v>
      </c>
    </row>
    <row r="4" spans="1:54">
      <c r="B4" s="8"/>
      <c r="C4" s="8"/>
      <c r="D4" s="431"/>
    </row>
    <row r="5" spans="1:54" ht="99.3" customHeight="1">
      <c r="A5" s="471" t="s">
        <v>340</v>
      </c>
      <c r="B5" s="471"/>
      <c r="C5" s="471"/>
      <c r="D5" s="471"/>
    </row>
    <row r="6" spans="1:54">
      <c r="B6" s="126"/>
      <c r="C6" s="126"/>
    </row>
    <row r="7" spans="1:54">
      <c r="A7" s="432"/>
      <c r="B7" s="432"/>
      <c r="C7" s="432"/>
      <c r="D7" s="433" t="s">
        <v>334</v>
      </c>
    </row>
    <row r="8" spans="1:54" ht="37.1" customHeight="1">
      <c r="A8" s="472" t="s">
        <v>335</v>
      </c>
      <c r="B8" s="474" t="s">
        <v>339</v>
      </c>
      <c r="C8" s="475"/>
      <c r="D8" s="476"/>
    </row>
    <row r="9" spans="1:54">
      <c r="A9" s="473"/>
      <c r="B9" s="130" t="s">
        <v>213</v>
      </c>
      <c r="C9" s="130" t="s">
        <v>66</v>
      </c>
      <c r="D9" s="434" t="s">
        <v>67</v>
      </c>
    </row>
    <row r="10" spans="1:54" s="440" customFormat="1" ht="16.95">
      <c r="A10" s="439" t="s">
        <v>29</v>
      </c>
      <c r="B10" s="64">
        <f>+B12</f>
        <v>16145.4</v>
      </c>
      <c r="C10" s="64">
        <f t="shared" ref="C10" si="0">+C12</f>
        <v>16145.4</v>
      </c>
      <c r="D10" s="64">
        <f>+D12</f>
        <v>16145.4</v>
      </c>
      <c r="G10" s="441"/>
    </row>
    <row r="11" spans="1:54">
      <c r="A11" s="435" t="s">
        <v>75</v>
      </c>
      <c r="B11" s="434"/>
      <c r="C11" s="434"/>
      <c r="D11" s="434"/>
    </row>
    <row r="12" spans="1:54" s="445" customFormat="1" ht="16.95">
      <c r="A12" s="442" t="s">
        <v>341</v>
      </c>
      <c r="B12" s="443">
        <f>+B14</f>
        <v>16145.4</v>
      </c>
      <c r="C12" s="443">
        <f t="shared" ref="C12" si="1">+C14</f>
        <v>16145.4</v>
      </c>
      <c r="D12" s="443">
        <f>+D14</f>
        <v>16145.4</v>
      </c>
      <c r="E12" s="444"/>
      <c r="F12" s="444"/>
      <c r="H12" s="444"/>
      <c r="I12" s="444"/>
      <c r="J12" s="444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/>
      <c r="AJ12" s="444"/>
      <c r="AK12" s="444"/>
      <c r="AL12" s="444"/>
      <c r="AM12" s="444"/>
      <c r="AN12" s="444"/>
      <c r="AO12" s="444"/>
      <c r="AP12" s="444"/>
      <c r="AQ12" s="444"/>
      <c r="AR12" s="444"/>
      <c r="AS12" s="444"/>
      <c r="AT12" s="444"/>
      <c r="AU12" s="444"/>
      <c r="AV12" s="444"/>
      <c r="AW12" s="444"/>
      <c r="AX12" s="444"/>
      <c r="AY12" s="444"/>
      <c r="AZ12" s="444"/>
      <c r="BA12" s="444"/>
      <c r="BB12" s="444"/>
    </row>
    <row r="13" spans="1:54" s="437" customFormat="1">
      <c r="A13" s="435" t="s">
        <v>336</v>
      </c>
      <c r="B13" s="436"/>
      <c r="C13" s="436"/>
      <c r="D13" s="436"/>
    </row>
    <row r="14" spans="1:54" s="437" customFormat="1">
      <c r="A14" s="435" t="s">
        <v>337</v>
      </c>
      <c r="B14" s="436">
        <f>+B16</f>
        <v>16145.4</v>
      </c>
      <c r="C14" s="436">
        <f t="shared" ref="C14:D14" si="2">+C16</f>
        <v>16145.4</v>
      </c>
      <c r="D14" s="436">
        <f t="shared" si="2"/>
        <v>16145.4</v>
      </c>
    </row>
    <row r="15" spans="1:54" s="437" customFormat="1">
      <c r="A15" s="435" t="s">
        <v>75</v>
      </c>
      <c r="B15" s="436"/>
      <c r="C15" s="436"/>
      <c r="D15" s="436"/>
    </row>
    <row r="16" spans="1:54" s="437" customFormat="1">
      <c r="A16" s="435" t="s">
        <v>342</v>
      </c>
      <c r="B16" s="436">
        <f>+B18</f>
        <v>16145.4</v>
      </c>
      <c r="C16" s="436">
        <f t="shared" ref="C16:D16" si="3">+C18</f>
        <v>16145.4</v>
      </c>
      <c r="D16" s="436">
        <f t="shared" si="3"/>
        <v>16145.4</v>
      </c>
    </row>
    <row r="17" spans="1:4" s="437" customFormat="1">
      <c r="A17" s="435" t="s">
        <v>344</v>
      </c>
      <c r="B17" s="436"/>
      <c r="C17" s="436"/>
      <c r="D17" s="436"/>
    </row>
    <row r="18" spans="1:4" s="445" customFormat="1" ht="50.75">
      <c r="A18" s="442" t="s">
        <v>343</v>
      </c>
      <c r="B18" s="443">
        <f>+'Հավելված N 3'!D112</f>
        <v>16145.4</v>
      </c>
      <c r="C18" s="443">
        <f>+'Հավելված N 3'!E112</f>
        <v>16145.4</v>
      </c>
      <c r="D18" s="443">
        <f>+'Հավելված N 3'!F112</f>
        <v>16145.4</v>
      </c>
    </row>
  </sheetData>
  <mergeCells count="3">
    <mergeCell ref="A5:D5"/>
    <mergeCell ref="A8:A9"/>
    <mergeCell ref="B8:D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6"/>
  <sheetViews>
    <sheetView topLeftCell="A53" zoomScale="85" zoomScaleNormal="85" zoomScaleSheetLayoutView="100" workbookViewId="0">
      <selection activeCell="D14" sqref="D14:F14"/>
    </sheetView>
  </sheetViews>
  <sheetFormatPr defaultColWidth="9.09765625" defaultRowHeight="18"/>
  <cols>
    <col min="1" max="1" width="9.69921875" style="8" customWidth="1"/>
    <col min="2" max="2" width="24.69921875" style="8" customWidth="1"/>
    <col min="3" max="3" width="64.3984375" style="8" customWidth="1"/>
    <col min="4" max="6" width="21.3984375" style="8" customWidth="1"/>
    <col min="7" max="7" width="15.8984375" style="8" customWidth="1"/>
    <col min="8" max="8" width="15.69921875" style="8" customWidth="1"/>
    <col min="9" max="9" width="13.8984375" style="8" customWidth="1"/>
    <col min="10" max="11" width="12.296875" style="8" customWidth="1"/>
    <col min="12" max="16384" width="9.09765625" style="8"/>
  </cols>
  <sheetData>
    <row r="1" spans="1:7" ht="37.1" customHeight="1">
      <c r="C1" s="468" t="s">
        <v>110</v>
      </c>
      <c r="D1" s="468"/>
      <c r="E1" s="468"/>
      <c r="F1" s="468"/>
    </row>
    <row r="2" spans="1:7" ht="17.45" customHeight="1">
      <c r="C2" s="469" t="s">
        <v>208</v>
      </c>
      <c r="D2" s="469"/>
      <c r="E2" s="469"/>
      <c r="F2" s="469"/>
    </row>
    <row r="3" spans="1:7" ht="17.45" customHeight="1">
      <c r="C3" s="469" t="s">
        <v>9</v>
      </c>
      <c r="D3" s="469"/>
      <c r="E3" s="469"/>
      <c r="F3" s="469"/>
    </row>
    <row r="6" spans="1:7" ht="75.95" customHeight="1">
      <c r="A6" s="499" t="s">
        <v>269</v>
      </c>
      <c r="B6" s="499"/>
      <c r="C6" s="499"/>
      <c r="D6" s="499"/>
      <c r="E6" s="499"/>
      <c r="F6" s="499"/>
    </row>
    <row r="7" spans="1:7">
      <c r="A7" s="137"/>
      <c r="B7" s="137"/>
      <c r="C7" s="137"/>
      <c r="D7" s="326"/>
      <c r="E7" s="137"/>
      <c r="F7" s="137"/>
    </row>
    <row r="9" spans="1:7">
      <c r="F9" s="136" t="s">
        <v>30</v>
      </c>
    </row>
    <row r="10" spans="1:7" s="79" customFormat="1" ht="76.099999999999994" customHeight="1">
      <c r="A10" s="500" t="s">
        <v>14</v>
      </c>
      <c r="B10" s="501"/>
      <c r="C10" s="494" t="s">
        <v>15</v>
      </c>
      <c r="D10" s="496" t="s">
        <v>152</v>
      </c>
      <c r="E10" s="497"/>
      <c r="F10" s="498"/>
    </row>
    <row r="11" spans="1:7" s="79" customFormat="1" ht="44.45" customHeight="1">
      <c r="A11" s="149" t="s">
        <v>68</v>
      </c>
      <c r="B11" s="150" t="s">
        <v>19</v>
      </c>
      <c r="C11" s="495"/>
      <c r="D11" s="330" t="s">
        <v>16</v>
      </c>
      <c r="E11" s="9" t="s">
        <v>16</v>
      </c>
      <c r="F11" s="9" t="s">
        <v>17</v>
      </c>
    </row>
    <row r="12" spans="1:7" s="79" customFormat="1" ht="34.950000000000003" customHeight="1">
      <c r="A12" s="151" t="s">
        <v>62</v>
      </c>
      <c r="B12" s="152"/>
      <c r="C12" s="141" t="s">
        <v>29</v>
      </c>
      <c r="D12" s="64">
        <f>+D14+D118</f>
        <v>16145.4</v>
      </c>
      <c r="E12" s="64">
        <f>+E14+E118</f>
        <v>16145.399999999992</v>
      </c>
      <c r="F12" s="64">
        <f>+F14+F118</f>
        <v>16145.399999999992</v>
      </c>
    </row>
    <row r="13" spans="1:7" s="79" customFormat="1" ht="18" customHeight="1">
      <c r="A13" s="151"/>
      <c r="B13" s="152"/>
      <c r="C13" s="17" t="s">
        <v>51</v>
      </c>
      <c r="D13" s="10"/>
      <c r="E13" s="10"/>
      <c r="F13" s="10"/>
    </row>
    <row r="14" spans="1:7" s="79" customFormat="1" ht="33.85">
      <c r="A14" s="167"/>
      <c r="B14" s="153"/>
      <c r="C14" s="19" t="s">
        <v>72</v>
      </c>
      <c r="D14" s="7">
        <f>+D16+D29+D42+D55+D68+D105</f>
        <v>16145.4</v>
      </c>
      <c r="E14" s="7">
        <f t="shared" ref="E14:F14" si="0">+E16+E29+E42+E55+E68+E105</f>
        <v>16145.399999999992</v>
      </c>
      <c r="F14" s="7">
        <f t="shared" si="0"/>
        <v>16145.399999999992</v>
      </c>
    </row>
    <row r="15" spans="1:7" s="79" customFormat="1">
      <c r="A15" s="483">
        <v>1045</v>
      </c>
      <c r="B15" s="491"/>
      <c r="C15" s="104" t="s">
        <v>36</v>
      </c>
      <c r="D15" s="11"/>
      <c r="E15" s="11"/>
      <c r="F15" s="11"/>
    </row>
    <row r="16" spans="1:7" s="79" customFormat="1" ht="33.85">
      <c r="A16" s="484"/>
      <c r="B16" s="492"/>
      <c r="C16" s="96" t="s">
        <v>116</v>
      </c>
      <c r="D16" s="7">
        <f>+D23</f>
        <v>438.90000000000146</v>
      </c>
      <c r="E16" s="7">
        <f t="shared" ref="E16:F16" si="1">+E23</f>
        <v>-30735.800000000003</v>
      </c>
      <c r="F16" s="7">
        <f t="shared" si="1"/>
        <v>-30735.800000000003</v>
      </c>
      <c r="G16" s="168"/>
    </row>
    <row r="17" spans="1:7" s="79" customFormat="1">
      <c r="A17" s="484"/>
      <c r="B17" s="492"/>
      <c r="C17" s="169" t="s">
        <v>37</v>
      </c>
      <c r="D17" s="11"/>
      <c r="E17" s="11"/>
      <c r="F17" s="11"/>
    </row>
    <row r="18" spans="1:7" s="79" customFormat="1" ht="90">
      <c r="A18" s="484"/>
      <c r="B18" s="492"/>
      <c r="C18" s="170" t="s">
        <v>117</v>
      </c>
      <c r="D18" s="171"/>
      <c r="E18" s="171"/>
      <c r="F18" s="171"/>
    </row>
    <row r="19" spans="1:7" s="79" customFormat="1">
      <c r="A19" s="484"/>
      <c r="B19" s="492"/>
      <c r="C19" s="169" t="s">
        <v>38</v>
      </c>
      <c r="D19" s="171"/>
      <c r="E19" s="171"/>
      <c r="F19" s="171"/>
    </row>
    <row r="20" spans="1:7" s="79" customFormat="1" ht="72">
      <c r="A20" s="484"/>
      <c r="B20" s="492"/>
      <c r="C20" s="170" t="s">
        <v>118</v>
      </c>
      <c r="D20" s="171"/>
      <c r="E20" s="171"/>
      <c r="F20" s="171"/>
    </row>
    <row r="21" spans="1:7" s="79" customFormat="1" ht="23.9" customHeight="1">
      <c r="A21" s="484"/>
      <c r="B21" s="171"/>
      <c r="C21" s="172" t="s">
        <v>61</v>
      </c>
      <c r="D21" s="172"/>
      <c r="E21" s="172"/>
      <c r="F21" s="172"/>
    </row>
    <row r="22" spans="1:7" s="79" customFormat="1">
      <c r="A22" s="484"/>
      <c r="B22" s="493">
        <v>32001</v>
      </c>
      <c r="C22" s="169" t="s">
        <v>39</v>
      </c>
      <c r="D22" s="154"/>
      <c r="E22" s="154"/>
      <c r="F22" s="171"/>
    </row>
    <row r="23" spans="1:7" s="79" customFormat="1" ht="67.650000000000006">
      <c r="A23" s="484"/>
      <c r="B23" s="493"/>
      <c r="C23" s="12" t="s">
        <v>126</v>
      </c>
      <c r="D23" s="83">
        <f>+'Հավելված N 4'!G40</f>
        <v>438.90000000000146</v>
      </c>
      <c r="E23" s="83">
        <f>+'Հավելված N 4'!H40</f>
        <v>-30735.800000000003</v>
      </c>
      <c r="F23" s="83">
        <f>+'Հավելված N 4'!I40</f>
        <v>-30735.800000000003</v>
      </c>
      <c r="G23" s="173"/>
    </row>
    <row r="24" spans="1:7" s="79" customFormat="1">
      <c r="A24" s="484"/>
      <c r="B24" s="493"/>
      <c r="C24" s="169" t="s">
        <v>40</v>
      </c>
      <c r="D24" s="171"/>
      <c r="E24" s="171"/>
      <c r="F24" s="171"/>
    </row>
    <row r="25" spans="1:7" s="79" customFormat="1" ht="72">
      <c r="A25" s="484"/>
      <c r="B25" s="493"/>
      <c r="C25" s="170" t="s">
        <v>136</v>
      </c>
      <c r="D25" s="171"/>
      <c r="E25" s="171"/>
      <c r="F25" s="171"/>
    </row>
    <row r="26" spans="1:7" s="79" customFormat="1">
      <c r="A26" s="484"/>
      <c r="B26" s="493"/>
      <c r="C26" s="169" t="s">
        <v>41</v>
      </c>
      <c r="D26" s="171"/>
      <c r="E26" s="171"/>
      <c r="F26" s="171"/>
    </row>
    <row r="27" spans="1:7" s="79" customFormat="1" ht="54">
      <c r="A27" s="484"/>
      <c r="B27" s="493"/>
      <c r="C27" s="170" t="s">
        <v>83</v>
      </c>
      <c r="D27" s="171"/>
      <c r="E27" s="171"/>
      <c r="F27" s="171"/>
    </row>
    <row r="28" spans="1:7" s="79" customFormat="1">
      <c r="A28" s="487">
        <v>1130</v>
      </c>
      <c r="B28" s="491"/>
      <c r="C28" s="155" t="s">
        <v>36</v>
      </c>
      <c r="D28" s="11"/>
      <c r="E28" s="11"/>
      <c r="F28" s="11"/>
    </row>
    <row r="29" spans="1:7" s="79" customFormat="1" ht="50.75">
      <c r="A29" s="484"/>
      <c r="B29" s="492"/>
      <c r="C29" s="367" t="s">
        <v>270</v>
      </c>
      <c r="D29" s="7">
        <f>+D36</f>
        <v>1428.7</v>
      </c>
      <c r="E29" s="7">
        <f t="shared" ref="E29:F29" si="2">+E36</f>
        <v>1428.7</v>
      </c>
      <c r="F29" s="7">
        <f t="shared" si="2"/>
        <v>1428.7</v>
      </c>
      <c r="G29" s="168"/>
    </row>
    <row r="30" spans="1:7" s="79" customFormat="1">
      <c r="A30" s="484"/>
      <c r="B30" s="492"/>
      <c r="C30" s="368" t="s">
        <v>37</v>
      </c>
      <c r="D30" s="11"/>
      <c r="E30" s="11"/>
      <c r="F30" s="11"/>
    </row>
    <row r="31" spans="1:7" s="79" customFormat="1" ht="72">
      <c r="A31" s="484"/>
      <c r="B31" s="492"/>
      <c r="C31" s="378" t="s">
        <v>271</v>
      </c>
      <c r="D31" s="171"/>
      <c r="E31" s="171"/>
      <c r="F31" s="171"/>
    </row>
    <row r="32" spans="1:7" s="79" customFormat="1">
      <c r="A32" s="484"/>
      <c r="B32" s="492"/>
      <c r="C32" s="368" t="s">
        <v>38</v>
      </c>
      <c r="D32" s="171"/>
      <c r="E32" s="171"/>
      <c r="F32" s="171"/>
    </row>
    <row r="33" spans="1:7" s="79" customFormat="1" ht="54">
      <c r="A33" s="484"/>
      <c r="B33" s="492"/>
      <c r="C33" s="379" t="s">
        <v>272</v>
      </c>
      <c r="D33" s="171"/>
      <c r="E33" s="171"/>
      <c r="F33" s="171"/>
    </row>
    <row r="34" spans="1:7" s="79" customFormat="1" ht="23.9" customHeight="1">
      <c r="A34" s="484"/>
      <c r="B34" s="171"/>
      <c r="C34" s="172" t="s">
        <v>61</v>
      </c>
      <c r="D34" s="172"/>
      <c r="E34" s="172"/>
      <c r="F34" s="172"/>
    </row>
    <row r="35" spans="1:7" s="79" customFormat="1">
      <c r="A35" s="484"/>
      <c r="B35" s="493">
        <v>32001</v>
      </c>
      <c r="C35" s="368" t="s">
        <v>39</v>
      </c>
      <c r="D35" s="154"/>
      <c r="E35" s="154"/>
      <c r="F35" s="171"/>
    </row>
    <row r="36" spans="1:7" s="79" customFormat="1" ht="67.650000000000006">
      <c r="A36" s="484"/>
      <c r="B36" s="493"/>
      <c r="C36" s="274" t="s">
        <v>221</v>
      </c>
      <c r="D36" s="83">
        <f>+'Հավելված N 4'!G142</f>
        <v>1428.7</v>
      </c>
      <c r="E36" s="83">
        <f>+'Հավելված N 4'!H142</f>
        <v>1428.7</v>
      </c>
      <c r="F36" s="83">
        <f>+'Հավելված N 4'!I142</f>
        <v>1428.7</v>
      </c>
      <c r="G36" s="173"/>
    </row>
    <row r="37" spans="1:7" s="79" customFormat="1">
      <c r="A37" s="484"/>
      <c r="B37" s="493"/>
      <c r="C37" s="368" t="s">
        <v>40</v>
      </c>
      <c r="D37" s="171"/>
      <c r="E37" s="171"/>
      <c r="F37" s="171"/>
    </row>
    <row r="38" spans="1:7" s="79" customFormat="1" ht="72">
      <c r="A38" s="484"/>
      <c r="B38" s="493"/>
      <c r="C38" s="378" t="s">
        <v>273</v>
      </c>
      <c r="D38" s="171"/>
      <c r="E38" s="171"/>
      <c r="F38" s="171"/>
    </row>
    <row r="39" spans="1:7" s="79" customFormat="1">
      <c r="A39" s="484"/>
      <c r="B39" s="493"/>
      <c r="C39" s="368" t="s">
        <v>41</v>
      </c>
      <c r="D39" s="171"/>
      <c r="E39" s="171"/>
      <c r="F39" s="171"/>
    </row>
    <row r="40" spans="1:7" s="79" customFormat="1" ht="54">
      <c r="A40" s="484"/>
      <c r="B40" s="493"/>
      <c r="C40" s="378" t="s">
        <v>83</v>
      </c>
      <c r="D40" s="171"/>
      <c r="E40" s="171"/>
      <c r="F40" s="171"/>
    </row>
    <row r="41" spans="1:7" s="79" customFormat="1">
      <c r="A41" s="487">
        <v>1148</v>
      </c>
      <c r="B41" s="488"/>
      <c r="C41" s="368" t="s">
        <v>36</v>
      </c>
      <c r="D41" s="11"/>
      <c r="E41" s="11"/>
      <c r="F41" s="11"/>
    </row>
    <row r="42" spans="1:7" s="79" customFormat="1" ht="19.95" customHeight="1">
      <c r="A42" s="484"/>
      <c r="B42" s="489"/>
      <c r="C42" s="367" t="s">
        <v>184</v>
      </c>
      <c r="D42" s="7">
        <f>+D49</f>
        <v>-31174.7</v>
      </c>
      <c r="E42" s="7">
        <f>+E49</f>
        <v>0</v>
      </c>
      <c r="F42" s="7">
        <f>+F49</f>
        <v>0</v>
      </c>
      <c r="G42" s="168"/>
    </row>
    <row r="43" spans="1:7" s="79" customFormat="1">
      <c r="A43" s="484"/>
      <c r="B43" s="489"/>
      <c r="C43" s="375" t="s">
        <v>37</v>
      </c>
      <c r="D43" s="83"/>
      <c r="E43" s="83"/>
      <c r="F43" s="83"/>
    </row>
    <row r="44" spans="1:7" s="79" customFormat="1" ht="72">
      <c r="A44" s="484"/>
      <c r="B44" s="489"/>
      <c r="C44" s="376" t="s">
        <v>185</v>
      </c>
      <c r="D44" s="83"/>
      <c r="E44" s="83"/>
      <c r="F44" s="83"/>
    </row>
    <row r="45" spans="1:7" s="79" customFormat="1">
      <c r="A45" s="484"/>
      <c r="B45" s="489"/>
      <c r="C45" s="375" t="s">
        <v>38</v>
      </c>
      <c r="D45" s="83"/>
      <c r="E45" s="83"/>
      <c r="F45" s="83"/>
    </row>
    <row r="46" spans="1:7" s="79" customFormat="1" ht="54">
      <c r="A46" s="484"/>
      <c r="B46" s="489"/>
      <c r="C46" s="376" t="s">
        <v>186</v>
      </c>
      <c r="D46" s="83"/>
      <c r="E46" s="83"/>
      <c r="F46" s="83"/>
    </row>
    <row r="47" spans="1:7" s="79" customFormat="1" ht="24" customHeight="1">
      <c r="A47" s="484"/>
      <c r="B47" s="268"/>
      <c r="C47" s="377" t="s">
        <v>61</v>
      </c>
      <c r="D47" s="83"/>
      <c r="E47" s="83"/>
      <c r="F47" s="83"/>
    </row>
    <row r="48" spans="1:7" s="79" customFormat="1">
      <c r="A48" s="484"/>
      <c r="B48" s="490">
        <v>11016</v>
      </c>
      <c r="C48" s="375" t="s">
        <v>39</v>
      </c>
      <c r="D48" s="83"/>
      <c r="E48" s="83"/>
      <c r="F48" s="83"/>
    </row>
    <row r="49" spans="1:7" s="79" customFormat="1" ht="67.650000000000006">
      <c r="A49" s="484"/>
      <c r="B49" s="490"/>
      <c r="C49" s="274" t="s">
        <v>264</v>
      </c>
      <c r="D49" s="83">
        <f>+'Հավելված N 4'!G23</f>
        <v>-31174.7</v>
      </c>
      <c r="E49" s="83">
        <f>+'Հավելված N 4'!H23</f>
        <v>0</v>
      </c>
      <c r="F49" s="83">
        <f>+'Հավելված N 4'!I23</f>
        <v>0</v>
      </c>
      <c r="G49" s="173"/>
    </row>
    <row r="50" spans="1:7" s="79" customFormat="1">
      <c r="A50" s="484"/>
      <c r="B50" s="490"/>
      <c r="C50" s="375" t="s">
        <v>40</v>
      </c>
      <c r="D50" s="171"/>
      <c r="E50" s="171"/>
      <c r="F50" s="171"/>
    </row>
    <row r="51" spans="1:7" s="79" customFormat="1" ht="90">
      <c r="A51" s="484"/>
      <c r="B51" s="490"/>
      <c r="C51" s="376" t="s">
        <v>274</v>
      </c>
      <c r="D51" s="171"/>
      <c r="E51" s="171"/>
      <c r="F51" s="171"/>
    </row>
    <row r="52" spans="1:7" s="79" customFormat="1">
      <c r="A52" s="484"/>
      <c r="B52" s="490"/>
      <c r="C52" s="375" t="s">
        <v>41</v>
      </c>
      <c r="D52" s="171"/>
      <c r="E52" s="171"/>
      <c r="F52" s="171"/>
    </row>
    <row r="53" spans="1:7" s="79" customFormat="1">
      <c r="A53" s="484"/>
      <c r="B53" s="490"/>
      <c r="C53" s="376" t="s">
        <v>42</v>
      </c>
      <c r="D53" s="171"/>
      <c r="E53" s="171"/>
      <c r="F53" s="171"/>
    </row>
    <row r="54" spans="1:7" ht="17.899999999999999" customHeight="1">
      <c r="A54" s="482">
        <v>1163</v>
      </c>
      <c r="B54" s="478"/>
      <c r="C54" s="453" t="s">
        <v>36</v>
      </c>
      <c r="D54" s="13"/>
      <c r="E54" s="13"/>
      <c r="F54" s="13"/>
    </row>
    <row r="55" spans="1:7" ht="19.399999999999999" customHeight="1">
      <c r="A55" s="482"/>
      <c r="B55" s="479"/>
      <c r="C55" s="454" t="s">
        <v>355</v>
      </c>
      <c r="D55" s="7">
        <f>+D62</f>
        <v>5315.9</v>
      </c>
      <c r="E55" s="7">
        <f t="shared" ref="E55:F55" si="3">+E62</f>
        <v>5315.9</v>
      </c>
      <c r="F55" s="7">
        <f t="shared" si="3"/>
        <v>5315.9</v>
      </c>
      <c r="G55" s="156"/>
    </row>
    <row r="56" spans="1:7" ht="17.899999999999999" customHeight="1">
      <c r="A56" s="482"/>
      <c r="B56" s="479"/>
      <c r="C56" s="267" t="s">
        <v>37</v>
      </c>
      <c r="D56" s="14"/>
      <c r="E56" s="14"/>
      <c r="F56" s="14"/>
    </row>
    <row r="57" spans="1:7" ht="72">
      <c r="A57" s="482"/>
      <c r="B57" s="479"/>
      <c r="C57" s="455" t="s">
        <v>356</v>
      </c>
      <c r="D57" s="14"/>
      <c r="E57" s="14"/>
      <c r="F57" s="14"/>
    </row>
    <row r="58" spans="1:7" ht="17.899999999999999" customHeight="1">
      <c r="A58" s="482"/>
      <c r="B58" s="479"/>
      <c r="C58" s="267" t="s">
        <v>38</v>
      </c>
      <c r="D58" s="14"/>
      <c r="E58" s="14"/>
      <c r="F58" s="14"/>
    </row>
    <row r="59" spans="1:7" ht="36">
      <c r="A59" s="482"/>
      <c r="B59" s="480"/>
      <c r="C59" s="456" t="s">
        <v>357</v>
      </c>
      <c r="D59" s="14"/>
      <c r="E59" s="14"/>
      <c r="F59" s="14"/>
    </row>
    <row r="60" spans="1:7" ht="24" customHeight="1">
      <c r="A60" s="482"/>
      <c r="B60" s="423"/>
      <c r="C60" s="158" t="s">
        <v>20</v>
      </c>
      <c r="D60" s="15"/>
      <c r="E60" s="15"/>
      <c r="F60" s="15"/>
    </row>
    <row r="61" spans="1:7" ht="17.899999999999999" customHeight="1">
      <c r="A61" s="482"/>
      <c r="B61" s="481">
        <v>32002</v>
      </c>
      <c r="C61" s="267" t="s">
        <v>39</v>
      </c>
      <c r="D61" s="83"/>
      <c r="E61" s="83"/>
      <c r="F61" s="16"/>
    </row>
    <row r="62" spans="1:7">
      <c r="A62" s="482"/>
      <c r="B62" s="481"/>
      <c r="C62" s="414" t="s">
        <v>345</v>
      </c>
      <c r="D62" s="83">
        <f>+'Հավելված N 4'!G58</f>
        <v>5315.9</v>
      </c>
      <c r="E62" s="83">
        <f>+'Հավելված N 4'!H58</f>
        <v>5315.9</v>
      </c>
      <c r="F62" s="83">
        <f>+'Հավելված N 4'!I58</f>
        <v>5315.9</v>
      </c>
      <c r="G62" s="156"/>
    </row>
    <row r="63" spans="1:7" ht="17.45" customHeight="1">
      <c r="A63" s="482"/>
      <c r="B63" s="481"/>
      <c r="C63" s="267" t="s">
        <v>40</v>
      </c>
      <c r="D63" s="427"/>
      <c r="E63" s="427"/>
      <c r="F63" s="427"/>
    </row>
    <row r="64" spans="1:7" ht="36">
      <c r="A64" s="482"/>
      <c r="B64" s="481"/>
      <c r="C64" s="415" t="s">
        <v>358</v>
      </c>
      <c r="D64" s="427"/>
      <c r="E64" s="427"/>
      <c r="F64" s="427"/>
    </row>
    <row r="65" spans="1:7" ht="17.45" customHeight="1">
      <c r="A65" s="482"/>
      <c r="B65" s="481"/>
      <c r="C65" s="267" t="s">
        <v>41</v>
      </c>
      <c r="D65" s="17"/>
      <c r="E65" s="17"/>
      <c r="F65" s="17"/>
    </row>
    <row r="66" spans="1:7" ht="54">
      <c r="A66" s="482"/>
      <c r="B66" s="481"/>
      <c r="C66" s="415" t="s">
        <v>83</v>
      </c>
      <c r="D66" s="17"/>
      <c r="E66" s="17"/>
      <c r="F66" s="17"/>
    </row>
    <row r="67" spans="1:7" ht="17.899999999999999" customHeight="1">
      <c r="A67" s="483">
        <v>1183</v>
      </c>
      <c r="B67" s="478"/>
      <c r="C67" s="155" t="s">
        <v>36</v>
      </c>
      <c r="D67" s="13"/>
      <c r="E67" s="13"/>
      <c r="F67" s="13"/>
    </row>
    <row r="68" spans="1:7" ht="19.399999999999999" customHeight="1">
      <c r="A68" s="484"/>
      <c r="B68" s="479"/>
      <c r="C68" s="96" t="s">
        <v>137</v>
      </c>
      <c r="D68" s="7">
        <f>+D75+D81+D87+D93+D99</f>
        <v>23991.199999999997</v>
      </c>
      <c r="E68" s="7">
        <f t="shared" ref="E68:F68" si="4">+E75+E81+E87+E93+E99</f>
        <v>23991.199999999997</v>
      </c>
      <c r="F68" s="7">
        <f t="shared" si="4"/>
        <v>23991.199999999997</v>
      </c>
      <c r="G68" s="156"/>
    </row>
    <row r="69" spans="1:7" ht="17.899999999999999" customHeight="1">
      <c r="A69" s="484"/>
      <c r="B69" s="479"/>
      <c r="C69" s="157" t="s">
        <v>37</v>
      </c>
      <c r="D69" s="14"/>
      <c r="E69" s="14"/>
      <c r="F69" s="14"/>
    </row>
    <row r="70" spans="1:7" ht="90">
      <c r="A70" s="484"/>
      <c r="B70" s="479"/>
      <c r="C70" s="160" t="s">
        <v>138</v>
      </c>
      <c r="D70" s="14"/>
      <c r="E70" s="14"/>
      <c r="F70" s="14"/>
    </row>
    <row r="71" spans="1:7" ht="17.899999999999999" customHeight="1">
      <c r="A71" s="484"/>
      <c r="B71" s="479"/>
      <c r="C71" s="157" t="s">
        <v>38</v>
      </c>
      <c r="D71" s="14"/>
      <c r="E71" s="14"/>
      <c r="F71" s="14"/>
    </row>
    <row r="72" spans="1:7">
      <c r="A72" s="484"/>
      <c r="B72" s="480"/>
      <c r="C72" s="174" t="s">
        <v>139</v>
      </c>
      <c r="D72" s="14"/>
      <c r="E72" s="14"/>
      <c r="F72" s="14"/>
    </row>
    <row r="73" spans="1:7" ht="24" customHeight="1">
      <c r="A73" s="484"/>
      <c r="B73" s="139"/>
      <c r="C73" s="158" t="s">
        <v>20</v>
      </c>
      <c r="D73" s="15"/>
      <c r="E73" s="15"/>
      <c r="F73" s="15"/>
    </row>
    <row r="74" spans="1:7" ht="17.899999999999999" customHeight="1">
      <c r="A74" s="484"/>
      <c r="B74" s="481">
        <v>32001</v>
      </c>
      <c r="C74" s="157" t="s">
        <v>39</v>
      </c>
      <c r="D74" s="83"/>
      <c r="E74" s="83"/>
      <c r="F74" s="16"/>
    </row>
    <row r="75" spans="1:7" ht="33.85">
      <c r="A75" s="484"/>
      <c r="B75" s="481"/>
      <c r="C75" s="252" t="s">
        <v>190</v>
      </c>
      <c r="D75" s="83">
        <f>+'Հավելված N 4'!G69</f>
        <v>942.1</v>
      </c>
      <c r="E75" s="83">
        <f>+'Հավելված N 4'!H69</f>
        <v>942.1</v>
      </c>
      <c r="F75" s="83">
        <f>+'Հավելված N 4'!I69</f>
        <v>942.1</v>
      </c>
      <c r="G75" s="156"/>
    </row>
    <row r="76" spans="1:7" ht="17.45" customHeight="1">
      <c r="A76" s="484"/>
      <c r="B76" s="481"/>
      <c r="C76" s="157" t="s">
        <v>40</v>
      </c>
      <c r="D76" s="338"/>
      <c r="E76" s="243"/>
      <c r="F76" s="243"/>
    </row>
    <row r="77" spans="1:7" ht="72">
      <c r="A77" s="484"/>
      <c r="B77" s="481"/>
      <c r="C77" s="160" t="s">
        <v>194</v>
      </c>
      <c r="D77" s="338"/>
      <c r="E77" s="243"/>
      <c r="F77" s="243"/>
    </row>
    <row r="78" spans="1:7" ht="17.45" customHeight="1">
      <c r="A78" s="484"/>
      <c r="B78" s="481"/>
      <c r="C78" s="157" t="s">
        <v>41</v>
      </c>
      <c r="D78" s="17"/>
      <c r="E78" s="17"/>
      <c r="F78" s="17"/>
    </row>
    <row r="79" spans="1:7" ht="54">
      <c r="A79" s="484"/>
      <c r="B79" s="481"/>
      <c r="C79" s="160" t="s">
        <v>83</v>
      </c>
      <c r="D79" s="17"/>
      <c r="E79" s="17"/>
      <c r="F79" s="17"/>
    </row>
    <row r="80" spans="1:7" ht="17.899999999999999" customHeight="1">
      <c r="A80" s="484"/>
      <c r="B80" s="483">
        <v>32003</v>
      </c>
      <c r="C80" s="267" t="s">
        <v>39</v>
      </c>
      <c r="D80" s="83"/>
      <c r="E80" s="83"/>
      <c r="F80" s="16"/>
    </row>
    <row r="81" spans="1:7" ht="50.75">
      <c r="A81" s="484"/>
      <c r="B81" s="484"/>
      <c r="C81" s="414" t="s">
        <v>326</v>
      </c>
      <c r="D81" s="83">
        <f>+'Հավելված N 4'!G78</f>
        <v>12579.3</v>
      </c>
      <c r="E81" s="83">
        <f>+'Հավելված N 4'!H78</f>
        <v>5829.2999999999993</v>
      </c>
      <c r="F81" s="83">
        <f>+'Հավելված N 4'!I78</f>
        <v>5829.2999999999993</v>
      </c>
      <c r="G81" s="156"/>
    </row>
    <row r="82" spans="1:7" ht="17.45" customHeight="1">
      <c r="A82" s="484"/>
      <c r="B82" s="484"/>
      <c r="C82" s="267" t="s">
        <v>40</v>
      </c>
      <c r="D82" s="384"/>
      <c r="E82" s="384"/>
      <c r="F82" s="384"/>
    </row>
    <row r="83" spans="1:7" ht="36">
      <c r="A83" s="484"/>
      <c r="B83" s="484"/>
      <c r="C83" s="415" t="s">
        <v>327</v>
      </c>
      <c r="D83" s="384"/>
      <c r="E83" s="384"/>
      <c r="F83" s="384"/>
    </row>
    <row r="84" spans="1:7" ht="17.45" customHeight="1">
      <c r="A84" s="484"/>
      <c r="B84" s="484"/>
      <c r="C84" s="267" t="s">
        <v>41</v>
      </c>
      <c r="D84" s="17"/>
      <c r="E84" s="17"/>
      <c r="F84" s="17"/>
    </row>
    <row r="85" spans="1:7" ht="54">
      <c r="A85" s="484"/>
      <c r="B85" s="485"/>
      <c r="C85" s="415" t="s">
        <v>83</v>
      </c>
      <c r="D85" s="17"/>
      <c r="E85" s="17"/>
      <c r="F85" s="17"/>
    </row>
    <row r="86" spans="1:7" ht="17.899999999999999" customHeight="1">
      <c r="A86" s="484"/>
      <c r="B86" s="477">
        <v>32007</v>
      </c>
      <c r="C86" s="267" t="s">
        <v>39</v>
      </c>
      <c r="D86" s="83"/>
      <c r="E86" s="83"/>
      <c r="F86" s="16"/>
    </row>
    <row r="87" spans="1:7" ht="50.75">
      <c r="A87" s="484"/>
      <c r="B87" s="477"/>
      <c r="C87" s="452" t="s">
        <v>351</v>
      </c>
      <c r="D87" s="83">
        <f>+'Հավելված N 4'!G94</f>
        <v>1930.2</v>
      </c>
      <c r="E87" s="83">
        <f>+'Հավելված N 4'!H94</f>
        <v>1930.2</v>
      </c>
      <c r="F87" s="83">
        <f>+'Հավելված N 4'!I94</f>
        <v>1930.2</v>
      </c>
      <c r="G87" s="156"/>
    </row>
    <row r="88" spans="1:7" ht="17.45" customHeight="1">
      <c r="A88" s="484"/>
      <c r="B88" s="477"/>
      <c r="C88" s="267" t="s">
        <v>40</v>
      </c>
      <c r="D88" s="427"/>
      <c r="E88" s="427"/>
      <c r="F88" s="427"/>
    </row>
    <row r="89" spans="1:7" ht="54">
      <c r="A89" s="484"/>
      <c r="B89" s="477"/>
      <c r="C89" s="415" t="s">
        <v>354</v>
      </c>
      <c r="D89" s="427"/>
      <c r="E89" s="427"/>
      <c r="F89" s="427"/>
    </row>
    <row r="90" spans="1:7" ht="17.45" customHeight="1">
      <c r="A90" s="484"/>
      <c r="B90" s="477"/>
      <c r="C90" s="267" t="s">
        <v>41</v>
      </c>
      <c r="D90" s="17"/>
      <c r="E90" s="17"/>
      <c r="F90" s="17"/>
    </row>
    <row r="91" spans="1:7" ht="54">
      <c r="A91" s="484"/>
      <c r="B91" s="477"/>
      <c r="C91" s="415" t="s">
        <v>83</v>
      </c>
      <c r="D91" s="17"/>
      <c r="E91" s="17"/>
      <c r="F91" s="17"/>
    </row>
    <row r="92" spans="1:7" ht="17.899999999999999" customHeight="1">
      <c r="A92" s="484"/>
      <c r="B92" s="481">
        <v>32012</v>
      </c>
      <c r="C92" s="157" t="s">
        <v>39</v>
      </c>
      <c r="D92" s="83"/>
      <c r="E92" s="83"/>
      <c r="F92" s="16"/>
    </row>
    <row r="93" spans="1:7" ht="33.85">
      <c r="A93" s="484"/>
      <c r="B93" s="481"/>
      <c r="C93" s="242" t="s">
        <v>189</v>
      </c>
      <c r="D93" s="83">
        <f>+'Հավելված N 4'!G103</f>
        <v>8539.5999999999985</v>
      </c>
      <c r="E93" s="83">
        <f>+'Հավելված N 4'!H103</f>
        <v>8539.5999999999985</v>
      </c>
      <c r="F93" s="83">
        <f>+'Հավելված N 4'!I103</f>
        <v>8539.5999999999985</v>
      </c>
      <c r="G93" s="156"/>
    </row>
    <row r="94" spans="1:7" ht="17.45" customHeight="1">
      <c r="A94" s="484"/>
      <c r="B94" s="481"/>
      <c r="C94" s="157" t="s">
        <v>40</v>
      </c>
      <c r="D94" s="338"/>
      <c r="E94" s="243"/>
      <c r="F94" s="243"/>
    </row>
    <row r="95" spans="1:7" ht="36">
      <c r="A95" s="484"/>
      <c r="B95" s="481"/>
      <c r="C95" s="160" t="s">
        <v>195</v>
      </c>
      <c r="D95" s="338"/>
      <c r="E95" s="243"/>
      <c r="F95" s="243"/>
    </row>
    <row r="96" spans="1:7" ht="17.45" customHeight="1">
      <c r="A96" s="484"/>
      <c r="B96" s="481"/>
      <c r="C96" s="157" t="s">
        <v>41</v>
      </c>
      <c r="D96" s="17"/>
      <c r="E96" s="17"/>
      <c r="F96" s="17"/>
    </row>
    <row r="97" spans="1:7" ht="54">
      <c r="A97" s="484"/>
      <c r="B97" s="481"/>
      <c r="C97" s="160" t="s">
        <v>83</v>
      </c>
      <c r="D97" s="17"/>
      <c r="E97" s="17"/>
      <c r="F97" s="17"/>
    </row>
    <row r="98" spans="1:7" ht="17.899999999999999" customHeight="1">
      <c r="A98" s="484"/>
      <c r="B98" s="483">
        <v>32013</v>
      </c>
      <c r="C98" s="267" t="s">
        <v>39</v>
      </c>
      <c r="D98" s="83"/>
      <c r="E98" s="83"/>
      <c r="F98" s="16"/>
    </row>
    <row r="99" spans="1:7" ht="50.75">
      <c r="A99" s="484"/>
      <c r="B99" s="484"/>
      <c r="C99" s="414" t="s">
        <v>310</v>
      </c>
      <c r="D99" s="83">
        <f>+'Հավելված N 4'!G112</f>
        <v>0</v>
      </c>
      <c r="E99" s="83">
        <f>+'Հավելված N 4'!H112</f>
        <v>6750</v>
      </c>
      <c r="F99" s="83">
        <f>+'Հավելված N 4'!I112</f>
        <v>6750</v>
      </c>
      <c r="G99" s="156"/>
    </row>
    <row r="100" spans="1:7" ht="17.45" customHeight="1">
      <c r="A100" s="484"/>
      <c r="B100" s="484"/>
      <c r="C100" s="267" t="s">
        <v>40</v>
      </c>
      <c r="D100" s="384"/>
      <c r="E100" s="384"/>
      <c r="F100" s="384"/>
    </row>
    <row r="101" spans="1:7" ht="90">
      <c r="A101" s="484"/>
      <c r="B101" s="484"/>
      <c r="C101" s="415" t="s">
        <v>328</v>
      </c>
      <c r="D101" s="384"/>
      <c r="E101" s="384"/>
      <c r="F101" s="384"/>
    </row>
    <row r="102" spans="1:7" ht="17.45" customHeight="1">
      <c r="A102" s="484"/>
      <c r="B102" s="484"/>
      <c r="C102" s="267" t="s">
        <v>41</v>
      </c>
      <c r="D102" s="17"/>
      <c r="E102" s="17"/>
      <c r="F102" s="17"/>
    </row>
    <row r="103" spans="1:7" ht="54">
      <c r="A103" s="485"/>
      <c r="B103" s="485"/>
      <c r="C103" s="415" t="s">
        <v>83</v>
      </c>
      <c r="D103" s="17"/>
      <c r="E103" s="17"/>
      <c r="F103" s="17"/>
    </row>
    <row r="104" spans="1:7" s="79" customFormat="1">
      <c r="A104" s="482">
        <v>1193</v>
      </c>
      <c r="B104" s="491"/>
      <c r="C104" s="104" t="s">
        <v>36</v>
      </c>
      <c r="D104" s="11"/>
      <c r="E104" s="11"/>
      <c r="F104" s="11"/>
    </row>
    <row r="105" spans="1:7" s="79" customFormat="1" ht="33.85">
      <c r="A105" s="482"/>
      <c r="B105" s="492"/>
      <c r="C105" s="96" t="s">
        <v>211</v>
      </c>
      <c r="D105" s="7">
        <f>+D112</f>
        <v>16145.4</v>
      </c>
      <c r="E105" s="7">
        <f t="shared" ref="E105:F105" si="5">+E112</f>
        <v>16145.4</v>
      </c>
      <c r="F105" s="7">
        <f t="shared" si="5"/>
        <v>16145.4</v>
      </c>
      <c r="G105" s="168"/>
    </row>
    <row r="106" spans="1:7" s="79" customFormat="1">
      <c r="A106" s="482"/>
      <c r="B106" s="492"/>
      <c r="C106" s="169" t="s">
        <v>37</v>
      </c>
      <c r="D106" s="11"/>
      <c r="E106" s="11"/>
      <c r="F106" s="11"/>
    </row>
    <row r="107" spans="1:7" s="79" customFormat="1" ht="90">
      <c r="A107" s="482"/>
      <c r="B107" s="492"/>
      <c r="C107" s="170" t="s">
        <v>277</v>
      </c>
      <c r="D107" s="171"/>
      <c r="E107" s="171"/>
      <c r="F107" s="171"/>
    </row>
    <row r="108" spans="1:7" s="79" customFormat="1">
      <c r="A108" s="482"/>
      <c r="B108" s="492"/>
      <c r="C108" s="169" t="s">
        <v>38</v>
      </c>
      <c r="D108" s="171"/>
      <c r="E108" s="171"/>
      <c r="F108" s="171"/>
    </row>
    <row r="109" spans="1:7" s="79" customFormat="1" ht="36">
      <c r="A109" s="482"/>
      <c r="B109" s="492"/>
      <c r="C109" s="170" t="s">
        <v>278</v>
      </c>
      <c r="D109" s="171"/>
      <c r="E109" s="171"/>
      <c r="F109" s="171"/>
    </row>
    <row r="110" spans="1:7" s="79" customFormat="1" ht="23.9" customHeight="1">
      <c r="A110" s="482"/>
      <c r="B110" s="171"/>
      <c r="C110" s="172" t="s">
        <v>61</v>
      </c>
      <c r="D110" s="172"/>
      <c r="E110" s="172"/>
      <c r="F110" s="172"/>
    </row>
    <row r="111" spans="1:7" s="79" customFormat="1">
      <c r="A111" s="482"/>
      <c r="B111" s="493">
        <v>31001</v>
      </c>
      <c r="C111" s="169" t="s">
        <v>39</v>
      </c>
      <c r="D111" s="154"/>
      <c r="E111" s="154"/>
      <c r="F111" s="171"/>
    </row>
    <row r="112" spans="1:7" s="79" customFormat="1" ht="67.650000000000006">
      <c r="A112" s="482"/>
      <c r="B112" s="493"/>
      <c r="C112" s="12" t="s">
        <v>212</v>
      </c>
      <c r="D112" s="83">
        <f>+'Հավելված N 4'!G123</f>
        <v>16145.4</v>
      </c>
      <c r="E112" s="83">
        <f>+'Հավելված N 4'!H123</f>
        <v>16145.4</v>
      </c>
      <c r="F112" s="83">
        <f>+'Հավելված N 4'!I123</f>
        <v>16145.4</v>
      </c>
      <c r="G112" s="173"/>
    </row>
    <row r="113" spans="1:6" s="79" customFormat="1">
      <c r="A113" s="482"/>
      <c r="B113" s="493"/>
      <c r="C113" s="169" t="s">
        <v>40</v>
      </c>
      <c r="D113" s="171"/>
      <c r="E113" s="171"/>
      <c r="F113" s="171"/>
    </row>
    <row r="114" spans="1:6" s="79" customFormat="1" ht="75.95" customHeight="1">
      <c r="A114" s="482"/>
      <c r="B114" s="493"/>
      <c r="C114" s="170" t="s">
        <v>275</v>
      </c>
      <c r="D114" s="171"/>
      <c r="E114" s="171"/>
      <c r="F114" s="171"/>
    </row>
    <row r="115" spans="1:6" s="79" customFormat="1">
      <c r="A115" s="482"/>
      <c r="B115" s="493"/>
      <c r="C115" s="169" t="s">
        <v>41</v>
      </c>
      <c r="D115" s="171"/>
      <c r="E115" s="171"/>
      <c r="F115" s="171"/>
    </row>
    <row r="116" spans="1:6" s="79" customFormat="1" ht="36">
      <c r="A116" s="482"/>
      <c r="B116" s="493"/>
      <c r="C116" s="170" t="s">
        <v>276</v>
      </c>
      <c r="D116" s="171"/>
      <c r="E116" s="171"/>
      <c r="F116" s="171"/>
    </row>
    <row r="117" spans="1:6" ht="9.4499999999999993" customHeight="1">
      <c r="A117" s="161"/>
      <c r="B117" s="140"/>
      <c r="C117" s="162"/>
      <c r="D117" s="342"/>
      <c r="E117" s="144"/>
      <c r="F117" s="144"/>
    </row>
    <row r="118" spans="1:6" s="79" customFormat="1" ht="34.950000000000003" customHeight="1">
      <c r="A118" s="175"/>
      <c r="B118" s="153"/>
      <c r="C118" s="19" t="s">
        <v>125</v>
      </c>
      <c r="D118" s="163">
        <f t="shared" ref="D118:E118" si="6">+D120</f>
        <v>0</v>
      </c>
      <c r="E118" s="163">
        <f t="shared" si="6"/>
        <v>0</v>
      </c>
      <c r="F118" s="163">
        <f t="shared" ref="F118" si="7">+F120</f>
        <v>0</v>
      </c>
    </row>
    <row r="119" spans="1:6">
      <c r="A119" s="482">
        <v>1139</v>
      </c>
      <c r="B119" s="486"/>
      <c r="C119" s="155" t="s">
        <v>36</v>
      </c>
      <c r="D119" s="163"/>
      <c r="E119" s="163"/>
      <c r="F119" s="163"/>
    </row>
    <row r="120" spans="1:6" ht="19.399999999999999" customHeight="1">
      <c r="A120" s="482"/>
      <c r="B120" s="486"/>
      <c r="C120" s="19" t="s">
        <v>22</v>
      </c>
      <c r="D120" s="163">
        <f>+D126+D132</f>
        <v>0</v>
      </c>
      <c r="E120" s="163">
        <f>+E126+E132</f>
        <v>0</v>
      </c>
      <c r="F120" s="163">
        <f>+F126+F132</f>
        <v>0</v>
      </c>
    </row>
    <row r="121" spans="1:6">
      <c r="A121" s="482"/>
      <c r="B121" s="486"/>
      <c r="C121" s="157" t="s">
        <v>37</v>
      </c>
      <c r="D121" s="164"/>
      <c r="E121" s="164"/>
      <c r="F121" s="164"/>
    </row>
    <row r="122" spans="1:6" ht="54">
      <c r="A122" s="482"/>
      <c r="B122" s="486"/>
      <c r="C122" s="160" t="s">
        <v>86</v>
      </c>
      <c r="D122" s="164"/>
      <c r="E122" s="164"/>
      <c r="F122" s="164"/>
    </row>
    <row r="123" spans="1:6">
      <c r="A123" s="482"/>
      <c r="B123" s="486"/>
      <c r="C123" s="157" t="s">
        <v>38</v>
      </c>
      <c r="D123" s="164"/>
      <c r="E123" s="164"/>
      <c r="F123" s="164"/>
    </row>
    <row r="124" spans="1:6" ht="36">
      <c r="A124" s="482"/>
      <c r="B124" s="486"/>
      <c r="C124" s="174" t="s">
        <v>95</v>
      </c>
      <c r="D124" s="164"/>
      <c r="E124" s="164"/>
      <c r="F124" s="164"/>
    </row>
    <row r="125" spans="1:6" ht="18" customHeight="1">
      <c r="A125" s="482"/>
      <c r="B125" s="486" t="s">
        <v>87</v>
      </c>
      <c r="C125" s="157" t="s">
        <v>39</v>
      </c>
      <c r="D125" s="18"/>
      <c r="E125" s="18"/>
      <c r="F125" s="18"/>
    </row>
    <row r="126" spans="1:6" ht="19.399999999999999" customHeight="1">
      <c r="A126" s="482"/>
      <c r="B126" s="486"/>
      <c r="C126" s="159" t="s">
        <v>22</v>
      </c>
      <c r="D126" s="165">
        <f>+'Հավելված N 4'!G163</f>
        <v>1428.7</v>
      </c>
      <c r="E126" s="165">
        <f>+'Հավելված N 4'!H163</f>
        <v>1428.7</v>
      </c>
      <c r="F126" s="165">
        <f>+'Հավելված N 4'!I163</f>
        <v>1428.7</v>
      </c>
    </row>
    <row r="127" spans="1:6">
      <c r="A127" s="482"/>
      <c r="B127" s="486"/>
      <c r="C127" s="157" t="s">
        <v>40</v>
      </c>
      <c r="D127" s="166"/>
      <c r="E127" s="166"/>
      <c r="F127" s="166"/>
    </row>
    <row r="128" spans="1:6" ht="72">
      <c r="A128" s="482"/>
      <c r="B128" s="486"/>
      <c r="C128" s="160" t="s">
        <v>88</v>
      </c>
      <c r="D128" s="166"/>
      <c r="E128" s="166"/>
      <c r="F128" s="166"/>
    </row>
    <row r="129" spans="1:6">
      <c r="A129" s="482"/>
      <c r="B129" s="486"/>
      <c r="C129" s="157" t="s">
        <v>41</v>
      </c>
      <c r="D129" s="166"/>
      <c r="E129" s="166"/>
      <c r="F129" s="166"/>
    </row>
    <row r="130" spans="1:6">
      <c r="A130" s="482"/>
      <c r="B130" s="486"/>
      <c r="C130" s="160" t="s">
        <v>42</v>
      </c>
      <c r="D130" s="166"/>
      <c r="E130" s="166"/>
      <c r="F130" s="166"/>
    </row>
    <row r="131" spans="1:6" ht="18" customHeight="1">
      <c r="A131" s="482"/>
      <c r="B131" s="486" t="s">
        <v>87</v>
      </c>
      <c r="C131" s="157" t="s">
        <v>39</v>
      </c>
      <c r="D131" s="18"/>
      <c r="E131" s="18"/>
      <c r="F131" s="18"/>
    </row>
    <row r="132" spans="1:6" ht="19.399999999999999" customHeight="1">
      <c r="A132" s="482"/>
      <c r="B132" s="486"/>
      <c r="C132" s="159" t="s">
        <v>22</v>
      </c>
      <c r="D132" s="165">
        <f>+'Հավելված N 4'!G172</f>
        <v>-1428.7</v>
      </c>
      <c r="E132" s="165">
        <f>+'Հավելված N 4'!H172</f>
        <v>-1428.7</v>
      </c>
      <c r="F132" s="165">
        <f>+'Հավելված N 4'!I172</f>
        <v>-1428.7</v>
      </c>
    </row>
    <row r="133" spans="1:6">
      <c r="A133" s="482"/>
      <c r="B133" s="486"/>
      <c r="C133" s="157" t="s">
        <v>40</v>
      </c>
      <c r="D133" s="166"/>
      <c r="E133" s="166"/>
      <c r="F133" s="166"/>
    </row>
    <row r="134" spans="1:6" ht="72">
      <c r="A134" s="482"/>
      <c r="B134" s="486"/>
      <c r="C134" s="160" t="s">
        <v>88</v>
      </c>
      <c r="D134" s="166"/>
      <c r="E134" s="166"/>
      <c r="F134" s="166"/>
    </row>
    <row r="135" spans="1:6">
      <c r="A135" s="482"/>
      <c r="B135" s="486"/>
      <c r="C135" s="157" t="s">
        <v>41</v>
      </c>
      <c r="D135" s="166"/>
      <c r="E135" s="166"/>
      <c r="F135" s="166"/>
    </row>
    <row r="136" spans="1:6">
      <c r="A136" s="482"/>
      <c r="B136" s="486"/>
      <c r="C136" s="160" t="s">
        <v>42</v>
      </c>
      <c r="D136" s="166"/>
      <c r="E136" s="166"/>
      <c r="F136" s="166"/>
    </row>
  </sheetData>
  <mergeCells count="33">
    <mergeCell ref="A28:A40"/>
    <mergeCell ref="B28:B33"/>
    <mergeCell ref="B35:B40"/>
    <mergeCell ref="C1:F1"/>
    <mergeCell ref="C2:F2"/>
    <mergeCell ref="C3:F3"/>
    <mergeCell ref="C10:C11"/>
    <mergeCell ref="D10:F10"/>
    <mergeCell ref="A6:F6"/>
    <mergeCell ref="A10:B10"/>
    <mergeCell ref="B15:B20"/>
    <mergeCell ref="B22:B27"/>
    <mergeCell ref="A15:A27"/>
    <mergeCell ref="B131:B136"/>
    <mergeCell ref="A119:A136"/>
    <mergeCell ref="A41:A53"/>
    <mergeCell ref="B41:B46"/>
    <mergeCell ref="B48:B53"/>
    <mergeCell ref="B125:B130"/>
    <mergeCell ref="B119:B124"/>
    <mergeCell ref="A104:A116"/>
    <mergeCell ref="B104:B109"/>
    <mergeCell ref="B111:B116"/>
    <mergeCell ref="B92:B97"/>
    <mergeCell ref="B67:B72"/>
    <mergeCell ref="B74:B79"/>
    <mergeCell ref="B80:B85"/>
    <mergeCell ref="B98:B103"/>
    <mergeCell ref="B86:B91"/>
    <mergeCell ref="B54:B59"/>
    <mergeCell ref="B61:B66"/>
    <mergeCell ref="A54:A66"/>
    <mergeCell ref="A67:A103"/>
  </mergeCells>
  <pageMargins left="0" right="0" top="0" bottom="0" header="0.3" footer="0.3"/>
  <pageSetup paperSize="9" scale="9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80"/>
  <sheetViews>
    <sheetView topLeftCell="A13" zoomScale="74" zoomScaleNormal="74" zoomScaleSheetLayoutView="100" workbookViewId="0">
      <selection activeCell="G67" sqref="G67:I67"/>
    </sheetView>
  </sheetViews>
  <sheetFormatPr defaultColWidth="9.09765625" defaultRowHeight="18"/>
  <cols>
    <col min="1" max="3" width="8.09765625" style="8" customWidth="1"/>
    <col min="4" max="4" width="11.59765625" style="8" customWidth="1"/>
    <col min="5" max="5" width="13.8984375" style="8" customWidth="1"/>
    <col min="6" max="6" width="62.09765625" style="8" customWidth="1"/>
    <col min="7" max="9" width="21.3984375" style="8" customWidth="1"/>
    <col min="10" max="12" width="15" style="8" customWidth="1"/>
    <col min="13" max="16384" width="9.09765625" style="8"/>
  </cols>
  <sheetData>
    <row r="1" spans="1:11" s="77" customFormat="1" ht="37.5" customHeight="1">
      <c r="F1" s="468" t="s">
        <v>112</v>
      </c>
      <c r="G1" s="468"/>
      <c r="H1" s="468"/>
      <c r="I1" s="468"/>
    </row>
    <row r="2" spans="1:11" s="78" customFormat="1" ht="17.45" customHeight="1">
      <c r="F2" s="469" t="s">
        <v>208</v>
      </c>
      <c r="G2" s="469"/>
      <c r="H2" s="469"/>
      <c r="I2" s="469"/>
    </row>
    <row r="3" spans="1:11" s="78" customFormat="1" ht="17.45" customHeight="1">
      <c r="F3" s="469" t="s">
        <v>9</v>
      </c>
      <c r="G3" s="469"/>
      <c r="H3" s="469"/>
      <c r="I3" s="469"/>
    </row>
    <row r="4" spans="1:11" ht="13.5" customHeight="1"/>
    <row r="5" spans="1:11" ht="52.5" customHeight="1">
      <c r="A5" s="499" t="s">
        <v>268</v>
      </c>
      <c r="B5" s="499"/>
      <c r="C5" s="499"/>
      <c r="D5" s="499"/>
      <c r="E5" s="499"/>
      <c r="F5" s="499"/>
      <c r="G5" s="499"/>
      <c r="H5" s="499"/>
      <c r="I5" s="499"/>
    </row>
    <row r="7" spans="1:11">
      <c r="I7" s="145" t="s">
        <v>30</v>
      </c>
    </row>
    <row r="8" spans="1:11" s="79" customFormat="1" ht="76.95" customHeight="1">
      <c r="A8" s="527" t="s">
        <v>31</v>
      </c>
      <c r="B8" s="527"/>
      <c r="C8" s="527"/>
      <c r="D8" s="527" t="s">
        <v>14</v>
      </c>
      <c r="E8" s="527"/>
      <c r="F8" s="527" t="s">
        <v>21</v>
      </c>
      <c r="G8" s="496" t="s">
        <v>152</v>
      </c>
      <c r="H8" s="497"/>
      <c r="I8" s="498"/>
    </row>
    <row r="9" spans="1:11" s="79" customFormat="1">
      <c r="A9" s="76" t="s">
        <v>153</v>
      </c>
      <c r="B9" s="76" t="s">
        <v>154</v>
      </c>
      <c r="C9" s="76" t="s">
        <v>32</v>
      </c>
      <c r="D9" s="76" t="s">
        <v>18</v>
      </c>
      <c r="E9" s="76" t="s">
        <v>69</v>
      </c>
      <c r="F9" s="527"/>
      <c r="G9" s="332" t="s">
        <v>213</v>
      </c>
      <c r="H9" s="76" t="s">
        <v>16</v>
      </c>
      <c r="I9" s="76" t="s">
        <v>17</v>
      </c>
    </row>
    <row r="10" spans="1:11" s="79" customFormat="1" ht="34.950000000000003" customHeight="1">
      <c r="A10" s="75"/>
      <c r="B10" s="75"/>
      <c r="C10" s="75"/>
      <c r="D10" s="76"/>
      <c r="E10" s="76"/>
      <c r="F10" s="19" t="s">
        <v>29</v>
      </c>
      <c r="G10" s="64">
        <f>+G12+G152</f>
        <v>16145.400000000001</v>
      </c>
      <c r="H10" s="64">
        <f>+H12+H152</f>
        <v>16145.399999999996</v>
      </c>
      <c r="I10" s="64">
        <f>+I12+I152</f>
        <v>16145.399999999996</v>
      </c>
      <c r="J10" s="122"/>
    </row>
    <row r="11" spans="1:11" s="79" customFormat="1">
      <c r="A11" s="75"/>
      <c r="B11" s="75"/>
      <c r="C11" s="75"/>
      <c r="D11" s="76"/>
      <c r="E11" s="76"/>
      <c r="F11" s="75" t="s">
        <v>51</v>
      </c>
      <c r="G11" s="7"/>
      <c r="H11" s="7"/>
      <c r="I11" s="7"/>
    </row>
    <row r="12" spans="1:11" s="79" customFormat="1" ht="33.85">
      <c r="A12" s="75"/>
      <c r="B12" s="75"/>
      <c r="C12" s="75"/>
      <c r="D12" s="76"/>
      <c r="E12" s="76"/>
      <c r="F12" s="19" t="s">
        <v>72</v>
      </c>
      <c r="G12" s="7">
        <f>+G13</f>
        <v>16145.400000000001</v>
      </c>
      <c r="H12" s="7">
        <f t="shared" ref="H12:I12" si="0">+H13</f>
        <v>16145.399999999996</v>
      </c>
      <c r="I12" s="7">
        <f t="shared" si="0"/>
        <v>16145.399999999996</v>
      </c>
      <c r="J12" s="122"/>
      <c r="K12" s="122"/>
    </row>
    <row r="13" spans="1:11" s="79" customFormat="1">
      <c r="A13" s="505" t="s">
        <v>56</v>
      </c>
      <c r="B13" s="511"/>
      <c r="C13" s="67"/>
      <c r="D13" s="119"/>
      <c r="E13" s="67"/>
      <c r="F13" s="19" t="s">
        <v>53</v>
      </c>
      <c r="G13" s="7">
        <f>+G15+G32+G134</f>
        <v>16145.400000000001</v>
      </c>
      <c r="H13" s="7">
        <f t="shared" ref="H13:I13" si="1">+H15+H32+H134</f>
        <v>16145.399999999996</v>
      </c>
      <c r="I13" s="7">
        <f t="shared" si="1"/>
        <v>16145.399999999996</v>
      </c>
    </row>
    <row r="14" spans="1:11" s="79" customFormat="1" ht="16.95" customHeight="1">
      <c r="A14" s="505"/>
      <c r="B14" s="511"/>
      <c r="C14" s="68"/>
      <c r="D14" s="120"/>
      <c r="E14" s="68"/>
      <c r="F14" s="75" t="s">
        <v>23</v>
      </c>
      <c r="G14" s="21"/>
      <c r="H14" s="21"/>
      <c r="I14" s="21"/>
    </row>
    <row r="15" spans="1:11" s="79" customFormat="1">
      <c r="A15" s="505"/>
      <c r="B15" s="507" t="s">
        <v>60</v>
      </c>
      <c r="C15" s="68"/>
      <c r="D15" s="120"/>
      <c r="E15" s="68"/>
      <c r="F15" s="19" t="s">
        <v>180</v>
      </c>
      <c r="G15" s="21">
        <f t="shared" ref="G15" si="2">+G17</f>
        <v>-31174.7</v>
      </c>
      <c r="H15" s="21">
        <f t="shared" ref="H15:I15" si="3">+H17</f>
        <v>0</v>
      </c>
      <c r="I15" s="21">
        <f t="shared" si="3"/>
        <v>0</v>
      </c>
    </row>
    <row r="16" spans="1:11" s="79" customFormat="1" ht="16.95" customHeight="1">
      <c r="A16" s="505"/>
      <c r="B16" s="508"/>
      <c r="C16" s="68"/>
      <c r="D16" s="120"/>
      <c r="E16" s="68"/>
      <c r="F16" s="143" t="s">
        <v>23</v>
      </c>
      <c r="G16" s="21"/>
      <c r="H16" s="21"/>
      <c r="I16" s="21"/>
    </row>
    <row r="17" spans="1:17" s="79" customFormat="1">
      <c r="A17" s="505"/>
      <c r="B17" s="508"/>
      <c r="C17" s="505" t="s">
        <v>115</v>
      </c>
      <c r="D17" s="120"/>
      <c r="E17" s="68"/>
      <c r="F17" s="305" t="s">
        <v>181</v>
      </c>
      <c r="G17" s="21">
        <f t="shared" ref="G17" si="4">+G19</f>
        <v>-31174.7</v>
      </c>
      <c r="H17" s="21">
        <f t="shared" ref="H17:I17" si="5">+H19</f>
        <v>0</v>
      </c>
      <c r="I17" s="21">
        <f t="shared" si="5"/>
        <v>0</v>
      </c>
      <c r="J17" s="81"/>
      <c r="K17" s="81"/>
      <c r="L17" s="81"/>
      <c r="M17" s="81"/>
      <c r="N17" s="81"/>
      <c r="O17" s="81"/>
      <c r="P17" s="81"/>
      <c r="Q17" s="81"/>
    </row>
    <row r="18" spans="1:17" s="79" customFormat="1" ht="16.95" customHeight="1">
      <c r="A18" s="505"/>
      <c r="B18" s="508"/>
      <c r="C18" s="505"/>
      <c r="D18" s="120"/>
      <c r="E18" s="68"/>
      <c r="F18" s="143" t="s">
        <v>23</v>
      </c>
      <c r="G18" s="21"/>
      <c r="H18" s="21"/>
      <c r="I18" s="21"/>
      <c r="J18" s="81"/>
      <c r="K18" s="81"/>
      <c r="L18" s="81"/>
      <c r="M18" s="81"/>
      <c r="N18" s="81"/>
      <c r="O18" s="81"/>
      <c r="P18" s="81"/>
      <c r="Q18" s="81"/>
    </row>
    <row r="19" spans="1:17" s="79" customFormat="1" ht="36">
      <c r="A19" s="505"/>
      <c r="B19" s="508"/>
      <c r="C19" s="505"/>
      <c r="D19" s="120"/>
      <c r="E19" s="68"/>
      <c r="F19" s="142" t="s">
        <v>52</v>
      </c>
      <c r="G19" s="80">
        <f>+G21</f>
        <v>-31174.7</v>
      </c>
      <c r="H19" s="80">
        <f>+H21</f>
        <v>0</v>
      </c>
      <c r="I19" s="80">
        <f>+I21</f>
        <v>0</v>
      </c>
      <c r="J19" s="81"/>
      <c r="K19" s="81"/>
      <c r="L19" s="81"/>
      <c r="M19" s="81"/>
      <c r="N19" s="81"/>
      <c r="O19" s="81"/>
      <c r="P19" s="81"/>
      <c r="Q19" s="81"/>
    </row>
    <row r="20" spans="1:17" s="79" customFormat="1" ht="16.95" customHeight="1">
      <c r="A20" s="505"/>
      <c r="B20" s="508"/>
      <c r="C20" s="505"/>
      <c r="D20" s="120"/>
      <c r="E20" s="69"/>
      <c r="F20" s="142" t="s">
        <v>75</v>
      </c>
      <c r="G20" s="25"/>
      <c r="H20" s="25"/>
      <c r="I20" s="80"/>
      <c r="J20" s="81"/>
      <c r="K20" s="81"/>
      <c r="L20" s="81"/>
      <c r="M20" s="81"/>
      <c r="N20" s="81"/>
      <c r="O20" s="81"/>
      <c r="P20" s="81"/>
      <c r="Q20" s="81"/>
    </row>
    <row r="21" spans="1:17" s="79" customFormat="1">
      <c r="A21" s="505"/>
      <c r="B21" s="508"/>
      <c r="C21" s="505"/>
      <c r="D21" s="138">
        <v>1148</v>
      </c>
      <c r="E21" s="502" t="s">
        <v>179</v>
      </c>
      <c r="F21" s="492"/>
      <c r="G21" s="92">
        <f>+G23</f>
        <v>-31174.7</v>
      </c>
      <c r="H21" s="83">
        <f>+H23</f>
        <v>0</v>
      </c>
      <c r="I21" s="83">
        <f>+I23</f>
        <v>0</v>
      </c>
      <c r="J21" s="81"/>
      <c r="K21" s="81"/>
      <c r="L21" s="81"/>
      <c r="M21" s="81"/>
      <c r="N21" s="81"/>
      <c r="O21" s="81"/>
      <c r="P21" s="81"/>
      <c r="Q21" s="81"/>
    </row>
    <row r="22" spans="1:17" s="79" customFormat="1" ht="16.95" customHeight="1">
      <c r="A22" s="505"/>
      <c r="B22" s="508"/>
      <c r="C22" s="505"/>
      <c r="D22" s="512"/>
      <c r="E22" s="94"/>
      <c r="F22" s="143" t="s">
        <v>23</v>
      </c>
      <c r="G22" s="21"/>
      <c r="H22" s="21"/>
      <c r="I22" s="82"/>
      <c r="J22" s="81"/>
      <c r="K22" s="81"/>
      <c r="L22" s="81"/>
      <c r="M22" s="81"/>
      <c r="N22" s="81"/>
      <c r="O22" s="81"/>
      <c r="P22" s="81"/>
      <c r="Q22" s="81"/>
    </row>
    <row r="23" spans="1:17" s="79" customFormat="1" ht="54.55" customHeight="1">
      <c r="A23" s="505"/>
      <c r="B23" s="508"/>
      <c r="C23" s="505"/>
      <c r="D23" s="512"/>
      <c r="E23" s="146">
        <v>11016</v>
      </c>
      <c r="F23" s="263" t="s">
        <v>264</v>
      </c>
      <c r="G23" s="83">
        <f t="shared" ref="G23" si="6">+G25</f>
        <v>-31174.7</v>
      </c>
      <c r="H23" s="83">
        <f t="shared" ref="H23:I23" si="7">+H25</f>
        <v>0</v>
      </c>
      <c r="I23" s="83">
        <f t="shared" si="7"/>
        <v>0</v>
      </c>
      <c r="J23" s="81"/>
      <c r="K23" s="81"/>
      <c r="L23" s="81"/>
      <c r="M23" s="81"/>
      <c r="N23" s="81"/>
      <c r="O23" s="81"/>
      <c r="P23" s="81"/>
      <c r="Q23" s="81"/>
    </row>
    <row r="24" spans="1:17" s="79" customFormat="1" ht="16.95" customHeight="1">
      <c r="A24" s="505"/>
      <c r="B24" s="508"/>
      <c r="C24" s="505"/>
      <c r="D24" s="512"/>
      <c r="E24" s="513"/>
      <c r="F24" s="143" t="s">
        <v>71</v>
      </c>
      <c r="G24" s="21"/>
      <c r="H24" s="21"/>
      <c r="I24" s="20"/>
    </row>
    <row r="25" spans="1:17" s="85" customFormat="1" ht="36">
      <c r="A25" s="505"/>
      <c r="B25" s="508"/>
      <c r="C25" s="505"/>
      <c r="D25" s="512"/>
      <c r="E25" s="514"/>
      <c r="F25" s="88" t="s">
        <v>52</v>
      </c>
      <c r="G25" s="22">
        <f t="shared" ref="G25" si="8">G27</f>
        <v>-31174.7</v>
      </c>
      <c r="H25" s="22">
        <f t="shared" ref="H25:I25" si="9">H27</f>
        <v>0</v>
      </c>
      <c r="I25" s="22">
        <f t="shared" si="9"/>
        <v>0</v>
      </c>
    </row>
    <row r="26" spans="1:17" s="79" customFormat="1" ht="54">
      <c r="A26" s="505"/>
      <c r="B26" s="508"/>
      <c r="C26" s="505"/>
      <c r="D26" s="512"/>
      <c r="E26" s="514"/>
      <c r="F26" s="143" t="s">
        <v>58</v>
      </c>
      <c r="G26" s="21"/>
      <c r="H26" s="21"/>
      <c r="I26" s="20"/>
    </row>
    <row r="27" spans="1:17" s="79" customFormat="1" ht="16.95" customHeight="1">
      <c r="A27" s="505"/>
      <c r="B27" s="508"/>
      <c r="C27" s="505"/>
      <c r="D27" s="512"/>
      <c r="E27" s="514"/>
      <c r="F27" s="89" t="s">
        <v>59</v>
      </c>
      <c r="G27" s="20">
        <f>+G28</f>
        <v>-31174.7</v>
      </c>
      <c r="H27" s="20">
        <f>+H28</f>
        <v>0</v>
      </c>
      <c r="I27" s="20">
        <f>+I28</f>
        <v>0</v>
      </c>
    </row>
    <row r="28" spans="1:17" s="79" customFormat="1" ht="16.95" customHeight="1">
      <c r="A28" s="505"/>
      <c r="B28" s="508"/>
      <c r="C28" s="505"/>
      <c r="D28" s="512"/>
      <c r="E28" s="514"/>
      <c r="F28" s="341" t="s">
        <v>27</v>
      </c>
      <c r="G28" s="24">
        <f t="shared" ref="G28:I28" si="10">G29</f>
        <v>-31174.7</v>
      </c>
      <c r="H28" s="24">
        <f t="shared" si="10"/>
        <v>0</v>
      </c>
      <c r="I28" s="24">
        <f t="shared" si="10"/>
        <v>0</v>
      </c>
    </row>
    <row r="29" spans="1:17" s="79" customFormat="1" ht="16.95" customHeight="1">
      <c r="A29" s="505"/>
      <c r="B29" s="508"/>
      <c r="C29" s="505"/>
      <c r="D29" s="512"/>
      <c r="E29" s="514"/>
      <c r="F29" s="341" t="s">
        <v>166</v>
      </c>
      <c r="G29" s="24">
        <f t="shared" ref="G29:I30" si="11">+G30</f>
        <v>-31174.7</v>
      </c>
      <c r="H29" s="24">
        <f t="shared" si="11"/>
        <v>0</v>
      </c>
      <c r="I29" s="24">
        <f t="shared" si="11"/>
        <v>0</v>
      </c>
    </row>
    <row r="30" spans="1:17" s="79" customFormat="1" ht="17.45" customHeight="1">
      <c r="A30" s="505"/>
      <c r="B30" s="508"/>
      <c r="C30" s="505"/>
      <c r="D30" s="512"/>
      <c r="E30" s="514"/>
      <c r="F30" s="341" t="s">
        <v>265</v>
      </c>
      <c r="G30" s="24">
        <f t="shared" si="11"/>
        <v>-31174.7</v>
      </c>
      <c r="H30" s="24">
        <f t="shared" si="11"/>
        <v>0</v>
      </c>
      <c r="I30" s="24">
        <f t="shared" si="11"/>
        <v>0</v>
      </c>
      <c r="J30" s="86"/>
    </row>
    <row r="31" spans="1:17" s="79" customFormat="1" ht="36">
      <c r="A31" s="505"/>
      <c r="B31" s="509"/>
      <c r="C31" s="505"/>
      <c r="D31" s="512"/>
      <c r="E31" s="478"/>
      <c r="F31" s="266" t="s">
        <v>266</v>
      </c>
      <c r="G31" s="24">
        <f>-'Հավելված N 6'!E12</f>
        <v>-31174.7</v>
      </c>
      <c r="H31" s="24">
        <v>0</v>
      </c>
      <c r="I31" s="24">
        <v>0</v>
      </c>
      <c r="J31" s="451"/>
    </row>
    <row r="32" spans="1:17" s="79" customFormat="1">
      <c r="A32" s="505"/>
      <c r="B32" s="510" t="s">
        <v>57</v>
      </c>
      <c r="C32" s="147"/>
      <c r="D32" s="120"/>
      <c r="E32" s="68"/>
      <c r="F32" s="19" t="s">
        <v>54</v>
      </c>
      <c r="G32" s="21">
        <f t="shared" ref="G32:H32" si="12">+G34</f>
        <v>45891.4</v>
      </c>
      <c r="H32" s="21">
        <f t="shared" si="12"/>
        <v>14716.699999999995</v>
      </c>
      <c r="I32" s="21">
        <f t="shared" ref="I32" si="13">+I34</f>
        <v>14716.699999999995</v>
      </c>
    </row>
    <row r="33" spans="1:17" s="79" customFormat="1" ht="16.95" customHeight="1">
      <c r="A33" s="505"/>
      <c r="B33" s="510"/>
      <c r="C33" s="148"/>
      <c r="D33" s="120"/>
      <c r="E33" s="68"/>
      <c r="F33" s="75" t="s">
        <v>23</v>
      </c>
      <c r="G33" s="21"/>
      <c r="H33" s="21"/>
      <c r="I33" s="21"/>
    </row>
    <row r="34" spans="1:17" s="79" customFormat="1">
      <c r="A34" s="505"/>
      <c r="B34" s="510"/>
      <c r="C34" s="482" t="s">
        <v>34</v>
      </c>
      <c r="D34" s="120"/>
      <c r="E34" s="68"/>
      <c r="F34" s="19" t="s">
        <v>54</v>
      </c>
      <c r="G34" s="21">
        <f t="shared" ref="G34:H34" si="14">+G36</f>
        <v>45891.4</v>
      </c>
      <c r="H34" s="21">
        <f t="shared" si="14"/>
        <v>14716.699999999995</v>
      </c>
      <c r="I34" s="21">
        <f t="shared" ref="I34" si="15">+I36</f>
        <v>14716.699999999995</v>
      </c>
      <c r="J34" s="81"/>
      <c r="K34" s="81"/>
      <c r="L34" s="81"/>
      <c r="M34" s="81"/>
      <c r="N34" s="81"/>
      <c r="O34" s="81"/>
      <c r="P34" s="81"/>
      <c r="Q34" s="81"/>
    </row>
    <row r="35" spans="1:17" s="79" customFormat="1" ht="16.95" customHeight="1">
      <c r="A35" s="505"/>
      <c r="B35" s="510"/>
      <c r="C35" s="482"/>
      <c r="D35" s="120"/>
      <c r="E35" s="68"/>
      <c r="F35" s="75" t="s">
        <v>23</v>
      </c>
      <c r="G35" s="21"/>
      <c r="H35" s="21"/>
      <c r="I35" s="21"/>
      <c r="J35" s="81"/>
      <c r="K35" s="81"/>
      <c r="L35" s="81"/>
      <c r="M35" s="81"/>
      <c r="N35" s="81"/>
      <c r="O35" s="81"/>
      <c r="P35" s="81"/>
      <c r="Q35" s="81"/>
    </row>
    <row r="36" spans="1:17" s="79" customFormat="1" ht="36">
      <c r="A36" s="505"/>
      <c r="B36" s="510"/>
      <c r="C36" s="482"/>
      <c r="D36" s="120"/>
      <c r="E36" s="68"/>
      <c r="F36" s="74" t="s">
        <v>52</v>
      </c>
      <c r="G36" s="23">
        <f>+G38+G56+G67+G121</f>
        <v>45891.4</v>
      </c>
      <c r="H36" s="23">
        <f t="shared" ref="H36:I36" si="16">+H38+H56+H67+H121</f>
        <v>14716.699999999995</v>
      </c>
      <c r="I36" s="23">
        <f t="shared" si="16"/>
        <v>14716.699999999995</v>
      </c>
      <c r="J36" s="81"/>
      <c r="K36" s="81"/>
      <c r="L36" s="81"/>
      <c r="M36" s="81"/>
      <c r="N36" s="81"/>
      <c r="O36" s="81"/>
      <c r="P36" s="81"/>
      <c r="Q36" s="81"/>
    </row>
    <row r="37" spans="1:17" s="79" customFormat="1" ht="16.95" customHeight="1">
      <c r="A37" s="505"/>
      <c r="B37" s="510"/>
      <c r="C37" s="482"/>
      <c r="D37" s="121"/>
      <c r="E37" s="69"/>
      <c r="F37" s="74" t="s">
        <v>75</v>
      </c>
      <c r="G37" s="25"/>
      <c r="H37" s="25"/>
      <c r="I37" s="80"/>
      <c r="J37" s="81"/>
      <c r="K37" s="81"/>
      <c r="L37" s="81"/>
      <c r="M37" s="81"/>
      <c r="N37" s="81"/>
      <c r="O37" s="81"/>
      <c r="P37" s="81"/>
      <c r="Q37" s="81"/>
    </row>
    <row r="38" spans="1:17" s="79" customFormat="1">
      <c r="A38" s="505"/>
      <c r="B38" s="510"/>
      <c r="C38" s="482"/>
      <c r="D38" s="483">
        <v>1045</v>
      </c>
      <c r="E38" s="502" t="s">
        <v>116</v>
      </c>
      <c r="F38" s="492"/>
      <c r="G38" s="92">
        <f>+G40</f>
        <v>438.90000000000146</v>
      </c>
      <c r="H38" s="92">
        <f t="shared" ref="H38:I38" si="17">+H40</f>
        <v>-30735.800000000003</v>
      </c>
      <c r="I38" s="92">
        <f t="shared" si="17"/>
        <v>-30735.800000000003</v>
      </c>
      <c r="J38" s="81"/>
      <c r="K38" s="81"/>
      <c r="L38" s="81"/>
      <c r="M38" s="81"/>
      <c r="N38" s="81"/>
      <c r="O38" s="81"/>
      <c r="P38" s="81"/>
      <c r="Q38" s="81"/>
    </row>
    <row r="39" spans="1:17" s="79" customFormat="1" ht="16.95" customHeight="1">
      <c r="A39" s="505"/>
      <c r="B39" s="510"/>
      <c r="C39" s="482"/>
      <c r="D39" s="484"/>
      <c r="E39" s="94"/>
      <c r="F39" s="75" t="s">
        <v>23</v>
      </c>
      <c r="G39" s="21"/>
      <c r="H39" s="21"/>
      <c r="I39" s="82"/>
      <c r="J39" s="81"/>
      <c r="K39" s="81"/>
      <c r="L39" s="81"/>
      <c r="M39" s="81"/>
      <c r="N39" s="81"/>
      <c r="O39" s="81"/>
      <c r="P39" s="81"/>
      <c r="Q39" s="81"/>
    </row>
    <row r="40" spans="1:17" s="79" customFormat="1" ht="67.650000000000006">
      <c r="A40" s="505"/>
      <c r="B40" s="510"/>
      <c r="C40" s="482"/>
      <c r="D40" s="484"/>
      <c r="E40" s="95">
        <v>32001</v>
      </c>
      <c r="F40" s="19" t="s">
        <v>126</v>
      </c>
      <c r="G40" s="83">
        <f>+G42+G49</f>
        <v>438.90000000000146</v>
      </c>
      <c r="H40" s="83">
        <f>+H42+H49</f>
        <v>-30735.800000000003</v>
      </c>
      <c r="I40" s="83">
        <f>+I42+I49</f>
        <v>-30735.800000000003</v>
      </c>
      <c r="J40" s="81"/>
      <c r="K40" s="81"/>
      <c r="L40" s="81"/>
      <c r="M40" s="81"/>
      <c r="N40" s="81"/>
      <c r="O40" s="81"/>
      <c r="P40" s="81"/>
      <c r="Q40" s="81"/>
    </row>
    <row r="41" spans="1:17" s="79" customFormat="1" ht="16.95" customHeight="1">
      <c r="A41" s="505"/>
      <c r="B41" s="510"/>
      <c r="C41" s="482"/>
      <c r="D41" s="484"/>
      <c r="E41" s="526"/>
      <c r="F41" s="75" t="s">
        <v>71</v>
      </c>
      <c r="G41" s="21"/>
      <c r="H41" s="21"/>
      <c r="I41" s="20"/>
    </row>
    <row r="42" spans="1:17" s="85" customFormat="1" ht="36">
      <c r="A42" s="505"/>
      <c r="B42" s="510"/>
      <c r="C42" s="482"/>
      <c r="D42" s="484"/>
      <c r="E42" s="504"/>
      <c r="F42" s="88" t="s">
        <v>52</v>
      </c>
      <c r="G42" s="22">
        <f t="shared" ref="G42" si="18">G44</f>
        <v>-57352.1</v>
      </c>
      <c r="H42" s="22">
        <f t="shared" ref="H42:I42" si="19">H44</f>
        <v>-88526.8</v>
      </c>
      <c r="I42" s="22">
        <f t="shared" si="19"/>
        <v>-88526.8</v>
      </c>
    </row>
    <row r="43" spans="1:17" s="79" customFormat="1" ht="54">
      <c r="A43" s="505"/>
      <c r="B43" s="510"/>
      <c r="C43" s="482"/>
      <c r="D43" s="484"/>
      <c r="E43" s="504"/>
      <c r="F43" s="75" t="s">
        <v>58</v>
      </c>
      <c r="G43" s="21"/>
      <c r="H43" s="21"/>
      <c r="I43" s="20"/>
    </row>
    <row r="44" spans="1:17" s="79" customFormat="1" ht="16.95" customHeight="1">
      <c r="A44" s="505"/>
      <c r="B44" s="510"/>
      <c r="C44" s="482"/>
      <c r="D44" s="484"/>
      <c r="E44" s="504"/>
      <c r="F44" s="89" t="s">
        <v>59</v>
      </c>
      <c r="G44" s="20">
        <f>+G45</f>
        <v>-57352.1</v>
      </c>
      <c r="H44" s="20">
        <f>+H45</f>
        <v>-88526.8</v>
      </c>
      <c r="I44" s="20">
        <f>+I45</f>
        <v>-88526.8</v>
      </c>
    </row>
    <row r="45" spans="1:17" s="79" customFormat="1" ht="16.95" customHeight="1">
      <c r="A45" s="505"/>
      <c r="B45" s="510"/>
      <c r="C45" s="482"/>
      <c r="D45" s="484"/>
      <c r="E45" s="504"/>
      <c r="F45" s="75" t="s">
        <v>131</v>
      </c>
      <c r="G45" s="24">
        <f t="shared" ref="G45:I45" si="20">G46</f>
        <v>-57352.1</v>
      </c>
      <c r="H45" s="24">
        <f t="shared" si="20"/>
        <v>-88526.8</v>
      </c>
      <c r="I45" s="24">
        <f t="shared" si="20"/>
        <v>-88526.8</v>
      </c>
    </row>
    <row r="46" spans="1:17" s="79" customFormat="1" ht="16.95" customHeight="1">
      <c r="A46" s="505"/>
      <c r="B46" s="510"/>
      <c r="C46" s="482"/>
      <c r="D46" s="484"/>
      <c r="E46" s="504"/>
      <c r="F46" s="75" t="s">
        <v>132</v>
      </c>
      <c r="G46" s="24">
        <f t="shared" ref="G46:I46" si="21">+G47</f>
        <v>-57352.1</v>
      </c>
      <c r="H46" s="24">
        <f t="shared" si="21"/>
        <v>-88526.8</v>
      </c>
      <c r="I46" s="24">
        <f t="shared" si="21"/>
        <v>-88526.8</v>
      </c>
    </row>
    <row r="47" spans="1:17" s="79" customFormat="1" ht="16.95" customHeight="1">
      <c r="A47" s="505"/>
      <c r="B47" s="510"/>
      <c r="C47" s="482"/>
      <c r="D47" s="484"/>
      <c r="E47" s="504"/>
      <c r="F47" s="75" t="s">
        <v>133</v>
      </c>
      <c r="G47" s="24">
        <f t="shared" ref="G47:I47" si="22">+G48</f>
        <v>-57352.1</v>
      </c>
      <c r="H47" s="24">
        <f t="shared" si="22"/>
        <v>-88526.8</v>
      </c>
      <c r="I47" s="24">
        <f t="shared" si="22"/>
        <v>-88526.8</v>
      </c>
      <c r="J47" s="86"/>
    </row>
    <row r="48" spans="1:17" s="79" customFormat="1" ht="16.95" customHeight="1">
      <c r="A48" s="505"/>
      <c r="B48" s="510"/>
      <c r="C48" s="482"/>
      <c r="D48" s="484"/>
      <c r="E48" s="504"/>
      <c r="F48" s="93" t="s">
        <v>134</v>
      </c>
      <c r="G48" s="24">
        <f>+'Հավելված N 6'!E16</f>
        <v>-57352.1</v>
      </c>
      <c r="H48" s="24">
        <f>+'Հավելված N 6'!F16</f>
        <v>-88526.8</v>
      </c>
      <c r="I48" s="24">
        <f>+'Հավելված N 6'!G16</f>
        <v>-88526.8</v>
      </c>
      <c r="J48" s="87"/>
    </row>
    <row r="49" spans="1:17" s="85" customFormat="1">
      <c r="A49" s="505"/>
      <c r="B49" s="510"/>
      <c r="C49" s="482"/>
      <c r="D49" s="484"/>
      <c r="E49" s="257"/>
      <c r="F49" s="88" t="s">
        <v>84</v>
      </c>
      <c r="G49" s="22">
        <f>+G51</f>
        <v>57791</v>
      </c>
      <c r="H49" s="22">
        <f>+H51</f>
        <v>57791</v>
      </c>
      <c r="I49" s="22">
        <f t="shared" ref="I49" si="23">I51</f>
        <v>57791</v>
      </c>
    </row>
    <row r="50" spans="1:17" s="79" customFormat="1" ht="54">
      <c r="A50" s="505"/>
      <c r="B50" s="510"/>
      <c r="C50" s="482"/>
      <c r="D50" s="484"/>
      <c r="E50" s="257"/>
      <c r="F50" s="258" t="s">
        <v>58</v>
      </c>
      <c r="G50" s="21"/>
      <c r="H50" s="21"/>
      <c r="I50" s="20"/>
    </row>
    <row r="51" spans="1:17" s="79" customFormat="1" ht="16.95" customHeight="1">
      <c r="A51" s="505"/>
      <c r="B51" s="510"/>
      <c r="C51" s="482"/>
      <c r="D51" s="484"/>
      <c r="E51" s="257"/>
      <c r="F51" s="89" t="s">
        <v>59</v>
      </c>
      <c r="G51" s="20">
        <f>+G52</f>
        <v>57791</v>
      </c>
      <c r="H51" s="20">
        <f>+H52</f>
        <v>57791</v>
      </c>
      <c r="I51" s="20">
        <f>+I52</f>
        <v>57791</v>
      </c>
    </row>
    <row r="52" spans="1:17" s="79" customFormat="1" ht="16.95" customHeight="1">
      <c r="A52" s="505"/>
      <c r="B52" s="510"/>
      <c r="C52" s="482"/>
      <c r="D52" s="484"/>
      <c r="E52" s="257"/>
      <c r="F52" s="258" t="s">
        <v>131</v>
      </c>
      <c r="G52" s="24">
        <f t="shared" ref="G52:I52" si="24">G53</f>
        <v>57791</v>
      </c>
      <c r="H52" s="24">
        <f t="shared" si="24"/>
        <v>57791</v>
      </c>
      <c r="I52" s="24">
        <f t="shared" si="24"/>
        <v>57791</v>
      </c>
    </row>
    <row r="53" spans="1:17" s="79" customFormat="1" ht="16.95" customHeight="1">
      <c r="A53" s="505"/>
      <c r="B53" s="510"/>
      <c r="C53" s="482"/>
      <c r="D53" s="484"/>
      <c r="E53" s="257"/>
      <c r="F53" s="258" t="s">
        <v>132</v>
      </c>
      <c r="G53" s="24">
        <f t="shared" ref="G53:I54" si="25">+G54</f>
        <v>57791</v>
      </c>
      <c r="H53" s="24">
        <f t="shared" si="25"/>
        <v>57791</v>
      </c>
      <c r="I53" s="24">
        <f t="shared" si="25"/>
        <v>57791</v>
      </c>
    </row>
    <row r="54" spans="1:17" s="79" customFormat="1" ht="17.45" customHeight="1">
      <c r="A54" s="505"/>
      <c r="B54" s="510"/>
      <c r="C54" s="482"/>
      <c r="D54" s="484"/>
      <c r="E54" s="257"/>
      <c r="F54" s="258" t="s">
        <v>133</v>
      </c>
      <c r="G54" s="24">
        <f t="shared" si="25"/>
        <v>57791</v>
      </c>
      <c r="H54" s="24">
        <f t="shared" si="25"/>
        <v>57791</v>
      </c>
      <c r="I54" s="24">
        <f t="shared" si="25"/>
        <v>57791</v>
      </c>
      <c r="J54" s="86"/>
    </row>
    <row r="55" spans="1:17" s="79" customFormat="1">
      <c r="A55" s="505"/>
      <c r="B55" s="510"/>
      <c r="C55" s="482"/>
      <c r="D55" s="484"/>
      <c r="E55" s="257"/>
      <c r="F55" s="93" t="s">
        <v>134</v>
      </c>
      <c r="G55" s="26">
        <f>+'Հավելված N 6'!E20</f>
        <v>57791</v>
      </c>
      <c r="H55" s="26">
        <f>+'Հավելված N 6'!F20</f>
        <v>57791</v>
      </c>
      <c r="I55" s="26">
        <f>+'Հավելված N 6'!G20</f>
        <v>57791</v>
      </c>
      <c r="J55" s="87"/>
    </row>
    <row r="56" spans="1:17" s="79" customFormat="1">
      <c r="A56" s="505"/>
      <c r="B56" s="510"/>
      <c r="C56" s="482"/>
      <c r="D56" s="482">
        <v>1163</v>
      </c>
      <c r="E56" s="502" t="s">
        <v>353</v>
      </c>
      <c r="F56" s="492"/>
      <c r="G56" s="7">
        <f>+G58</f>
        <v>5315.9</v>
      </c>
      <c r="H56" s="7">
        <f t="shared" ref="H56:I56" si="26">+H58</f>
        <v>5315.9</v>
      </c>
      <c r="I56" s="7">
        <f t="shared" si="26"/>
        <v>5315.9</v>
      </c>
      <c r="J56" s="81"/>
      <c r="K56" s="81"/>
      <c r="L56" s="81"/>
      <c r="M56" s="81"/>
      <c r="N56" s="81"/>
      <c r="O56" s="81"/>
      <c r="P56" s="81"/>
      <c r="Q56" s="81"/>
    </row>
    <row r="57" spans="1:17" s="79" customFormat="1" ht="16.95" customHeight="1">
      <c r="A57" s="505"/>
      <c r="B57" s="510"/>
      <c r="C57" s="482"/>
      <c r="D57" s="482"/>
      <c r="E57" s="94"/>
      <c r="F57" s="427" t="s">
        <v>23</v>
      </c>
      <c r="G57" s="21"/>
      <c r="H57" s="21"/>
      <c r="I57" s="82"/>
      <c r="J57" s="81"/>
      <c r="K57" s="81"/>
      <c r="L57" s="81"/>
      <c r="M57" s="81"/>
      <c r="N57" s="81"/>
      <c r="O57" s="81"/>
      <c r="P57" s="81"/>
      <c r="Q57" s="81"/>
    </row>
    <row r="58" spans="1:17" s="79" customFormat="1" ht="35.450000000000003" customHeight="1">
      <c r="A58" s="505"/>
      <c r="B58" s="510"/>
      <c r="C58" s="482"/>
      <c r="D58" s="482"/>
      <c r="E58" s="91">
        <v>32002</v>
      </c>
      <c r="F58" s="96" t="s">
        <v>345</v>
      </c>
      <c r="G58" s="83">
        <f>+G60</f>
        <v>5315.9</v>
      </c>
      <c r="H58" s="83">
        <f t="shared" ref="H58:I58" si="27">+H60</f>
        <v>5315.9</v>
      </c>
      <c r="I58" s="83">
        <f t="shared" si="27"/>
        <v>5315.9</v>
      </c>
      <c r="J58" s="81"/>
      <c r="K58" s="81"/>
      <c r="L58" s="81"/>
      <c r="M58" s="81"/>
      <c r="N58" s="81"/>
      <c r="O58" s="81"/>
      <c r="P58" s="81"/>
      <c r="Q58" s="81"/>
    </row>
    <row r="59" spans="1:17" s="79" customFormat="1" ht="17.45" customHeight="1">
      <c r="A59" s="505"/>
      <c r="B59" s="510"/>
      <c r="C59" s="482"/>
      <c r="D59" s="482"/>
      <c r="E59" s="503"/>
      <c r="F59" s="427" t="s">
        <v>71</v>
      </c>
      <c r="G59" s="20"/>
      <c r="H59" s="20"/>
      <c r="I59" s="20"/>
    </row>
    <row r="60" spans="1:17" s="85" customFormat="1">
      <c r="A60" s="505"/>
      <c r="B60" s="510"/>
      <c r="C60" s="482"/>
      <c r="D60" s="482"/>
      <c r="E60" s="504"/>
      <c r="F60" s="88" t="s">
        <v>84</v>
      </c>
      <c r="G60" s="22">
        <f t="shared" ref="G60:I60" si="28">G62</f>
        <v>5315.9</v>
      </c>
      <c r="H60" s="22">
        <f t="shared" si="28"/>
        <v>5315.9</v>
      </c>
      <c r="I60" s="22">
        <f t="shared" si="28"/>
        <v>5315.9</v>
      </c>
    </row>
    <row r="61" spans="1:17" s="79" customFormat="1" ht="54">
      <c r="A61" s="505"/>
      <c r="B61" s="510"/>
      <c r="C61" s="482"/>
      <c r="D61" s="482"/>
      <c r="E61" s="504"/>
      <c r="F61" s="427" t="s">
        <v>58</v>
      </c>
      <c r="G61" s="20"/>
      <c r="H61" s="20"/>
      <c r="I61" s="20"/>
    </row>
    <row r="62" spans="1:17" s="79" customFormat="1" ht="17.45" customHeight="1">
      <c r="A62" s="505"/>
      <c r="B62" s="510"/>
      <c r="C62" s="482"/>
      <c r="D62" s="482"/>
      <c r="E62" s="504"/>
      <c r="F62" s="89" t="s">
        <v>59</v>
      </c>
      <c r="G62" s="20">
        <f t="shared" ref="G62:I63" si="29">G63</f>
        <v>5315.9</v>
      </c>
      <c r="H62" s="20">
        <f t="shared" si="29"/>
        <v>5315.9</v>
      </c>
      <c r="I62" s="20">
        <f t="shared" si="29"/>
        <v>5315.9</v>
      </c>
    </row>
    <row r="63" spans="1:17" s="79" customFormat="1" ht="17.45" customHeight="1">
      <c r="A63" s="505"/>
      <c r="B63" s="510"/>
      <c r="C63" s="482"/>
      <c r="D63" s="482"/>
      <c r="E63" s="504"/>
      <c r="F63" s="427" t="s">
        <v>131</v>
      </c>
      <c r="G63" s="24">
        <f t="shared" si="29"/>
        <v>5315.9</v>
      </c>
      <c r="H63" s="24">
        <f t="shared" si="29"/>
        <v>5315.9</v>
      </c>
      <c r="I63" s="24">
        <f t="shared" si="29"/>
        <v>5315.9</v>
      </c>
    </row>
    <row r="64" spans="1:17" s="79" customFormat="1" ht="17.45" customHeight="1">
      <c r="A64" s="505"/>
      <c r="B64" s="510"/>
      <c r="C64" s="482"/>
      <c r="D64" s="482"/>
      <c r="E64" s="504"/>
      <c r="F64" s="427" t="s">
        <v>132</v>
      </c>
      <c r="G64" s="24">
        <f t="shared" ref="G64:I65" si="30">+G65</f>
        <v>5315.9</v>
      </c>
      <c r="H64" s="24">
        <f t="shared" si="30"/>
        <v>5315.9</v>
      </c>
      <c r="I64" s="24">
        <f t="shared" si="30"/>
        <v>5315.9</v>
      </c>
    </row>
    <row r="65" spans="1:17" s="79" customFormat="1" ht="17.45" customHeight="1">
      <c r="A65" s="505"/>
      <c r="B65" s="510"/>
      <c r="C65" s="482"/>
      <c r="D65" s="482"/>
      <c r="E65" s="504"/>
      <c r="F65" s="427" t="s">
        <v>133</v>
      </c>
      <c r="G65" s="24">
        <f t="shared" si="30"/>
        <v>5315.9</v>
      </c>
      <c r="H65" s="24">
        <f t="shared" si="30"/>
        <v>5315.9</v>
      </c>
      <c r="I65" s="24">
        <f t="shared" si="30"/>
        <v>5315.9</v>
      </c>
      <c r="J65" s="86"/>
    </row>
    <row r="66" spans="1:17" s="79" customFormat="1" ht="17.45" customHeight="1">
      <c r="A66" s="505"/>
      <c r="B66" s="510"/>
      <c r="C66" s="482"/>
      <c r="D66" s="482"/>
      <c r="E66" s="504"/>
      <c r="F66" s="93" t="s">
        <v>134</v>
      </c>
      <c r="G66" s="24">
        <f>+'Հավելված N 6'!E36</f>
        <v>5315.9</v>
      </c>
      <c r="H66" s="24">
        <f>+'Հավելված N 6'!F36</f>
        <v>5315.9</v>
      </c>
      <c r="I66" s="24">
        <f>+'Հավելված N 6'!G36</f>
        <v>5315.9</v>
      </c>
      <c r="J66" s="87"/>
    </row>
    <row r="67" spans="1:17" s="79" customFormat="1">
      <c r="A67" s="505"/>
      <c r="B67" s="510"/>
      <c r="C67" s="482"/>
      <c r="D67" s="483">
        <v>1183</v>
      </c>
      <c r="E67" s="502" t="s">
        <v>135</v>
      </c>
      <c r="F67" s="492"/>
      <c r="G67" s="7">
        <f>+G69+G78+G94+G103+G112</f>
        <v>23991.199999999997</v>
      </c>
      <c r="H67" s="7">
        <f t="shared" ref="H67:I67" si="31">+H69+H78+H94+H103+H112</f>
        <v>23991.199999999997</v>
      </c>
      <c r="I67" s="7">
        <f t="shared" si="31"/>
        <v>23991.199999999997</v>
      </c>
      <c r="J67" s="81"/>
      <c r="K67" s="81"/>
      <c r="L67" s="81"/>
      <c r="M67" s="81"/>
      <c r="N67" s="81"/>
      <c r="O67" s="81"/>
      <c r="P67" s="81"/>
      <c r="Q67" s="81"/>
    </row>
    <row r="68" spans="1:17" s="79" customFormat="1" ht="16.95" customHeight="1">
      <c r="A68" s="505"/>
      <c r="B68" s="510"/>
      <c r="C68" s="482"/>
      <c r="D68" s="484"/>
      <c r="E68" s="94"/>
      <c r="F68" s="117" t="s">
        <v>23</v>
      </c>
      <c r="G68" s="21"/>
      <c r="H68" s="21"/>
      <c r="I68" s="82"/>
      <c r="J68" s="81"/>
      <c r="K68" s="81"/>
      <c r="L68" s="81"/>
      <c r="M68" s="81"/>
      <c r="N68" s="81"/>
      <c r="O68" s="81"/>
      <c r="P68" s="81"/>
      <c r="Q68" s="81"/>
    </row>
    <row r="69" spans="1:17" s="79" customFormat="1" ht="35.450000000000003" customHeight="1">
      <c r="A69" s="505"/>
      <c r="B69" s="510"/>
      <c r="C69" s="482"/>
      <c r="D69" s="484"/>
      <c r="E69" s="91">
        <v>32001</v>
      </c>
      <c r="F69" s="239" t="s">
        <v>190</v>
      </c>
      <c r="G69" s="83">
        <f>+G71</f>
        <v>942.1</v>
      </c>
      <c r="H69" s="83">
        <f t="shared" ref="H69:I69" si="32">+H71</f>
        <v>942.1</v>
      </c>
      <c r="I69" s="83">
        <f t="shared" si="32"/>
        <v>942.1</v>
      </c>
      <c r="J69" s="81"/>
      <c r="K69" s="81"/>
      <c r="L69" s="81"/>
      <c r="M69" s="81"/>
      <c r="N69" s="81"/>
      <c r="O69" s="81"/>
      <c r="P69" s="81"/>
      <c r="Q69" s="81"/>
    </row>
    <row r="70" spans="1:17" s="79" customFormat="1" ht="17.45" customHeight="1">
      <c r="A70" s="505"/>
      <c r="B70" s="510"/>
      <c r="C70" s="482"/>
      <c r="D70" s="484"/>
      <c r="E70" s="503"/>
      <c r="F70" s="241" t="s">
        <v>71</v>
      </c>
      <c r="G70" s="20"/>
      <c r="H70" s="20"/>
      <c r="I70" s="20"/>
    </row>
    <row r="71" spans="1:17" s="85" customFormat="1" ht="36">
      <c r="A71" s="505"/>
      <c r="B71" s="510"/>
      <c r="C71" s="482"/>
      <c r="D71" s="484"/>
      <c r="E71" s="504"/>
      <c r="F71" s="88" t="s">
        <v>52</v>
      </c>
      <c r="G71" s="22">
        <f t="shared" ref="G71" si="33">G73</f>
        <v>942.1</v>
      </c>
      <c r="H71" s="22">
        <f t="shared" ref="H71:I71" si="34">H73</f>
        <v>942.1</v>
      </c>
      <c r="I71" s="22">
        <f t="shared" si="34"/>
        <v>942.1</v>
      </c>
    </row>
    <row r="72" spans="1:17" s="79" customFormat="1" ht="54">
      <c r="A72" s="505"/>
      <c r="B72" s="510"/>
      <c r="C72" s="482"/>
      <c r="D72" s="484"/>
      <c r="E72" s="504"/>
      <c r="F72" s="241" t="s">
        <v>58</v>
      </c>
      <c r="G72" s="20"/>
      <c r="H72" s="20"/>
      <c r="I72" s="20"/>
    </row>
    <row r="73" spans="1:17" s="79" customFormat="1" ht="17.45" customHeight="1">
      <c r="A73" s="505"/>
      <c r="B73" s="510"/>
      <c r="C73" s="482"/>
      <c r="D73" s="484"/>
      <c r="E73" s="504"/>
      <c r="F73" s="89" t="s">
        <v>59</v>
      </c>
      <c r="G73" s="20">
        <f t="shared" ref="G73:I74" si="35">G74</f>
        <v>942.1</v>
      </c>
      <c r="H73" s="20">
        <f t="shared" si="35"/>
        <v>942.1</v>
      </c>
      <c r="I73" s="20">
        <f t="shared" si="35"/>
        <v>942.1</v>
      </c>
    </row>
    <row r="74" spans="1:17" s="79" customFormat="1" ht="17.45" customHeight="1">
      <c r="A74" s="505"/>
      <c r="B74" s="510"/>
      <c r="C74" s="482"/>
      <c r="D74" s="484"/>
      <c r="E74" s="504"/>
      <c r="F74" s="241" t="s">
        <v>131</v>
      </c>
      <c r="G74" s="24">
        <f t="shared" si="35"/>
        <v>942.1</v>
      </c>
      <c r="H74" s="24">
        <f t="shared" si="35"/>
        <v>942.1</v>
      </c>
      <c r="I74" s="24">
        <f t="shared" si="35"/>
        <v>942.1</v>
      </c>
    </row>
    <row r="75" spans="1:17" s="79" customFormat="1" ht="17.45" customHeight="1">
      <c r="A75" s="505"/>
      <c r="B75" s="510"/>
      <c r="C75" s="482"/>
      <c r="D75" s="484"/>
      <c r="E75" s="504"/>
      <c r="F75" s="241" t="s">
        <v>132</v>
      </c>
      <c r="G75" s="24">
        <f t="shared" ref="G75:I76" si="36">+G76</f>
        <v>942.1</v>
      </c>
      <c r="H75" s="24">
        <f t="shared" si="36"/>
        <v>942.1</v>
      </c>
      <c r="I75" s="24">
        <f t="shared" si="36"/>
        <v>942.1</v>
      </c>
    </row>
    <row r="76" spans="1:17" s="79" customFormat="1" ht="17.45" customHeight="1">
      <c r="A76" s="505"/>
      <c r="B76" s="510"/>
      <c r="C76" s="482"/>
      <c r="D76" s="484"/>
      <c r="E76" s="504"/>
      <c r="F76" s="241" t="s">
        <v>133</v>
      </c>
      <c r="G76" s="24">
        <f t="shared" si="36"/>
        <v>942.1</v>
      </c>
      <c r="H76" s="24">
        <f t="shared" si="36"/>
        <v>942.1</v>
      </c>
      <c r="I76" s="24">
        <f t="shared" si="36"/>
        <v>942.1</v>
      </c>
      <c r="J76" s="86"/>
    </row>
    <row r="77" spans="1:17" s="79" customFormat="1" ht="17.45" customHeight="1">
      <c r="A77" s="505"/>
      <c r="B77" s="510"/>
      <c r="C77" s="482"/>
      <c r="D77" s="484"/>
      <c r="E77" s="504"/>
      <c r="F77" s="93" t="s">
        <v>134</v>
      </c>
      <c r="G77" s="24">
        <f>+'Հավելված N 6'!E42</f>
        <v>942.1</v>
      </c>
      <c r="H77" s="24">
        <f>+'Հավելված N 6'!F42</f>
        <v>942.1</v>
      </c>
      <c r="I77" s="24">
        <f>+'Հավելված N 6'!G42</f>
        <v>942.1</v>
      </c>
      <c r="J77" s="87"/>
    </row>
    <row r="78" spans="1:17" s="79" customFormat="1" ht="50.75">
      <c r="A78" s="505"/>
      <c r="B78" s="510"/>
      <c r="C78" s="482"/>
      <c r="D78" s="484"/>
      <c r="E78" s="91">
        <v>32003</v>
      </c>
      <c r="F78" s="380" t="s">
        <v>320</v>
      </c>
      <c r="G78" s="83">
        <f>+G80+G87</f>
        <v>12579.3</v>
      </c>
      <c r="H78" s="83">
        <f t="shared" ref="H78:I78" si="37">+H80+H87</f>
        <v>5829.2999999999993</v>
      </c>
      <c r="I78" s="83">
        <f t="shared" si="37"/>
        <v>5829.2999999999993</v>
      </c>
      <c r="J78" s="81"/>
      <c r="K78" s="81"/>
      <c r="L78" s="81"/>
      <c r="M78" s="81"/>
      <c r="N78" s="81"/>
      <c r="O78" s="81"/>
      <c r="P78" s="81"/>
      <c r="Q78" s="81"/>
    </row>
    <row r="79" spans="1:17" s="79" customFormat="1" ht="17.45" customHeight="1">
      <c r="A79" s="505"/>
      <c r="B79" s="510"/>
      <c r="C79" s="482"/>
      <c r="D79" s="484"/>
      <c r="E79" s="503"/>
      <c r="F79" s="384" t="s">
        <v>71</v>
      </c>
      <c r="G79" s="20"/>
      <c r="H79" s="20"/>
      <c r="I79" s="20"/>
    </row>
    <row r="80" spans="1:17" s="85" customFormat="1">
      <c r="A80" s="505"/>
      <c r="B80" s="510"/>
      <c r="C80" s="482"/>
      <c r="D80" s="484"/>
      <c r="E80" s="504"/>
      <c r="F80" s="88" t="s">
        <v>84</v>
      </c>
      <c r="G80" s="22">
        <f t="shared" ref="G80:I80" si="38">G82</f>
        <v>12579.3</v>
      </c>
      <c r="H80" s="22">
        <f t="shared" si="38"/>
        <v>12579.3</v>
      </c>
      <c r="I80" s="22">
        <f t="shared" si="38"/>
        <v>12579.3</v>
      </c>
    </row>
    <row r="81" spans="1:17" s="79" customFormat="1" ht="54">
      <c r="A81" s="505"/>
      <c r="B81" s="510"/>
      <c r="C81" s="482"/>
      <c r="D81" s="484"/>
      <c r="E81" s="504"/>
      <c r="F81" s="427" t="s">
        <v>58</v>
      </c>
      <c r="G81" s="20"/>
      <c r="H81" s="20"/>
      <c r="I81" s="20"/>
    </row>
    <row r="82" spans="1:17" s="79" customFormat="1" ht="17.45" customHeight="1">
      <c r="A82" s="505"/>
      <c r="B82" s="510"/>
      <c r="C82" s="482"/>
      <c r="D82" s="484"/>
      <c r="E82" s="504"/>
      <c r="F82" s="89" t="s">
        <v>59</v>
      </c>
      <c r="G82" s="20">
        <f t="shared" ref="G82:I83" si="39">G83</f>
        <v>12579.3</v>
      </c>
      <c r="H82" s="20">
        <f t="shared" si="39"/>
        <v>12579.3</v>
      </c>
      <c r="I82" s="20">
        <f t="shared" si="39"/>
        <v>12579.3</v>
      </c>
    </row>
    <row r="83" spans="1:17" s="79" customFormat="1" ht="17.45" customHeight="1">
      <c r="A83" s="505"/>
      <c r="B83" s="510"/>
      <c r="C83" s="482"/>
      <c r="D83" s="484"/>
      <c r="E83" s="504"/>
      <c r="F83" s="427" t="s">
        <v>131</v>
      </c>
      <c r="G83" s="24">
        <f t="shared" si="39"/>
        <v>12579.3</v>
      </c>
      <c r="H83" s="24">
        <f t="shared" si="39"/>
        <v>12579.3</v>
      </c>
      <c r="I83" s="24">
        <f t="shared" si="39"/>
        <v>12579.3</v>
      </c>
    </row>
    <row r="84" spans="1:17" s="79" customFormat="1" ht="17.45" customHeight="1">
      <c r="A84" s="505"/>
      <c r="B84" s="510"/>
      <c r="C84" s="482"/>
      <c r="D84" s="484"/>
      <c r="E84" s="504"/>
      <c r="F84" s="427" t="s">
        <v>132</v>
      </c>
      <c r="G84" s="24">
        <f t="shared" ref="G84:I85" si="40">+G85</f>
        <v>12579.3</v>
      </c>
      <c r="H84" s="24">
        <f t="shared" si="40"/>
        <v>12579.3</v>
      </c>
      <c r="I84" s="24">
        <f t="shared" si="40"/>
        <v>12579.3</v>
      </c>
    </row>
    <row r="85" spans="1:17" s="79" customFormat="1" ht="17.45" customHeight="1">
      <c r="A85" s="505"/>
      <c r="B85" s="510"/>
      <c r="C85" s="482"/>
      <c r="D85" s="484"/>
      <c r="E85" s="504"/>
      <c r="F85" s="427" t="s">
        <v>133</v>
      </c>
      <c r="G85" s="24">
        <f t="shared" si="40"/>
        <v>12579.3</v>
      </c>
      <c r="H85" s="24">
        <f t="shared" si="40"/>
        <v>12579.3</v>
      </c>
      <c r="I85" s="24">
        <f t="shared" si="40"/>
        <v>12579.3</v>
      </c>
      <c r="J85" s="86"/>
    </row>
    <row r="86" spans="1:17" s="79" customFormat="1" ht="17.45" customHeight="1">
      <c r="A86" s="505"/>
      <c r="B86" s="510"/>
      <c r="C86" s="482"/>
      <c r="D86" s="484"/>
      <c r="E86" s="504"/>
      <c r="F86" s="93" t="s">
        <v>203</v>
      </c>
      <c r="G86" s="24">
        <f>+'Հավելված N 6'!E48</f>
        <v>12579.3</v>
      </c>
      <c r="H86" s="24">
        <f>+'Հավելված N 6'!F48</f>
        <v>12579.3</v>
      </c>
      <c r="I86" s="24">
        <f>+'Հավելված N 6'!G48</f>
        <v>12579.3</v>
      </c>
      <c r="J86" s="87"/>
    </row>
    <row r="87" spans="1:17" s="85" customFormat="1">
      <c r="A87" s="505"/>
      <c r="B87" s="510"/>
      <c r="C87" s="482"/>
      <c r="D87" s="484"/>
      <c r="E87" s="504"/>
      <c r="F87" s="88" t="s">
        <v>55</v>
      </c>
      <c r="G87" s="22">
        <f t="shared" ref="G87:I87" si="41">G89</f>
        <v>0</v>
      </c>
      <c r="H87" s="22">
        <f t="shared" si="41"/>
        <v>-6750</v>
      </c>
      <c r="I87" s="22">
        <f t="shared" si="41"/>
        <v>-6750</v>
      </c>
    </row>
    <row r="88" spans="1:17" s="79" customFormat="1" ht="54">
      <c r="A88" s="505"/>
      <c r="B88" s="510"/>
      <c r="C88" s="482"/>
      <c r="D88" s="484"/>
      <c r="E88" s="504"/>
      <c r="F88" s="384" t="s">
        <v>58</v>
      </c>
      <c r="G88" s="20"/>
      <c r="H88" s="20"/>
      <c r="I88" s="20"/>
    </row>
    <row r="89" spans="1:17" s="79" customFormat="1" ht="17.45" customHeight="1">
      <c r="A89" s="505"/>
      <c r="B89" s="510"/>
      <c r="C89" s="482"/>
      <c r="D89" s="484"/>
      <c r="E89" s="504"/>
      <c r="F89" s="89" t="s">
        <v>59</v>
      </c>
      <c r="G89" s="20">
        <f t="shared" ref="G89:I90" si="42">G90</f>
        <v>0</v>
      </c>
      <c r="H89" s="20">
        <f t="shared" si="42"/>
        <v>-6750</v>
      </c>
      <c r="I89" s="20">
        <f t="shared" si="42"/>
        <v>-6750</v>
      </c>
    </row>
    <row r="90" spans="1:17" s="79" customFormat="1" ht="17.45" customHeight="1">
      <c r="A90" s="505"/>
      <c r="B90" s="510"/>
      <c r="C90" s="482"/>
      <c r="D90" s="484"/>
      <c r="E90" s="504"/>
      <c r="F90" s="384" t="s">
        <v>131</v>
      </c>
      <c r="G90" s="24">
        <f t="shared" si="42"/>
        <v>0</v>
      </c>
      <c r="H90" s="24">
        <f t="shared" si="42"/>
        <v>-6750</v>
      </c>
      <c r="I90" s="24">
        <f t="shared" si="42"/>
        <v>-6750</v>
      </c>
    </row>
    <row r="91" spans="1:17" s="79" customFormat="1" ht="17.45" customHeight="1">
      <c r="A91" s="505"/>
      <c r="B91" s="510"/>
      <c r="C91" s="482"/>
      <c r="D91" s="484"/>
      <c r="E91" s="504"/>
      <c r="F91" s="384" t="s">
        <v>132</v>
      </c>
      <c r="G91" s="24">
        <f t="shared" ref="G91:I92" si="43">+G92</f>
        <v>0</v>
      </c>
      <c r="H91" s="24">
        <f t="shared" si="43"/>
        <v>-6750</v>
      </c>
      <c r="I91" s="24">
        <f t="shared" si="43"/>
        <v>-6750</v>
      </c>
    </row>
    <row r="92" spans="1:17" s="79" customFormat="1" ht="17.45" customHeight="1">
      <c r="A92" s="505"/>
      <c r="B92" s="510"/>
      <c r="C92" s="482"/>
      <c r="D92" s="484"/>
      <c r="E92" s="504"/>
      <c r="F92" s="384" t="s">
        <v>133</v>
      </c>
      <c r="G92" s="24">
        <f t="shared" si="43"/>
        <v>0</v>
      </c>
      <c r="H92" s="24">
        <f t="shared" si="43"/>
        <v>-6750</v>
      </c>
      <c r="I92" s="24">
        <f t="shared" si="43"/>
        <v>-6750</v>
      </c>
      <c r="J92" s="86"/>
    </row>
    <row r="93" spans="1:17" s="79" customFormat="1" ht="17.45" customHeight="1">
      <c r="A93" s="505"/>
      <c r="B93" s="510"/>
      <c r="C93" s="482"/>
      <c r="D93" s="484"/>
      <c r="E93" s="504"/>
      <c r="F93" s="93" t="s">
        <v>203</v>
      </c>
      <c r="G93" s="24">
        <f>+'Հավելված N 6'!E56</f>
        <v>0</v>
      </c>
      <c r="H93" s="24">
        <f>+'Հավելված N 6'!F56</f>
        <v>-6750</v>
      </c>
      <c r="I93" s="24">
        <f>+'Հավելված N 6'!G56</f>
        <v>-6750</v>
      </c>
      <c r="J93" s="87"/>
    </row>
    <row r="94" spans="1:17" s="79" customFormat="1" ht="50.75">
      <c r="A94" s="505"/>
      <c r="B94" s="510"/>
      <c r="C94" s="482"/>
      <c r="D94" s="484"/>
      <c r="E94" s="91">
        <v>32007</v>
      </c>
      <c r="F94" s="263" t="s">
        <v>351</v>
      </c>
      <c r="G94" s="83">
        <f>+G96</f>
        <v>1930.2</v>
      </c>
      <c r="H94" s="83">
        <f t="shared" ref="H94:I94" si="44">+H96</f>
        <v>1930.2</v>
      </c>
      <c r="I94" s="83">
        <f t="shared" si="44"/>
        <v>1930.2</v>
      </c>
      <c r="J94" s="81"/>
      <c r="K94" s="81"/>
      <c r="L94" s="81"/>
      <c r="M94" s="81"/>
      <c r="N94" s="81"/>
      <c r="O94" s="81"/>
      <c r="P94" s="81"/>
      <c r="Q94" s="81"/>
    </row>
    <row r="95" spans="1:17" s="79" customFormat="1" ht="17.45" customHeight="1">
      <c r="A95" s="505"/>
      <c r="B95" s="510"/>
      <c r="C95" s="482"/>
      <c r="D95" s="484"/>
      <c r="E95" s="421"/>
      <c r="F95" s="427" t="s">
        <v>71</v>
      </c>
      <c r="G95" s="20"/>
      <c r="H95" s="20"/>
      <c r="I95" s="20"/>
    </row>
    <row r="96" spans="1:17" s="85" customFormat="1">
      <c r="A96" s="505"/>
      <c r="B96" s="510"/>
      <c r="C96" s="482"/>
      <c r="D96" s="484"/>
      <c r="E96" s="421"/>
      <c r="F96" s="88" t="s">
        <v>84</v>
      </c>
      <c r="G96" s="22">
        <f t="shared" ref="G96:I96" si="45">G98</f>
        <v>1930.2</v>
      </c>
      <c r="H96" s="22">
        <f t="shared" si="45"/>
        <v>1930.2</v>
      </c>
      <c r="I96" s="22">
        <f t="shared" si="45"/>
        <v>1930.2</v>
      </c>
    </row>
    <row r="97" spans="1:17" s="79" customFormat="1" ht="54">
      <c r="A97" s="505"/>
      <c r="B97" s="510"/>
      <c r="C97" s="482"/>
      <c r="D97" s="484"/>
      <c r="E97" s="421"/>
      <c r="F97" s="427" t="s">
        <v>58</v>
      </c>
      <c r="G97" s="20"/>
      <c r="H97" s="20"/>
      <c r="I97" s="20"/>
    </row>
    <row r="98" spans="1:17" s="79" customFormat="1" ht="17.45" customHeight="1">
      <c r="A98" s="505"/>
      <c r="B98" s="510"/>
      <c r="C98" s="482"/>
      <c r="D98" s="484"/>
      <c r="E98" s="421"/>
      <c r="F98" s="89" t="s">
        <v>59</v>
      </c>
      <c r="G98" s="20">
        <f t="shared" ref="G98:I99" si="46">G99</f>
        <v>1930.2</v>
      </c>
      <c r="H98" s="20">
        <f t="shared" si="46"/>
        <v>1930.2</v>
      </c>
      <c r="I98" s="20">
        <f t="shared" si="46"/>
        <v>1930.2</v>
      </c>
    </row>
    <row r="99" spans="1:17" s="79" customFormat="1" ht="17.45" customHeight="1">
      <c r="A99" s="505"/>
      <c r="B99" s="510"/>
      <c r="C99" s="482"/>
      <c r="D99" s="484"/>
      <c r="E99" s="421"/>
      <c r="F99" s="427" t="s">
        <v>131</v>
      </c>
      <c r="G99" s="24">
        <f t="shared" si="46"/>
        <v>1930.2</v>
      </c>
      <c r="H99" s="24">
        <f t="shared" si="46"/>
        <v>1930.2</v>
      </c>
      <c r="I99" s="24">
        <f t="shared" si="46"/>
        <v>1930.2</v>
      </c>
    </row>
    <row r="100" spans="1:17" s="79" customFormat="1" ht="17.45" customHeight="1">
      <c r="A100" s="505"/>
      <c r="B100" s="510"/>
      <c r="C100" s="482"/>
      <c r="D100" s="484"/>
      <c r="E100" s="421"/>
      <c r="F100" s="427" t="s">
        <v>132</v>
      </c>
      <c r="G100" s="24">
        <f t="shared" ref="G100:I101" si="47">+G101</f>
        <v>1930.2</v>
      </c>
      <c r="H100" s="24">
        <f t="shared" si="47"/>
        <v>1930.2</v>
      </c>
      <c r="I100" s="24">
        <f t="shared" si="47"/>
        <v>1930.2</v>
      </c>
    </row>
    <row r="101" spans="1:17" s="79" customFormat="1" ht="17.45" customHeight="1">
      <c r="A101" s="505"/>
      <c r="B101" s="510"/>
      <c r="C101" s="482"/>
      <c r="D101" s="484"/>
      <c r="E101" s="421"/>
      <c r="F101" s="427" t="s">
        <v>133</v>
      </c>
      <c r="G101" s="24">
        <f t="shared" si="47"/>
        <v>1930.2</v>
      </c>
      <c r="H101" s="24">
        <f t="shared" si="47"/>
        <v>1930.2</v>
      </c>
      <c r="I101" s="24">
        <f t="shared" si="47"/>
        <v>1930.2</v>
      </c>
      <c r="J101" s="86"/>
    </row>
    <row r="102" spans="1:17" s="79" customFormat="1" ht="17.45" customHeight="1">
      <c r="A102" s="505"/>
      <c r="B102" s="510"/>
      <c r="C102" s="482"/>
      <c r="D102" s="484"/>
      <c r="E102" s="421"/>
      <c r="F102" s="93" t="s">
        <v>203</v>
      </c>
      <c r="G102" s="24">
        <f>+'Հավելված N 6'!E59</f>
        <v>1930.2</v>
      </c>
      <c r="H102" s="24">
        <f>+'Հավելված N 6'!F59</f>
        <v>1930.2</v>
      </c>
      <c r="I102" s="24">
        <f>+'Հավելված N 6'!G59</f>
        <v>1930.2</v>
      </c>
      <c r="J102" s="87"/>
    </row>
    <row r="103" spans="1:17" s="79" customFormat="1" ht="35.450000000000003" customHeight="1">
      <c r="A103" s="505"/>
      <c r="B103" s="510"/>
      <c r="C103" s="482"/>
      <c r="D103" s="484"/>
      <c r="E103" s="91">
        <v>32012</v>
      </c>
      <c r="F103" s="242" t="s">
        <v>189</v>
      </c>
      <c r="G103" s="83">
        <f t="shared" ref="G103" si="48">G105</f>
        <v>8539.5999999999985</v>
      </c>
      <c r="H103" s="83">
        <f t="shared" ref="H103:I103" si="49">H105</f>
        <v>8539.5999999999985</v>
      </c>
      <c r="I103" s="84">
        <f t="shared" si="49"/>
        <v>8539.5999999999985</v>
      </c>
      <c r="J103" s="81"/>
      <c r="K103" s="81"/>
      <c r="L103" s="81"/>
      <c r="M103" s="81"/>
      <c r="N103" s="81"/>
      <c r="O103" s="81"/>
      <c r="P103" s="81"/>
      <c r="Q103" s="81"/>
    </row>
    <row r="104" spans="1:17" s="79" customFormat="1" ht="17.45" customHeight="1">
      <c r="A104" s="505"/>
      <c r="B104" s="510"/>
      <c r="C104" s="482"/>
      <c r="D104" s="484"/>
      <c r="E104" s="525"/>
      <c r="F104" s="243" t="s">
        <v>71</v>
      </c>
      <c r="G104" s="20"/>
      <c r="H104" s="20"/>
      <c r="I104" s="20"/>
    </row>
    <row r="105" spans="1:17" s="85" customFormat="1" ht="36">
      <c r="A105" s="505"/>
      <c r="B105" s="510"/>
      <c r="C105" s="482"/>
      <c r="D105" s="484"/>
      <c r="E105" s="525"/>
      <c r="F105" s="88" t="s">
        <v>52</v>
      </c>
      <c r="G105" s="22">
        <f t="shared" ref="G105" si="50">G107</f>
        <v>8539.5999999999985</v>
      </c>
      <c r="H105" s="22">
        <f t="shared" ref="H105:I105" si="51">H107</f>
        <v>8539.5999999999985</v>
      </c>
      <c r="I105" s="22">
        <f t="shared" si="51"/>
        <v>8539.5999999999985</v>
      </c>
    </row>
    <row r="106" spans="1:17" s="79" customFormat="1" ht="54">
      <c r="A106" s="505"/>
      <c r="B106" s="510"/>
      <c r="C106" s="482"/>
      <c r="D106" s="484"/>
      <c r="E106" s="525"/>
      <c r="F106" s="243" t="s">
        <v>58</v>
      </c>
      <c r="G106" s="20"/>
      <c r="H106" s="20"/>
      <c r="I106" s="20"/>
    </row>
    <row r="107" spans="1:17" s="79" customFormat="1" ht="17.45" customHeight="1">
      <c r="A107" s="505"/>
      <c r="B107" s="510"/>
      <c r="C107" s="482"/>
      <c r="D107" s="484"/>
      <c r="E107" s="525"/>
      <c r="F107" s="89" t="s">
        <v>59</v>
      </c>
      <c r="G107" s="20">
        <f t="shared" ref="G107:I108" si="52">G108</f>
        <v>8539.5999999999985</v>
      </c>
      <c r="H107" s="20">
        <f t="shared" si="52"/>
        <v>8539.5999999999985</v>
      </c>
      <c r="I107" s="20">
        <f t="shared" si="52"/>
        <v>8539.5999999999985</v>
      </c>
    </row>
    <row r="108" spans="1:17" s="79" customFormat="1" ht="17.45" customHeight="1">
      <c r="A108" s="505"/>
      <c r="B108" s="510"/>
      <c r="C108" s="482"/>
      <c r="D108" s="484"/>
      <c r="E108" s="525"/>
      <c r="F108" s="243" t="s">
        <v>131</v>
      </c>
      <c r="G108" s="24">
        <f t="shared" si="52"/>
        <v>8539.5999999999985</v>
      </c>
      <c r="H108" s="24">
        <f t="shared" si="52"/>
        <v>8539.5999999999985</v>
      </c>
      <c r="I108" s="24">
        <f t="shared" si="52"/>
        <v>8539.5999999999985</v>
      </c>
    </row>
    <row r="109" spans="1:17" s="79" customFormat="1" ht="17.45" customHeight="1">
      <c r="A109" s="505"/>
      <c r="B109" s="510"/>
      <c r="C109" s="482"/>
      <c r="D109" s="484"/>
      <c r="E109" s="525"/>
      <c r="F109" s="243" t="s">
        <v>132</v>
      </c>
      <c r="G109" s="24">
        <f t="shared" ref="G109:I110" si="53">+G110</f>
        <v>8539.5999999999985</v>
      </c>
      <c r="H109" s="24">
        <f t="shared" si="53"/>
        <v>8539.5999999999985</v>
      </c>
      <c r="I109" s="24">
        <f t="shared" si="53"/>
        <v>8539.5999999999985</v>
      </c>
    </row>
    <row r="110" spans="1:17" s="79" customFormat="1" ht="17.45" customHeight="1">
      <c r="A110" s="505"/>
      <c r="B110" s="510"/>
      <c r="C110" s="482"/>
      <c r="D110" s="484"/>
      <c r="E110" s="525"/>
      <c r="F110" s="243" t="s">
        <v>155</v>
      </c>
      <c r="G110" s="24">
        <f t="shared" si="53"/>
        <v>8539.5999999999985</v>
      </c>
      <c r="H110" s="24">
        <f t="shared" si="53"/>
        <v>8539.5999999999985</v>
      </c>
      <c r="I110" s="24">
        <f t="shared" si="53"/>
        <v>8539.5999999999985</v>
      </c>
      <c r="J110" s="86"/>
    </row>
    <row r="111" spans="1:17" s="79" customFormat="1" ht="17.45" customHeight="1">
      <c r="A111" s="505"/>
      <c r="B111" s="510"/>
      <c r="C111" s="482"/>
      <c r="D111" s="484"/>
      <c r="E111" s="525"/>
      <c r="F111" s="93" t="s">
        <v>156</v>
      </c>
      <c r="G111" s="24">
        <f>+'Հավելված N 6'!E67</f>
        <v>8539.5999999999985</v>
      </c>
      <c r="H111" s="24">
        <f>+'Հավելված N 6'!F67</f>
        <v>8539.5999999999985</v>
      </c>
      <c r="I111" s="24">
        <f>+'Հավելված N 6'!G67</f>
        <v>8539.5999999999985</v>
      </c>
      <c r="J111" s="87"/>
    </row>
    <row r="112" spans="1:17" s="79" customFormat="1" ht="50.75">
      <c r="A112" s="505"/>
      <c r="B112" s="510"/>
      <c r="C112" s="482"/>
      <c r="D112" s="484"/>
      <c r="E112" s="91">
        <v>32013</v>
      </c>
      <c r="F112" s="380" t="s">
        <v>310</v>
      </c>
      <c r="G112" s="83">
        <f>+G114</f>
        <v>0</v>
      </c>
      <c r="H112" s="83">
        <f t="shared" ref="H112:I112" si="54">+H114</f>
        <v>6750</v>
      </c>
      <c r="I112" s="83">
        <f t="shared" si="54"/>
        <v>6750</v>
      </c>
      <c r="J112" s="81"/>
      <c r="K112" s="81"/>
      <c r="L112" s="81"/>
      <c r="M112" s="81"/>
      <c r="N112" s="81"/>
      <c r="O112" s="81"/>
      <c r="P112" s="81"/>
      <c r="Q112" s="81"/>
    </row>
    <row r="113" spans="1:17" s="79" customFormat="1" ht="17.45" customHeight="1">
      <c r="A113" s="505"/>
      <c r="B113" s="510"/>
      <c r="C113" s="482"/>
      <c r="D113" s="484"/>
      <c r="E113" s="503"/>
      <c r="F113" s="384" t="s">
        <v>71</v>
      </c>
      <c r="G113" s="20"/>
      <c r="H113" s="20"/>
      <c r="I113" s="20"/>
    </row>
    <row r="114" spans="1:17" s="85" customFormat="1">
      <c r="A114" s="505"/>
      <c r="B114" s="510"/>
      <c r="C114" s="482"/>
      <c r="D114" s="484"/>
      <c r="E114" s="504"/>
      <c r="F114" s="88" t="s">
        <v>84</v>
      </c>
      <c r="G114" s="22">
        <f t="shared" ref="G114:I114" si="55">G116</f>
        <v>0</v>
      </c>
      <c r="H114" s="22">
        <f t="shared" si="55"/>
        <v>6750</v>
      </c>
      <c r="I114" s="22">
        <f t="shared" si="55"/>
        <v>6750</v>
      </c>
    </row>
    <row r="115" spans="1:17" s="79" customFormat="1" ht="54">
      <c r="A115" s="505"/>
      <c r="B115" s="510"/>
      <c r="C115" s="482"/>
      <c r="D115" s="484"/>
      <c r="E115" s="504"/>
      <c r="F115" s="384" t="s">
        <v>58</v>
      </c>
      <c r="G115" s="20"/>
      <c r="H115" s="20"/>
      <c r="I115" s="20"/>
    </row>
    <row r="116" spans="1:17" s="79" customFormat="1" ht="17.45" customHeight="1">
      <c r="A116" s="505"/>
      <c r="B116" s="510"/>
      <c r="C116" s="482"/>
      <c r="D116" s="484"/>
      <c r="E116" s="504"/>
      <c r="F116" s="89" t="s">
        <v>59</v>
      </c>
      <c r="G116" s="20">
        <f t="shared" ref="G116:I117" si="56">G117</f>
        <v>0</v>
      </c>
      <c r="H116" s="20">
        <f t="shared" si="56"/>
        <v>6750</v>
      </c>
      <c r="I116" s="20">
        <f t="shared" si="56"/>
        <v>6750</v>
      </c>
    </row>
    <row r="117" spans="1:17" s="79" customFormat="1" ht="17.45" customHeight="1">
      <c r="A117" s="505"/>
      <c r="B117" s="510"/>
      <c r="C117" s="482"/>
      <c r="D117" s="484"/>
      <c r="E117" s="504"/>
      <c r="F117" s="384" t="s">
        <v>131</v>
      </c>
      <c r="G117" s="24">
        <f t="shared" si="56"/>
        <v>0</v>
      </c>
      <c r="H117" s="24">
        <f t="shared" si="56"/>
        <v>6750</v>
      </c>
      <c r="I117" s="24">
        <f t="shared" si="56"/>
        <v>6750</v>
      </c>
    </row>
    <row r="118" spans="1:17" s="79" customFormat="1" ht="17.45" customHeight="1">
      <c r="A118" s="505"/>
      <c r="B118" s="510"/>
      <c r="C118" s="482"/>
      <c r="D118" s="484"/>
      <c r="E118" s="504"/>
      <c r="F118" s="384" t="s">
        <v>132</v>
      </c>
      <c r="G118" s="24">
        <f t="shared" ref="G118:I119" si="57">+G119</f>
        <v>0</v>
      </c>
      <c r="H118" s="24">
        <f t="shared" si="57"/>
        <v>6750</v>
      </c>
      <c r="I118" s="24">
        <f t="shared" si="57"/>
        <v>6750</v>
      </c>
    </row>
    <row r="119" spans="1:17" s="79" customFormat="1" ht="17.45" customHeight="1">
      <c r="A119" s="505"/>
      <c r="B119" s="510"/>
      <c r="C119" s="482"/>
      <c r="D119" s="484"/>
      <c r="E119" s="504"/>
      <c r="F119" s="384" t="s">
        <v>324</v>
      </c>
      <c r="G119" s="24">
        <f t="shared" si="57"/>
        <v>0</v>
      </c>
      <c r="H119" s="24">
        <f t="shared" si="57"/>
        <v>6750</v>
      </c>
      <c r="I119" s="24">
        <f t="shared" si="57"/>
        <v>6750</v>
      </c>
      <c r="J119" s="86"/>
    </row>
    <row r="120" spans="1:17" s="79" customFormat="1" ht="17.45" customHeight="1">
      <c r="A120" s="505"/>
      <c r="B120" s="510"/>
      <c r="C120" s="482"/>
      <c r="D120" s="485"/>
      <c r="E120" s="504"/>
      <c r="F120" s="93" t="s">
        <v>325</v>
      </c>
      <c r="G120" s="24">
        <f>+'Հավելված N 6'!E111</f>
        <v>0</v>
      </c>
      <c r="H120" s="24">
        <f>+'Հավելված N 6'!F111</f>
        <v>6750</v>
      </c>
      <c r="I120" s="24">
        <f>+'Հավելված N 6'!G111</f>
        <v>6750</v>
      </c>
      <c r="J120" s="87"/>
    </row>
    <row r="121" spans="1:17" s="79" customFormat="1">
      <c r="A121" s="505"/>
      <c r="B121" s="510"/>
      <c r="C121" s="482"/>
      <c r="D121" s="482">
        <v>1193</v>
      </c>
      <c r="E121" s="524" t="s">
        <v>267</v>
      </c>
      <c r="F121" s="492"/>
      <c r="G121" s="7">
        <f>+G123</f>
        <v>16145.4</v>
      </c>
      <c r="H121" s="7">
        <f t="shared" ref="H121:I121" si="58">+H123</f>
        <v>16145.4</v>
      </c>
      <c r="I121" s="7">
        <f t="shared" si="58"/>
        <v>16145.4</v>
      </c>
      <c r="J121" s="81"/>
      <c r="K121" s="81"/>
      <c r="L121" s="81"/>
      <c r="M121" s="81"/>
      <c r="N121" s="81"/>
      <c r="O121" s="81"/>
      <c r="P121" s="81"/>
      <c r="Q121" s="81"/>
    </row>
    <row r="122" spans="1:17" s="79" customFormat="1" ht="16.95" customHeight="1">
      <c r="A122" s="505"/>
      <c r="B122" s="510"/>
      <c r="C122" s="482"/>
      <c r="D122" s="482"/>
      <c r="E122" s="123"/>
      <c r="F122" s="117" t="s">
        <v>23</v>
      </c>
      <c r="G122" s="21"/>
      <c r="H122" s="21"/>
      <c r="I122" s="82"/>
      <c r="J122" s="81"/>
      <c r="K122" s="81"/>
      <c r="L122" s="81"/>
      <c r="M122" s="81"/>
      <c r="N122" s="81"/>
      <c r="O122" s="81"/>
      <c r="P122" s="81"/>
      <c r="Q122" s="81"/>
    </row>
    <row r="123" spans="1:17" s="79" customFormat="1" ht="67.650000000000006">
      <c r="A123" s="505"/>
      <c r="B123" s="510"/>
      <c r="C123" s="482"/>
      <c r="D123" s="482"/>
      <c r="E123" s="124">
        <v>31001</v>
      </c>
      <c r="F123" s="328" t="s">
        <v>212</v>
      </c>
      <c r="G123" s="83">
        <f t="shared" ref="G123" si="59">G125</f>
        <v>16145.4</v>
      </c>
      <c r="H123" s="83">
        <f t="shared" ref="H123:I123" si="60">H125</f>
        <v>16145.4</v>
      </c>
      <c r="I123" s="84">
        <f t="shared" si="60"/>
        <v>16145.4</v>
      </c>
      <c r="J123" s="81"/>
      <c r="K123" s="81"/>
      <c r="L123" s="81"/>
      <c r="M123" s="81"/>
      <c r="N123" s="81"/>
      <c r="O123" s="81"/>
      <c r="P123" s="81"/>
      <c r="Q123" s="81"/>
    </row>
    <row r="124" spans="1:17" s="79" customFormat="1" ht="17.45" customHeight="1">
      <c r="A124" s="505"/>
      <c r="B124" s="510"/>
      <c r="C124" s="482"/>
      <c r="D124" s="482"/>
      <c r="E124" s="503"/>
      <c r="F124" s="117" t="s">
        <v>71</v>
      </c>
      <c r="G124" s="20"/>
      <c r="H124" s="20"/>
      <c r="I124" s="20"/>
    </row>
    <row r="125" spans="1:17" s="85" customFormat="1" ht="36">
      <c r="A125" s="505"/>
      <c r="B125" s="510"/>
      <c r="C125" s="482"/>
      <c r="D125" s="482"/>
      <c r="E125" s="504"/>
      <c r="F125" s="88" t="s">
        <v>52</v>
      </c>
      <c r="G125" s="22">
        <f t="shared" ref="G125" si="61">G127</f>
        <v>16145.4</v>
      </c>
      <c r="H125" s="22">
        <f t="shared" ref="H125:I125" si="62">H127</f>
        <v>16145.4</v>
      </c>
      <c r="I125" s="22">
        <f t="shared" si="62"/>
        <v>16145.4</v>
      </c>
    </row>
    <row r="126" spans="1:17" s="79" customFormat="1" ht="54">
      <c r="A126" s="505"/>
      <c r="B126" s="510"/>
      <c r="C126" s="482"/>
      <c r="D126" s="482"/>
      <c r="E126" s="504"/>
      <c r="F126" s="117" t="s">
        <v>58</v>
      </c>
      <c r="G126" s="20"/>
      <c r="H126" s="20"/>
      <c r="I126" s="20"/>
    </row>
    <row r="127" spans="1:17" s="79" customFormat="1" ht="17.45" customHeight="1">
      <c r="A127" s="505"/>
      <c r="B127" s="510"/>
      <c r="C127" s="482"/>
      <c r="D127" s="482"/>
      <c r="E127" s="504"/>
      <c r="F127" s="89" t="s">
        <v>59</v>
      </c>
      <c r="G127" s="20">
        <f t="shared" ref="G127:I128" si="63">G128</f>
        <v>16145.4</v>
      </c>
      <c r="H127" s="20">
        <f t="shared" si="63"/>
        <v>16145.4</v>
      </c>
      <c r="I127" s="20">
        <f t="shared" si="63"/>
        <v>16145.4</v>
      </c>
    </row>
    <row r="128" spans="1:17" s="79" customFormat="1" ht="17.45" customHeight="1">
      <c r="A128" s="505"/>
      <c r="B128" s="510"/>
      <c r="C128" s="482"/>
      <c r="D128" s="482"/>
      <c r="E128" s="504"/>
      <c r="F128" s="117" t="s">
        <v>131</v>
      </c>
      <c r="G128" s="24">
        <f t="shared" si="63"/>
        <v>16145.4</v>
      </c>
      <c r="H128" s="24">
        <f t="shared" si="63"/>
        <v>16145.4</v>
      </c>
      <c r="I128" s="24">
        <f t="shared" si="63"/>
        <v>16145.4</v>
      </c>
    </row>
    <row r="129" spans="1:17" s="79" customFormat="1" ht="17.45" customHeight="1">
      <c r="A129" s="505"/>
      <c r="B129" s="510"/>
      <c r="C129" s="482"/>
      <c r="D129" s="482"/>
      <c r="E129" s="504"/>
      <c r="F129" s="117" t="s">
        <v>132</v>
      </c>
      <c r="G129" s="24">
        <f>+G130+G132</f>
        <v>16145.4</v>
      </c>
      <c r="H129" s="24">
        <f t="shared" ref="H129:I129" si="64">+H130+H132</f>
        <v>16145.4</v>
      </c>
      <c r="I129" s="24">
        <f t="shared" si="64"/>
        <v>16145.4</v>
      </c>
    </row>
    <row r="130" spans="1:17" s="79" customFormat="1" ht="17.45" customHeight="1">
      <c r="A130" s="505"/>
      <c r="B130" s="510"/>
      <c r="C130" s="482"/>
      <c r="D130" s="482"/>
      <c r="E130" s="504"/>
      <c r="F130" s="117" t="s">
        <v>133</v>
      </c>
      <c r="G130" s="24">
        <f t="shared" ref="G130:I130" si="65">+G131</f>
        <v>14345.4</v>
      </c>
      <c r="H130" s="24">
        <f t="shared" si="65"/>
        <v>14345.4</v>
      </c>
      <c r="I130" s="24">
        <f t="shared" si="65"/>
        <v>14345.4</v>
      </c>
      <c r="J130" s="86"/>
    </row>
    <row r="131" spans="1:17" s="79" customFormat="1" ht="17.45" customHeight="1">
      <c r="A131" s="505"/>
      <c r="B131" s="510"/>
      <c r="C131" s="482"/>
      <c r="D131" s="482"/>
      <c r="E131" s="504"/>
      <c r="F131" s="93" t="s">
        <v>134</v>
      </c>
      <c r="G131" s="24">
        <f>+'Հավելված N 7'!D26</f>
        <v>14345.4</v>
      </c>
      <c r="H131" s="24">
        <f>+'Հավելված N 7'!G26</f>
        <v>14345.4</v>
      </c>
      <c r="I131" s="24">
        <f>+'Հավելված N 7'!J25</f>
        <v>14345.4</v>
      </c>
      <c r="J131" s="87"/>
    </row>
    <row r="132" spans="1:17" s="79" customFormat="1" ht="17.45" customHeight="1">
      <c r="A132" s="505"/>
      <c r="B132" s="510"/>
      <c r="C132" s="482"/>
      <c r="D132" s="482"/>
      <c r="E132" s="504"/>
      <c r="F132" s="338" t="s">
        <v>155</v>
      </c>
      <c r="G132" s="24">
        <f t="shared" ref="G132:I132" si="66">+G133</f>
        <v>1800</v>
      </c>
      <c r="H132" s="24">
        <f t="shared" si="66"/>
        <v>1800</v>
      </c>
      <c r="I132" s="24">
        <f t="shared" si="66"/>
        <v>1800</v>
      </c>
      <c r="J132" s="86"/>
    </row>
    <row r="133" spans="1:17" s="79" customFormat="1" ht="17.45" customHeight="1">
      <c r="A133" s="505"/>
      <c r="B133" s="510"/>
      <c r="C133" s="482"/>
      <c r="D133" s="482"/>
      <c r="E133" s="521"/>
      <c r="F133" s="93" t="s">
        <v>156</v>
      </c>
      <c r="G133" s="24">
        <f>+'Հավելված N 7'!D28</f>
        <v>1800</v>
      </c>
      <c r="H133" s="24">
        <f>+'Հավելված N 7'!G28</f>
        <v>1800</v>
      </c>
      <c r="I133" s="24">
        <f>+'Հավելված N 7'!J28</f>
        <v>1800</v>
      </c>
      <c r="J133" s="87"/>
    </row>
    <row r="134" spans="1:17" s="79" customFormat="1">
      <c r="A134" s="505"/>
      <c r="B134" s="507" t="s">
        <v>130</v>
      </c>
      <c r="C134" s="68"/>
      <c r="D134" s="120"/>
      <c r="E134" s="68"/>
      <c r="F134" s="274" t="s">
        <v>262</v>
      </c>
      <c r="G134" s="21">
        <f t="shared" ref="G134:I134" si="67">+G136</f>
        <v>1428.7</v>
      </c>
      <c r="H134" s="21">
        <f t="shared" si="67"/>
        <v>1428.7</v>
      </c>
      <c r="I134" s="21">
        <f t="shared" si="67"/>
        <v>1428.7</v>
      </c>
    </row>
    <row r="135" spans="1:17" s="79" customFormat="1" ht="16.95" customHeight="1">
      <c r="A135" s="505"/>
      <c r="B135" s="508"/>
      <c r="C135" s="68"/>
      <c r="D135" s="120"/>
      <c r="E135" s="68"/>
      <c r="F135" s="341" t="s">
        <v>23</v>
      </c>
      <c r="G135" s="21"/>
      <c r="H135" s="21"/>
      <c r="I135" s="21"/>
    </row>
    <row r="136" spans="1:17" s="79" customFormat="1">
      <c r="A136" s="505"/>
      <c r="B136" s="508"/>
      <c r="C136" s="505" t="s">
        <v>115</v>
      </c>
      <c r="D136" s="120"/>
      <c r="E136" s="68"/>
      <c r="F136" s="274" t="s">
        <v>262</v>
      </c>
      <c r="G136" s="21">
        <f t="shared" ref="G136:I136" si="68">+G138</f>
        <v>1428.7</v>
      </c>
      <c r="H136" s="21">
        <f t="shared" si="68"/>
        <v>1428.7</v>
      </c>
      <c r="I136" s="21">
        <f t="shared" si="68"/>
        <v>1428.7</v>
      </c>
      <c r="J136" s="81"/>
      <c r="K136" s="81"/>
      <c r="L136" s="81"/>
      <c r="M136" s="81"/>
      <c r="N136" s="81"/>
      <c r="O136" s="81"/>
      <c r="P136" s="81"/>
      <c r="Q136" s="81"/>
    </row>
    <row r="137" spans="1:17" s="79" customFormat="1" ht="16.95" customHeight="1">
      <c r="A137" s="505"/>
      <c r="B137" s="508"/>
      <c r="C137" s="505"/>
      <c r="D137" s="120"/>
      <c r="E137" s="68"/>
      <c r="F137" s="338" t="s">
        <v>23</v>
      </c>
      <c r="G137" s="21"/>
      <c r="H137" s="21"/>
      <c r="I137" s="21"/>
      <c r="J137" s="81"/>
      <c r="K137" s="81"/>
      <c r="L137" s="81"/>
      <c r="M137" s="81"/>
      <c r="N137" s="81"/>
      <c r="O137" s="81"/>
      <c r="P137" s="81"/>
      <c r="Q137" s="81"/>
    </row>
    <row r="138" spans="1:17" s="79" customFormat="1" ht="36">
      <c r="A138" s="505"/>
      <c r="B138" s="508"/>
      <c r="C138" s="505"/>
      <c r="D138" s="120"/>
      <c r="E138" s="68"/>
      <c r="F138" s="339" t="s">
        <v>52</v>
      </c>
      <c r="G138" s="80">
        <f>+G140</f>
        <v>1428.7</v>
      </c>
      <c r="H138" s="80">
        <f>+H140</f>
        <v>1428.7</v>
      </c>
      <c r="I138" s="80">
        <f>+I140</f>
        <v>1428.7</v>
      </c>
      <c r="J138" s="81"/>
      <c r="K138" s="81"/>
      <c r="L138" s="81"/>
      <c r="M138" s="81"/>
      <c r="N138" s="81"/>
      <c r="O138" s="81"/>
      <c r="P138" s="81"/>
      <c r="Q138" s="81"/>
    </row>
    <row r="139" spans="1:17" s="79" customFormat="1" ht="16.95" customHeight="1">
      <c r="A139" s="505"/>
      <c r="B139" s="508"/>
      <c r="C139" s="505"/>
      <c r="D139" s="120"/>
      <c r="E139" s="69"/>
      <c r="F139" s="339" t="s">
        <v>75</v>
      </c>
      <c r="G139" s="25"/>
      <c r="H139" s="25"/>
      <c r="I139" s="80"/>
      <c r="J139" s="81"/>
      <c r="K139" s="81"/>
      <c r="L139" s="81"/>
      <c r="M139" s="81"/>
      <c r="N139" s="81"/>
      <c r="O139" s="81"/>
      <c r="P139" s="81"/>
      <c r="Q139" s="81"/>
    </row>
    <row r="140" spans="1:17" s="79" customFormat="1" ht="56.35" customHeight="1">
      <c r="A140" s="505"/>
      <c r="B140" s="508"/>
      <c r="C140" s="505"/>
      <c r="D140" s="331">
        <v>1130</v>
      </c>
      <c r="E140" s="502" t="s">
        <v>263</v>
      </c>
      <c r="F140" s="492"/>
      <c r="G140" s="92">
        <f>+G142</f>
        <v>1428.7</v>
      </c>
      <c r="H140" s="92">
        <f>+H142</f>
        <v>1428.7</v>
      </c>
      <c r="I140" s="92">
        <f>+I142</f>
        <v>1428.7</v>
      </c>
      <c r="J140" s="81"/>
      <c r="K140" s="81"/>
      <c r="L140" s="81"/>
      <c r="M140" s="81"/>
      <c r="N140" s="81"/>
      <c r="O140" s="81"/>
      <c r="P140" s="81"/>
      <c r="Q140" s="81"/>
    </row>
    <row r="141" spans="1:17" s="79" customFormat="1" ht="16.95" customHeight="1">
      <c r="A141" s="505"/>
      <c r="B141" s="508"/>
      <c r="C141" s="505"/>
      <c r="D141" s="512"/>
      <c r="E141" s="94"/>
      <c r="F141" s="338" t="s">
        <v>23</v>
      </c>
      <c r="G141" s="21"/>
      <c r="H141" s="21"/>
      <c r="I141" s="82"/>
      <c r="J141" s="81"/>
      <c r="K141" s="81"/>
      <c r="L141" s="81"/>
      <c r="M141" s="81"/>
      <c r="N141" s="81"/>
      <c r="O141" s="81"/>
      <c r="P141" s="81"/>
      <c r="Q141" s="81"/>
    </row>
    <row r="142" spans="1:17" s="79" customFormat="1" ht="67.650000000000006">
      <c r="A142" s="505"/>
      <c r="B142" s="508"/>
      <c r="C142" s="505"/>
      <c r="D142" s="512"/>
      <c r="E142" s="146">
        <v>32001</v>
      </c>
      <c r="F142" s="328" t="s">
        <v>221</v>
      </c>
      <c r="G142" s="83">
        <f t="shared" ref="G142:I142" si="69">+G144</f>
        <v>1428.7</v>
      </c>
      <c r="H142" s="83">
        <f t="shared" si="69"/>
        <v>1428.7</v>
      </c>
      <c r="I142" s="84">
        <f t="shared" si="69"/>
        <v>1428.7</v>
      </c>
      <c r="J142" s="81"/>
      <c r="K142" s="81"/>
      <c r="L142" s="81"/>
      <c r="M142" s="81"/>
      <c r="N142" s="81"/>
      <c r="O142" s="81"/>
      <c r="P142" s="81"/>
      <c r="Q142" s="81"/>
    </row>
    <row r="143" spans="1:17" s="79" customFormat="1" ht="16.95" customHeight="1">
      <c r="A143" s="505"/>
      <c r="B143" s="508"/>
      <c r="C143" s="505"/>
      <c r="D143" s="512"/>
      <c r="E143" s="513"/>
      <c r="F143" s="338" t="s">
        <v>71</v>
      </c>
      <c r="G143" s="21"/>
      <c r="H143" s="21"/>
      <c r="I143" s="20"/>
    </row>
    <row r="144" spans="1:17" s="85" customFormat="1" ht="36">
      <c r="A144" s="505"/>
      <c r="B144" s="508"/>
      <c r="C144" s="505"/>
      <c r="D144" s="512"/>
      <c r="E144" s="514"/>
      <c r="F144" s="88" t="s">
        <v>52</v>
      </c>
      <c r="G144" s="22">
        <f t="shared" ref="G144:I144" si="70">G146</f>
        <v>1428.7</v>
      </c>
      <c r="H144" s="22">
        <f t="shared" si="70"/>
        <v>1428.7</v>
      </c>
      <c r="I144" s="22">
        <f t="shared" si="70"/>
        <v>1428.7</v>
      </c>
    </row>
    <row r="145" spans="1:10" s="79" customFormat="1" ht="54">
      <c r="A145" s="505"/>
      <c r="B145" s="508"/>
      <c r="C145" s="505"/>
      <c r="D145" s="512"/>
      <c r="E145" s="514"/>
      <c r="F145" s="338" t="s">
        <v>58</v>
      </c>
      <c r="G145" s="21"/>
      <c r="H145" s="21"/>
      <c r="I145" s="20"/>
    </row>
    <row r="146" spans="1:10" s="79" customFormat="1" ht="16.95" customHeight="1">
      <c r="A146" s="505"/>
      <c r="B146" s="508"/>
      <c r="C146" s="505"/>
      <c r="D146" s="512"/>
      <c r="E146" s="514"/>
      <c r="F146" s="89" t="s">
        <v>59</v>
      </c>
      <c r="G146" s="20">
        <f>+G147</f>
        <v>1428.7</v>
      </c>
      <c r="H146" s="20">
        <f>+H147</f>
        <v>1428.7</v>
      </c>
      <c r="I146" s="20">
        <f>+I147</f>
        <v>1428.7</v>
      </c>
    </row>
    <row r="147" spans="1:10" s="79" customFormat="1" ht="16.95" customHeight="1">
      <c r="A147" s="505"/>
      <c r="B147" s="508"/>
      <c r="C147" s="505"/>
      <c r="D147" s="512"/>
      <c r="E147" s="514"/>
      <c r="F147" s="338" t="s">
        <v>131</v>
      </c>
      <c r="G147" s="24">
        <f t="shared" ref="G147:I147" si="71">G148</f>
        <v>1428.7</v>
      </c>
      <c r="H147" s="24">
        <f t="shared" si="71"/>
        <v>1428.7</v>
      </c>
      <c r="I147" s="24">
        <f t="shared" si="71"/>
        <v>1428.7</v>
      </c>
    </row>
    <row r="148" spans="1:10" s="79" customFormat="1" ht="16.95" customHeight="1">
      <c r="A148" s="505"/>
      <c r="B148" s="508"/>
      <c r="C148" s="505"/>
      <c r="D148" s="512"/>
      <c r="E148" s="514"/>
      <c r="F148" s="338" t="s">
        <v>132</v>
      </c>
      <c r="G148" s="24">
        <f t="shared" ref="G148:I149" si="72">+G149</f>
        <v>1428.7</v>
      </c>
      <c r="H148" s="24">
        <f t="shared" si="72"/>
        <v>1428.7</v>
      </c>
      <c r="I148" s="24">
        <f t="shared" si="72"/>
        <v>1428.7</v>
      </c>
    </row>
    <row r="149" spans="1:10" s="79" customFormat="1" ht="17.45" customHeight="1">
      <c r="A149" s="505"/>
      <c r="B149" s="508"/>
      <c r="C149" s="505"/>
      <c r="D149" s="512"/>
      <c r="E149" s="514"/>
      <c r="F149" s="338" t="s">
        <v>155</v>
      </c>
      <c r="G149" s="24">
        <f t="shared" si="72"/>
        <v>1428.7</v>
      </c>
      <c r="H149" s="24">
        <f t="shared" si="72"/>
        <v>1428.7</v>
      </c>
      <c r="I149" s="24">
        <f t="shared" si="72"/>
        <v>1428.7</v>
      </c>
      <c r="J149" s="86"/>
    </row>
    <row r="150" spans="1:10" s="79" customFormat="1">
      <c r="A150" s="505"/>
      <c r="B150" s="509"/>
      <c r="C150" s="505"/>
      <c r="D150" s="512"/>
      <c r="E150" s="478"/>
      <c r="F150" s="93" t="s">
        <v>156</v>
      </c>
      <c r="G150" s="24">
        <f>+'Հավելված N 6'!E26</f>
        <v>1428.7</v>
      </c>
      <c r="H150" s="24">
        <f>+'Հավելված N 6'!F26</f>
        <v>1428.7</v>
      </c>
      <c r="I150" s="24">
        <f>+'Հավելված N 6'!G26</f>
        <v>1428.7</v>
      </c>
      <c r="J150" s="87"/>
    </row>
    <row r="151" spans="1:10" s="79" customFormat="1">
      <c r="A151" s="27"/>
      <c r="B151" s="27"/>
      <c r="C151" s="28"/>
      <c r="D151" s="28"/>
      <c r="E151" s="97"/>
      <c r="F151" s="98"/>
      <c r="G151" s="29"/>
      <c r="H151" s="29"/>
      <c r="I151" s="29"/>
      <c r="J151" s="87"/>
    </row>
    <row r="152" spans="1:10" s="79" customFormat="1" ht="34.950000000000003" customHeight="1">
      <c r="A152" s="75"/>
      <c r="B152" s="75"/>
      <c r="C152" s="75"/>
      <c r="D152" s="89"/>
      <c r="E152" s="89"/>
      <c r="F152" s="19" t="s">
        <v>125</v>
      </c>
      <c r="G152" s="64">
        <f t="shared" ref="G152:I152" si="73">+G153</f>
        <v>0</v>
      </c>
      <c r="H152" s="64">
        <f t="shared" si="73"/>
        <v>0</v>
      </c>
      <c r="I152" s="64">
        <f t="shared" si="73"/>
        <v>0</v>
      </c>
    </row>
    <row r="153" spans="1:10" ht="33.85">
      <c r="A153" s="506" t="s">
        <v>89</v>
      </c>
      <c r="B153" s="516"/>
      <c r="C153" s="515"/>
      <c r="D153" s="515"/>
      <c r="E153" s="515"/>
      <c r="F153" s="96" t="s">
        <v>33</v>
      </c>
      <c r="G153" s="7">
        <f t="shared" ref="G153" si="74">+G155</f>
        <v>0</v>
      </c>
      <c r="H153" s="7">
        <f t="shared" ref="H153:I153" si="75">+H155</f>
        <v>0</v>
      </c>
      <c r="I153" s="7">
        <f t="shared" si="75"/>
        <v>0</v>
      </c>
    </row>
    <row r="154" spans="1:10">
      <c r="A154" s="506"/>
      <c r="B154" s="516"/>
      <c r="C154" s="515"/>
      <c r="D154" s="515"/>
      <c r="E154" s="515"/>
      <c r="F154" s="75" t="s">
        <v>23</v>
      </c>
      <c r="G154" s="7"/>
      <c r="H154" s="7"/>
      <c r="I154" s="7"/>
    </row>
    <row r="155" spans="1:10" ht="33.85">
      <c r="A155" s="506"/>
      <c r="B155" s="506" t="s">
        <v>34</v>
      </c>
      <c r="C155" s="516"/>
      <c r="D155" s="515"/>
      <c r="E155" s="515"/>
      <c r="F155" s="96" t="s">
        <v>35</v>
      </c>
      <c r="G155" s="21">
        <f t="shared" ref="G155" si="76">+G157</f>
        <v>0</v>
      </c>
      <c r="H155" s="21">
        <f t="shared" ref="H155:I155" si="77">+H157</f>
        <v>0</v>
      </c>
      <c r="I155" s="21">
        <f t="shared" si="77"/>
        <v>0</v>
      </c>
    </row>
    <row r="156" spans="1:10">
      <c r="A156" s="506"/>
      <c r="B156" s="506"/>
      <c r="C156" s="516"/>
      <c r="D156" s="515"/>
      <c r="E156" s="515"/>
      <c r="F156" s="75" t="s">
        <v>23</v>
      </c>
      <c r="G156" s="21"/>
      <c r="H156" s="21"/>
      <c r="I156" s="100"/>
    </row>
    <row r="157" spans="1:10">
      <c r="A157" s="506"/>
      <c r="B157" s="506"/>
      <c r="C157" s="506" t="s">
        <v>34</v>
      </c>
      <c r="D157" s="516"/>
      <c r="E157" s="515"/>
      <c r="F157" s="19" t="s">
        <v>22</v>
      </c>
      <c r="G157" s="21">
        <f>+G159</f>
        <v>0</v>
      </c>
      <c r="H157" s="21">
        <f>+H159</f>
        <v>0</v>
      </c>
      <c r="I157" s="21">
        <f>+I159</f>
        <v>0</v>
      </c>
    </row>
    <row r="158" spans="1:10">
      <c r="A158" s="506"/>
      <c r="B158" s="506"/>
      <c r="C158" s="506"/>
      <c r="D158" s="516"/>
      <c r="E158" s="515"/>
      <c r="F158" s="75" t="s">
        <v>23</v>
      </c>
      <c r="G158" s="100"/>
      <c r="H158" s="100"/>
      <c r="I158" s="100"/>
    </row>
    <row r="159" spans="1:10">
      <c r="A159" s="506"/>
      <c r="B159" s="506"/>
      <c r="C159" s="506"/>
      <c r="D159" s="516"/>
      <c r="E159" s="515"/>
      <c r="F159" s="75" t="s">
        <v>24</v>
      </c>
      <c r="G159" s="26">
        <f t="shared" ref="G159" si="78">+G161</f>
        <v>0</v>
      </c>
      <c r="H159" s="26">
        <f t="shared" ref="H159:I159" si="79">+H161</f>
        <v>0</v>
      </c>
      <c r="I159" s="26">
        <f t="shared" si="79"/>
        <v>0</v>
      </c>
    </row>
    <row r="160" spans="1:10">
      <c r="A160" s="506"/>
      <c r="B160" s="506"/>
      <c r="C160" s="506"/>
      <c r="D160" s="516"/>
      <c r="E160" s="515"/>
      <c r="F160" s="75" t="s">
        <v>23</v>
      </c>
      <c r="G160" s="99"/>
      <c r="H160" s="99"/>
      <c r="I160" s="99"/>
    </row>
    <row r="161" spans="1:9">
      <c r="A161" s="506"/>
      <c r="B161" s="506"/>
      <c r="C161" s="506"/>
      <c r="D161" s="506" t="s">
        <v>85</v>
      </c>
      <c r="E161" s="522" t="s">
        <v>91</v>
      </c>
      <c r="F161" s="523" t="s">
        <v>22</v>
      </c>
      <c r="G161" s="7">
        <f>+G163+G172</f>
        <v>0</v>
      </c>
      <c r="H161" s="7">
        <f>+H163+H172</f>
        <v>0</v>
      </c>
      <c r="I161" s="7">
        <f>+I163+I172</f>
        <v>0</v>
      </c>
    </row>
    <row r="162" spans="1:9">
      <c r="A162" s="506"/>
      <c r="B162" s="506"/>
      <c r="C162" s="506"/>
      <c r="D162" s="506"/>
      <c r="E162" s="317"/>
      <c r="F162" s="75" t="s">
        <v>23</v>
      </c>
      <c r="G162" s="103"/>
      <c r="H162" s="103"/>
      <c r="I162" s="103"/>
    </row>
    <row r="163" spans="1:9">
      <c r="A163" s="506"/>
      <c r="B163" s="506"/>
      <c r="C163" s="506"/>
      <c r="D163" s="506"/>
      <c r="E163" s="306">
        <v>11001</v>
      </c>
      <c r="F163" s="19" t="s">
        <v>22</v>
      </c>
      <c r="G163" s="107">
        <f t="shared" ref="G163" si="80">+G165</f>
        <v>1428.7</v>
      </c>
      <c r="H163" s="107">
        <f t="shared" ref="H163:I163" si="81">+H165</f>
        <v>1428.7</v>
      </c>
      <c r="I163" s="107">
        <f t="shared" si="81"/>
        <v>1428.7</v>
      </c>
    </row>
    <row r="164" spans="1:9">
      <c r="A164" s="506"/>
      <c r="B164" s="506"/>
      <c r="C164" s="506"/>
      <c r="D164" s="506"/>
      <c r="E164" s="518"/>
      <c r="F164" s="75" t="s">
        <v>71</v>
      </c>
      <c r="G164" s="101"/>
      <c r="H164" s="101"/>
      <c r="I164" s="101"/>
    </row>
    <row r="165" spans="1:9">
      <c r="A165" s="506"/>
      <c r="B165" s="506"/>
      <c r="C165" s="506"/>
      <c r="D165" s="506"/>
      <c r="E165" s="519"/>
      <c r="F165" s="104" t="s">
        <v>24</v>
      </c>
      <c r="G165" s="105">
        <f t="shared" ref="G165" si="82">+G167</f>
        <v>1428.7</v>
      </c>
      <c r="H165" s="105">
        <f t="shared" ref="H165:I165" si="83">+H167</f>
        <v>1428.7</v>
      </c>
      <c r="I165" s="105">
        <f t="shared" si="83"/>
        <v>1428.7</v>
      </c>
    </row>
    <row r="166" spans="1:9" ht="50.9" customHeight="1">
      <c r="A166" s="506"/>
      <c r="B166" s="506"/>
      <c r="C166" s="506"/>
      <c r="D166" s="506"/>
      <c r="E166" s="519"/>
      <c r="F166" s="75" t="s">
        <v>25</v>
      </c>
      <c r="G166" s="101"/>
      <c r="H166" s="101"/>
      <c r="I166" s="101"/>
    </row>
    <row r="167" spans="1:9">
      <c r="A167" s="506"/>
      <c r="B167" s="506"/>
      <c r="C167" s="506"/>
      <c r="D167" s="506"/>
      <c r="E167" s="519"/>
      <c r="F167" s="89" t="s">
        <v>26</v>
      </c>
      <c r="G167" s="103">
        <f t="shared" ref="G167:I168" si="84">+G168</f>
        <v>1428.7</v>
      </c>
      <c r="H167" s="103">
        <f t="shared" si="84"/>
        <v>1428.7</v>
      </c>
      <c r="I167" s="103">
        <f t="shared" si="84"/>
        <v>1428.7</v>
      </c>
    </row>
    <row r="168" spans="1:9">
      <c r="A168" s="506"/>
      <c r="B168" s="506"/>
      <c r="C168" s="506"/>
      <c r="D168" s="506"/>
      <c r="E168" s="519"/>
      <c r="F168" s="75" t="s">
        <v>131</v>
      </c>
      <c r="G168" s="106">
        <f t="shared" si="84"/>
        <v>1428.7</v>
      </c>
      <c r="H168" s="106">
        <f t="shared" si="84"/>
        <v>1428.7</v>
      </c>
      <c r="I168" s="106">
        <f t="shared" si="84"/>
        <v>1428.7</v>
      </c>
    </row>
    <row r="169" spans="1:9">
      <c r="A169" s="506"/>
      <c r="B169" s="506"/>
      <c r="C169" s="506"/>
      <c r="D169" s="506"/>
      <c r="E169" s="519"/>
      <c r="F169" s="75" t="s">
        <v>132</v>
      </c>
      <c r="G169" s="106">
        <f t="shared" ref="G169:I170" si="85">+G170</f>
        <v>1428.7</v>
      </c>
      <c r="H169" s="106">
        <f t="shared" si="85"/>
        <v>1428.7</v>
      </c>
      <c r="I169" s="106">
        <f t="shared" si="85"/>
        <v>1428.7</v>
      </c>
    </row>
    <row r="170" spans="1:9">
      <c r="A170" s="506"/>
      <c r="B170" s="506"/>
      <c r="C170" s="506"/>
      <c r="D170" s="506"/>
      <c r="E170" s="519"/>
      <c r="F170" s="75" t="s">
        <v>133</v>
      </c>
      <c r="G170" s="106">
        <f>+G171</f>
        <v>1428.7</v>
      </c>
      <c r="H170" s="106">
        <f t="shared" si="85"/>
        <v>1428.7</v>
      </c>
      <c r="I170" s="106">
        <f t="shared" si="85"/>
        <v>1428.7</v>
      </c>
    </row>
    <row r="171" spans="1:9">
      <c r="A171" s="506"/>
      <c r="B171" s="506"/>
      <c r="C171" s="506"/>
      <c r="D171" s="506"/>
      <c r="E171" s="520"/>
      <c r="F171" s="341" t="s">
        <v>203</v>
      </c>
      <c r="G171" s="373">
        <f>G142</f>
        <v>1428.7</v>
      </c>
      <c r="H171" s="373">
        <f t="shared" ref="H171:I171" si="86">H142</f>
        <v>1428.7</v>
      </c>
      <c r="I171" s="373">
        <f t="shared" si="86"/>
        <v>1428.7</v>
      </c>
    </row>
    <row r="172" spans="1:9">
      <c r="A172" s="506"/>
      <c r="B172" s="506"/>
      <c r="C172" s="506"/>
      <c r="D172" s="506"/>
      <c r="E172" s="306">
        <v>11001</v>
      </c>
      <c r="F172" s="305" t="s">
        <v>22</v>
      </c>
      <c r="G172" s="107">
        <f t="shared" ref="G172" si="87">+G174</f>
        <v>-1428.7</v>
      </c>
      <c r="H172" s="107">
        <f t="shared" ref="H172:I172" si="88">+H174</f>
        <v>-1428.7</v>
      </c>
      <c r="I172" s="107">
        <f t="shared" si="88"/>
        <v>-1428.7</v>
      </c>
    </row>
    <row r="173" spans="1:9">
      <c r="A173" s="506"/>
      <c r="B173" s="506"/>
      <c r="C173" s="506"/>
      <c r="D173" s="506"/>
      <c r="E173" s="517"/>
      <c r="F173" s="343" t="s">
        <v>71</v>
      </c>
      <c r="G173" s="101"/>
      <c r="H173" s="101"/>
      <c r="I173" s="101"/>
    </row>
    <row r="174" spans="1:9">
      <c r="A174" s="506"/>
      <c r="B174" s="506"/>
      <c r="C174" s="506"/>
      <c r="D174" s="506"/>
      <c r="E174" s="517"/>
      <c r="F174" s="337" t="s">
        <v>24</v>
      </c>
      <c r="G174" s="105">
        <f t="shared" ref="G174" si="89">+G176</f>
        <v>-1428.7</v>
      </c>
      <c r="H174" s="105">
        <f t="shared" ref="H174:I174" si="90">+H176</f>
        <v>-1428.7</v>
      </c>
      <c r="I174" s="105">
        <f t="shared" si="90"/>
        <v>-1428.7</v>
      </c>
    </row>
    <row r="175" spans="1:9" ht="50.9" customHeight="1">
      <c r="A175" s="506"/>
      <c r="B175" s="506"/>
      <c r="C175" s="506"/>
      <c r="D175" s="506"/>
      <c r="E175" s="517"/>
      <c r="F175" s="343" t="s">
        <v>25</v>
      </c>
      <c r="G175" s="101"/>
      <c r="H175" s="101"/>
      <c r="I175" s="101"/>
    </row>
    <row r="176" spans="1:9">
      <c r="A176" s="506"/>
      <c r="B176" s="506"/>
      <c r="C176" s="506"/>
      <c r="D176" s="506"/>
      <c r="E176" s="517"/>
      <c r="F176" s="344" t="s">
        <v>26</v>
      </c>
      <c r="G176" s="103">
        <f t="shared" ref="G176:I179" si="91">+G177</f>
        <v>-1428.7</v>
      </c>
      <c r="H176" s="103">
        <f t="shared" si="91"/>
        <v>-1428.7</v>
      </c>
      <c r="I176" s="103">
        <f t="shared" si="91"/>
        <v>-1428.7</v>
      </c>
    </row>
    <row r="177" spans="1:9">
      <c r="A177" s="506"/>
      <c r="B177" s="506"/>
      <c r="C177" s="506"/>
      <c r="D177" s="506"/>
      <c r="E177" s="517"/>
      <c r="F177" s="343" t="s">
        <v>131</v>
      </c>
      <c r="G177" s="106">
        <f t="shared" si="91"/>
        <v>-1428.7</v>
      </c>
      <c r="H177" s="106">
        <f t="shared" si="91"/>
        <v>-1428.7</v>
      </c>
      <c r="I177" s="106">
        <f t="shared" si="91"/>
        <v>-1428.7</v>
      </c>
    </row>
    <row r="178" spans="1:9">
      <c r="A178" s="506"/>
      <c r="B178" s="506"/>
      <c r="C178" s="506"/>
      <c r="D178" s="506"/>
      <c r="E178" s="517"/>
      <c r="F178" s="343" t="s">
        <v>132</v>
      </c>
      <c r="G178" s="106">
        <f t="shared" si="91"/>
        <v>-1428.7</v>
      </c>
      <c r="H178" s="106">
        <f t="shared" si="91"/>
        <v>-1428.7</v>
      </c>
      <c r="I178" s="106">
        <f t="shared" si="91"/>
        <v>-1428.7</v>
      </c>
    </row>
    <row r="179" spans="1:9">
      <c r="A179" s="506"/>
      <c r="B179" s="506"/>
      <c r="C179" s="506"/>
      <c r="D179" s="506"/>
      <c r="E179" s="517"/>
      <c r="F179" s="343" t="s">
        <v>133</v>
      </c>
      <c r="G179" s="106">
        <f>+G180</f>
        <v>-1428.7</v>
      </c>
      <c r="H179" s="106">
        <f t="shared" si="91"/>
        <v>-1428.7</v>
      </c>
      <c r="I179" s="106">
        <f t="shared" si="91"/>
        <v>-1428.7</v>
      </c>
    </row>
    <row r="180" spans="1:9">
      <c r="A180" s="506"/>
      <c r="B180" s="506"/>
      <c r="C180" s="506"/>
      <c r="D180" s="506"/>
      <c r="E180" s="517"/>
      <c r="F180" s="343" t="s">
        <v>203</v>
      </c>
      <c r="G180" s="374">
        <f>-G171</f>
        <v>-1428.7</v>
      </c>
      <c r="H180" s="374">
        <f t="shared" ref="H180:I180" si="92">-H171</f>
        <v>-1428.7</v>
      </c>
      <c r="I180" s="374">
        <f t="shared" si="92"/>
        <v>-1428.7</v>
      </c>
    </row>
  </sheetData>
  <mergeCells count="48">
    <mergeCell ref="F1:I1"/>
    <mergeCell ref="D8:E8"/>
    <mergeCell ref="F8:F9"/>
    <mergeCell ref="A5:I5"/>
    <mergeCell ref="A8:C8"/>
    <mergeCell ref="F3:I3"/>
    <mergeCell ref="F2:I2"/>
    <mergeCell ref="G8:I8"/>
    <mergeCell ref="E173:E180"/>
    <mergeCell ref="E164:E171"/>
    <mergeCell ref="E38:F38"/>
    <mergeCell ref="E21:F21"/>
    <mergeCell ref="D22:D31"/>
    <mergeCell ref="E124:E133"/>
    <mergeCell ref="E153:E160"/>
    <mergeCell ref="D153:D160"/>
    <mergeCell ref="E161:F161"/>
    <mergeCell ref="E121:F121"/>
    <mergeCell ref="E70:E77"/>
    <mergeCell ref="E104:E111"/>
    <mergeCell ref="E67:F67"/>
    <mergeCell ref="E41:E48"/>
    <mergeCell ref="E24:E31"/>
    <mergeCell ref="D121:D133"/>
    <mergeCell ref="E140:F140"/>
    <mergeCell ref="D141:D150"/>
    <mergeCell ref="E143:E150"/>
    <mergeCell ref="C153:C156"/>
    <mergeCell ref="B153:B154"/>
    <mergeCell ref="A13:A150"/>
    <mergeCell ref="A153:A180"/>
    <mergeCell ref="B155:B180"/>
    <mergeCell ref="C157:C180"/>
    <mergeCell ref="D161:D180"/>
    <mergeCell ref="B134:B150"/>
    <mergeCell ref="C136:C150"/>
    <mergeCell ref="C34:C133"/>
    <mergeCell ref="B32:B133"/>
    <mergeCell ref="B13:B14"/>
    <mergeCell ref="B15:B31"/>
    <mergeCell ref="C17:C31"/>
    <mergeCell ref="D38:D55"/>
    <mergeCell ref="E56:F56"/>
    <mergeCell ref="E59:E66"/>
    <mergeCell ref="D56:D66"/>
    <mergeCell ref="E79:E93"/>
    <mergeCell ref="E113:E120"/>
    <mergeCell ref="D67:D120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2"/>
  <sheetViews>
    <sheetView zoomScale="85" zoomScaleNormal="85" workbookViewId="0">
      <selection activeCell="C49" sqref="C49"/>
    </sheetView>
  </sheetViews>
  <sheetFormatPr defaultColWidth="9.296875" defaultRowHeight="18"/>
  <cols>
    <col min="1" max="1" width="12.8984375" style="8" bestFit="1" customWidth="1"/>
    <col min="2" max="2" width="9.296875" style="8"/>
    <col min="3" max="3" width="54.296875" style="8" customWidth="1"/>
    <col min="4" max="4" width="16.59765625" style="8" customWidth="1"/>
    <col min="5" max="7" width="18.8984375" style="8" customWidth="1"/>
    <col min="8" max="8" width="18.8984375" style="228" customWidth="1"/>
    <col min="9" max="9" width="14.59765625" style="8" bestFit="1" customWidth="1"/>
    <col min="10" max="10" width="17.296875" style="8" customWidth="1"/>
    <col min="11" max="16384" width="9.296875" style="8"/>
  </cols>
  <sheetData>
    <row r="1" spans="1:10" ht="37.5" customHeight="1">
      <c r="B1" s="208"/>
      <c r="C1" s="208"/>
      <c r="D1" s="208"/>
      <c r="E1" s="208"/>
      <c r="F1" s="532" t="s">
        <v>162</v>
      </c>
      <c r="G1" s="532"/>
      <c r="H1" s="532"/>
    </row>
    <row r="2" spans="1:10" ht="17.45" customHeight="1">
      <c r="A2" s="208"/>
      <c r="B2" s="208"/>
      <c r="C2" s="208"/>
      <c r="D2" s="208"/>
      <c r="E2" s="208"/>
      <c r="F2" s="533" t="s">
        <v>260</v>
      </c>
      <c r="G2" s="533"/>
      <c r="H2" s="533"/>
    </row>
    <row r="3" spans="1:10" ht="17.45" customHeight="1">
      <c r="A3" s="208"/>
      <c r="B3" s="208"/>
      <c r="C3" s="208"/>
      <c r="D3" s="208"/>
      <c r="E3" s="208"/>
      <c r="F3" s="533" t="s">
        <v>109</v>
      </c>
      <c r="G3" s="533"/>
      <c r="H3" s="533"/>
    </row>
    <row r="4" spans="1:10" ht="14.45" customHeight="1">
      <c r="A4" s="209"/>
      <c r="B4" s="209"/>
      <c r="C4" s="210"/>
      <c r="E4" s="211"/>
      <c r="F4" s="211"/>
      <c r="G4" s="211"/>
      <c r="H4" s="353"/>
    </row>
    <row r="5" spans="1:10">
      <c r="A5" s="534" t="s">
        <v>205</v>
      </c>
      <c r="B5" s="535"/>
      <c r="C5" s="535"/>
      <c r="D5" s="535"/>
      <c r="E5" s="535"/>
      <c r="F5" s="535"/>
      <c r="G5" s="535"/>
      <c r="H5" s="535"/>
    </row>
    <row r="6" spans="1:10" ht="33.950000000000003" customHeight="1">
      <c r="A6" s="535"/>
      <c r="B6" s="535"/>
      <c r="C6" s="535"/>
      <c r="D6" s="535"/>
      <c r="E6" s="535"/>
      <c r="F6" s="535"/>
      <c r="G6" s="535"/>
      <c r="H6" s="535"/>
    </row>
    <row r="7" spans="1:10">
      <c r="D7" s="212"/>
      <c r="E7" s="73"/>
    </row>
    <row r="8" spans="1:10">
      <c r="D8" s="73"/>
      <c r="E8" s="73"/>
      <c r="G8" s="213"/>
      <c r="H8" s="354" t="s">
        <v>30</v>
      </c>
    </row>
    <row r="9" spans="1:10" ht="40.4" customHeight="1">
      <c r="A9" s="536" t="s">
        <v>64</v>
      </c>
      <c r="B9" s="537"/>
      <c r="C9" s="538" t="s">
        <v>74</v>
      </c>
      <c r="D9" s="540" t="s">
        <v>123</v>
      </c>
      <c r="E9" s="542" t="s">
        <v>204</v>
      </c>
      <c r="F9" s="543"/>
      <c r="G9" s="543"/>
      <c r="H9" s="544"/>
    </row>
    <row r="10" spans="1:10" ht="107.45" customHeight="1">
      <c r="A10" s="214" t="s">
        <v>68</v>
      </c>
      <c r="B10" s="214" t="s">
        <v>69</v>
      </c>
      <c r="C10" s="539"/>
      <c r="D10" s="541"/>
      <c r="E10" s="215" t="s">
        <v>76</v>
      </c>
      <c r="F10" s="215" t="s">
        <v>77</v>
      </c>
      <c r="G10" s="215" t="s">
        <v>78</v>
      </c>
      <c r="H10" s="355" t="s">
        <v>79</v>
      </c>
      <c r="I10" s="216"/>
    </row>
    <row r="11" spans="1:10">
      <c r="A11" s="214"/>
      <c r="B11" s="214"/>
      <c r="C11" s="217" t="s">
        <v>80</v>
      </c>
      <c r="D11" s="218">
        <f>SUM(E11:H11)</f>
        <v>0</v>
      </c>
      <c r="E11" s="5">
        <f t="shared" ref="E11:H11" si="0">+E13</f>
        <v>7759.5</v>
      </c>
      <c r="F11" s="218">
        <f t="shared" si="0"/>
        <v>-24477.800000000003</v>
      </c>
      <c r="G11" s="218">
        <f t="shared" si="0"/>
        <v>6750</v>
      </c>
      <c r="H11" s="218">
        <f t="shared" si="0"/>
        <v>9968.2999999999993</v>
      </c>
      <c r="I11" s="219"/>
      <c r="J11" s="156"/>
    </row>
    <row r="12" spans="1:10">
      <c r="A12" s="214"/>
      <c r="B12" s="214"/>
      <c r="C12" s="217" t="s">
        <v>81</v>
      </c>
      <c r="D12" s="204"/>
      <c r="E12" s="204"/>
      <c r="F12" s="218"/>
      <c r="G12" s="218"/>
      <c r="H12" s="355"/>
    </row>
    <row r="13" spans="1:10" ht="33.85">
      <c r="A13" s="2"/>
      <c r="B13" s="3"/>
      <c r="C13" s="3" t="s">
        <v>72</v>
      </c>
      <c r="D13" s="218">
        <f>SUM(E13:H13)</f>
        <v>0</v>
      </c>
      <c r="E13" s="5">
        <f>+E15+E21+E29+E33+E37+E46+E52+E94</f>
        <v>7759.5</v>
      </c>
      <c r="F13" s="5">
        <f t="shared" ref="F13:H13" si="1">+F15+F21+F29+F33+F37+F46+F52+F94</f>
        <v>-24477.800000000003</v>
      </c>
      <c r="G13" s="5">
        <f t="shared" si="1"/>
        <v>6750</v>
      </c>
      <c r="H13" s="5">
        <f t="shared" si="1"/>
        <v>9968.2999999999993</v>
      </c>
      <c r="I13" s="185"/>
    </row>
    <row r="14" spans="1:10">
      <c r="A14" s="2"/>
      <c r="B14" s="2"/>
      <c r="C14" s="2" t="s">
        <v>82</v>
      </c>
      <c r="D14" s="4"/>
      <c r="E14" s="4"/>
      <c r="F14" s="4"/>
      <c r="G14" s="4"/>
      <c r="H14" s="356"/>
    </row>
    <row r="15" spans="1:10" ht="88.5" customHeight="1">
      <c r="A15" s="108">
        <v>1045</v>
      </c>
      <c r="B15" s="108">
        <v>32001</v>
      </c>
      <c r="C15" s="90" t="s">
        <v>126</v>
      </c>
      <c r="D15" s="218">
        <f>+E15+F15+G15+H15</f>
        <v>-30735.800000000003</v>
      </c>
      <c r="E15" s="218">
        <f>+E17+E19</f>
        <v>0</v>
      </c>
      <c r="F15" s="218">
        <f t="shared" ref="F15:H15" si="2">+F17+F19</f>
        <v>-30735.800000000003</v>
      </c>
      <c r="G15" s="218">
        <f t="shared" si="2"/>
        <v>0</v>
      </c>
      <c r="H15" s="355">
        <f t="shared" si="2"/>
        <v>0</v>
      </c>
    </row>
    <row r="16" spans="1:10">
      <c r="A16" s="220"/>
      <c r="B16" s="220"/>
      <c r="C16" s="221" t="s">
        <v>23</v>
      </c>
      <c r="D16" s="186"/>
      <c r="E16" s="186"/>
      <c r="F16" s="186"/>
      <c r="G16" s="186"/>
      <c r="H16" s="357"/>
    </row>
    <row r="17" spans="1:9">
      <c r="A17" s="528"/>
      <c r="B17" s="528"/>
      <c r="C17" s="36" t="s">
        <v>128</v>
      </c>
      <c r="D17" s="222">
        <f>SUM(E17:H17)</f>
        <v>-88526.8</v>
      </c>
      <c r="E17" s="223">
        <f>+E18</f>
        <v>0</v>
      </c>
      <c r="F17" s="223">
        <f t="shared" ref="F17:H19" si="3">+F18</f>
        <v>-88526.8</v>
      </c>
      <c r="G17" s="223">
        <f t="shared" si="3"/>
        <v>0</v>
      </c>
      <c r="H17" s="223">
        <f t="shared" si="3"/>
        <v>0</v>
      </c>
    </row>
    <row r="18" spans="1:9" ht="36">
      <c r="A18" s="529"/>
      <c r="B18" s="529"/>
      <c r="C18" s="224" t="s">
        <v>218</v>
      </c>
      <c r="D18" s="225">
        <f t="shared" ref="D18" si="4">+E18+F18+G18+H18</f>
        <v>-88526.8</v>
      </c>
      <c r="E18" s="226"/>
      <c r="F18" s="226">
        <f>+'Հավելված N 10'!I15</f>
        <v>-88526.8</v>
      </c>
      <c r="G18" s="226"/>
      <c r="H18" s="358"/>
    </row>
    <row r="19" spans="1:9">
      <c r="A19" s="529"/>
      <c r="B19" s="529"/>
      <c r="C19" s="36" t="s">
        <v>127</v>
      </c>
      <c r="D19" s="222">
        <f>SUM(E19:H19)</f>
        <v>57791</v>
      </c>
      <c r="E19" s="223">
        <f>+E20</f>
        <v>0</v>
      </c>
      <c r="F19" s="223">
        <f t="shared" si="3"/>
        <v>57791</v>
      </c>
      <c r="G19" s="223">
        <f t="shared" si="3"/>
        <v>0</v>
      </c>
      <c r="H19" s="223">
        <f t="shared" si="3"/>
        <v>0</v>
      </c>
    </row>
    <row r="20" spans="1:9" ht="36">
      <c r="A20" s="530"/>
      <c r="B20" s="530"/>
      <c r="C20" s="224" t="s">
        <v>219</v>
      </c>
      <c r="D20" s="225">
        <f t="shared" ref="D20" si="5">+E20+F20+G20+H20</f>
        <v>57791</v>
      </c>
      <c r="E20" s="226"/>
      <c r="F20" s="226">
        <f>+'Հավելված N 10'!I61+18228</f>
        <v>57791</v>
      </c>
      <c r="G20" s="226"/>
      <c r="H20" s="358"/>
      <c r="I20" s="228"/>
    </row>
    <row r="21" spans="1:9" ht="84.55">
      <c r="A21" s="229">
        <v>1130</v>
      </c>
      <c r="B21" s="229">
        <v>32001</v>
      </c>
      <c r="C21" s="90" t="s">
        <v>221</v>
      </c>
      <c r="D21" s="5">
        <f>+E21+F21+G21+H21</f>
        <v>1428.7</v>
      </c>
      <c r="E21" s="218">
        <f>+E23+E25+E27</f>
        <v>0</v>
      </c>
      <c r="F21" s="218">
        <f t="shared" ref="F21:H21" si="6">+F23+F25+F27</f>
        <v>0</v>
      </c>
      <c r="G21" s="218">
        <f t="shared" si="6"/>
        <v>0</v>
      </c>
      <c r="H21" s="355">
        <f t="shared" si="6"/>
        <v>1428.7</v>
      </c>
    </row>
    <row r="22" spans="1:9">
      <c r="A22" s="205"/>
      <c r="B22" s="205"/>
      <c r="C22" s="227" t="s">
        <v>23</v>
      </c>
      <c r="D22" s="186"/>
      <c r="E22" s="186"/>
      <c r="F22" s="186"/>
      <c r="G22" s="186"/>
      <c r="H22" s="357"/>
    </row>
    <row r="23" spans="1:9">
      <c r="A23" s="528"/>
      <c r="B23" s="528"/>
      <c r="C23" s="230" t="s">
        <v>127</v>
      </c>
      <c r="D23" s="222">
        <f>SUM(E23:H23)</f>
        <v>476.2</v>
      </c>
      <c r="E23" s="222">
        <f>+E24</f>
        <v>0</v>
      </c>
      <c r="F23" s="222">
        <f t="shared" ref="F23:H27" si="7">+F24</f>
        <v>0</v>
      </c>
      <c r="G23" s="222">
        <f t="shared" si="7"/>
        <v>0</v>
      </c>
      <c r="H23" s="222">
        <f t="shared" si="7"/>
        <v>476.2</v>
      </c>
    </row>
    <row r="24" spans="1:9" ht="54">
      <c r="A24" s="530"/>
      <c r="B24" s="530"/>
      <c r="C24" s="30" t="s">
        <v>231</v>
      </c>
      <c r="D24" s="225">
        <f t="shared" ref="D24" si="8">+E24+F24+G24+H24</f>
        <v>476.2</v>
      </c>
      <c r="E24" s="225"/>
      <c r="F24" s="225"/>
      <c r="G24" s="225"/>
      <c r="H24" s="72">
        <v>476.2</v>
      </c>
    </row>
    <row r="25" spans="1:9">
      <c r="A25" s="528"/>
      <c r="B25" s="528"/>
      <c r="C25" s="230" t="s">
        <v>202</v>
      </c>
      <c r="D25" s="222">
        <f>SUM(E25:H25)</f>
        <v>476.2</v>
      </c>
      <c r="E25" s="222">
        <f>+E26</f>
        <v>0</v>
      </c>
      <c r="F25" s="222">
        <f t="shared" si="7"/>
        <v>0</v>
      </c>
      <c r="G25" s="222">
        <f t="shared" si="7"/>
        <v>0</v>
      </c>
      <c r="H25" s="222">
        <f t="shared" si="7"/>
        <v>476.2</v>
      </c>
    </row>
    <row r="26" spans="1:9" ht="54">
      <c r="A26" s="530"/>
      <c r="B26" s="530"/>
      <c r="C26" s="30" t="s">
        <v>230</v>
      </c>
      <c r="D26" s="225">
        <f t="shared" ref="D26" si="9">+E26+F26+G26+H26</f>
        <v>476.2</v>
      </c>
      <c r="E26" s="225"/>
      <c r="F26" s="225"/>
      <c r="G26" s="225"/>
      <c r="H26" s="72">
        <v>476.2</v>
      </c>
    </row>
    <row r="27" spans="1:9">
      <c r="A27" s="528"/>
      <c r="B27" s="528"/>
      <c r="C27" s="230" t="s">
        <v>201</v>
      </c>
      <c r="D27" s="222">
        <f>SUM(E27:H27)</f>
        <v>476.3</v>
      </c>
      <c r="E27" s="222">
        <f>+E28</f>
        <v>0</v>
      </c>
      <c r="F27" s="222">
        <f t="shared" si="7"/>
        <v>0</v>
      </c>
      <c r="G27" s="222">
        <f t="shared" si="7"/>
        <v>0</v>
      </c>
      <c r="H27" s="222">
        <f t="shared" si="7"/>
        <v>476.3</v>
      </c>
    </row>
    <row r="28" spans="1:9" ht="54">
      <c r="A28" s="530"/>
      <c r="B28" s="530"/>
      <c r="C28" s="30" t="s">
        <v>232</v>
      </c>
      <c r="D28" s="225">
        <f t="shared" ref="D28" si="10">+E28+F28+G28+H28</f>
        <v>476.3</v>
      </c>
      <c r="E28" s="225"/>
      <c r="F28" s="225"/>
      <c r="G28" s="225"/>
      <c r="H28" s="72">
        <v>476.3</v>
      </c>
    </row>
    <row r="29" spans="1:9">
      <c r="A29" s="425">
        <v>1163</v>
      </c>
      <c r="B29" s="425">
        <v>32002</v>
      </c>
      <c r="C29" s="245" t="s">
        <v>345</v>
      </c>
      <c r="D29" s="244">
        <f>+E29+F29+G29+H29</f>
        <v>5315.9</v>
      </c>
      <c r="E29" s="249">
        <f>+E31</f>
        <v>0</v>
      </c>
      <c r="F29" s="249">
        <f t="shared" ref="F29:H29" si="11">+F31</f>
        <v>5315.9</v>
      </c>
      <c r="G29" s="249">
        <f t="shared" si="11"/>
        <v>0</v>
      </c>
      <c r="H29" s="359">
        <f t="shared" si="11"/>
        <v>0</v>
      </c>
    </row>
    <row r="30" spans="1:9">
      <c r="A30" s="333"/>
      <c r="B30" s="333"/>
      <c r="C30" s="250" t="s">
        <v>23</v>
      </c>
      <c r="D30" s="247"/>
      <c r="E30" s="247"/>
      <c r="F30" s="247"/>
      <c r="G30" s="247"/>
      <c r="H30" s="360"/>
    </row>
    <row r="31" spans="1:9">
      <c r="A31" s="311"/>
      <c r="B31" s="311"/>
      <c r="C31" s="446" t="s">
        <v>128</v>
      </c>
      <c r="D31" s="251">
        <f>SUM(E31:H31)</f>
        <v>5315.9</v>
      </c>
      <c r="E31" s="251">
        <f>SUM(E32:E32)</f>
        <v>0</v>
      </c>
      <c r="F31" s="251">
        <f>SUM(F32:F32)</f>
        <v>5315.9</v>
      </c>
      <c r="G31" s="251">
        <f>SUM(G32:G32)</f>
        <v>0</v>
      </c>
      <c r="H31" s="251">
        <f>SUM(H32:H32)</f>
        <v>0</v>
      </c>
    </row>
    <row r="32" spans="1:9" ht="36">
      <c r="A32" s="350"/>
      <c r="B32" s="350"/>
      <c r="C32" s="118" t="s">
        <v>346</v>
      </c>
      <c r="D32" s="248">
        <f t="shared" ref="D32" si="12">+E32+F32+G32+H32</f>
        <v>5315.9</v>
      </c>
      <c r="E32" s="248"/>
      <c r="F32" s="248">
        <v>5315.9</v>
      </c>
      <c r="G32" s="248"/>
      <c r="H32" s="360"/>
    </row>
    <row r="33" spans="1:8" ht="33.85">
      <c r="A33" s="240">
        <v>1183</v>
      </c>
      <c r="B33" s="240">
        <v>32001</v>
      </c>
      <c r="C33" s="245" t="s">
        <v>190</v>
      </c>
      <c r="D33" s="244">
        <f>+E33+F33+G33+H33</f>
        <v>942.1</v>
      </c>
      <c r="E33" s="249">
        <f>+E35</f>
        <v>0</v>
      </c>
      <c r="F33" s="249">
        <f t="shared" ref="F33:H33" si="13">+F35</f>
        <v>942.1</v>
      </c>
      <c r="G33" s="249">
        <f t="shared" si="13"/>
        <v>0</v>
      </c>
      <c r="H33" s="359">
        <f t="shared" si="13"/>
        <v>0</v>
      </c>
    </row>
    <row r="34" spans="1:8">
      <c r="A34" s="333"/>
      <c r="B34" s="333"/>
      <c r="C34" s="250" t="s">
        <v>23</v>
      </c>
      <c r="D34" s="247"/>
      <c r="E34" s="247"/>
      <c r="F34" s="247"/>
      <c r="G34" s="247"/>
      <c r="H34" s="360"/>
    </row>
    <row r="35" spans="1:8">
      <c r="A35" s="311"/>
      <c r="B35" s="311"/>
      <c r="C35" s="59" t="s">
        <v>192</v>
      </c>
      <c r="D35" s="251">
        <f>SUM(E35:H35)</f>
        <v>942.1</v>
      </c>
      <c r="E35" s="251">
        <f>SUM(E36:E36)</f>
        <v>0</v>
      </c>
      <c r="F35" s="251">
        <f>SUM(F36:F36)</f>
        <v>942.1</v>
      </c>
      <c r="G35" s="251">
        <f>SUM(G36:G36)</f>
        <v>0</v>
      </c>
      <c r="H35" s="251">
        <f>SUM(H36:H36)</f>
        <v>0</v>
      </c>
    </row>
    <row r="36" spans="1:8" ht="36">
      <c r="A36" s="350"/>
      <c r="B36" s="350"/>
      <c r="C36" s="31" t="s">
        <v>193</v>
      </c>
      <c r="D36" s="248">
        <f t="shared" ref="D36" si="14">+E36+F36+G36+H36</f>
        <v>942.1</v>
      </c>
      <c r="E36" s="248"/>
      <c r="F36" s="248">
        <f>+'Հավելված N 10'!I21</f>
        <v>942.1</v>
      </c>
      <c r="G36" s="248"/>
      <c r="H36" s="360"/>
    </row>
    <row r="37" spans="1:8" s="394" customFormat="1" ht="67.650000000000006">
      <c r="A37" s="333">
        <v>1183</v>
      </c>
      <c r="B37" s="382">
        <v>32003</v>
      </c>
      <c r="C37" s="263" t="s">
        <v>320</v>
      </c>
      <c r="D37" s="244">
        <f>SUM(E37:H37)</f>
        <v>5829.3</v>
      </c>
      <c r="E37" s="244">
        <f>+E39+E40+E43</f>
        <v>5829.3</v>
      </c>
      <c r="F37" s="244">
        <f t="shared" ref="F37:H37" si="15">+F39+F40+F43</f>
        <v>0</v>
      </c>
      <c r="G37" s="244">
        <f t="shared" si="15"/>
        <v>0</v>
      </c>
      <c r="H37" s="244">
        <f t="shared" si="15"/>
        <v>0</v>
      </c>
    </row>
    <row r="38" spans="1:8">
      <c r="A38" s="350"/>
      <c r="B38" s="350"/>
      <c r="C38" s="395" t="s">
        <v>23</v>
      </c>
      <c r="D38" s="247"/>
      <c r="E38" s="396"/>
      <c r="F38" s="360"/>
      <c r="G38" s="247"/>
      <c r="H38" s="247"/>
    </row>
    <row r="39" spans="1:8" s="406" customFormat="1" ht="67.650000000000006">
      <c r="A39" s="403"/>
      <c r="B39" s="403"/>
      <c r="C39" s="404" t="s">
        <v>321</v>
      </c>
      <c r="D39" s="405">
        <f t="shared" ref="D39" si="16">+E39+F39+G39+H39</f>
        <v>-6750</v>
      </c>
      <c r="E39" s="405">
        <v>-6750</v>
      </c>
      <c r="F39" s="405"/>
      <c r="G39" s="405"/>
      <c r="H39" s="405"/>
    </row>
    <row r="40" spans="1:8" s="6" customFormat="1">
      <c r="A40" s="352"/>
      <c r="B40" s="352"/>
      <c r="C40" s="402" t="s">
        <v>348</v>
      </c>
      <c r="D40" s="231">
        <f t="shared" ref="D40:D42" si="17">SUM(E40:H40)</f>
        <v>1050.8</v>
      </c>
      <c r="E40" s="58">
        <f>SUM(E41:E42)</f>
        <v>1050.8</v>
      </c>
      <c r="F40" s="58">
        <f t="shared" ref="F40" si="18">SUM(F41:F42)</f>
        <v>0</v>
      </c>
      <c r="G40" s="58">
        <f t="shared" ref="G40" si="19">SUM(G41:G42)</f>
        <v>0</v>
      </c>
      <c r="H40" s="58">
        <f t="shared" ref="H40" si="20">SUM(H41:H42)</f>
        <v>0</v>
      </c>
    </row>
    <row r="41" spans="1:8" ht="36">
      <c r="A41" s="403"/>
      <c r="B41" s="403"/>
      <c r="C41" s="118" t="s">
        <v>349</v>
      </c>
      <c r="D41" s="232">
        <f t="shared" si="17"/>
        <v>373.4</v>
      </c>
      <c r="E41" s="226">
        <v>373.4</v>
      </c>
      <c r="F41" s="226"/>
      <c r="G41" s="226"/>
      <c r="H41" s="226"/>
    </row>
    <row r="42" spans="1:8">
      <c r="A42" s="403"/>
      <c r="B42" s="403"/>
      <c r="C42" s="118" t="s">
        <v>350</v>
      </c>
      <c r="D42" s="232">
        <f t="shared" si="17"/>
        <v>677.4</v>
      </c>
      <c r="E42" s="248">
        <v>677.4</v>
      </c>
      <c r="F42" s="248"/>
      <c r="G42" s="248"/>
      <c r="H42" s="248"/>
    </row>
    <row r="43" spans="1:8" s="6" customFormat="1">
      <c r="A43" s="352"/>
      <c r="B43" s="352"/>
      <c r="C43" s="59" t="s">
        <v>127</v>
      </c>
      <c r="D43" s="231">
        <f t="shared" ref="D43:D51" si="21">SUM(E43:H43)</f>
        <v>11528.5</v>
      </c>
      <c r="E43" s="58">
        <f>SUM(E44:E45)</f>
        <v>11528.5</v>
      </c>
      <c r="F43" s="58">
        <f t="shared" ref="F43:H43" si="22">SUM(F44:F45)</f>
        <v>0</v>
      </c>
      <c r="G43" s="58">
        <f t="shared" si="22"/>
        <v>0</v>
      </c>
      <c r="H43" s="58">
        <f t="shared" si="22"/>
        <v>0</v>
      </c>
    </row>
    <row r="44" spans="1:8">
      <c r="A44" s="403"/>
      <c r="B44" s="403"/>
      <c r="C44" s="31" t="s">
        <v>224</v>
      </c>
      <c r="D44" s="232">
        <f t="shared" si="21"/>
        <v>5914.6</v>
      </c>
      <c r="E44" s="226">
        <v>5914.6</v>
      </c>
      <c r="F44" s="226"/>
      <c r="G44" s="226"/>
      <c r="H44" s="226"/>
    </row>
    <row r="45" spans="1:8">
      <c r="A45" s="403"/>
      <c r="B45" s="403"/>
      <c r="C45" s="118" t="s">
        <v>347</v>
      </c>
      <c r="D45" s="232">
        <f t="shared" si="21"/>
        <v>5613.9</v>
      </c>
      <c r="E45" s="248">
        <v>5613.9</v>
      </c>
      <c r="F45" s="248"/>
      <c r="G45" s="248"/>
      <c r="H45" s="248"/>
    </row>
    <row r="46" spans="1:8" s="394" customFormat="1" ht="50.75">
      <c r="A46" s="333">
        <v>1183</v>
      </c>
      <c r="B46" s="422">
        <v>32007</v>
      </c>
      <c r="C46" s="263" t="s">
        <v>351</v>
      </c>
      <c r="D46" s="244">
        <f>SUM(E46:H46)</f>
        <v>1930.2</v>
      </c>
      <c r="E46" s="244">
        <f>+E48+E50</f>
        <v>1930.2</v>
      </c>
      <c r="F46" s="244">
        <f t="shared" ref="F46:H46" si="23">+F48+F50</f>
        <v>0</v>
      </c>
      <c r="G46" s="244">
        <f t="shared" si="23"/>
        <v>0</v>
      </c>
      <c r="H46" s="244">
        <f t="shared" si="23"/>
        <v>0</v>
      </c>
    </row>
    <row r="47" spans="1:8">
      <c r="A47" s="350"/>
      <c r="B47" s="350"/>
      <c r="C47" s="395" t="s">
        <v>23</v>
      </c>
      <c r="D47" s="247"/>
      <c r="E47" s="396"/>
      <c r="F47" s="360"/>
      <c r="G47" s="247"/>
      <c r="H47" s="247"/>
    </row>
    <row r="48" spans="1:8" s="6" customFormat="1">
      <c r="A48" s="352"/>
      <c r="B48" s="352"/>
      <c r="C48" s="402" t="s">
        <v>348</v>
      </c>
      <c r="D48" s="231">
        <f t="shared" ref="D48:D50" si="24">SUM(E48:H48)</f>
        <v>1080</v>
      </c>
      <c r="E48" s="58">
        <f>+E49</f>
        <v>1080</v>
      </c>
      <c r="F48" s="58">
        <f t="shared" ref="F48:H48" si="25">+F49</f>
        <v>0</v>
      </c>
      <c r="G48" s="58">
        <f t="shared" si="25"/>
        <v>0</v>
      </c>
      <c r="H48" s="58">
        <f t="shared" si="25"/>
        <v>0</v>
      </c>
    </row>
    <row r="49" spans="1:8">
      <c r="A49" s="403"/>
      <c r="B49" s="403"/>
      <c r="C49" s="118" t="s">
        <v>352</v>
      </c>
      <c r="D49" s="447">
        <f t="shared" si="24"/>
        <v>1080</v>
      </c>
      <c r="E49" s="248">
        <v>1080</v>
      </c>
      <c r="F49" s="248"/>
      <c r="G49" s="248"/>
      <c r="H49" s="226"/>
    </row>
    <row r="50" spans="1:8">
      <c r="A50" s="352"/>
      <c r="B50" s="352"/>
      <c r="C50" s="59" t="s">
        <v>127</v>
      </c>
      <c r="D50" s="448">
        <f t="shared" si="24"/>
        <v>850.2</v>
      </c>
      <c r="E50" s="449">
        <f>+E51</f>
        <v>850.2</v>
      </c>
      <c r="F50" s="449">
        <f t="shared" ref="F50:H50" si="26">+F51</f>
        <v>0</v>
      </c>
      <c r="G50" s="449">
        <f t="shared" si="26"/>
        <v>0</v>
      </c>
      <c r="H50" s="449">
        <f t="shared" si="26"/>
        <v>0</v>
      </c>
    </row>
    <row r="51" spans="1:8" ht="36">
      <c r="A51" s="403"/>
      <c r="B51" s="403"/>
      <c r="C51" s="118" t="s">
        <v>251</v>
      </c>
      <c r="D51" s="447">
        <f t="shared" si="21"/>
        <v>850.2</v>
      </c>
      <c r="E51" s="248">
        <v>850.2</v>
      </c>
      <c r="F51" s="248"/>
      <c r="G51" s="248"/>
      <c r="H51" s="226"/>
    </row>
    <row r="52" spans="1:8" s="6" customFormat="1" ht="33.85">
      <c r="A52" s="56">
        <v>1183</v>
      </c>
      <c r="B52" s="56">
        <v>32012</v>
      </c>
      <c r="C52" s="245" t="s">
        <v>189</v>
      </c>
      <c r="D52" s="57">
        <f>SUM(E52:H52)</f>
        <v>8539.5999999999985</v>
      </c>
      <c r="E52" s="57">
        <f>+E54+E56+E58+E74+E77+E82+E92</f>
        <v>0</v>
      </c>
      <c r="F52" s="57">
        <f t="shared" ref="F52:H52" si="27">+F54+F56+F58+F74+F77+F82+F92</f>
        <v>0</v>
      </c>
      <c r="G52" s="57">
        <f t="shared" si="27"/>
        <v>0</v>
      </c>
      <c r="H52" s="361">
        <f t="shared" si="27"/>
        <v>8539.5999999999985</v>
      </c>
    </row>
    <row r="53" spans="1:8">
      <c r="A53" s="247"/>
      <c r="B53" s="247"/>
      <c r="C53" s="246" t="s">
        <v>23</v>
      </c>
      <c r="D53" s="247"/>
      <c r="E53" s="247"/>
      <c r="F53" s="247"/>
      <c r="G53" s="247"/>
      <c r="H53" s="360"/>
    </row>
    <row r="54" spans="1:8" s="6" customFormat="1">
      <c r="A54" s="352"/>
      <c r="B54" s="352"/>
      <c r="C54" s="59" t="s">
        <v>200</v>
      </c>
      <c r="D54" s="231">
        <f t="shared" ref="D54" si="28">SUM(E54:H54)</f>
        <v>1179.5999999999999</v>
      </c>
      <c r="E54" s="58">
        <f>+E55</f>
        <v>0</v>
      </c>
      <c r="F54" s="58">
        <f t="shared" ref="F54:H56" si="29">+F55</f>
        <v>0</v>
      </c>
      <c r="G54" s="58">
        <f t="shared" si="29"/>
        <v>0</v>
      </c>
      <c r="H54" s="58">
        <f t="shared" si="29"/>
        <v>1179.5999999999999</v>
      </c>
    </row>
    <row r="55" spans="1:8">
      <c r="A55" s="352"/>
      <c r="B55" s="352"/>
      <c r="C55" s="31" t="s">
        <v>222</v>
      </c>
      <c r="D55" s="232">
        <f t="shared" ref="D55:D56" si="30">SUM(E55:H55)</f>
        <v>1179.5999999999999</v>
      </c>
      <c r="E55" s="226"/>
      <c r="F55" s="226"/>
      <c r="G55" s="226"/>
      <c r="H55" s="226">
        <f>+ROUND((6*'Հավելված N 10'!$G$25/1000+4*'Հավելված N 10'!$G$26/1000),1)</f>
        <v>1179.5999999999999</v>
      </c>
    </row>
    <row r="56" spans="1:8" s="6" customFormat="1">
      <c r="A56" s="352"/>
      <c r="B56" s="352"/>
      <c r="C56" s="59" t="s">
        <v>129</v>
      </c>
      <c r="D56" s="231">
        <f t="shared" si="30"/>
        <v>809.7</v>
      </c>
      <c r="E56" s="58">
        <f>+E57</f>
        <v>0</v>
      </c>
      <c r="F56" s="58">
        <f t="shared" si="29"/>
        <v>0</v>
      </c>
      <c r="G56" s="58">
        <f t="shared" si="29"/>
        <v>0</v>
      </c>
      <c r="H56" s="58">
        <f t="shared" si="29"/>
        <v>809.7</v>
      </c>
    </row>
    <row r="57" spans="1:8">
      <c r="A57" s="352"/>
      <c r="B57" s="352"/>
      <c r="C57" s="31" t="s">
        <v>223</v>
      </c>
      <c r="D57" s="232">
        <f t="shared" ref="D57:D58" si="31">SUM(E57:H57)</f>
        <v>809.7</v>
      </c>
      <c r="E57" s="226"/>
      <c r="F57" s="226"/>
      <c r="G57" s="226"/>
      <c r="H57" s="226">
        <f>+ROUND((5*'Հավելված N 10'!$G$25/1000+2*'Հավելված N 10'!$G$26/1000),1)</f>
        <v>809.7</v>
      </c>
    </row>
    <row r="58" spans="1:8" s="6" customFormat="1">
      <c r="A58" s="352"/>
      <c r="B58" s="352"/>
      <c r="C58" s="59" t="s">
        <v>127</v>
      </c>
      <c r="D58" s="231">
        <f t="shared" si="31"/>
        <v>2142.5000000000005</v>
      </c>
      <c r="E58" s="58">
        <f>SUM(E59:E73)</f>
        <v>0</v>
      </c>
      <c r="F58" s="58">
        <f t="shared" ref="F58:G58" si="32">SUM(F59:F73)</f>
        <v>0</v>
      </c>
      <c r="G58" s="58">
        <f t="shared" si="32"/>
        <v>0</v>
      </c>
      <c r="H58" s="58">
        <f>SUM(H59:H73)</f>
        <v>2142.5000000000005</v>
      </c>
    </row>
    <row r="59" spans="1:8">
      <c r="A59" s="528"/>
      <c r="B59" s="528"/>
      <c r="C59" s="31" t="s">
        <v>224</v>
      </c>
      <c r="D59" s="232">
        <f t="shared" ref="D59:D73" si="33">SUM(E59:H59)</f>
        <v>809.7</v>
      </c>
      <c r="E59" s="226"/>
      <c r="F59" s="226"/>
      <c r="G59" s="226"/>
      <c r="H59" s="226">
        <f>+ROUND((5*'Հավելված N 10'!$G$25/1000+2*'Հավելված N 10'!$G$26/1000),1)</f>
        <v>809.7</v>
      </c>
    </row>
    <row r="60" spans="1:8" ht="36">
      <c r="A60" s="529"/>
      <c r="B60" s="529"/>
      <c r="C60" s="118" t="s">
        <v>250</v>
      </c>
      <c r="D60" s="232">
        <f t="shared" si="33"/>
        <v>95.2</v>
      </c>
      <c r="E60" s="248"/>
      <c r="F60" s="248"/>
      <c r="G60" s="248"/>
      <c r="H60" s="226">
        <f>ROUND(6*'Հավելված N 10'!$G$24/1000,1)</f>
        <v>95.2</v>
      </c>
    </row>
    <row r="61" spans="1:8" ht="36">
      <c r="A61" s="529"/>
      <c r="B61" s="529"/>
      <c r="C61" s="118" t="s">
        <v>251</v>
      </c>
      <c r="D61" s="232">
        <f t="shared" si="33"/>
        <v>95.2</v>
      </c>
      <c r="E61" s="248"/>
      <c r="F61" s="248"/>
      <c r="G61" s="248"/>
      <c r="H61" s="226">
        <f>ROUND(6*'Հավելված N 10'!$G$24/1000,1)</f>
        <v>95.2</v>
      </c>
    </row>
    <row r="62" spans="1:8" ht="36">
      <c r="A62" s="529"/>
      <c r="B62" s="529"/>
      <c r="C62" s="118" t="s">
        <v>242</v>
      </c>
      <c r="D62" s="232">
        <f t="shared" si="33"/>
        <v>95.2</v>
      </c>
      <c r="E62" s="248"/>
      <c r="F62" s="248"/>
      <c r="G62" s="248"/>
      <c r="H62" s="226">
        <f>ROUND(6*'Հավելված N 10'!$G$24/1000,1)</f>
        <v>95.2</v>
      </c>
    </row>
    <row r="63" spans="1:8" ht="36">
      <c r="A63" s="529"/>
      <c r="B63" s="529"/>
      <c r="C63" s="118" t="s">
        <v>243</v>
      </c>
      <c r="D63" s="232">
        <f t="shared" si="33"/>
        <v>95.2</v>
      </c>
      <c r="E63" s="248"/>
      <c r="F63" s="248"/>
      <c r="G63" s="248"/>
      <c r="H63" s="226">
        <f>ROUND(6*'Հավելված N 10'!$G$24/1000,1)</f>
        <v>95.2</v>
      </c>
    </row>
    <row r="64" spans="1:8" ht="36">
      <c r="A64" s="529"/>
      <c r="B64" s="529"/>
      <c r="C64" s="118" t="s">
        <v>253</v>
      </c>
      <c r="D64" s="232">
        <f t="shared" si="33"/>
        <v>95.2</v>
      </c>
      <c r="E64" s="248"/>
      <c r="F64" s="248"/>
      <c r="G64" s="248"/>
      <c r="H64" s="226">
        <f>ROUND(6*'Հավելված N 10'!$G$24/1000,1)</f>
        <v>95.2</v>
      </c>
    </row>
    <row r="65" spans="1:8" ht="36">
      <c r="A65" s="529"/>
      <c r="B65" s="529"/>
      <c r="C65" s="118" t="s">
        <v>244</v>
      </c>
      <c r="D65" s="232">
        <f t="shared" si="33"/>
        <v>95.2</v>
      </c>
      <c r="E65" s="248"/>
      <c r="F65" s="248"/>
      <c r="G65" s="248"/>
      <c r="H65" s="226">
        <f>ROUND(6*'Հավելված N 10'!$G$24/1000,1)</f>
        <v>95.2</v>
      </c>
    </row>
    <row r="66" spans="1:8" ht="36">
      <c r="A66" s="529"/>
      <c r="B66" s="529"/>
      <c r="C66" s="118" t="s">
        <v>252</v>
      </c>
      <c r="D66" s="232">
        <f t="shared" si="33"/>
        <v>95.2</v>
      </c>
      <c r="E66" s="248"/>
      <c r="F66" s="248"/>
      <c r="G66" s="248"/>
      <c r="H66" s="226">
        <f>ROUND(6*'Հավելված N 10'!$G$24/1000,1)</f>
        <v>95.2</v>
      </c>
    </row>
    <row r="67" spans="1:8">
      <c r="A67" s="529"/>
      <c r="B67" s="529"/>
      <c r="C67" s="118" t="s">
        <v>245</v>
      </c>
      <c r="D67" s="232">
        <f t="shared" si="33"/>
        <v>95.2</v>
      </c>
      <c r="E67" s="248"/>
      <c r="F67" s="248"/>
      <c r="G67" s="248"/>
      <c r="H67" s="226">
        <f>ROUND(6*'Հավելված N 10'!$G$24/1000,1)</f>
        <v>95.2</v>
      </c>
    </row>
    <row r="68" spans="1:8" ht="36">
      <c r="A68" s="529"/>
      <c r="B68" s="529"/>
      <c r="C68" s="118" t="s">
        <v>249</v>
      </c>
      <c r="D68" s="232">
        <f t="shared" si="33"/>
        <v>95.2</v>
      </c>
      <c r="E68" s="248"/>
      <c r="F68" s="248"/>
      <c r="G68" s="248"/>
      <c r="H68" s="226">
        <f>ROUND(6*'Հավելված N 10'!$G$24/1000,1)</f>
        <v>95.2</v>
      </c>
    </row>
    <row r="69" spans="1:8">
      <c r="A69" s="529"/>
      <c r="B69" s="529"/>
      <c r="C69" s="118" t="s">
        <v>246</v>
      </c>
      <c r="D69" s="232">
        <f t="shared" si="33"/>
        <v>95.2</v>
      </c>
      <c r="E69" s="248"/>
      <c r="F69" s="248"/>
      <c r="G69" s="248"/>
      <c r="H69" s="226">
        <f>ROUND(6*'Հավելված N 10'!$G$24/1000,1)</f>
        <v>95.2</v>
      </c>
    </row>
    <row r="70" spans="1:8" ht="36">
      <c r="A70" s="529"/>
      <c r="B70" s="529"/>
      <c r="C70" s="118" t="s">
        <v>247</v>
      </c>
      <c r="D70" s="232">
        <f t="shared" si="33"/>
        <v>95.2</v>
      </c>
      <c r="E70" s="248"/>
      <c r="F70" s="248"/>
      <c r="G70" s="248"/>
      <c r="H70" s="226">
        <f>ROUND(6*'Հավելված N 10'!$G$24/1000,1)</f>
        <v>95.2</v>
      </c>
    </row>
    <row r="71" spans="1:8">
      <c r="A71" s="529"/>
      <c r="B71" s="529"/>
      <c r="C71" s="118" t="s">
        <v>248</v>
      </c>
      <c r="D71" s="232">
        <f t="shared" si="33"/>
        <v>95.2</v>
      </c>
      <c r="E71" s="248"/>
      <c r="F71" s="248"/>
      <c r="G71" s="248"/>
      <c r="H71" s="226">
        <f>ROUND(6*'Հավելված N 10'!$G$24/1000,1)</f>
        <v>95.2</v>
      </c>
    </row>
    <row r="72" spans="1:8" ht="36">
      <c r="A72" s="529"/>
      <c r="B72" s="529"/>
      <c r="C72" s="118" t="s">
        <v>254</v>
      </c>
      <c r="D72" s="232">
        <f t="shared" si="33"/>
        <v>95.2</v>
      </c>
      <c r="E72" s="248"/>
      <c r="F72" s="248"/>
      <c r="G72" s="248"/>
      <c r="H72" s="226">
        <f>ROUND(6*'Հավելված N 10'!$G$24/1000,1)</f>
        <v>95.2</v>
      </c>
    </row>
    <row r="73" spans="1:8">
      <c r="A73" s="530"/>
      <c r="B73" s="530"/>
      <c r="C73" s="118" t="s">
        <v>255</v>
      </c>
      <c r="D73" s="232">
        <f t="shared" si="33"/>
        <v>95.2</v>
      </c>
      <c r="E73" s="248"/>
      <c r="F73" s="248"/>
      <c r="G73" s="248"/>
      <c r="H73" s="226">
        <f>ROUND(6*'Հավելված N 10'!$G$24/1000,1)</f>
        <v>95.2</v>
      </c>
    </row>
    <row r="74" spans="1:8" s="302" customFormat="1">
      <c r="A74" s="247"/>
      <c r="B74" s="247"/>
      <c r="C74" s="300" t="s">
        <v>198</v>
      </c>
      <c r="D74" s="301">
        <f t="shared" ref="D74:D76" si="34">SUM(E74:H74)</f>
        <v>2359.1999999999998</v>
      </c>
      <c r="E74" s="351">
        <f t="shared" ref="E74:H74" si="35">+E75+E76</f>
        <v>0</v>
      </c>
      <c r="F74" s="351">
        <f t="shared" si="35"/>
        <v>0</v>
      </c>
      <c r="G74" s="351">
        <f t="shared" si="35"/>
        <v>0</v>
      </c>
      <c r="H74" s="351">
        <f t="shared" si="35"/>
        <v>2359.1999999999998</v>
      </c>
    </row>
    <row r="75" spans="1:8" s="261" customFormat="1">
      <c r="A75" s="528"/>
      <c r="B75" s="528"/>
      <c r="C75" s="260" t="s">
        <v>225</v>
      </c>
      <c r="D75" s="303">
        <f t="shared" si="34"/>
        <v>1179.5999999999999</v>
      </c>
      <c r="E75" s="262"/>
      <c r="F75" s="262"/>
      <c r="G75" s="262"/>
      <c r="H75" s="226">
        <f>+ROUND((6*'Հավելված N 10'!$G$25/1000+4*'Հավելված N 10'!$G$26/1000),1)</f>
        <v>1179.5999999999999</v>
      </c>
    </row>
    <row r="76" spans="1:8" s="261" customFormat="1">
      <c r="A76" s="530"/>
      <c r="B76" s="530"/>
      <c r="C76" s="260" t="s">
        <v>226</v>
      </c>
      <c r="D76" s="303">
        <f t="shared" si="34"/>
        <v>1179.5999999999999</v>
      </c>
      <c r="E76" s="262"/>
      <c r="F76" s="262"/>
      <c r="G76" s="262"/>
      <c r="H76" s="226">
        <f>+ROUND((6*'Հավելված N 10'!$G$25/1000+4*'Հավելված N 10'!$G$26/1000),1)</f>
        <v>1179.5999999999999</v>
      </c>
    </row>
    <row r="77" spans="1:8" s="302" customFormat="1">
      <c r="A77" s="247"/>
      <c r="B77" s="247"/>
      <c r="C77" s="300" t="s">
        <v>202</v>
      </c>
      <c r="D77" s="301">
        <f t="shared" ref="D77:D81" si="36">SUM(E77:H77)</f>
        <v>381.2</v>
      </c>
      <c r="E77" s="351">
        <f>SUM(E78:E81)</f>
        <v>0</v>
      </c>
      <c r="F77" s="351">
        <f t="shared" ref="F77:H77" si="37">SUM(F78:F81)</f>
        <v>0</v>
      </c>
      <c r="G77" s="351">
        <f t="shared" si="37"/>
        <v>0</v>
      </c>
      <c r="H77" s="351">
        <f t="shared" si="37"/>
        <v>381.2</v>
      </c>
    </row>
    <row r="78" spans="1:8" s="261" customFormat="1">
      <c r="A78" s="528"/>
      <c r="B78" s="528"/>
      <c r="C78" s="260" t="s">
        <v>256</v>
      </c>
      <c r="D78" s="303">
        <f t="shared" si="36"/>
        <v>95.3</v>
      </c>
      <c r="E78" s="262"/>
      <c r="F78" s="262"/>
      <c r="G78" s="262"/>
      <c r="H78" s="226">
        <v>95.3</v>
      </c>
    </row>
    <row r="79" spans="1:8" s="261" customFormat="1">
      <c r="A79" s="529"/>
      <c r="B79" s="529"/>
      <c r="C79" s="260" t="s">
        <v>257</v>
      </c>
      <c r="D79" s="303">
        <f t="shared" si="36"/>
        <v>95.3</v>
      </c>
      <c r="E79" s="262"/>
      <c r="F79" s="262"/>
      <c r="G79" s="262"/>
      <c r="H79" s="226">
        <v>95.3</v>
      </c>
    </row>
    <row r="80" spans="1:8" s="261" customFormat="1">
      <c r="A80" s="529"/>
      <c r="B80" s="529"/>
      <c r="C80" s="260" t="s">
        <v>258</v>
      </c>
      <c r="D80" s="303">
        <f t="shared" si="36"/>
        <v>95.3</v>
      </c>
      <c r="E80" s="262"/>
      <c r="F80" s="262"/>
      <c r="G80" s="262"/>
      <c r="H80" s="226">
        <v>95.3</v>
      </c>
    </row>
    <row r="81" spans="1:9" s="261" customFormat="1">
      <c r="A81" s="530"/>
      <c r="B81" s="530"/>
      <c r="C81" s="260" t="s">
        <v>259</v>
      </c>
      <c r="D81" s="303">
        <f t="shared" si="36"/>
        <v>95.3</v>
      </c>
      <c r="E81" s="262"/>
      <c r="F81" s="262"/>
      <c r="G81" s="262"/>
      <c r="H81" s="226">
        <v>95.3</v>
      </c>
    </row>
    <row r="82" spans="1:9" s="302" customFormat="1">
      <c r="A82" s="247"/>
      <c r="B82" s="247"/>
      <c r="C82" s="300" t="s">
        <v>201</v>
      </c>
      <c r="D82" s="301">
        <f t="shared" ref="D82:D85" si="38">SUM(E82:H82)</f>
        <v>857.59999999999991</v>
      </c>
      <c r="E82" s="351">
        <f>SUM(E83:E91)</f>
        <v>0</v>
      </c>
      <c r="F82" s="351">
        <f t="shared" ref="F82:H82" si="39">SUM(F83:F91)</f>
        <v>0</v>
      </c>
      <c r="G82" s="351">
        <f t="shared" si="39"/>
        <v>0</v>
      </c>
      <c r="H82" s="351">
        <f t="shared" si="39"/>
        <v>857.59999999999991</v>
      </c>
    </row>
    <row r="83" spans="1:9" s="261" customFormat="1">
      <c r="A83" s="528"/>
      <c r="B83" s="528"/>
      <c r="C83" s="260" t="s">
        <v>239</v>
      </c>
      <c r="D83" s="303">
        <f t="shared" ref="D83" si="40">SUM(E83:H83)</f>
        <v>95.3</v>
      </c>
      <c r="E83" s="262"/>
      <c r="F83" s="262"/>
      <c r="G83" s="262"/>
      <c r="H83" s="226">
        <v>95.3</v>
      </c>
    </row>
    <row r="84" spans="1:9" s="261" customFormat="1">
      <c r="A84" s="529"/>
      <c r="B84" s="529"/>
      <c r="C84" s="260" t="s">
        <v>233</v>
      </c>
      <c r="D84" s="303">
        <f t="shared" si="38"/>
        <v>95.3</v>
      </c>
      <c r="E84" s="262"/>
      <c r="F84" s="262"/>
      <c r="G84" s="262"/>
      <c r="H84" s="226">
        <v>95.3</v>
      </c>
    </row>
    <row r="85" spans="1:9" s="261" customFormat="1">
      <c r="A85" s="529"/>
      <c r="B85" s="529"/>
      <c r="C85" s="260" t="s">
        <v>234</v>
      </c>
      <c r="D85" s="303">
        <f t="shared" si="38"/>
        <v>95.3</v>
      </c>
      <c r="E85" s="262"/>
      <c r="F85" s="262"/>
      <c r="G85" s="262"/>
      <c r="H85" s="226">
        <v>95.3</v>
      </c>
    </row>
    <row r="86" spans="1:9" s="261" customFormat="1">
      <c r="A86" s="529"/>
      <c r="B86" s="529"/>
      <c r="C86" s="260" t="s">
        <v>236</v>
      </c>
      <c r="D86" s="303">
        <f t="shared" ref="D86" si="41">SUM(E86:H86)</f>
        <v>95.3</v>
      </c>
      <c r="E86" s="262"/>
      <c r="F86" s="262"/>
      <c r="G86" s="262"/>
      <c r="H86" s="226">
        <v>95.3</v>
      </c>
    </row>
    <row r="87" spans="1:9" s="261" customFormat="1">
      <c r="A87" s="529"/>
      <c r="B87" s="529"/>
      <c r="C87" s="260" t="s">
        <v>241</v>
      </c>
      <c r="D87" s="303">
        <f t="shared" ref="D87" si="42">SUM(E87:H87)</f>
        <v>95.3</v>
      </c>
      <c r="E87" s="262"/>
      <c r="F87" s="262"/>
      <c r="G87" s="262"/>
      <c r="H87" s="226">
        <v>95.3</v>
      </c>
    </row>
    <row r="88" spans="1:9" s="261" customFormat="1">
      <c r="A88" s="529"/>
      <c r="B88" s="529"/>
      <c r="C88" s="260" t="s">
        <v>237</v>
      </c>
      <c r="D88" s="303">
        <f t="shared" ref="D88:D90" si="43">SUM(E88:H88)</f>
        <v>95.3</v>
      </c>
      <c r="E88" s="262"/>
      <c r="F88" s="262"/>
      <c r="G88" s="262"/>
      <c r="H88" s="226">
        <v>95.3</v>
      </c>
    </row>
    <row r="89" spans="1:9" s="261" customFormat="1">
      <c r="A89" s="529"/>
      <c r="B89" s="529"/>
      <c r="C89" s="260" t="s">
        <v>235</v>
      </c>
      <c r="D89" s="303">
        <f t="shared" si="43"/>
        <v>95.3</v>
      </c>
      <c r="E89" s="262"/>
      <c r="F89" s="262"/>
      <c r="G89" s="262"/>
      <c r="H89" s="226">
        <v>95.3</v>
      </c>
    </row>
    <row r="90" spans="1:9" s="261" customFormat="1">
      <c r="A90" s="529"/>
      <c r="B90" s="529"/>
      <c r="C90" s="260" t="s">
        <v>240</v>
      </c>
      <c r="D90" s="303">
        <f t="shared" si="43"/>
        <v>95.3</v>
      </c>
      <c r="E90" s="262"/>
      <c r="F90" s="262"/>
      <c r="G90" s="262"/>
      <c r="H90" s="226">
        <v>95.3</v>
      </c>
    </row>
    <row r="91" spans="1:9" s="261" customFormat="1">
      <c r="A91" s="530"/>
      <c r="B91" s="530"/>
      <c r="C91" s="260" t="s">
        <v>238</v>
      </c>
      <c r="D91" s="303">
        <f t="shared" ref="D91" si="44">SUM(E91:H91)</f>
        <v>95.2</v>
      </c>
      <c r="E91" s="262"/>
      <c r="F91" s="262"/>
      <c r="G91" s="262"/>
      <c r="H91" s="226">
        <f>ROUND(6*'Հավելված N 10'!$G$24/1000,1)</f>
        <v>95.2</v>
      </c>
    </row>
    <row r="92" spans="1:9" s="6" customFormat="1">
      <c r="A92" s="352"/>
      <c r="B92" s="352"/>
      <c r="C92" s="300" t="s">
        <v>199</v>
      </c>
      <c r="D92" s="231">
        <f t="shared" ref="D92:D93" si="45">SUM(E92:H92)</f>
        <v>809.8</v>
      </c>
      <c r="E92" s="58">
        <f>+E93</f>
        <v>0</v>
      </c>
      <c r="F92" s="58">
        <f t="shared" ref="F92:H92" si="46">+F93</f>
        <v>0</v>
      </c>
      <c r="G92" s="58">
        <f t="shared" si="46"/>
        <v>0</v>
      </c>
      <c r="H92" s="58">
        <f t="shared" si="46"/>
        <v>809.8</v>
      </c>
    </row>
    <row r="93" spans="1:9">
      <c r="A93" s="352"/>
      <c r="B93" s="352"/>
      <c r="C93" s="260" t="s">
        <v>227</v>
      </c>
      <c r="D93" s="232">
        <f t="shared" si="45"/>
        <v>809.8</v>
      </c>
      <c r="E93" s="226"/>
      <c r="F93" s="226"/>
      <c r="G93" s="226"/>
      <c r="H93" s="226">
        <v>809.8</v>
      </c>
    </row>
    <row r="94" spans="1:9" s="394" customFormat="1" ht="67.650000000000006">
      <c r="A94" s="333">
        <v>1183</v>
      </c>
      <c r="B94" s="382">
        <v>32013</v>
      </c>
      <c r="C94" s="263" t="s">
        <v>310</v>
      </c>
      <c r="D94" s="244">
        <f>SUM(E94:H94)</f>
        <v>6750</v>
      </c>
      <c r="E94" s="244">
        <f>+E96</f>
        <v>0</v>
      </c>
      <c r="F94" s="244">
        <f t="shared" ref="F94:H94" si="47">+F96</f>
        <v>0</v>
      </c>
      <c r="G94" s="244">
        <f t="shared" si="47"/>
        <v>6750</v>
      </c>
      <c r="H94" s="244">
        <f t="shared" si="47"/>
        <v>0</v>
      </c>
    </row>
    <row r="95" spans="1:9">
      <c r="A95" s="350"/>
      <c r="B95" s="350"/>
      <c r="C95" s="395" t="s">
        <v>23</v>
      </c>
      <c r="D95" s="247"/>
      <c r="E95" s="396"/>
      <c r="F95" s="360"/>
      <c r="G95" s="247"/>
      <c r="H95" s="247"/>
    </row>
    <row r="96" spans="1:9" s="401" customFormat="1" ht="16.95" customHeight="1">
      <c r="A96" s="352"/>
      <c r="B96" s="352"/>
      <c r="C96" s="402" t="s">
        <v>201</v>
      </c>
      <c r="D96" s="399">
        <f>SUM(E96:H96)</f>
        <v>6750</v>
      </c>
      <c r="E96" s="399">
        <f>SUM(E97:E132)</f>
        <v>0</v>
      </c>
      <c r="F96" s="399">
        <f t="shared" ref="F96:H96" si="48">SUM(F97:F132)</f>
        <v>0</v>
      </c>
      <c r="G96" s="399">
        <f>SUM(G97:G132)</f>
        <v>6750</v>
      </c>
      <c r="H96" s="399">
        <f t="shared" si="48"/>
        <v>0</v>
      </c>
      <c r="I96" s="400"/>
    </row>
    <row r="97" spans="1:8" s="398" customFormat="1">
      <c r="A97" s="531"/>
      <c r="B97" s="528"/>
      <c r="C97" s="118" t="s">
        <v>314</v>
      </c>
      <c r="D97" s="397">
        <f t="shared" ref="D97:D102" si="49">+E97+F97+G97+H97</f>
        <v>1125</v>
      </c>
      <c r="E97" s="397"/>
      <c r="F97" s="397"/>
      <c r="G97" s="397">
        <f>+'Հավելված N 10'!I64</f>
        <v>1125</v>
      </c>
      <c r="H97" s="397"/>
    </row>
    <row r="98" spans="1:8" s="398" customFormat="1">
      <c r="A98" s="529"/>
      <c r="B98" s="529"/>
      <c r="C98" s="118" t="s">
        <v>315</v>
      </c>
      <c r="D98" s="397">
        <f t="shared" si="49"/>
        <v>1125</v>
      </c>
      <c r="E98" s="397"/>
      <c r="F98" s="397"/>
      <c r="G98" s="397">
        <f>+'Հավելված N 10'!I65</f>
        <v>1125</v>
      </c>
      <c r="H98" s="397"/>
    </row>
    <row r="99" spans="1:8" s="398" customFormat="1">
      <c r="A99" s="529"/>
      <c r="B99" s="529"/>
      <c r="C99" s="118" t="s">
        <v>316</v>
      </c>
      <c r="D99" s="397">
        <f t="shared" si="49"/>
        <v>1125</v>
      </c>
      <c r="E99" s="397"/>
      <c r="F99" s="397"/>
      <c r="G99" s="397">
        <f>+'Հավելված N 10'!I66</f>
        <v>1125</v>
      </c>
      <c r="H99" s="397"/>
    </row>
    <row r="100" spans="1:8" s="398" customFormat="1">
      <c r="A100" s="529"/>
      <c r="B100" s="529"/>
      <c r="C100" s="118" t="s">
        <v>317</v>
      </c>
      <c r="D100" s="397">
        <f t="shared" si="49"/>
        <v>1125</v>
      </c>
      <c r="E100" s="397"/>
      <c r="F100" s="397"/>
      <c r="G100" s="397">
        <f>+'Հավելված N 10'!I67</f>
        <v>1125</v>
      </c>
      <c r="H100" s="397"/>
    </row>
    <row r="101" spans="1:8" s="398" customFormat="1">
      <c r="A101" s="529"/>
      <c r="B101" s="529"/>
      <c r="C101" s="118" t="s">
        <v>318</v>
      </c>
      <c r="D101" s="397">
        <f t="shared" si="49"/>
        <v>1125</v>
      </c>
      <c r="E101" s="397"/>
      <c r="F101" s="397"/>
      <c r="G101" s="397">
        <f>+'Հավելված N 10'!I68</f>
        <v>1125</v>
      </c>
      <c r="H101" s="397"/>
    </row>
    <row r="102" spans="1:8" s="398" customFormat="1">
      <c r="A102" s="530"/>
      <c r="B102" s="530"/>
      <c r="C102" s="118" t="s">
        <v>319</v>
      </c>
      <c r="D102" s="397">
        <f t="shared" si="49"/>
        <v>1125</v>
      </c>
      <c r="E102" s="397"/>
      <c r="F102" s="397"/>
      <c r="G102" s="397">
        <f>+'Հավելված N 10'!I69</f>
        <v>1125</v>
      </c>
      <c r="H102" s="397"/>
    </row>
  </sheetData>
  <mergeCells count="26">
    <mergeCell ref="B17:B20"/>
    <mergeCell ref="A17:A20"/>
    <mergeCell ref="A23:A24"/>
    <mergeCell ref="B23:B24"/>
    <mergeCell ref="B75:B76"/>
    <mergeCell ref="A75:A76"/>
    <mergeCell ref="A25:A26"/>
    <mergeCell ref="B25:B26"/>
    <mergeCell ref="A27:A28"/>
    <mergeCell ref="B27:B28"/>
    <mergeCell ref="F1:H1"/>
    <mergeCell ref="F2:H2"/>
    <mergeCell ref="F3:H3"/>
    <mergeCell ref="A5:H6"/>
    <mergeCell ref="A9:B9"/>
    <mergeCell ref="C9:C10"/>
    <mergeCell ref="D9:D10"/>
    <mergeCell ref="E9:H9"/>
    <mergeCell ref="B97:B102"/>
    <mergeCell ref="A97:A102"/>
    <mergeCell ref="A83:A91"/>
    <mergeCell ref="B83:B91"/>
    <mergeCell ref="B59:B73"/>
    <mergeCell ref="A59:A73"/>
    <mergeCell ref="B78:B81"/>
    <mergeCell ref="A78:A81"/>
  </mergeCells>
  <pageMargins left="0.7" right="0.7" top="0.75" bottom="0.75" header="0.3" footer="0.3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19"/>
  <sheetViews>
    <sheetView tabSelected="1" topLeftCell="A7" zoomScale="90" zoomScaleNormal="90" workbookViewId="0">
      <selection activeCell="H14" sqref="H14"/>
    </sheetView>
  </sheetViews>
  <sheetFormatPr defaultColWidth="9.09765625" defaultRowHeight="18"/>
  <cols>
    <col min="1" max="1" width="9.09765625" style="8"/>
    <col min="2" max="3" width="9.8984375" style="8" customWidth="1"/>
    <col min="4" max="4" width="54.296875" style="8" customWidth="1"/>
    <col min="5" max="5" width="21.3984375" style="8" customWidth="1"/>
    <col min="6" max="7" width="21.3984375" style="228" customWidth="1"/>
    <col min="8" max="8" width="50.09765625" style="8" customWidth="1"/>
    <col min="9" max="10" width="9.09765625" style="8"/>
    <col min="11" max="11" width="12.296875" style="8" customWidth="1"/>
    <col min="12" max="16384" width="9.09765625" style="8"/>
  </cols>
  <sheetData>
    <row r="1" spans="2:8" s="319" customFormat="1" ht="37.5" customHeight="1">
      <c r="D1" s="554" t="s">
        <v>111</v>
      </c>
      <c r="E1" s="554"/>
      <c r="F1" s="554"/>
      <c r="G1" s="554"/>
    </row>
    <row r="2" spans="2:8" s="319" customFormat="1" ht="17.45" customHeight="1">
      <c r="D2" s="553" t="s">
        <v>260</v>
      </c>
      <c r="E2" s="553"/>
      <c r="F2" s="553"/>
      <c r="G2" s="553"/>
    </row>
    <row r="3" spans="2:8" s="319" customFormat="1" ht="17.45" customHeight="1">
      <c r="D3" s="553" t="s">
        <v>109</v>
      </c>
      <c r="E3" s="553"/>
      <c r="F3" s="553"/>
      <c r="G3" s="553"/>
    </row>
    <row r="4" spans="2:8" ht="13.5" customHeight="1">
      <c r="D4" s="320"/>
      <c r="E4" s="320"/>
      <c r="F4" s="369"/>
      <c r="G4" s="369"/>
    </row>
    <row r="5" spans="2:8" ht="85.5" customHeight="1">
      <c r="B5" s="470" t="s">
        <v>261</v>
      </c>
      <c r="C5" s="470"/>
      <c r="D5" s="470"/>
      <c r="E5" s="470"/>
      <c r="F5" s="470"/>
      <c r="G5" s="470"/>
    </row>
    <row r="6" spans="2:8">
      <c r="E6" s="73"/>
    </row>
    <row r="7" spans="2:8">
      <c r="E7" s="73"/>
    </row>
    <row r="8" spans="2:8">
      <c r="E8" s="321"/>
      <c r="F8" s="354"/>
      <c r="G8" s="354" t="s">
        <v>30</v>
      </c>
    </row>
    <row r="9" spans="2:8" ht="72.55" customHeight="1">
      <c r="B9" s="536" t="s">
        <v>64</v>
      </c>
      <c r="C9" s="537"/>
      <c r="D9" s="538" t="s">
        <v>65</v>
      </c>
      <c r="E9" s="548" t="s">
        <v>204</v>
      </c>
      <c r="F9" s="549"/>
      <c r="G9" s="550"/>
    </row>
    <row r="10" spans="2:8" ht="23.9" customHeight="1">
      <c r="B10" s="557" t="s">
        <v>68</v>
      </c>
      <c r="C10" s="556" t="s">
        <v>69</v>
      </c>
      <c r="D10" s="555"/>
      <c r="E10" s="551" t="s">
        <v>213</v>
      </c>
      <c r="F10" s="559" t="s">
        <v>66</v>
      </c>
      <c r="G10" s="559" t="s">
        <v>67</v>
      </c>
    </row>
    <row r="11" spans="2:8" ht="59.9" customHeight="1">
      <c r="B11" s="558"/>
      <c r="C11" s="556"/>
      <c r="D11" s="539"/>
      <c r="E11" s="541"/>
      <c r="F11" s="560"/>
      <c r="G11" s="560"/>
      <c r="H11" s="73"/>
    </row>
    <row r="12" spans="2:8" ht="33.85">
      <c r="B12" s="214"/>
      <c r="C12" s="214"/>
      <c r="D12" s="1" t="s">
        <v>72</v>
      </c>
      <c r="E12" s="57">
        <f>+E14+E24+E34+E40+E46+E57+E65+E109</f>
        <v>31174.7</v>
      </c>
      <c r="F12" s="57">
        <f>+ROUND((F14+F24+F34+F40+F46+F57+F65+F109),1)</f>
        <v>0</v>
      </c>
      <c r="G12" s="57">
        <f>+ROUND((G14+G24+G34+G40+G46+G57+G65+G109),1)</f>
        <v>0</v>
      </c>
      <c r="H12" s="185"/>
    </row>
    <row r="13" spans="2:8">
      <c r="B13" s="214"/>
      <c r="C13" s="214"/>
      <c r="D13" s="32" t="s">
        <v>73</v>
      </c>
      <c r="E13" s="215"/>
      <c r="F13" s="355"/>
      <c r="G13" s="355"/>
    </row>
    <row r="14" spans="2:8" ht="70.5" customHeight="1">
      <c r="B14" s="108">
        <v>1045</v>
      </c>
      <c r="C14" s="108">
        <v>32001</v>
      </c>
      <c r="D14" s="90" t="s">
        <v>126</v>
      </c>
      <c r="E14" s="315">
        <f>+E16+E20</f>
        <v>438.90000000000146</v>
      </c>
      <c r="F14" s="315">
        <f t="shared" ref="F14:G14" si="0">+F16+F20</f>
        <v>-30735.800000000003</v>
      </c>
      <c r="G14" s="315">
        <f t="shared" si="0"/>
        <v>-30735.800000000003</v>
      </c>
      <c r="H14" s="185"/>
    </row>
    <row r="15" spans="2:8">
      <c r="B15" s="108"/>
      <c r="C15" s="108"/>
      <c r="D15" s="2" t="s">
        <v>70</v>
      </c>
      <c r="E15" s="33"/>
      <c r="F15" s="33"/>
      <c r="G15" s="33"/>
    </row>
    <row r="16" spans="2:8" ht="33.85">
      <c r="B16" s="350"/>
      <c r="C16" s="350"/>
      <c r="D16" s="109" t="s">
        <v>52</v>
      </c>
      <c r="E16" s="364">
        <f>+E18</f>
        <v>-57352.1</v>
      </c>
      <c r="F16" s="364">
        <f>+F18</f>
        <v>-88526.8</v>
      </c>
      <c r="G16" s="364">
        <f>+G18</f>
        <v>-88526.8</v>
      </c>
    </row>
    <row r="17" spans="2:8" ht="16.95" customHeight="1">
      <c r="B17" s="350"/>
      <c r="C17" s="350"/>
      <c r="D17" s="2" t="s">
        <v>114</v>
      </c>
      <c r="E17" s="33"/>
      <c r="F17" s="370"/>
      <c r="G17" s="356"/>
    </row>
    <row r="18" spans="2:8">
      <c r="B18" s="350"/>
      <c r="C18" s="350"/>
      <c r="D18" s="36" t="s">
        <v>128</v>
      </c>
      <c r="E18" s="316">
        <f>+E19</f>
        <v>-57352.1</v>
      </c>
      <c r="F18" s="316">
        <f>+F19</f>
        <v>-88526.8</v>
      </c>
      <c r="G18" s="316">
        <f>+G19</f>
        <v>-88526.8</v>
      </c>
    </row>
    <row r="19" spans="2:8" ht="36">
      <c r="B19" s="350"/>
      <c r="C19" s="350"/>
      <c r="D19" s="322" t="s">
        <v>218</v>
      </c>
      <c r="E19" s="312">
        <v>-57352.1</v>
      </c>
      <c r="F19" s="312">
        <f>+'Հավելված N 5'!D18</f>
        <v>-88526.8</v>
      </c>
      <c r="G19" s="312">
        <f>+F19</f>
        <v>-88526.8</v>
      </c>
      <c r="H19" s="228"/>
    </row>
    <row r="20" spans="2:8">
      <c r="B20" s="350"/>
      <c r="C20" s="350"/>
      <c r="D20" s="109" t="s">
        <v>84</v>
      </c>
      <c r="E20" s="265">
        <f>+E22</f>
        <v>57791</v>
      </c>
      <c r="F20" s="265">
        <f>+F22</f>
        <v>57791</v>
      </c>
      <c r="G20" s="265">
        <f>+G22</f>
        <v>57791</v>
      </c>
    </row>
    <row r="21" spans="2:8" ht="16.95" customHeight="1">
      <c r="B21" s="350"/>
      <c r="C21" s="350"/>
      <c r="D21" s="2" t="s">
        <v>114</v>
      </c>
      <c r="E21" s="33"/>
      <c r="F21" s="370"/>
      <c r="G21" s="356"/>
    </row>
    <row r="22" spans="2:8">
      <c r="B22" s="350"/>
      <c r="C22" s="350"/>
      <c r="D22" s="36" t="s">
        <v>127</v>
      </c>
      <c r="E22" s="316">
        <f>+E23</f>
        <v>57791</v>
      </c>
      <c r="F22" s="316">
        <f>+F23</f>
        <v>57791</v>
      </c>
      <c r="G22" s="316">
        <f>+G23</f>
        <v>57791</v>
      </c>
    </row>
    <row r="23" spans="2:8" ht="36">
      <c r="B23" s="350"/>
      <c r="C23" s="350"/>
      <c r="D23" s="224" t="s">
        <v>219</v>
      </c>
      <c r="E23" s="312">
        <f>+'Հավելված N 5'!D20</f>
        <v>57791</v>
      </c>
      <c r="F23" s="312">
        <f>+E23</f>
        <v>57791</v>
      </c>
      <c r="G23" s="312">
        <f>+F23</f>
        <v>57791</v>
      </c>
      <c r="H23" s="228"/>
    </row>
    <row r="24" spans="2:8" ht="72" customHeight="1">
      <c r="B24" s="229">
        <v>1130</v>
      </c>
      <c r="C24" s="229">
        <v>32001</v>
      </c>
      <c r="D24" s="90" t="s">
        <v>221</v>
      </c>
      <c r="E24" s="315">
        <f>+E26</f>
        <v>1428.7</v>
      </c>
      <c r="F24" s="315">
        <f>+F26</f>
        <v>1428.7</v>
      </c>
      <c r="G24" s="315">
        <f>+G26</f>
        <v>1428.7</v>
      </c>
      <c r="H24" s="185"/>
    </row>
    <row r="25" spans="2:8">
      <c r="B25" s="108"/>
      <c r="C25" s="108"/>
      <c r="D25" s="2" t="s">
        <v>70</v>
      </c>
      <c r="E25" s="33"/>
      <c r="F25" s="33"/>
      <c r="G25" s="33"/>
    </row>
    <row r="26" spans="2:8" ht="33.85">
      <c r="B26" s="350"/>
      <c r="C26" s="350"/>
      <c r="D26" s="109" t="s">
        <v>52</v>
      </c>
      <c r="E26" s="34">
        <f>+E28+E30+E32</f>
        <v>1428.7</v>
      </c>
      <c r="F26" s="34">
        <f t="shared" ref="F26:G26" si="1">+F28+F30+F32</f>
        <v>1428.7</v>
      </c>
      <c r="G26" s="34">
        <f t="shared" si="1"/>
        <v>1428.7</v>
      </c>
    </row>
    <row r="27" spans="2:8" ht="16.95" customHeight="1">
      <c r="B27" s="350"/>
      <c r="C27" s="350"/>
      <c r="D27" s="2" t="s">
        <v>114</v>
      </c>
      <c r="E27" s="33"/>
      <c r="F27" s="33"/>
      <c r="G27" s="33"/>
    </row>
    <row r="28" spans="2:8">
      <c r="B28" s="350"/>
      <c r="C28" s="350"/>
      <c r="D28" s="230" t="s">
        <v>127</v>
      </c>
      <c r="E28" s="316">
        <f>+E29</f>
        <v>476.2</v>
      </c>
      <c r="F28" s="316">
        <f>+F29</f>
        <v>476.2</v>
      </c>
      <c r="G28" s="316">
        <f>+G29</f>
        <v>476.2</v>
      </c>
    </row>
    <row r="29" spans="2:8" ht="54">
      <c r="B29" s="350"/>
      <c r="C29" s="350"/>
      <c r="D29" s="30" t="s">
        <v>231</v>
      </c>
      <c r="E29" s="312">
        <f>+'Հավելված N 5'!H24</f>
        <v>476.2</v>
      </c>
      <c r="F29" s="312">
        <f>+E29</f>
        <v>476.2</v>
      </c>
      <c r="G29" s="312">
        <f>+F29</f>
        <v>476.2</v>
      </c>
      <c r="H29" s="228"/>
    </row>
    <row r="30" spans="2:8">
      <c r="B30" s="350"/>
      <c r="C30" s="350"/>
      <c r="D30" s="230" t="s">
        <v>202</v>
      </c>
      <c r="E30" s="316">
        <f>+E31</f>
        <v>476.2</v>
      </c>
      <c r="F30" s="316">
        <f>+F31</f>
        <v>476.2</v>
      </c>
      <c r="G30" s="316">
        <f>+G31</f>
        <v>476.2</v>
      </c>
    </row>
    <row r="31" spans="2:8" ht="54">
      <c r="B31" s="350"/>
      <c r="C31" s="350"/>
      <c r="D31" s="30" t="s">
        <v>230</v>
      </c>
      <c r="E31" s="312">
        <f>+'Հավելված N 5'!H26</f>
        <v>476.2</v>
      </c>
      <c r="F31" s="312">
        <f>+E31</f>
        <v>476.2</v>
      </c>
      <c r="G31" s="312">
        <f>+F31</f>
        <v>476.2</v>
      </c>
      <c r="H31" s="228"/>
    </row>
    <row r="32" spans="2:8">
      <c r="B32" s="350"/>
      <c r="C32" s="350"/>
      <c r="D32" s="230" t="s">
        <v>201</v>
      </c>
      <c r="E32" s="316">
        <f>+E33</f>
        <v>476.3</v>
      </c>
      <c r="F32" s="316">
        <f>+F33</f>
        <v>476.3</v>
      </c>
      <c r="G32" s="316">
        <f>+G33</f>
        <v>476.3</v>
      </c>
    </row>
    <row r="33" spans="2:8" ht="54">
      <c r="B33" s="350"/>
      <c r="C33" s="350"/>
      <c r="D33" s="30" t="s">
        <v>232</v>
      </c>
      <c r="E33" s="312">
        <f>+'Հավելված N 5'!H28</f>
        <v>476.3</v>
      </c>
      <c r="F33" s="312">
        <f>+E33</f>
        <v>476.3</v>
      </c>
      <c r="G33" s="312">
        <f>+F33</f>
        <v>476.3</v>
      </c>
      <c r="H33" s="228"/>
    </row>
    <row r="34" spans="2:8">
      <c r="B34" s="425">
        <v>1163</v>
      </c>
      <c r="C34" s="425">
        <v>32002</v>
      </c>
      <c r="D34" s="245" t="s">
        <v>345</v>
      </c>
      <c r="E34" s="57">
        <f>+E36</f>
        <v>5315.9</v>
      </c>
      <c r="F34" s="57">
        <f t="shared" ref="F34:G34" si="2">+F36</f>
        <v>5315.9</v>
      </c>
      <c r="G34" s="57">
        <f t="shared" si="2"/>
        <v>5315.9</v>
      </c>
    </row>
    <row r="35" spans="2:8">
      <c r="B35" s="108"/>
      <c r="C35" s="108"/>
      <c r="D35" s="2" t="s">
        <v>70</v>
      </c>
      <c r="E35" s="35"/>
      <c r="F35" s="35"/>
      <c r="G35" s="35"/>
    </row>
    <row r="36" spans="2:8">
      <c r="B36" s="350"/>
      <c r="C36" s="350"/>
      <c r="D36" s="109" t="s">
        <v>84</v>
      </c>
      <c r="E36" s="55">
        <f>+E38</f>
        <v>5315.9</v>
      </c>
      <c r="F36" s="55">
        <f t="shared" ref="F36:G36" si="3">+F38</f>
        <v>5315.9</v>
      </c>
      <c r="G36" s="55">
        <f t="shared" si="3"/>
        <v>5315.9</v>
      </c>
    </row>
    <row r="37" spans="2:8" ht="17.45" customHeight="1">
      <c r="B37" s="350"/>
      <c r="C37" s="350"/>
      <c r="D37" s="235" t="s">
        <v>114</v>
      </c>
      <c r="E37" s="33"/>
      <c r="F37" s="370"/>
      <c r="G37" s="356"/>
    </row>
    <row r="38" spans="2:8">
      <c r="B38" s="350"/>
      <c r="C38" s="350"/>
      <c r="D38" s="446" t="s">
        <v>128</v>
      </c>
      <c r="E38" s="314">
        <f>+E39</f>
        <v>5315.9</v>
      </c>
      <c r="F38" s="314">
        <f t="shared" ref="F38" si="4">+F39</f>
        <v>5315.9</v>
      </c>
      <c r="G38" s="314">
        <f t="shared" ref="G38" si="5">+G39</f>
        <v>5315.9</v>
      </c>
    </row>
    <row r="39" spans="2:8" ht="36">
      <c r="B39" s="450"/>
      <c r="C39" s="450"/>
      <c r="D39" s="118" t="s">
        <v>346</v>
      </c>
      <c r="E39" s="313">
        <f>+'Հավելված N 5'!D32</f>
        <v>5315.9</v>
      </c>
      <c r="F39" s="313">
        <f>+E39</f>
        <v>5315.9</v>
      </c>
      <c r="G39" s="313">
        <f>+F39</f>
        <v>5315.9</v>
      </c>
    </row>
    <row r="40" spans="2:8" ht="33.85">
      <c r="B40" s="56">
        <v>1183</v>
      </c>
      <c r="C40" s="56">
        <v>32001</v>
      </c>
      <c r="D40" s="245" t="s">
        <v>190</v>
      </c>
      <c r="E40" s="57">
        <f>+E42</f>
        <v>942.1</v>
      </c>
      <c r="F40" s="57">
        <f t="shared" ref="F40:G40" si="6">+F42</f>
        <v>942.1</v>
      </c>
      <c r="G40" s="57">
        <f t="shared" si="6"/>
        <v>942.1</v>
      </c>
    </row>
    <row r="41" spans="2:8">
      <c r="B41" s="108"/>
      <c r="C41" s="108"/>
      <c r="D41" s="2" t="s">
        <v>70</v>
      </c>
      <c r="E41" s="35"/>
      <c r="F41" s="35"/>
      <c r="G41" s="35"/>
    </row>
    <row r="42" spans="2:8" ht="33.85">
      <c r="B42" s="350"/>
      <c r="C42" s="350"/>
      <c r="D42" s="234" t="s">
        <v>52</v>
      </c>
      <c r="E42" s="55">
        <f>+E44</f>
        <v>942.1</v>
      </c>
      <c r="F42" s="55">
        <f>+F44</f>
        <v>942.1</v>
      </c>
      <c r="G42" s="55">
        <f>+G44</f>
        <v>942.1</v>
      </c>
    </row>
    <row r="43" spans="2:8" ht="17.45" customHeight="1">
      <c r="B43" s="350"/>
      <c r="C43" s="350"/>
      <c r="D43" s="235" t="s">
        <v>114</v>
      </c>
      <c r="E43" s="33"/>
      <c r="F43" s="370"/>
      <c r="G43" s="356"/>
    </row>
    <row r="44" spans="2:8">
      <c r="B44" s="350"/>
      <c r="C44" s="350"/>
      <c r="D44" s="59" t="s">
        <v>192</v>
      </c>
      <c r="E44" s="314">
        <f>+E45</f>
        <v>942.1</v>
      </c>
      <c r="F44" s="314">
        <f>+F45</f>
        <v>942.1</v>
      </c>
      <c r="G44" s="314">
        <f>+G45</f>
        <v>942.1</v>
      </c>
    </row>
    <row r="45" spans="2:8" ht="36">
      <c r="B45" s="350"/>
      <c r="C45" s="350"/>
      <c r="D45" s="31" t="s">
        <v>193</v>
      </c>
      <c r="E45" s="313">
        <f>+'Հավելված N 5'!D36</f>
        <v>942.1</v>
      </c>
      <c r="F45" s="313">
        <f>+E45</f>
        <v>942.1</v>
      </c>
      <c r="G45" s="313">
        <f>+F45</f>
        <v>942.1</v>
      </c>
    </row>
    <row r="46" spans="2:8" ht="67.650000000000006">
      <c r="B46" s="56">
        <v>1183</v>
      </c>
      <c r="C46" s="56">
        <v>32003</v>
      </c>
      <c r="D46" s="263" t="s">
        <v>320</v>
      </c>
      <c r="E46" s="57">
        <f>++E48+E56</f>
        <v>12579.3</v>
      </c>
      <c r="F46" s="57">
        <f>++F48+F56</f>
        <v>5829.2999999999993</v>
      </c>
      <c r="G46" s="57">
        <f>++G48+G56</f>
        <v>5829.2999999999993</v>
      </c>
    </row>
    <row r="47" spans="2:8">
      <c r="B47" s="108"/>
      <c r="C47" s="108"/>
      <c r="D47" s="2" t="s">
        <v>70</v>
      </c>
      <c r="E47" s="35"/>
      <c r="F47" s="35"/>
      <c r="G47" s="35"/>
    </row>
    <row r="48" spans="2:8">
      <c r="B48" s="350"/>
      <c r="C48" s="350"/>
      <c r="D48" s="109" t="s">
        <v>84</v>
      </c>
      <c r="E48" s="55">
        <f>+E50+E53</f>
        <v>12579.3</v>
      </c>
      <c r="F48" s="55">
        <f>+F50+F53</f>
        <v>12579.3</v>
      </c>
      <c r="G48" s="55">
        <f>+G50+G53</f>
        <v>12579.3</v>
      </c>
    </row>
    <row r="49" spans="2:7" ht="17.45" customHeight="1">
      <c r="B49" s="350"/>
      <c r="C49" s="350"/>
      <c r="D49" s="235" t="s">
        <v>114</v>
      </c>
      <c r="E49" s="33"/>
      <c r="F49" s="370"/>
      <c r="G49" s="356"/>
    </row>
    <row r="50" spans="2:7">
      <c r="B50" s="350"/>
      <c r="C50" s="350"/>
      <c r="D50" s="402" t="s">
        <v>348</v>
      </c>
      <c r="E50" s="314">
        <f>SUM(E51:E52)</f>
        <v>1050.8</v>
      </c>
      <c r="F50" s="314">
        <f>SUM(F51:F52)</f>
        <v>1050.8</v>
      </c>
      <c r="G50" s="314">
        <f>SUM(G51:G52)</f>
        <v>1050.8</v>
      </c>
    </row>
    <row r="51" spans="2:7" ht="36">
      <c r="B51" s="552"/>
      <c r="C51" s="552"/>
      <c r="D51" s="118" t="s">
        <v>349</v>
      </c>
      <c r="E51" s="313">
        <f>+'Հավելված N 5'!D41</f>
        <v>373.4</v>
      </c>
      <c r="F51" s="313">
        <f>+E51</f>
        <v>373.4</v>
      </c>
      <c r="G51" s="313">
        <f>+F51</f>
        <v>373.4</v>
      </c>
    </row>
    <row r="52" spans="2:7">
      <c r="B52" s="547"/>
      <c r="C52" s="547"/>
      <c r="D52" s="118" t="s">
        <v>350</v>
      </c>
      <c r="E52" s="313">
        <f>+'Հավելված N 5'!D42</f>
        <v>677.4</v>
      </c>
      <c r="F52" s="313">
        <f>+E52</f>
        <v>677.4</v>
      </c>
      <c r="G52" s="313">
        <f>+F52</f>
        <v>677.4</v>
      </c>
    </row>
    <row r="53" spans="2:7">
      <c r="B53" s="350"/>
      <c r="C53" s="350"/>
      <c r="D53" s="59" t="s">
        <v>127</v>
      </c>
      <c r="E53" s="314">
        <f>SUM(E54:E55)</f>
        <v>11528.5</v>
      </c>
      <c r="F53" s="314">
        <f>SUM(F54:F55)</f>
        <v>11528.5</v>
      </c>
      <c r="G53" s="314">
        <f>SUM(G54:G55)</f>
        <v>11528.5</v>
      </c>
    </row>
    <row r="54" spans="2:7">
      <c r="B54" s="552"/>
      <c r="C54" s="552"/>
      <c r="D54" s="31" t="s">
        <v>224</v>
      </c>
      <c r="E54" s="313">
        <f>+'Հավելված N 5'!D44</f>
        <v>5914.6</v>
      </c>
      <c r="F54" s="313">
        <f>+E54</f>
        <v>5914.6</v>
      </c>
      <c r="G54" s="313">
        <f>+F54</f>
        <v>5914.6</v>
      </c>
    </row>
    <row r="55" spans="2:7">
      <c r="B55" s="547"/>
      <c r="C55" s="547"/>
      <c r="D55" s="118" t="s">
        <v>347</v>
      </c>
      <c r="E55" s="313">
        <f>+'Հավելված N 5'!D45</f>
        <v>5613.9</v>
      </c>
      <c r="F55" s="313">
        <f>+E55</f>
        <v>5613.9</v>
      </c>
      <c r="G55" s="313">
        <f>+F55</f>
        <v>5613.9</v>
      </c>
    </row>
    <row r="56" spans="2:7">
      <c r="B56" s="350"/>
      <c r="C56" s="350"/>
      <c r="D56" s="234" t="s">
        <v>55</v>
      </c>
      <c r="E56" s="55">
        <v>0</v>
      </c>
      <c r="F56" s="55">
        <f>+'Հավելված N 5'!D39</f>
        <v>-6750</v>
      </c>
      <c r="G56" s="55">
        <f>+F56</f>
        <v>-6750</v>
      </c>
    </row>
    <row r="57" spans="2:7" ht="50.75">
      <c r="B57" s="56">
        <v>1183</v>
      </c>
      <c r="C57" s="56">
        <v>32007</v>
      </c>
      <c r="D57" s="263" t="s">
        <v>351</v>
      </c>
      <c r="E57" s="57">
        <f>+E59</f>
        <v>1930.2</v>
      </c>
      <c r="F57" s="57">
        <f t="shared" ref="F57:G57" si="7">+F59</f>
        <v>1930.2</v>
      </c>
      <c r="G57" s="57">
        <f t="shared" si="7"/>
        <v>1930.2</v>
      </c>
    </row>
    <row r="58" spans="2:7">
      <c r="B58" s="108"/>
      <c r="C58" s="108"/>
      <c r="D58" s="2" t="s">
        <v>70</v>
      </c>
      <c r="E58" s="35"/>
      <c r="F58" s="35"/>
      <c r="G58" s="35"/>
    </row>
    <row r="59" spans="2:7">
      <c r="B59" s="350"/>
      <c r="C59" s="350"/>
      <c r="D59" s="109" t="s">
        <v>84</v>
      </c>
      <c r="E59" s="55">
        <f>+E61+E63</f>
        <v>1930.2</v>
      </c>
      <c r="F59" s="55">
        <f>+F61+F63</f>
        <v>1930.2</v>
      </c>
      <c r="G59" s="55">
        <f>+G61+G63</f>
        <v>1930.2</v>
      </c>
    </row>
    <row r="60" spans="2:7" ht="17.45" customHeight="1">
      <c r="B60" s="350"/>
      <c r="C60" s="350"/>
      <c r="D60" s="235" t="s">
        <v>114</v>
      </c>
      <c r="E60" s="33"/>
      <c r="F60" s="370"/>
      <c r="G60" s="356"/>
    </row>
    <row r="61" spans="2:7">
      <c r="B61" s="350"/>
      <c r="C61" s="350"/>
      <c r="D61" s="402" t="s">
        <v>348</v>
      </c>
      <c r="E61" s="314">
        <f>+E62</f>
        <v>1080</v>
      </c>
      <c r="F61" s="314">
        <f t="shared" ref="F61:G61" si="8">+F62</f>
        <v>1080</v>
      </c>
      <c r="G61" s="314">
        <f t="shared" si="8"/>
        <v>1080</v>
      </c>
    </row>
    <row r="62" spans="2:7">
      <c r="B62" s="450"/>
      <c r="C62" s="450"/>
      <c r="D62" s="118" t="s">
        <v>352</v>
      </c>
      <c r="E62" s="313">
        <f>+'Հավելված N 5'!D49</f>
        <v>1080</v>
      </c>
      <c r="F62" s="313">
        <f>+E62</f>
        <v>1080</v>
      </c>
      <c r="G62" s="313">
        <f>+F62</f>
        <v>1080</v>
      </c>
    </row>
    <row r="63" spans="2:7">
      <c r="B63" s="350"/>
      <c r="C63" s="350"/>
      <c r="D63" s="59" t="s">
        <v>127</v>
      </c>
      <c r="E63" s="314">
        <f>+E64</f>
        <v>850.2</v>
      </c>
      <c r="F63" s="314">
        <f t="shared" ref="F63" si="9">+F64</f>
        <v>850.2</v>
      </c>
      <c r="G63" s="314">
        <f t="shared" ref="G63" si="10">+G64</f>
        <v>850.2</v>
      </c>
    </row>
    <row r="64" spans="2:7" ht="36">
      <c r="B64" s="450"/>
      <c r="C64" s="450"/>
      <c r="D64" s="118" t="s">
        <v>251</v>
      </c>
      <c r="E64" s="313">
        <f>+'Հավելված N 5'!D51</f>
        <v>850.2</v>
      </c>
      <c r="F64" s="313">
        <f>+E64</f>
        <v>850.2</v>
      </c>
      <c r="G64" s="313">
        <f>+F64</f>
        <v>850.2</v>
      </c>
    </row>
    <row r="65" spans="2:7" ht="33.85">
      <c r="B65" s="56">
        <v>1183</v>
      </c>
      <c r="C65" s="56">
        <v>32012</v>
      </c>
      <c r="D65" s="245" t="s">
        <v>189</v>
      </c>
      <c r="E65" s="57">
        <f t="shared" ref="E65" si="11">+E67</f>
        <v>8539.5999999999985</v>
      </c>
      <c r="F65" s="57">
        <f t="shared" ref="F65:G65" si="12">+F67</f>
        <v>8539.5999999999985</v>
      </c>
      <c r="G65" s="57">
        <f t="shared" si="12"/>
        <v>8539.5999999999985</v>
      </c>
    </row>
    <row r="66" spans="2:7">
      <c r="B66" s="108"/>
      <c r="C66" s="108"/>
      <c r="D66" s="2" t="s">
        <v>70</v>
      </c>
      <c r="E66" s="35"/>
      <c r="F66" s="35"/>
      <c r="G66" s="35"/>
    </row>
    <row r="67" spans="2:7" ht="33.85">
      <c r="B67" s="350"/>
      <c r="C67" s="350"/>
      <c r="D67" s="363" t="s">
        <v>52</v>
      </c>
      <c r="E67" s="366">
        <f>+E69+E71+E73+E89+E92+E97+E107</f>
        <v>8539.5999999999985</v>
      </c>
      <c r="F67" s="366">
        <f t="shared" ref="F67:G67" si="13">+F69+F71+F73+F89+F92+F97+F107</f>
        <v>8539.5999999999985</v>
      </c>
      <c r="G67" s="366">
        <f t="shared" si="13"/>
        <v>8539.5999999999985</v>
      </c>
    </row>
    <row r="68" spans="2:7" ht="17.45" customHeight="1">
      <c r="B68" s="350"/>
      <c r="C68" s="350"/>
      <c r="D68" s="362" t="s">
        <v>114</v>
      </c>
      <c r="E68" s="365"/>
      <c r="F68" s="371"/>
      <c r="G68" s="372"/>
    </row>
    <row r="69" spans="2:7">
      <c r="B69" s="350"/>
      <c r="C69" s="350"/>
      <c r="D69" s="59" t="s">
        <v>200</v>
      </c>
      <c r="E69" s="314">
        <f>+E70</f>
        <v>1179.5999999999999</v>
      </c>
      <c r="F69" s="314">
        <f>+F70</f>
        <v>1179.5999999999999</v>
      </c>
      <c r="G69" s="314">
        <f>+G70</f>
        <v>1179.5999999999999</v>
      </c>
    </row>
    <row r="70" spans="2:7">
      <c r="B70" s="350"/>
      <c r="C70" s="350"/>
      <c r="D70" s="31" t="s">
        <v>222</v>
      </c>
      <c r="E70" s="313">
        <f>+'Հավելված N 5'!D55</f>
        <v>1179.5999999999999</v>
      </c>
      <c r="F70" s="313">
        <f>+E70</f>
        <v>1179.5999999999999</v>
      </c>
      <c r="G70" s="313">
        <f>+F70</f>
        <v>1179.5999999999999</v>
      </c>
    </row>
    <row r="71" spans="2:7">
      <c r="B71" s="350"/>
      <c r="C71" s="350"/>
      <c r="D71" s="59" t="s">
        <v>129</v>
      </c>
      <c r="E71" s="314">
        <f>+E72</f>
        <v>809.7</v>
      </c>
      <c r="F71" s="314">
        <f t="shared" ref="F71:G71" si="14">+F72</f>
        <v>809.7</v>
      </c>
      <c r="G71" s="314">
        <f t="shared" si="14"/>
        <v>809.7</v>
      </c>
    </row>
    <row r="72" spans="2:7">
      <c r="B72" s="350"/>
      <c r="C72" s="350"/>
      <c r="D72" s="31" t="s">
        <v>223</v>
      </c>
      <c r="E72" s="313">
        <f>+'Հավելված N 5'!D57</f>
        <v>809.7</v>
      </c>
      <c r="F72" s="313">
        <f>+E72</f>
        <v>809.7</v>
      </c>
      <c r="G72" s="313">
        <f>+F72</f>
        <v>809.7</v>
      </c>
    </row>
    <row r="73" spans="2:7">
      <c r="B73" s="350"/>
      <c r="C73" s="350"/>
      <c r="D73" s="59" t="s">
        <v>127</v>
      </c>
      <c r="E73" s="314">
        <f>SUM(E74:E88)</f>
        <v>2142.5000000000005</v>
      </c>
      <c r="F73" s="314">
        <f t="shared" ref="F73:G73" si="15">SUM(F74:F88)</f>
        <v>2142.5000000000005</v>
      </c>
      <c r="G73" s="314">
        <f t="shared" si="15"/>
        <v>2142.5000000000005</v>
      </c>
    </row>
    <row r="74" spans="2:7">
      <c r="B74" s="545"/>
      <c r="C74" s="545"/>
      <c r="D74" s="31" t="s">
        <v>224</v>
      </c>
      <c r="E74" s="313">
        <f>+'Հավելված N 5'!D59</f>
        <v>809.7</v>
      </c>
      <c r="F74" s="313">
        <f t="shared" ref="F74:G74" si="16">+E74</f>
        <v>809.7</v>
      </c>
      <c r="G74" s="313">
        <f t="shared" si="16"/>
        <v>809.7</v>
      </c>
    </row>
    <row r="75" spans="2:7" ht="36">
      <c r="B75" s="546"/>
      <c r="C75" s="546"/>
      <c r="D75" s="31" t="s">
        <v>250</v>
      </c>
      <c r="E75" s="313">
        <f>+'Հավելված N 5'!D60</f>
        <v>95.2</v>
      </c>
      <c r="F75" s="313">
        <f t="shared" ref="F75:G75" si="17">+E75</f>
        <v>95.2</v>
      </c>
      <c r="G75" s="313">
        <f t="shared" si="17"/>
        <v>95.2</v>
      </c>
    </row>
    <row r="76" spans="2:7" ht="36">
      <c r="B76" s="546"/>
      <c r="C76" s="546"/>
      <c r="D76" s="31" t="s">
        <v>251</v>
      </c>
      <c r="E76" s="313">
        <f>+'Հավելված N 5'!D61</f>
        <v>95.2</v>
      </c>
      <c r="F76" s="313">
        <f t="shared" ref="F76:G76" si="18">+E76</f>
        <v>95.2</v>
      </c>
      <c r="G76" s="313">
        <f t="shared" si="18"/>
        <v>95.2</v>
      </c>
    </row>
    <row r="77" spans="2:7" ht="36">
      <c r="B77" s="546"/>
      <c r="C77" s="546"/>
      <c r="D77" s="31" t="s">
        <v>242</v>
      </c>
      <c r="E77" s="313">
        <f>+'Հավելված N 5'!D62</f>
        <v>95.2</v>
      </c>
      <c r="F77" s="313">
        <f t="shared" ref="F77:G77" si="19">+E77</f>
        <v>95.2</v>
      </c>
      <c r="G77" s="313">
        <f t="shared" si="19"/>
        <v>95.2</v>
      </c>
    </row>
    <row r="78" spans="2:7" ht="36">
      <c r="B78" s="546"/>
      <c r="C78" s="546"/>
      <c r="D78" s="31" t="s">
        <v>243</v>
      </c>
      <c r="E78" s="313">
        <f>+'Հավելված N 5'!D63</f>
        <v>95.2</v>
      </c>
      <c r="F78" s="313">
        <f t="shared" ref="F78:G78" si="20">+E78</f>
        <v>95.2</v>
      </c>
      <c r="G78" s="313">
        <f t="shared" si="20"/>
        <v>95.2</v>
      </c>
    </row>
    <row r="79" spans="2:7" ht="36">
      <c r="B79" s="546"/>
      <c r="C79" s="546"/>
      <c r="D79" s="31" t="s">
        <v>253</v>
      </c>
      <c r="E79" s="313">
        <f>+'Հավելված N 5'!D64</f>
        <v>95.2</v>
      </c>
      <c r="F79" s="313">
        <f t="shared" ref="F79:G79" si="21">+E79</f>
        <v>95.2</v>
      </c>
      <c r="G79" s="313">
        <f t="shared" si="21"/>
        <v>95.2</v>
      </c>
    </row>
    <row r="80" spans="2:7" ht="36">
      <c r="B80" s="546"/>
      <c r="C80" s="546"/>
      <c r="D80" s="31" t="s">
        <v>244</v>
      </c>
      <c r="E80" s="313">
        <f>+'Հավելված N 5'!D65</f>
        <v>95.2</v>
      </c>
      <c r="F80" s="313">
        <f t="shared" ref="F80:G80" si="22">+E80</f>
        <v>95.2</v>
      </c>
      <c r="G80" s="313">
        <f t="shared" si="22"/>
        <v>95.2</v>
      </c>
    </row>
    <row r="81" spans="2:7" ht="36">
      <c r="B81" s="546"/>
      <c r="C81" s="546"/>
      <c r="D81" s="31" t="s">
        <v>252</v>
      </c>
      <c r="E81" s="313">
        <f>+'Հավելված N 5'!D66</f>
        <v>95.2</v>
      </c>
      <c r="F81" s="313">
        <f t="shared" ref="F81:G81" si="23">+E81</f>
        <v>95.2</v>
      </c>
      <c r="G81" s="313">
        <f t="shared" si="23"/>
        <v>95.2</v>
      </c>
    </row>
    <row r="82" spans="2:7">
      <c r="B82" s="546"/>
      <c r="C82" s="546"/>
      <c r="D82" s="31" t="s">
        <v>245</v>
      </c>
      <c r="E82" s="313">
        <f>+'Հավելված N 5'!D67</f>
        <v>95.2</v>
      </c>
      <c r="F82" s="313">
        <f t="shared" ref="F82:G82" si="24">+E82</f>
        <v>95.2</v>
      </c>
      <c r="G82" s="313">
        <f t="shared" si="24"/>
        <v>95.2</v>
      </c>
    </row>
    <row r="83" spans="2:7" ht="36">
      <c r="B83" s="546"/>
      <c r="C83" s="546"/>
      <c r="D83" s="31" t="s">
        <v>249</v>
      </c>
      <c r="E83" s="313">
        <f>+'Հավելված N 5'!D68</f>
        <v>95.2</v>
      </c>
      <c r="F83" s="313">
        <f t="shared" ref="F83:G83" si="25">+E83</f>
        <v>95.2</v>
      </c>
      <c r="G83" s="313">
        <f t="shared" si="25"/>
        <v>95.2</v>
      </c>
    </row>
    <row r="84" spans="2:7">
      <c r="B84" s="546"/>
      <c r="C84" s="546"/>
      <c r="D84" s="31" t="s">
        <v>246</v>
      </c>
      <c r="E84" s="313">
        <f>+'Հավելված N 5'!D69</f>
        <v>95.2</v>
      </c>
      <c r="F84" s="313">
        <f t="shared" ref="F84:G84" si="26">+E84</f>
        <v>95.2</v>
      </c>
      <c r="G84" s="313">
        <f t="shared" si="26"/>
        <v>95.2</v>
      </c>
    </row>
    <row r="85" spans="2:7" ht="36">
      <c r="B85" s="546"/>
      <c r="C85" s="546"/>
      <c r="D85" s="31" t="s">
        <v>247</v>
      </c>
      <c r="E85" s="313">
        <f>+'Հավելված N 5'!D70</f>
        <v>95.2</v>
      </c>
      <c r="F85" s="313">
        <f t="shared" ref="F85:G85" si="27">+E85</f>
        <v>95.2</v>
      </c>
      <c r="G85" s="313">
        <f t="shared" si="27"/>
        <v>95.2</v>
      </c>
    </row>
    <row r="86" spans="2:7">
      <c r="B86" s="546"/>
      <c r="C86" s="546"/>
      <c r="D86" s="31" t="s">
        <v>248</v>
      </c>
      <c r="E86" s="313">
        <f>+'Հավելված N 5'!D71</f>
        <v>95.2</v>
      </c>
      <c r="F86" s="313">
        <f t="shared" ref="F86:G86" si="28">+E86</f>
        <v>95.2</v>
      </c>
      <c r="G86" s="313">
        <f t="shared" si="28"/>
        <v>95.2</v>
      </c>
    </row>
    <row r="87" spans="2:7" ht="36">
      <c r="B87" s="546"/>
      <c r="C87" s="546"/>
      <c r="D87" s="31" t="s">
        <v>254</v>
      </c>
      <c r="E87" s="313">
        <f>+'Հավելված N 5'!D72</f>
        <v>95.2</v>
      </c>
      <c r="F87" s="313">
        <f t="shared" ref="F87:G87" si="29">+E87</f>
        <v>95.2</v>
      </c>
      <c r="G87" s="313">
        <f t="shared" si="29"/>
        <v>95.2</v>
      </c>
    </row>
    <row r="88" spans="2:7">
      <c r="B88" s="547"/>
      <c r="C88" s="547"/>
      <c r="D88" s="31" t="s">
        <v>255</v>
      </c>
      <c r="E88" s="313">
        <f>+'Հավելված N 5'!D73</f>
        <v>95.2</v>
      </c>
      <c r="F88" s="313">
        <f t="shared" ref="F88:G88" si="30">+E88</f>
        <v>95.2</v>
      </c>
      <c r="G88" s="313">
        <f t="shared" si="30"/>
        <v>95.2</v>
      </c>
    </row>
    <row r="89" spans="2:7">
      <c r="B89" s="350"/>
      <c r="C89" s="350"/>
      <c r="D89" s="59" t="s">
        <v>198</v>
      </c>
      <c r="E89" s="314">
        <f>SUM(E90:E91)</f>
        <v>2359.1999999999998</v>
      </c>
      <c r="F89" s="314">
        <f t="shared" ref="F89:G89" si="31">SUM(F90:F91)</f>
        <v>2359.1999999999998</v>
      </c>
      <c r="G89" s="314">
        <f t="shared" si="31"/>
        <v>2359.1999999999998</v>
      </c>
    </row>
    <row r="90" spans="2:7">
      <c r="B90" s="545"/>
      <c r="C90" s="545"/>
      <c r="D90" s="31" t="s">
        <v>225</v>
      </c>
      <c r="E90" s="313">
        <f>+'Հավելված N 5'!D75</f>
        <v>1179.5999999999999</v>
      </c>
      <c r="F90" s="313">
        <f t="shared" ref="F90:G90" si="32">+E90</f>
        <v>1179.5999999999999</v>
      </c>
      <c r="G90" s="313">
        <f t="shared" si="32"/>
        <v>1179.5999999999999</v>
      </c>
    </row>
    <row r="91" spans="2:7">
      <c r="B91" s="547"/>
      <c r="C91" s="547"/>
      <c r="D91" s="31" t="s">
        <v>226</v>
      </c>
      <c r="E91" s="313">
        <f>+'Հավելված N 5'!D76</f>
        <v>1179.5999999999999</v>
      </c>
      <c r="F91" s="313">
        <f t="shared" ref="F91:G91" si="33">+E91</f>
        <v>1179.5999999999999</v>
      </c>
      <c r="G91" s="313">
        <f t="shared" si="33"/>
        <v>1179.5999999999999</v>
      </c>
    </row>
    <row r="92" spans="2:7">
      <c r="B92" s="350"/>
      <c r="C92" s="350"/>
      <c r="D92" s="59" t="s">
        <v>202</v>
      </c>
      <c r="E92" s="314">
        <f>SUM(E93:E96)</f>
        <v>381.2</v>
      </c>
      <c r="F92" s="314">
        <f t="shared" ref="F92:G92" si="34">SUM(F93:F96)</f>
        <v>381.2</v>
      </c>
      <c r="G92" s="314">
        <f t="shared" si="34"/>
        <v>381.2</v>
      </c>
    </row>
    <row r="93" spans="2:7">
      <c r="B93" s="545"/>
      <c r="C93" s="545"/>
      <c r="D93" s="31" t="s">
        <v>256</v>
      </c>
      <c r="E93" s="313">
        <f>+'Հավելված N 5'!D78</f>
        <v>95.3</v>
      </c>
      <c r="F93" s="313">
        <f t="shared" ref="F93:G93" si="35">+E93</f>
        <v>95.3</v>
      </c>
      <c r="G93" s="313">
        <f t="shared" si="35"/>
        <v>95.3</v>
      </c>
    </row>
    <row r="94" spans="2:7">
      <c r="B94" s="546"/>
      <c r="C94" s="546"/>
      <c r="D94" s="31" t="s">
        <v>257</v>
      </c>
      <c r="E94" s="313">
        <f>+'Հավելված N 5'!D79</f>
        <v>95.3</v>
      </c>
      <c r="F94" s="313">
        <f t="shared" ref="F94:G94" si="36">+E94</f>
        <v>95.3</v>
      </c>
      <c r="G94" s="313">
        <f t="shared" si="36"/>
        <v>95.3</v>
      </c>
    </row>
    <row r="95" spans="2:7">
      <c r="B95" s="546"/>
      <c r="C95" s="546"/>
      <c r="D95" s="31" t="s">
        <v>258</v>
      </c>
      <c r="E95" s="313">
        <f>+'Հավելված N 5'!D80</f>
        <v>95.3</v>
      </c>
      <c r="F95" s="313">
        <f t="shared" ref="F95:G95" si="37">+E95</f>
        <v>95.3</v>
      </c>
      <c r="G95" s="313">
        <f t="shared" si="37"/>
        <v>95.3</v>
      </c>
    </row>
    <row r="96" spans="2:7">
      <c r="B96" s="547"/>
      <c r="C96" s="547"/>
      <c r="D96" s="31" t="s">
        <v>259</v>
      </c>
      <c r="E96" s="313">
        <f>+'Հավելված N 5'!D81</f>
        <v>95.3</v>
      </c>
      <c r="F96" s="313">
        <f t="shared" ref="F96:G96" si="38">+E96</f>
        <v>95.3</v>
      </c>
      <c r="G96" s="313">
        <f t="shared" si="38"/>
        <v>95.3</v>
      </c>
    </row>
    <row r="97" spans="2:7">
      <c r="B97" s="350"/>
      <c r="C97" s="350"/>
      <c r="D97" s="59" t="s">
        <v>201</v>
      </c>
      <c r="E97" s="314">
        <f>SUM(E98:E106)</f>
        <v>857.59999999999991</v>
      </c>
      <c r="F97" s="314">
        <f t="shared" ref="F97:G97" si="39">SUM(F98:F106)</f>
        <v>857.59999999999991</v>
      </c>
      <c r="G97" s="314">
        <f t="shared" si="39"/>
        <v>857.59999999999991</v>
      </c>
    </row>
    <row r="98" spans="2:7">
      <c r="B98" s="545"/>
      <c r="C98" s="545"/>
      <c r="D98" s="31" t="s">
        <v>239</v>
      </c>
      <c r="E98" s="313">
        <f>+'Հավելված N 5'!D83</f>
        <v>95.3</v>
      </c>
      <c r="F98" s="313">
        <f t="shared" ref="F98:G98" si="40">+E98</f>
        <v>95.3</v>
      </c>
      <c r="G98" s="313">
        <f t="shared" si="40"/>
        <v>95.3</v>
      </c>
    </row>
    <row r="99" spans="2:7">
      <c r="B99" s="546"/>
      <c r="C99" s="546"/>
      <c r="D99" s="31" t="s">
        <v>233</v>
      </c>
      <c r="E99" s="313">
        <f>+'Հավելված N 5'!D84</f>
        <v>95.3</v>
      </c>
      <c r="F99" s="313">
        <f t="shared" ref="F99:G99" si="41">+E99</f>
        <v>95.3</v>
      </c>
      <c r="G99" s="313">
        <f t="shared" si="41"/>
        <v>95.3</v>
      </c>
    </row>
    <row r="100" spans="2:7">
      <c r="B100" s="546"/>
      <c r="C100" s="546"/>
      <c r="D100" s="31" t="s">
        <v>234</v>
      </c>
      <c r="E100" s="313">
        <f>+'Հավելված N 5'!D85</f>
        <v>95.3</v>
      </c>
      <c r="F100" s="313">
        <f t="shared" ref="F100:G100" si="42">+E100</f>
        <v>95.3</v>
      </c>
      <c r="G100" s="313">
        <f t="shared" si="42"/>
        <v>95.3</v>
      </c>
    </row>
    <row r="101" spans="2:7">
      <c r="B101" s="546"/>
      <c r="C101" s="546"/>
      <c r="D101" s="31" t="s">
        <v>236</v>
      </c>
      <c r="E101" s="313">
        <f>+'Հավելված N 5'!D86</f>
        <v>95.3</v>
      </c>
      <c r="F101" s="313">
        <f t="shared" ref="F101:G101" si="43">+E101</f>
        <v>95.3</v>
      </c>
      <c r="G101" s="313">
        <f t="shared" si="43"/>
        <v>95.3</v>
      </c>
    </row>
    <row r="102" spans="2:7">
      <c r="B102" s="546"/>
      <c r="C102" s="546"/>
      <c r="D102" s="31" t="s">
        <v>241</v>
      </c>
      <c r="E102" s="313">
        <f>+'Հավելված N 5'!D87</f>
        <v>95.3</v>
      </c>
      <c r="F102" s="313">
        <f t="shared" ref="F102:G102" si="44">+E102</f>
        <v>95.3</v>
      </c>
      <c r="G102" s="313">
        <f t="shared" si="44"/>
        <v>95.3</v>
      </c>
    </row>
    <row r="103" spans="2:7">
      <c r="B103" s="546"/>
      <c r="C103" s="546"/>
      <c r="D103" s="31" t="s">
        <v>237</v>
      </c>
      <c r="E103" s="313">
        <f>+'Հավելված N 5'!D88</f>
        <v>95.3</v>
      </c>
      <c r="F103" s="313">
        <f t="shared" ref="F103:G103" si="45">+E103</f>
        <v>95.3</v>
      </c>
      <c r="G103" s="313">
        <f t="shared" si="45"/>
        <v>95.3</v>
      </c>
    </row>
    <row r="104" spans="2:7">
      <c r="B104" s="546"/>
      <c r="C104" s="546"/>
      <c r="D104" s="31" t="s">
        <v>235</v>
      </c>
      <c r="E104" s="313">
        <f>+'Հավելված N 5'!D89</f>
        <v>95.3</v>
      </c>
      <c r="F104" s="313">
        <f t="shared" ref="F104:G104" si="46">+E104</f>
        <v>95.3</v>
      </c>
      <c r="G104" s="313">
        <f t="shared" si="46"/>
        <v>95.3</v>
      </c>
    </row>
    <row r="105" spans="2:7">
      <c r="B105" s="546"/>
      <c r="C105" s="546"/>
      <c r="D105" s="31" t="s">
        <v>240</v>
      </c>
      <c r="E105" s="313">
        <f>+'Հավելված N 5'!D90</f>
        <v>95.3</v>
      </c>
      <c r="F105" s="313">
        <f t="shared" ref="F105:G105" si="47">+E105</f>
        <v>95.3</v>
      </c>
      <c r="G105" s="313">
        <f t="shared" si="47"/>
        <v>95.3</v>
      </c>
    </row>
    <row r="106" spans="2:7">
      <c r="B106" s="547"/>
      <c r="C106" s="547"/>
      <c r="D106" s="31" t="s">
        <v>238</v>
      </c>
      <c r="E106" s="313">
        <f>+'Հավելված N 5'!D91</f>
        <v>95.2</v>
      </c>
      <c r="F106" s="313">
        <f t="shared" ref="F106:G106" si="48">+E106</f>
        <v>95.2</v>
      </c>
      <c r="G106" s="313">
        <f t="shared" si="48"/>
        <v>95.2</v>
      </c>
    </row>
    <row r="107" spans="2:7">
      <c r="B107" s="350"/>
      <c r="C107" s="350"/>
      <c r="D107" s="59" t="s">
        <v>199</v>
      </c>
      <c r="E107" s="314">
        <f>+E108</f>
        <v>809.8</v>
      </c>
      <c r="F107" s="314">
        <f t="shared" ref="F107:G107" si="49">+F108</f>
        <v>809.8</v>
      </c>
      <c r="G107" s="314">
        <f t="shared" si="49"/>
        <v>809.8</v>
      </c>
    </row>
    <row r="108" spans="2:7">
      <c r="B108" s="350"/>
      <c r="C108" s="350"/>
      <c r="D108" s="31" t="s">
        <v>227</v>
      </c>
      <c r="E108" s="313">
        <f>+'Հավելված N 5'!D93</f>
        <v>809.8</v>
      </c>
      <c r="F108" s="313">
        <f>+E108</f>
        <v>809.8</v>
      </c>
      <c r="G108" s="313">
        <f>+F108</f>
        <v>809.8</v>
      </c>
    </row>
    <row r="109" spans="2:7" s="407" customFormat="1" ht="67.650000000000006">
      <c r="B109" s="333">
        <v>1183</v>
      </c>
      <c r="C109" s="382">
        <v>32013</v>
      </c>
      <c r="D109" s="263" t="s">
        <v>310</v>
      </c>
      <c r="E109" s="244">
        <f t="shared" ref="E109:G109" si="50">+E111</f>
        <v>0</v>
      </c>
      <c r="F109" s="244">
        <f t="shared" si="50"/>
        <v>6750</v>
      </c>
      <c r="G109" s="244">
        <f t="shared" si="50"/>
        <v>6750</v>
      </c>
    </row>
    <row r="110" spans="2:7" s="407" customFormat="1">
      <c r="B110" s="383"/>
      <c r="C110" s="383"/>
      <c r="D110" s="408" t="s">
        <v>71</v>
      </c>
      <c r="E110" s="409"/>
      <c r="F110" s="365"/>
      <c r="G110" s="409"/>
    </row>
    <row r="111" spans="2:7" s="407" customFormat="1">
      <c r="B111" s="410"/>
      <c r="C111" s="410"/>
      <c r="D111" s="234" t="s">
        <v>84</v>
      </c>
      <c r="E111" s="366">
        <f>+E113</f>
        <v>0</v>
      </c>
      <c r="F111" s="366">
        <f t="shared" ref="F111:G111" si="51">+F113</f>
        <v>6750</v>
      </c>
      <c r="G111" s="366">
        <f t="shared" si="51"/>
        <v>6750</v>
      </c>
    </row>
    <row r="112" spans="2:7" s="407" customFormat="1">
      <c r="B112" s="410"/>
      <c r="C112" s="410"/>
      <c r="D112" s="246" t="s">
        <v>322</v>
      </c>
      <c r="E112" s="411"/>
      <c r="F112" s="411"/>
      <c r="G112" s="411"/>
    </row>
    <row r="113" spans="2:7" s="407" customFormat="1">
      <c r="B113" s="410"/>
      <c r="C113" s="410"/>
      <c r="D113" s="402" t="s">
        <v>201</v>
      </c>
      <c r="E113" s="412">
        <f>SUM(E114:E119)</f>
        <v>0</v>
      </c>
      <c r="F113" s="412">
        <f t="shared" ref="F113:G113" si="52">SUM(F114:F119)</f>
        <v>6750</v>
      </c>
      <c r="G113" s="412">
        <f t="shared" si="52"/>
        <v>6750</v>
      </c>
    </row>
    <row r="114" spans="2:7" s="407" customFormat="1">
      <c r="B114" s="528"/>
      <c r="C114" s="528"/>
      <c r="D114" s="118" t="s">
        <v>314</v>
      </c>
      <c r="E114" s="413">
        <v>0</v>
      </c>
      <c r="F114" s="413">
        <f>+'Հավելված N 5'!D97</f>
        <v>1125</v>
      </c>
      <c r="G114" s="413">
        <f>+F114</f>
        <v>1125</v>
      </c>
    </row>
    <row r="115" spans="2:7" s="407" customFormat="1">
      <c r="B115" s="529"/>
      <c r="C115" s="529"/>
      <c r="D115" s="118" t="s">
        <v>315</v>
      </c>
      <c r="E115" s="413">
        <v>0</v>
      </c>
      <c r="F115" s="413">
        <f>+'Հավելված N 5'!D98</f>
        <v>1125</v>
      </c>
      <c r="G115" s="413">
        <f t="shared" ref="G115:G119" si="53">+F115</f>
        <v>1125</v>
      </c>
    </row>
    <row r="116" spans="2:7" s="407" customFormat="1">
      <c r="B116" s="529"/>
      <c r="C116" s="529"/>
      <c r="D116" s="118" t="s">
        <v>316</v>
      </c>
      <c r="E116" s="413">
        <v>0</v>
      </c>
      <c r="F116" s="413">
        <f>+'Հավելված N 5'!D99</f>
        <v>1125</v>
      </c>
      <c r="G116" s="413">
        <f t="shared" si="53"/>
        <v>1125</v>
      </c>
    </row>
    <row r="117" spans="2:7" s="407" customFormat="1">
      <c r="B117" s="529"/>
      <c r="C117" s="529"/>
      <c r="D117" s="118" t="s">
        <v>323</v>
      </c>
      <c r="E117" s="413">
        <v>0</v>
      </c>
      <c r="F117" s="413">
        <f>+'Հավելված N 5'!D100</f>
        <v>1125</v>
      </c>
      <c r="G117" s="413">
        <f t="shared" si="53"/>
        <v>1125</v>
      </c>
    </row>
    <row r="118" spans="2:7" s="407" customFormat="1">
      <c r="B118" s="529"/>
      <c r="C118" s="529"/>
      <c r="D118" s="118" t="s">
        <v>318</v>
      </c>
      <c r="E118" s="413">
        <v>0</v>
      </c>
      <c r="F118" s="413">
        <f>+'Հավելված N 5'!D101</f>
        <v>1125</v>
      </c>
      <c r="G118" s="413">
        <f t="shared" si="53"/>
        <v>1125</v>
      </c>
    </row>
    <row r="119" spans="2:7" s="407" customFormat="1">
      <c r="B119" s="530"/>
      <c r="C119" s="530"/>
      <c r="D119" s="118" t="s">
        <v>319</v>
      </c>
      <c r="E119" s="413">
        <v>0</v>
      </c>
      <c r="F119" s="413">
        <f>+'Հավելված N 5'!D102</f>
        <v>1125</v>
      </c>
      <c r="G119" s="413">
        <f t="shared" si="53"/>
        <v>1125</v>
      </c>
    </row>
  </sheetData>
  <mergeCells count="26">
    <mergeCell ref="D3:G3"/>
    <mergeCell ref="D2:G2"/>
    <mergeCell ref="D1:G1"/>
    <mergeCell ref="B5:G5"/>
    <mergeCell ref="B9:C9"/>
    <mergeCell ref="D9:D11"/>
    <mergeCell ref="C10:C11"/>
    <mergeCell ref="B10:B11"/>
    <mergeCell ref="G10:G11"/>
    <mergeCell ref="F10:F11"/>
    <mergeCell ref="C114:C119"/>
    <mergeCell ref="B114:B119"/>
    <mergeCell ref="C98:C106"/>
    <mergeCell ref="B98:B106"/>
    <mergeCell ref="E9:G9"/>
    <mergeCell ref="E10:E11"/>
    <mergeCell ref="C74:C88"/>
    <mergeCell ref="B74:B88"/>
    <mergeCell ref="C93:C96"/>
    <mergeCell ref="B93:B96"/>
    <mergeCell ref="C90:C91"/>
    <mergeCell ref="B90:B91"/>
    <mergeCell ref="B51:B52"/>
    <mergeCell ref="C51:C52"/>
    <mergeCell ref="C54:C55"/>
    <mergeCell ref="B54:B55"/>
  </mergeCells>
  <pageMargins left="0.7" right="0.7" top="0.75" bottom="0.75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T28"/>
  <sheetViews>
    <sheetView topLeftCell="A16" zoomScale="70" zoomScaleNormal="70" zoomScaleSheetLayoutView="85" workbookViewId="0">
      <selection activeCell="H28" sqref="H28"/>
    </sheetView>
  </sheetViews>
  <sheetFormatPr defaultColWidth="8.09765625" defaultRowHeight="18"/>
  <cols>
    <col min="1" max="1" width="11.59765625" style="280" customWidth="1"/>
    <col min="2" max="2" width="18.8984375" style="280" customWidth="1"/>
    <col min="3" max="3" width="74" style="280" customWidth="1"/>
    <col min="4" max="4" width="17.3984375" style="280" customWidth="1"/>
    <col min="5" max="5" width="20.8984375" style="280" customWidth="1"/>
    <col min="6" max="6" width="18.09765625" style="280" customWidth="1"/>
    <col min="7" max="7" width="17.3984375" style="280" customWidth="1"/>
    <col min="8" max="8" width="20.8984375" style="280" customWidth="1"/>
    <col min="9" max="9" width="18.09765625" style="280" customWidth="1"/>
    <col min="10" max="10" width="17.3984375" style="280" customWidth="1"/>
    <col min="11" max="11" width="20.8984375" style="280" customWidth="1"/>
    <col min="12" max="12" width="18.09765625" style="280" customWidth="1"/>
    <col min="13" max="13" width="14.3984375" style="280" customWidth="1"/>
    <col min="14" max="14" width="11.296875" style="280" customWidth="1"/>
    <col min="15" max="15" width="13" style="280" customWidth="1"/>
    <col min="16" max="16" width="12.8984375" style="280" customWidth="1"/>
    <col min="17" max="17" width="10.8984375" style="280" customWidth="1"/>
    <col min="18" max="18" width="10.296875" style="280" customWidth="1"/>
    <col min="19" max="19" width="8.09765625" style="280"/>
    <col min="20" max="20" width="13" style="280" bestFit="1" customWidth="1"/>
    <col min="21" max="16384" width="8.09765625" style="280"/>
  </cols>
  <sheetData>
    <row r="1" spans="1:46" s="6" customFormat="1" ht="36.950000000000003" customHeight="1">
      <c r="I1" s="567" t="s">
        <v>121</v>
      </c>
      <c r="J1" s="567"/>
      <c r="K1" s="567"/>
      <c r="L1" s="567"/>
      <c r="AE1" s="564"/>
      <c r="AF1" s="564"/>
      <c r="AG1" s="564"/>
    </row>
    <row r="2" spans="1:46" s="6" customFormat="1" ht="17.45" customHeight="1">
      <c r="A2" s="112"/>
      <c r="B2" s="112"/>
      <c r="C2" s="112"/>
      <c r="D2" s="112"/>
      <c r="E2" s="112"/>
      <c r="F2" s="112"/>
      <c r="G2" s="112"/>
      <c r="H2" s="112"/>
      <c r="I2" s="568" t="s">
        <v>208</v>
      </c>
      <c r="J2" s="568"/>
      <c r="K2" s="568"/>
      <c r="L2" s="568"/>
      <c r="AB2" s="112"/>
      <c r="AC2" s="112"/>
      <c r="AD2" s="564"/>
      <c r="AE2" s="564"/>
      <c r="AF2" s="564"/>
      <c r="AG2" s="564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</row>
    <row r="3" spans="1:46" s="6" customFormat="1" ht="17.45" customHeight="1">
      <c r="A3" s="112"/>
      <c r="B3" s="112"/>
      <c r="C3" s="112"/>
      <c r="D3" s="112"/>
      <c r="E3" s="112"/>
      <c r="F3" s="112"/>
      <c r="G3" s="112"/>
      <c r="H3" s="112"/>
      <c r="I3" s="568" t="s">
        <v>9</v>
      </c>
      <c r="J3" s="568"/>
      <c r="K3" s="568"/>
      <c r="L3" s="568"/>
      <c r="AB3" s="564"/>
      <c r="AC3" s="564"/>
      <c r="AD3" s="564"/>
      <c r="AE3" s="564"/>
      <c r="AF3" s="564"/>
      <c r="AG3" s="564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</row>
    <row r="4" spans="1:46" s="6" customFormat="1">
      <c r="F4" s="335"/>
      <c r="I4" s="276"/>
      <c r="J4" s="276"/>
      <c r="K4" s="278"/>
      <c r="L4" s="111"/>
    </row>
    <row r="5" spans="1:46" s="6" customFormat="1" ht="15.95" customHeight="1">
      <c r="F5" s="335"/>
      <c r="I5" s="276"/>
      <c r="J5" s="276"/>
      <c r="K5" s="278"/>
      <c r="L5" s="111"/>
    </row>
    <row r="6" spans="1:46" s="6" customFormat="1" ht="67.5" customHeight="1">
      <c r="A6" s="563" t="s">
        <v>306</v>
      </c>
      <c r="B6" s="563"/>
      <c r="C6" s="563"/>
      <c r="D6" s="563"/>
      <c r="E6" s="563"/>
      <c r="F6" s="563"/>
      <c r="G6" s="563"/>
      <c r="H6" s="563"/>
      <c r="I6" s="563"/>
      <c r="J6" s="563"/>
      <c r="K6" s="563"/>
      <c r="L6" s="563"/>
    </row>
    <row r="7" spans="1:46" s="6" customFormat="1" ht="36.950000000000003" customHeight="1">
      <c r="A7" s="563"/>
      <c r="B7" s="563"/>
      <c r="C7" s="563"/>
      <c r="D7" s="563"/>
      <c r="E7" s="563"/>
      <c r="F7" s="563"/>
      <c r="G7" s="563"/>
      <c r="H7" s="563"/>
      <c r="I7" s="563"/>
      <c r="J7" s="563"/>
      <c r="K7" s="563"/>
      <c r="L7" s="563"/>
      <c r="AE7" s="564"/>
      <c r="AF7" s="564"/>
      <c r="AG7" s="564"/>
    </row>
    <row r="8" spans="1:46" s="6" customFormat="1" ht="40.5" customHeight="1">
      <c r="B8" s="277"/>
      <c r="C8" s="277"/>
      <c r="D8" s="334"/>
      <c r="E8" s="334"/>
      <c r="F8" s="334"/>
      <c r="G8" s="277"/>
      <c r="H8" s="277"/>
      <c r="I8" s="277"/>
      <c r="J8" s="277"/>
      <c r="K8" s="277"/>
      <c r="L8" s="233" t="s">
        <v>30</v>
      </c>
    </row>
    <row r="9" spans="1:46" s="279" customFormat="1" ht="21.95" customHeight="1">
      <c r="A9" s="565" t="s">
        <v>64</v>
      </c>
      <c r="B9" s="565"/>
      <c r="C9" s="566" t="s">
        <v>167</v>
      </c>
      <c r="D9" s="565" t="s">
        <v>213</v>
      </c>
      <c r="E9" s="565"/>
      <c r="F9" s="565"/>
      <c r="G9" s="565" t="s">
        <v>66</v>
      </c>
      <c r="H9" s="565"/>
      <c r="I9" s="565"/>
      <c r="J9" s="565" t="s">
        <v>67</v>
      </c>
      <c r="K9" s="565"/>
      <c r="L9" s="565"/>
    </row>
    <row r="10" spans="1:46" ht="18" customHeight="1">
      <c r="A10" s="565"/>
      <c r="B10" s="565"/>
      <c r="C10" s="566"/>
      <c r="D10" s="566" t="s">
        <v>168</v>
      </c>
      <c r="E10" s="566" t="s">
        <v>169</v>
      </c>
      <c r="F10" s="566"/>
      <c r="G10" s="566" t="s">
        <v>168</v>
      </c>
      <c r="H10" s="566" t="s">
        <v>169</v>
      </c>
      <c r="I10" s="566"/>
      <c r="J10" s="566" t="s">
        <v>168</v>
      </c>
      <c r="K10" s="566" t="s">
        <v>169</v>
      </c>
      <c r="L10" s="566"/>
    </row>
    <row r="11" spans="1:46" s="283" customFormat="1" ht="54.95" customHeight="1">
      <c r="A11" s="281" t="s">
        <v>68</v>
      </c>
      <c r="B11" s="281" t="s">
        <v>69</v>
      </c>
      <c r="C11" s="566"/>
      <c r="D11" s="566"/>
      <c r="E11" s="336" t="s">
        <v>174</v>
      </c>
      <c r="F11" s="336" t="s">
        <v>173</v>
      </c>
      <c r="G11" s="566"/>
      <c r="H11" s="282" t="s">
        <v>174</v>
      </c>
      <c r="I11" s="282" t="s">
        <v>173</v>
      </c>
      <c r="J11" s="566"/>
      <c r="K11" s="282" t="s">
        <v>174</v>
      </c>
      <c r="L11" s="282" t="s">
        <v>173</v>
      </c>
    </row>
    <row r="12" spans="1:46" s="283" customFormat="1" ht="36.950000000000003" customHeight="1">
      <c r="A12" s="284"/>
      <c r="B12" s="284"/>
      <c r="C12" s="285" t="s">
        <v>170</v>
      </c>
      <c r="D12" s="286">
        <f>E12+F12</f>
        <v>16145.4</v>
      </c>
      <c r="E12" s="287">
        <f>+E14</f>
        <v>16145.4</v>
      </c>
      <c r="F12" s="287">
        <f>+F14</f>
        <v>0</v>
      </c>
      <c r="G12" s="286">
        <f>H12+I12</f>
        <v>16145.4</v>
      </c>
      <c r="H12" s="287">
        <f>+H14</f>
        <v>16145.4</v>
      </c>
      <c r="I12" s="287">
        <f>+I14</f>
        <v>0</v>
      </c>
      <c r="J12" s="286">
        <f>K12+L12</f>
        <v>16145.4</v>
      </c>
      <c r="K12" s="287">
        <f>+K14</f>
        <v>16145.4</v>
      </c>
      <c r="L12" s="287">
        <f>+L14</f>
        <v>0</v>
      </c>
    </row>
    <row r="13" spans="1:46" s="283" customFormat="1">
      <c r="A13" s="284"/>
      <c r="B13" s="284"/>
      <c r="C13" s="288" t="s">
        <v>23</v>
      </c>
      <c r="D13" s="286"/>
      <c r="E13" s="287"/>
      <c r="F13" s="287"/>
      <c r="G13" s="286"/>
      <c r="H13" s="287"/>
      <c r="I13" s="287"/>
      <c r="J13" s="286"/>
      <c r="K13" s="287"/>
      <c r="L13" s="287"/>
    </row>
    <row r="14" spans="1:46" s="283" customFormat="1">
      <c r="A14" s="284"/>
      <c r="B14" s="284"/>
      <c r="C14" s="285" t="s">
        <v>131</v>
      </c>
      <c r="D14" s="286">
        <f>E14+F14</f>
        <v>16145.4</v>
      </c>
      <c r="E14" s="287">
        <f>+E15</f>
        <v>16145.4</v>
      </c>
      <c r="F14" s="287">
        <f>+F15</f>
        <v>0</v>
      </c>
      <c r="G14" s="286">
        <f>H14+I14</f>
        <v>16145.4</v>
      </c>
      <c r="H14" s="287">
        <f>+H15</f>
        <v>16145.4</v>
      </c>
      <c r="I14" s="287">
        <f>+I15</f>
        <v>0</v>
      </c>
      <c r="J14" s="286">
        <f>K14+L14</f>
        <v>16145.4</v>
      </c>
      <c r="K14" s="287">
        <f>+K15</f>
        <v>16145.4</v>
      </c>
      <c r="L14" s="287">
        <f>+L15</f>
        <v>0</v>
      </c>
    </row>
    <row r="15" spans="1:46" ht="42" customHeight="1">
      <c r="A15" s="289"/>
      <c r="B15" s="289"/>
      <c r="C15" s="290" t="s">
        <v>171</v>
      </c>
      <c r="D15" s="287">
        <f t="shared" ref="D15:D16" si="0">E15+F15</f>
        <v>16145.4</v>
      </c>
      <c r="E15" s="287">
        <f>E16</f>
        <v>16145.4</v>
      </c>
      <c r="F15" s="287">
        <f>F16</f>
        <v>0</v>
      </c>
      <c r="G15" s="287">
        <f t="shared" ref="G15:G16" si="1">H15+I15</f>
        <v>16145.4</v>
      </c>
      <c r="H15" s="287">
        <f>H16</f>
        <v>16145.4</v>
      </c>
      <c r="I15" s="287">
        <f>I16</f>
        <v>0</v>
      </c>
      <c r="J15" s="287">
        <f t="shared" ref="J15:J16" si="2">K15+L15</f>
        <v>16145.4</v>
      </c>
      <c r="K15" s="287">
        <f>K16</f>
        <v>16145.4</v>
      </c>
      <c r="L15" s="287">
        <f>L16</f>
        <v>0</v>
      </c>
    </row>
    <row r="16" spans="1:46" ht="30.95" customHeight="1">
      <c r="A16" s="291" t="s">
        <v>209</v>
      </c>
      <c r="B16" s="292"/>
      <c r="C16" s="284" t="s">
        <v>211</v>
      </c>
      <c r="D16" s="287">
        <f t="shared" si="0"/>
        <v>16145.4</v>
      </c>
      <c r="E16" s="287">
        <f>+E18</f>
        <v>16145.4</v>
      </c>
      <c r="F16" s="287">
        <f>+F18</f>
        <v>0</v>
      </c>
      <c r="G16" s="287">
        <f t="shared" si="1"/>
        <v>16145.4</v>
      </c>
      <c r="H16" s="287">
        <f>+H18</f>
        <v>16145.4</v>
      </c>
      <c r="I16" s="287">
        <f>+I18</f>
        <v>0</v>
      </c>
      <c r="J16" s="287">
        <f t="shared" si="2"/>
        <v>16145.4</v>
      </c>
      <c r="K16" s="287">
        <f>+K18</f>
        <v>16145.4</v>
      </c>
      <c r="L16" s="287">
        <f>+L18</f>
        <v>0</v>
      </c>
    </row>
    <row r="17" spans="1:12" ht="27" customHeight="1">
      <c r="A17" s="561"/>
      <c r="B17" s="347"/>
      <c r="C17" s="288" t="s">
        <v>172</v>
      </c>
      <c r="D17" s="293"/>
      <c r="E17" s="293"/>
      <c r="F17" s="293"/>
      <c r="G17" s="293"/>
      <c r="H17" s="293"/>
      <c r="I17" s="293"/>
      <c r="J17" s="293"/>
      <c r="K17" s="293"/>
      <c r="L17" s="293"/>
    </row>
    <row r="18" spans="1:12" ht="72" customHeight="1">
      <c r="A18" s="561"/>
      <c r="B18" s="347" t="s">
        <v>210</v>
      </c>
      <c r="C18" s="294" t="s">
        <v>212</v>
      </c>
      <c r="D18" s="336">
        <f>E18+F18</f>
        <v>16145.4</v>
      </c>
      <c r="E18" s="336">
        <f>+E20</f>
        <v>16145.4</v>
      </c>
      <c r="F18" s="336">
        <f>+F20</f>
        <v>0</v>
      </c>
      <c r="G18" s="282">
        <f>H18+I18</f>
        <v>16145.4</v>
      </c>
      <c r="H18" s="282">
        <f>+H20</f>
        <v>16145.4</v>
      </c>
      <c r="I18" s="282">
        <f>+I20</f>
        <v>0</v>
      </c>
      <c r="J18" s="282">
        <f>K18+L18</f>
        <v>16145.4</v>
      </c>
      <c r="K18" s="282">
        <f>+K20</f>
        <v>16145.4</v>
      </c>
      <c r="L18" s="282">
        <f>+L20</f>
        <v>0</v>
      </c>
    </row>
    <row r="19" spans="1:12" s="296" customFormat="1">
      <c r="A19" s="561"/>
      <c r="B19" s="562"/>
      <c r="C19" s="345" t="s">
        <v>71</v>
      </c>
      <c r="D19" s="295"/>
      <c r="E19" s="295"/>
      <c r="F19" s="295"/>
      <c r="G19" s="295"/>
      <c r="H19" s="295"/>
      <c r="I19" s="295"/>
      <c r="J19" s="295"/>
      <c r="K19" s="295"/>
      <c r="L19" s="295"/>
    </row>
    <row r="20" spans="1:12" s="296" customFormat="1">
      <c r="A20" s="561"/>
      <c r="B20" s="562"/>
      <c r="C20" s="346" t="s">
        <v>206</v>
      </c>
      <c r="D20" s="297">
        <f t="shared" ref="D20" si="3">+E20+F20</f>
        <v>16145.4</v>
      </c>
      <c r="E20" s="297">
        <f>+E22</f>
        <v>16145.4</v>
      </c>
      <c r="F20" s="297">
        <f>+F22</f>
        <v>0</v>
      </c>
      <c r="G20" s="297">
        <f t="shared" ref="G20:G25" si="4">+H20+I20</f>
        <v>16145.4</v>
      </c>
      <c r="H20" s="297">
        <f>+H22</f>
        <v>16145.4</v>
      </c>
      <c r="I20" s="297">
        <f>+I22</f>
        <v>0</v>
      </c>
      <c r="J20" s="297">
        <f t="shared" ref="J20" si="5">+K20+L20</f>
        <v>16145.4</v>
      </c>
      <c r="K20" s="297">
        <f>+K22</f>
        <v>16145.4</v>
      </c>
      <c r="L20" s="297">
        <f>+L22</f>
        <v>0</v>
      </c>
    </row>
    <row r="21" spans="1:12" s="296" customFormat="1" ht="36">
      <c r="A21" s="561"/>
      <c r="B21" s="562"/>
      <c r="C21" s="345" t="s">
        <v>25</v>
      </c>
      <c r="D21" s="295"/>
      <c r="E21" s="295"/>
      <c r="F21" s="295"/>
      <c r="G21" s="295"/>
      <c r="H21" s="295"/>
      <c r="I21" s="295"/>
      <c r="J21" s="295"/>
      <c r="K21" s="295"/>
      <c r="L21" s="295"/>
    </row>
    <row r="22" spans="1:12" s="299" customFormat="1">
      <c r="A22" s="561"/>
      <c r="B22" s="562"/>
      <c r="C22" s="348" t="s">
        <v>26</v>
      </c>
      <c r="D22" s="295">
        <f t="shared" ref="D22:D27" si="6">+E22+F22</f>
        <v>16145.4</v>
      </c>
      <c r="E22" s="295">
        <f t="shared" ref="E22:F25" si="7">+E23</f>
        <v>16145.4</v>
      </c>
      <c r="F22" s="295">
        <f t="shared" si="7"/>
        <v>0</v>
      </c>
      <c r="G22" s="295">
        <f t="shared" si="4"/>
        <v>16145.4</v>
      </c>
      <c r="H22" s="295">
        <f t="shared" ref="H22:I25" si="8">+H23</f>
        <v>16145.4</v>
      </c>
      <c r="I22" s="295">
        <f t="shared" si="8"/>
        <v>0</v>
      </c>
      <c r="J22" s="298">
        <f t="shared" ref="J22:J25" si="9">+K22+L22</f>
        <v>16145.4</v>
      </c>
      <c r="K22" s="295">
        <f t="shared" ref="K22:L25" si="10">+K23</f>
        <v>16145.4</v>
      </c>
      <c r="L22" s="295">
        <f t="shared" si="10"/>
        <v>0</v>
      </c>
    </row>
    <row r="23" spans="1:12" s="296" customFormat="1">
      <c r="A23" s="561"/>
      <c r="B23" s="562"/>
      <c r="C23" s="349" t="s">
        <v>131</v>
      </c>
      <c r="D23" s="295">
        <f t="shared" si="6"/>
        <v>16145.4</v>
      </c>
      <c r="E23" s="295">
        <f t="shared" si="7"/>
        <v>16145.4</v>
      </c>
      <c r="F23" s="295">
        <f t="shared" si="7"/>
        <v>0</v>
      </c>
      <c r="G23" s="295">
        <f t="shared" si="4"/>
        <v>16145.4</v>
      </c>
      <c r="H23" s="295">
        <f t="shared" si="8"/>
        <v>16145.4</v>
      </c>
      <c r="I23" s="295">
        <f t="shared" si="8"/>
        <v>0</v>
      </c>
      <c r="J23" s="295">
        <f t="shared" si="9"/>
        <v>16145.4</v>
      </c>
      <c r="K23" s="295">
        <f t="shared" si="10"/>
        <v>16145.4</v>
      </c>
      <c r="L23" s="295">
        <f t="shared" si="10"/>
        <v>0</v>
      </c>
    </row>
    <row r="24" spans="1:12" s="296" customFormat="1">
      <c r="A24" s="561"/>
      <c r="B24" s="562"/>
      <c r="C24" s="349" t="s">
        <v>132</v>
      </c>
      <c r="D24" s="295">
        <f t="shared" si="6"/>
        <v>16145.4</v>
      </c>
      <c r="E24" s="295">
        <f>+E25+E27</f>
        <v>16145.4</v>
      </c>
      <c r="F24" s="295">
        <f>+F25+F27</f>
        <v>0</v>
      </c>
      <c r="G24" s="295">
        <f t="shared" si="4"/>
        <v>16145.4</v>
      </c>
      <c r="H24" s="295">
        <f>+H25+H27</f>
        <v>16145.4</v>
      </c>
      <c r="I24" s="295">
        <f>+I25+I27</f>
        <v>0</v>
      </c>
      <c r="J24" s="295">
        <f t="shared" si="9"/>
        <v>16145.4</v>
      </c>
      <c r="K24" s="295">
        <f>+K25+K27</f>
        <v>16145.4</v>
      </c>
      <c r="L24" s="295">
        <f>+L25+L27</f>
        <v>0</v>
      </c>
    </row>
    <row r="25" spans="1:12" s="296" customFormat="1">
      <c r="A25" s="561"/>
      <c r="B25" s="562"/>
      <c r="C25" s="349" t="s">
        <v>133</v>
      </c>
      <c r="D25" s="295">
        <f t="shared" si="6"/>
        <v>14345.4</v>
      </c>
      <c r="E25" s="295">
        <f t="shared" si="7"/>
        <v>14345.4</v>
      </c>
      <c r="F25" s="295">
        <f t="shared" si="7"/>
        <v>0</v>
      </c>
      <c r="G25" s="295">
        <f t="shared" si="4"/>
        <v>14345.4</v>
      </c>
      <c r="H25" s="295">
        <f t="shared" si="8"/>
        <v>14345.4</v>
      </c>
      <c r="I25" s="295">
        <f t="shared" si="8"/>
        <v>0</v>
      </c>
      <c r="J25" s="295">
        <f t="shared" si="9"/>
        <v>14345.4</v>
      </c>
      <c r="K25" s="295">
        <f t="shared" si="10"/>
        <v>14345.4</v>
      </c>
      <c r="L25" s="295">
        <f t="shared" si="10"/>
        <v>0</v>
      </c>
    </row>
    <row r="26" spans="1:12" s="296" customFormat="1">
      <c r="A26" s="561"/>
      <c r="B26" s="562"/>
      <c r="C26" s="349" t="s">
        <v>134</v>
      </c>
      <c r="D26" s="295">
        <f>+E26+F26</f>
        <v>14345.4</v>
      </c>
      <c r="E26" s="295">
        <f>+'Հավելված N 10'!I30+'Հավելված N 10'!I43</f>
        <v>14345.4</v>
      </c>
      <c r="F26" s="295">
        <v>0</v>
      </c>
      <c r="G26" s="295">
        <f>+H26+I26</f>
        <v>14345.4</v>
      </c>
      <c r="H26" s="293">
        <f>+E26</f>
        <v>14345.4</v>
      </c>
      <c r="I26" s="295">
        <v>0</v>
      </c>
      <c r="J26" s="295">
        <f>+K26+L26</f>
        <v>14345.4</v>
      </c>
      <c r="K26" s="293">
        <f>+H26</f>
        <v>14345.4</v>
      </c>
      <c r="L26" s="295">
        <v>0</v>
      </c>
    </row>
    <row r="27" spans="1:12">
      <c r="A27" s="561"/>
      <c r="B27" s="562"/>
      <c r="C27" s="293" t="s">
        <v>217</v>
      </c>
      <c r="D27" s="295">
        <f t="shared" si="6"/>
        <v>1800</v>
      </c>
      <c r="E27" s="293">
        <f>+E28</f>
        <v>1800</v>
      </c>
      <c r="F27" s="293">
        <f>+F28</f>
        <v>0</v>
      </c>
      <c r="G27" s="295">
        <f t="shared" ref="G27" si="11">+H27+I27</f>
        <v>1800</v>
      </c>
      <c r="H27" s="293">
        <f>+H28</f>
        <v>1800</v>
      </c>
      <c r="I27" s="293">
        <f>+I28</f>
        <v>0</v>
      </c>
      <c r="J27" s="295">
        <f t="shared" ref="J27" si="12">+K27+L27</f>
        <v>1800</v>
      </c>
      <c r="K27" s="293">
        <f>+K28</f>
        <v>1800</v>
      </c>
      <c r="L27" s="293">
        <f>+L28</f>
        <v>0</v>
      </c>
    </row>
    <row r="28" spans="1:12">
      <c r="A28" s="561"/>
      <c r="B28" s="562"/>
      <c r="C28" s="293" t="s">
        <v>156</v>
      </c>
      <c r="D28" s="295">
        <f>+E28+F28</f>
        <v>1800</v>
      </c>
      <c r="E28" s="293">
        <f>+'Հավելված N 10'!I28</f>
        <v>1800</v>
      </c>
      <c r="F28" s="293">
        <v>0</v>
      </c>
      <c r="G28" s="295">
        <f>+H28+I28</f>
        <v>1800</v>
      </c>
      <c r="H28" s="293">
        <f>+E28</f>
        <v>1800</v>
      </c>
      <c r="I28" s="293">
        <v>0</v>
      </c>
      <c r="J28" s="295">
        <f>+K28+L28</f>
        <v>1800</v>
      </c>
      <c r="K28" s="293">
        <f>+H28</f>
        <v>1800</v>
      </c>
      <c r="L28" s="293">
        <v>0</v>
      </c>
    </row>
  </sheetData>
  <mergeCells count="21">
    <mergeCell ref="I1:L1"/>
    <mergeCell ref="AE1:AG1"/>
    <mergeCell ref="I2:L2"/>
    <mergeCell ref="AD2:AG2"/>
    <mergeCell ref="I3:L3"/>
    <mergeCell ref="AB3:AG3"/>
    <mergeCell ref="A17:A28"/>
    <mergeCell ref="B19:B28"/>
    <mergeCell ref="A6:L7"/>
    <mergeCell ref="AE7:AG7"/>
    <mergeCell ref="A9:B10"/>
    <mergeCell ref="C9:C11"/>
    <mergeCell ref="G9:I9"/>
    <mergeCell ref="J9:L9"/>
    <mergeCell ref="G10:G11"/>
    <mergeCell ref="H10:I10"/>
    <mergeCell ref="J10:J11"/>
    <mergeCell ref="K10:L10"/>
    <mergeCell ref="D9:F9"/>
    <mergeCell ref="D10:D11"/>
    <mergeCell ref="E10:F10"/>
  </mergeCells>
  <printOptions horizontalCentered="1"/>
  <pageMargins left="0" right="0" top="0" bottom="0.44" header="0" footer="0"/>
  <pageSetup paperSize="9" scale="64" firstPageNumber="195" orientation="portrait" useFirstPageNumber="1" horizontalDpi="4294967294" verticalDpi="4294967294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G168"/>
  <sheetViews>
    <sheetView topLeftCell="A53" zoomScale="85" zoomScaleNormal="85" zoomScaleSheetLayoutView="100" workbookViewId="0">
      <selection activeCell="B60" sqref="B60:C63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6" width="21.3984375" style="6" customWidth="1"/>
    <col min="7" max="7" width="32" style="6" customWidth="1"/>
    <col min="8" max="8" width="49.8984375" style="6" customWidth="1"/>
    <col min="9" max="16384" width="9.09765625" style="6"/>
  </cols>
  <sheetData>
    <row r="1" spans="1:6" ht="37.5" customHeight="1">
      <c r="C1" s="593" t="s">
        <v>113</v>
      </c>
      <c r="D1" s="593"/>
      <c r="E1" s="593"/>
      <c r="F1" s="593"/>
    </row>
    <row r="2" spans="1:6" ht="17.45" customHeight="1">
      <c r="C2" s="564" t="s">
        <v>208</v>
      </c>
      <c r="D2" s="564"/>
      <c r="E2" s="564"/>
      <c r="F2" s="564"/>
    </row>
    <row r="3" spans="1:6" ht="17.45" customHeight="1">
      <c r="C3" s="564" t="s">
        <v>9</v>
      </c>
      <c r="D3" s="564"/>
      <c r="E3" s="564"/>
      <c r="F3" s="564"/>
    </row>
    <row r="5" spans="1:6" ht="59.45" customHeight="1">
      <c r="A5" s="176"/>
      <c r="B5" s="563" t="s">
        <v>281</v>
      </c>
      <c r="C5" s="563"/>
      <c r="D5" s="563"/>
      <c r="E5" s="563"/>
      <c r="F5" s="563"/>
    </row>
    <row r="6" spans="1:6" ht="23.45" customHeight="1"/>
    <row r="7" spans="1:6" ht="21.95" customHeight="1">
      <c r="A7" s="598" t="s">
        <v>161</v>
      </c>
      <c r="B7" s="598"/>
      <c r="C7" s="598"/>
      <c r="D7" s="598"/>
      <c r="E7" s="598"/>
      <c r="F7" s="598"/>
    </row>
    <row r="8" spans="1:6" ht="38.9" customHeight="1">
      <c r="C8" s="587" t="s">
        <v>147</v>
      </c>
      <c r="D8" s="587"/>
      <c r="F8" s="37"/>
    </row>
    <row r="9" spans="1:6">
      <c r="B9" s="594" t="s">
        <v>11</v>
      </c>
      <c r="C9" s="595"/>
      <c r="D9" s="596"/>
      <c r="E9" s="595"/>
      <c r="F9" s="597"/>
    </row>
    <row r="10" spans="1:6" s="113" customFormat="1">
      <c r="B10" s="177"/>
      <c r="C10" s="177"/>
      <c r="D10" s="178"/>
      <c r="E10" s="178"/>
      <c r="F10" s="178"/>
    </row>
    <row r="11" spans="1:6" s="113" customFormat="1">
      <c r="B11" s="177"/>
      <c r="C11" s="177"/>
    </row>
    <row r="12" spans="1:6">
      <c r="B12" s="38" t="s">
        <v>1</v>
      </c>
      <c r="C12" s="38" t="s">
        <v>2</v>
      </c>
      <c r="D12" s="179"/>
      <c r="E12" s="179"/>
      <c r="F12" s="179"/>
    </row>
    <row r="13" spans="1:6" ht="36">
      <c r="B13" s="180">
        <v>1045</v>
      </c>
      <c r="C13" s="181" t="s">
        <v>116</v>
      </c>
      <c r="D13" s="182"/>
      <c r="E13" s="182"/>
      <c r="F13" s="182"/>
    </row>
    <row r="15" spans="1:6" s="8" customFormat="1">
      <c r="B15" s="585" t="s">
        <v>3</v>
      </c>
      <c r="C15" s="586"/>
      <c r="D15" s="43"/>
      <c r="E15" s="43"/>
      <c r="F15" s="43"/>
    </row>
    <row r="16" spans="1:6" s="8" customFormat="1" ht="37.1" customHeight="1">
      <c r="B16" s="39" t="s">
        <v>4</v>
      </c>
      <c r="C16" s="157">
        <v>1045</v>
      </c>
      <c r="D16" s="496" t="s">
        <v>152</v>
      </c>
      <c r="E16" s="497"/>
      <c r="F16" s="498"/>
    </row>
    <row r="17" spans="2:7" s="8" customFormat="1">
      <c r="B17" s="39" t="s">
        <v>5</v>
      </c>
      <c r="C17" s="157">
        <v>32001</v>
      </c>
      <c r="D17" s="329" t="s">
        <v>213</v>
      </c>
      <c r="E17" s="40" t="s">
        <v>12</v>
      </c>
      <c r="F17" s="40" t="s">
        <v>13</v>
      </c>
    </row>
    <row r="18" spans="2:7" s="8" customFormat="1" ht="54">
      <c r="B18" s="39" t="s">
        <v>6</v>
      </c>
      <c r="C18" s="183" t="s">
        <v>140</v>
      </c>
      <c r="D18" s="513"/>
      <c r="E18" s="513"/>
      <c r="F18" s="513"/>
    </row>
    <row r="19" spans="2:7" s="8" customFormat="1" ht="72">
      <c r="B19" s="39" t="s">
        <v>10</v>
      </c>
      <c r="C19" s="183" t="s">
        <v>141</v>
      </c>
      <c r="D19" s="514"/>
      <c r="E19" s="514"/>
      <c r="F19" s="514"/>
    </row>
    <row r="20" spans="2:7" s="8" customFormat="1" ht="36">
      <c r="B20" s="39" t="s">
        <v>7</v>
      </c>
      <c r="C20" s="183" t="s">
        <v>142</v>
      </c>
      <c r="D20" s="514"/>
      <c r="E20" s="514"/>
      <c r="F20" s="514"/>
    </row>
    <row r="21" spans="2:7" s="8" customFormat="1" ht="54">
      <c r="B21" s="17" t="s">
        <v>143</v>
      </c>
      <c r="C21" s="183" t="s">
        <v>158</v>
      </c>
      <c r="D21" s="514"/>
      <c r="E21" s="514"/>
      <c r="F21" s="514"/>
    </row>
    <row r="22" spans="2:7" s="8" customFormat="1">
      <c r="B22" s="583" t="s">
        <v>0</v>
      </c>
      <c r="C22" s="584"/>
      <c r="D22" s="478"/>
      <c r="E22" s="478"/>
      <c r="F22" s="478"/>
    </row>
    <row r="23" spans="2:7" s="8" customFormat="1" ht="34.950000000000003" customHeight="1">
      <c r="B23" s="579" t="s">
        <v>148</v>
      </c>
      <c r="C23" s="580"/>
      <c r="D23" s="42">
        <v>1</v>
      </c>
      <c r="E23" s="42">
        <v>1</v>
      </c>
      <c r="F23" s="42">
        <v>1</v>
      </c>
    </row>
    <row r="24" spans="2:7" s="8" customFormat="1" ht="34.950000000000003" customHeight="1">
      <c r="B24" s="579" t="s">
        <v>157</v>
      </c>
      <c r="C24" s="580"/>
      <c r="D24" s="42"/>
      <c r="E24" s="42"/>
      <c r="F24" s="387">
        <v>-1</v>
      </c>
    </row>
    <row r="25" spans="2:7" s="8" customFormat="1">
      <c r="B25" s="41" t="s">
        <v>8</v>
      </c>
      <c r="C25" s="41"/>
      <c r="D25" s="184">
        <f>+'Հավելված N 3'!D23</f>
        <v>438.90000000000146</v>
      </c>
      <c r="E25" s="184">
        <f>+'Հավելված N 3'!E23</f>
        <v>-30735.800000000003</v>
      </c>
      <c r="F25" s="184">
        <f>+'Հավելված N 3'!F23</f>
        <v>-30735.800000000003</v>
      </c>
      <c r="G25" s="185"/>
    </row>
    <row r="26" spans="2:7" s="8" customFormat="1"/>
    <row r="27" spans="2:7" s="8" customFormat="1">
      <c r="B27" s="43" t="s">
        <v>1</v>
      </c>
      <c r="C27" s="43" t="s">
        <v>2</v>
      </c>
      <c r="D27" s="186"/>
      <c r="E27" s="186"/>
      <c r="F27" s="186"/>
    </row>
    <row r="28" spans="2:7" s="8" customFormat="1" ht="54">
      <c r="B28" s="187">
        <v>1130</v>
      </c>
      <c r="C28" s="39" t="s">
        <v>270</v>
      </c>
      <c r="D28" s="43"/>
      <c r="E28" s="43"/>
      <c r="F28" s="43"/>
    </row>
    <row r="29" spans="2:7" s="8" customFormat="1"/>
    <row r="30" spans="2:7" s="8" customFormat="1">
      <c r="B30" s="585" t="s">
        <v>3</v>
      </c>
      <c r="C30" s="586"/>
      <c r="D30" s="43"/>
      <c r="E30" s="43"/>
      <c r="F30" s="43"/>
    </row>
    <row r="31" spans="2:7" s="8" customFormat="1" ht="37.1" customHeight="1">
      <c r="B31" s="39" t="s">
        <v>4</v>
      </c>
      <c r="C31" s="157">
        <v>1130</v>
      </c>
      <c r="D31" s="496" t="s">
        <v>122</v>
      </c>
      <c r="E31" s="497"/>
      <c r="F31" s="498"/>
    </row>
    <row r="32" spans="2:7" s="8" customFormat="1">
      <c r="B32" s="39" t="s">
        <v>5</v>
      </c>
      <c r="C32" s="157">
        <v>32001</v>
      </c>
      <c r="D32" s="329" t="s">
        <v>213</v>
      </c>
      <c r="E32" s="256" t="s">
        <v>12</v>
      </c>
      <c r="F32" s="256" t="s">
        <v>13</v>
      </c>
    </row>
    <row r="33" spans="2:7" s="8" customFormat="1" ht="72">
      <c r="B33" s="39" t="s">
        <v>6</v>
      </c>
      <c r="C33" s="183" t="s">
        <v>221</v>
      </c>
      <c r="D33" s="513"/>
      <c r="E33" s="513"/>
      <c r="F33" s="513"/>
    </row>
    <row r="34" spans="2:7" s="8" customFormat="1" ht="54">
      <c r="B34" s="39" t="s">
        <v>10</v>
      </c>
      <c r="C34" s="183" t="s">
        <v>273</v>
      </c>
      <c r="D34" s="514"/>
      <c r="E34" s="514"/>
      <c r="F34" s="514"/>
    </row>
    <row r="35" spans="2:7" s="8" customFormat="1" ht="36">
      <c r="B35" s="44" t="s">
        <v>7</v>
      </c>
      <c r="C35" s="183" t="s">
        <v>83</v>
      </c>
      <c r="D35" s="514"/>
      <c r="E35" s="514"/>
      <c r="F35" s="514"/>
    </row>
    <row r="36" spans="2:7" s="8" customFormat="1" ht="54">
      <c r="B36" s="17" t="s">
        <v>282</v>
      </c>
      <c r="C36" s="157" t="s">
        <v>283</v>
      </c>
      <c r="D36" s="514"/>
      <c r="E36" s="514"/>
      <c r="F36" s="514"/>
    </row>
    <row r="37" spans="2:7" s="8" customFormat="1">
      <c r="B37" s="583" t="s">
        <v>0</v>
      </c>
      <c r="C37" s="584"/>
      <c r="D37" s="478"/>
      <c r="E37" s="478"/>
      <c r="F37" s="478"/>
    </row>
    <row r="38" spans="2:7" s="8" customFormat="1">
      <c r="B38" s="581" t="s">
        <v>284</v>
      </c>
      <c r="C38" s="582"/>
      <c r="D38" s="42">
        <v>3</v>
      </c>
      <c r="E38" s="42">
        <v>3</v>
      </c>
      <c r="F38" s="42">
        <v>3</v>
      </c>
    </row>
    <row r="39" spans="2:7" s="110" customFormat="1">
      <c r="B39" s="45" t="s">
        <v>8</v>
      </c>
      <c r="C39" s="45"/>
      <c r="D39" s="188">
        <f>+'Հավելված N 3'!D36</f>
        <v>1428.7</v>
      </c>
      <c r="E39" s="188">
        <f>+'Հավելված N 3'!E36</f>
        <v>1428.7</v>
      </c>
      <c r="F39" s="188">
        <f>+'Հավելված N 3'!F36</f>
        <v>1428.7</v>
      </c>
      <c r="G39" s="189"/>
    </row>
    <row r="41" spans="2:7" s="8" customFormat="1">
      <c r="B41" s="43" t="s">
        <v>1</v>
      </c>
      <c r="C41" s="43" t="s">
        <v>2</v>
      </c>
      <c r="D41" s="186"/>
      <c r="E41" s="186"/>
      <c r="F41" s="186"/>
    </row>
    <row r="42" spans="2:7" s="8" customFormat="1">
      <c r="B42" s="187">
        <v>1148</v>
      </c>
      <c r="C42" s="271" t="s">
        <v>184</v>
      </c>
      <c r="D42" s="43"/>
      <c r="E42" s="43"/>
      <c r="F42" s="43"/>
    </row>
    <row r="43" spans="2:7" s="8" customFormat="1"/>
    <row r="44" spans="2:7" s="8" customFormat="1">
      <c r="B44" s="585" t="s">
        <v>3</v>
      </c>
      <c r="C44" s="586"/>
      <c r="D44" s="43"/>
      <c r="E44" s="43"/>
      <c r="F44" s="43"/>
    </row>
    <row r="45" spans="2:7" s="8" customFormat="1" ht="37.1" customHeight="1">
      <c r="B45" s="39" t="s">
        <v>4</v>
      </c>
      <c r="C45" s="267">
        <v>1148</v>
      </c>
      <c r="D45" s="496" t="s">
        <v>159</v>
      </c>
      <c r="E45" s="497"/>
      <c r="F45" s="498"/>
    </row>
    <row r="46" spans="2:7" s="8" customFormat="1">
      <c r="B46" s="39" t="s">
        <v>5</v>
      </c>
      <c r="C46" s="267">
        <v>11016</v>
      </c>
      <c r="D46" s="329" t="s">
        <v>213</v>
      </c>
      <c r="E46" s="256" t="s">
        <v>12</v>
      </c>
      <c r="F46" s="256" t="s">
        <v>13</v>
      </c>
    </row>
    <row r="47" spans="2:7" s="8" customFormat="1" ht="54">
      <c r="B47" s="39" t="s">
        <v>6</v>
      </c>
      <c r="C47" s="269" t="s">
        <v>285</v>
      </c>
      <c r="D47" s="513"/>
      <c r="E47" s="513"/>
      <c r="F47" s="513"/>
    </row>
    <row r="48" spans="2:7" s="8" customFormat="1" ht="90">
      <c r="B48" s="39" t="s">
        <v>10</v>
      </c>
      <c r="C48" s="269" t="s">
        <v>286</v>
      </c>
      <c r="D48" s="514"/>
      <c r="E48" s="514"/>
      <c r="F48" s="514"/>
    </row>
    <row r="49" spans="2:7" s="8" customFormat="1">
      <c r="B49" s="44" t="s">
        <v>7</v>
      </c>
      <c r="C49" s="270" t="s">
        <v>287</v>
      </c>
      <c r="D49" s="514"/>
      <c r="E49" s="514"/>
      <c r="F49" s="514"/>
    </row>
    <row r="50" spans="2:7" s="8" customFormat="1" ht="72">
      <c r="B50" s="264" t="s">
        <v>288</v>
      </c>
      <c r="C50" s="270" t="s">
        <v>119</v>
      </c>
      <c r="D50" s="514"/>
      <c r="E50" s="514"/>
      <c r="F50" s="514"/>
    </row>
    <row r="51" spans="2:7" s="8" customFormat="1">
      <c r="B51" s="583" t="s">
        <v>0</v>
      </c>
      <c r="C51" s="584"/>
      <c r="D51" s="478"/>
      <c r="E51" s="478"/>
      <c r="F51" s="478"/>
    </row>
    <row r="52" spans="2:7" s="110" customFormat="1">
      <c r="B52" s="45" t="s">
        <v>8</v>
      </c>
      <c r="C52" s="45"/>
      <c r="D52" s="188">
        <f>+'Հավելված N 3'!D49</f>
        <v>-31174.7</v>
      </c>
      <c r="E52" s="188">
        <f>+'Հավելված N 3'!E49</f>
        <v>0</v>
      </c>
      <c r="F52" s="188">
        <f>+'Հավելված N 3'!F49</f>
        <v>0</v>
      </c>
      <c r="G52" s="189"/>
    </row>
    <row r="54" spans="2:7" ht="50.75">
      <c r="B54" s="48" t="s">
        <v>93</v>
      </c>
      <c r="C54" s="569" t="s">
        <v>2</v>
      </c>
      <c r="D54" s="570"/>
      <c r="E54" s="571"/>
      <c r="F54" s="572"/>
    </row>
    <row r="55" spans="2:7">
      <c r="B55" s="187">
        <v>1163</v>
      </c>
      <c r="C55" s="46" t="s">
        <v>353</v>
      </c>
      <c r="D55" s="46"/>
      <c r="E55" s="46"/>
      <c r="F55" s="46"/>
    </row>
    <row r="57" spans="2:7">
      <c r="B57" s="573" t="s">
        <v>3</v>
      </c>
      <c r="C57" s="574"/>
      <c r="D57" s="191"/>
      <c r="E57" s="191"/>
      <c r="F57" s="191"/>
    </row>
    <row r="58" spans="2:7" s="8" customFormat="1" ht="37.1" customHeight="1">
      <c r="B58" s="39" t="s">
        <v>44</v>
      </c>
      <c r="C58" s="157">
        <v>1163</v>
      </c>
      <c r="D58" s="496" t="s">
        <v>122</v>
      </c>
      <c r="E58" s="497"/>
      <c r="F58" s="498"/>
    </row>
    <row r="59" spans="2:7">
      <c r="B59" s="50" t="s">
        <v>45</v>
      </c>
      <c r="C59" s="157">
        <v>32002</v>
      </c>
      <c r="D59" s="420" t="s">
        <v>213</v>
      </c>
      <c r="E59" s="420" t="s">
        <v>12</v>
      </c>
      <c r="F59" s="420" t="s">
        <v>13</v>
      </c>
    </row>
    <row r="60" spans="2:7" ht="36">
      <c r="B60" s="458" t="s">
        <v>6</v>
      </c>
      <c r="C60" s="426" t="s">
        <v>345</v>
      </c>
      <c r="D60" s="575"/>
      <c r="E60" s="575"/>
      <c r="F60" s="575"/>
    </row>
    <row r="61" spans="2:7" ht="75" customHeight="1">
      <c r="B61" s="416" t="s">
        <v>10</v>
      </c>
      <c r="C61" s="426" t="s">
        <v>358</v>
      </c>
      <c r="D61" s="576"/>
      <c r="E61" s="576"/>
      <c r="F61" s="576"/>
    </row>
    <row r="62" spans="2:7" ht="36">
      <c r="B62" s="418" t="s">
        <v>7</v>
      </c>
      <c r="C62" s="426" t="s">
        <v>361</v>
      </c>
      <c r="D62" s="576"/>
      <c r="E62" s="576"/>
      <c r="F62" s="576"/>
    </row>
    <row r="63" spans="2:7" ht="72" customHeight="1">
      <c r="B63" s="264" t="s">
        <v>362</v>
      </c>
      <c r="C63" s="426" t="s">
        <v>363</v>
      </c>
      <c r="D63" s="576"/>
      <c r="E63" s="576"/>
      <c r="F63" s="576"/>
    </row>
    <row r="64" spans="2:7">
      <c r="B64" s="578" t="s">
        <v>49</v>
      </c>
      <c r="C64" s="578"/>
      <c r="D64" s="577"/>
      <c r="E64" s="577"/>
      <c r="F64" s="577"/>
    </row>
    <row r="65" spans="2:6">
      <c r="B65" s="47" t="s">
        <v>50</v>
      </c>
      <c r="C65" s="47"/>
      <c r="D65" s="188">
        <f>+'Հավելված N 3'!D62</f>
        <v>5315.9</v>
      </c>
      <c r="E65" s="188">
        <f>+'Հավելված N 3'!E62</f>
        <v>5315.9</v>
      </c>
      <c r="F65" s="188">
        <f>+'Հավելված N 3'!F62</f>
        <v>5315.9</v>
      </c>
    </row>
    <row r="67" spans="2:6" ht="50.75">
      <c r="B67" s="48" t="s">
        <v>93</v>
      </c>
      <c r="C67" s="569" t="s">
        <v>2</v>
      </c>
      <c r="D67" s="570"/>
      <c r="E67" s="571"/>
      <c r="F67" s="572"/>
    </row>
    <row r="68" spans="2:6">
      <c r="B68" s="187">
        <v>1183</v>
      </c>
      <c r="C68" s="46" t="s">
        <v>144</v>
      </c>
      <c r="D68" s="46"/>
      <c r="E68" s="46"/>
      <c r="F68" s="46"/>
    </row>
    <row r="70" spans="2:6">
      <c r="B70" s="573" t="s">
        <v>3</v>
      </c>
      <c r="C70" s="574"/>
      <c r="D70" s="191"/>
      <c r="E70" s="191"/>
      <c r="F70" s="191"/>
    </row>
    <row r="71" spans="2:6" s="8" customFormat="1" ht="37.1" customHeight="1">
      <c r="B71" s="39" t="s">
        <v>44</v>
      </c>
      <c r="C71" s="157">
        <v>1183</v>
      </c>
      <c r="D71" s="496" t="s">
        <v>122</v>
      </c>
      <c r="E71" s="497"/>
      <c r="F71" s="498"/>
    </row>
    <row r="72" spans="2:6">
      <c r="B72" s="50" t="s">
        <v>45</v>
      </c>
      <c r="C72" s="157">
        <v>32001</v>
      </c>
      <c r="D72" s="329" t="s">
        <v>213</v>
      </c>
      <c r="E72" s="253" t="s">
        <v>12</v>
      </c>
      <c r="F72" s="253" t="s">
        <v>13</v>
      </c>
    </row>
    <row r="73" spans="2:6" ht="36">
      <c r="B73" s="50" t="s">
        <v>46</v>
      </c>
      <c r="C73" s="183" t="s">
        <v>191</v>
      </c>
      <c r="D73" s="575"/>
      <c r="E73" s="575"/>
      <c r="F73" s="575"/>
    </row>
    <row r="74" spans="2:6" ht="75" customHeight="1">
      <c r="B74" s="50" t="s">
        <v>47</v>
      </c>
      <c r="C74" s="183" t="s">
        <v>194</v>
      </c>
      <c r="D74" s="576"/>
      <c r="E74" s="576"/>
      <c r="F74" s="576"/>
    </row>
    <row r="75" spans="2:6" ht="36">
      <c r="B75" s="50" t="s">
        <v>48</v>
      </c>
      <c r="C75" s="192" t="s">
        <v>142</v>
      </c>
      <c r="D75" s="576"/>
      <c r="E75" s="576"/>
      <c r="F75" s="576"/>
    </row>
    <row r="76" spans="2:6" ht="72" customHeight="1">
      <c r="B76" s="50" t="s">
        <v>146</v>
      </c>
      <c r="C76" s="192" t="s">
        <v>145</v>
      </c>
      <c r="D76" s="576"/>
      <c r="E76" s="576"/>
      <c r="F76" s="576"/>
    </row>
    <row r="77" spans="2:6">
      <c r="B77" s="578" t="s">
        <v>49</v>
      </c>
      <c r="C77" s="578"/>
      <c r="D77" s="577"/>
      <c r="E77" s="577"/>
      <c r="F77" s="577"/>
    </row>
    <row r="78" spans="2:6" ht="17.45" customHeight="1">
      <c r="B78" s="599" t="s">
        <v>187</v>
      </c>
      <c r="C78" s="600"/>
      <c r="D78" s="194">
        <v>1</v>
      </c>
      <c r="E78" s="194">
        <v>1</v>
      </c>
      <c r="F78" s="194">
        <v>1</v>
      </c>
    </row>
    <row r="79" spans="2:6" ht="37.1" customHeight="1">
      <c r="B79" s="599" t="s">
        <v>157</v>
      </c>
      <c r="C79" s="600"/>
      <c r="D79" s="259">
        <v>1</v>
      </c>
      <c r="E79" s="259">
        <v>1</v>
      </c>
      <c r="F79" s="259">
        <v>1</v>
      </c>
    </row>
    <row r="80" spans="2:6">
      <c r="B80" s="47" t="s">
        <v>50</v>
      </c>
      <c r="C80" s="47"/>
      <c r="D80" s="188">
        <f>+'Հավելված N 3'!D75</f>
        <v>942.1</v>
      </c>
      <c r="E80" s="188">
        <f>+'Հավելված N 3'!E75</f>
        <v>942.1</v>
      </c>
      <c r="F80" s="188">
        <f>+'Հավելված N 3'!F75</f>
        <v>942.1</v>
      </c>
    </row>
    <row r="81" spans="2:6" ht="9.9499999999999993" customHeight="1"/>
    <row r="82" spans="2:6">
      <c r="B82" s="573" t="s">
        <v>3</v>
      </c>
      <c r="C82" s="574"/>
      <c r="D82" s="191"/>
      <c r="E82" s="191"/>
      <c r="F82" s="191"/>
    </row>
    <row r="83" spans="2:6" s="8" customFormat="1" ht="37.1" customHeight="1">
      <c r="B83" s="39" t="s">
        <v>44</v>
      </c>
      <c r="C83" s="157">
        <v>1183</v>
      </c>
      <c r="D83" s="496" t="s">
        <v>122</v>
      </c>
      <c r="E83" s="497"/>
      <c r="F83" s="498"/>
    </row>
    <row r="84" spans="2:6">
      <c r="B84" s="50" t="s">
        <v>45</v>
      </c>
      <c r="C84" s="157">
        <v>32003</v>
      </c>
      <c r="D84" s="381" t="s">
        <v>213</v>
      </c>
      <c r="E84" s="381" t="s">
        <v>12</v>
      </c>
      <c r="F84" s="381" t="s">
        <v>13</v>
      </c>
    </row>
    <row r="85" spans="2:6" ht="36">
      <c r="B85" s="416" t="s">
        <v>6</v>
      </c>
      <c r="C85" s="417" t="s">
        <v>329</v>
      </c>
      <c r="D85" s="575"/>
      <c r="E85" s="575"/>
      <c r="F85" s="575"/>
    </row>
    <row r="86" spans="2:6" ht="75" customHeight="1">
      <c r="B86" s="416" t="s">
        <v>10</v>
      </c>
      <c r="C86" s="417" t="s">
        <v>330</v>
      </c>
      <c r="D86" s="576"/>
      <c r="E86" s="576"/>
      <c r="F86" s="576"/>
    </row>
    <row r="87" spans="2:6" ht="36">
      <c r="B87" s="418" t="s">
        <v>7</v>
      </c>
      <c r="C87" s="417" t="s">
        <v>142</v>
      </c>
      <c r="D87" s="576"/>
      <c r="E87" s="576"/>
      <c r="F87" s="576"/>
    </row>
    <row r="88" spans="2:6" ht="72" customHeight="1">
      <c r="B88" s="386" t="s">
        <v>331</v>
      </c>
      <c r="C88" s="417" t="s">
        <v>332</v>
      </c>
      <c r="D88" s="576"/>
      <c r="E88" s="576"/>
      <c r="F88" s="576"/>
    </row>
    <row r="89" spans="2:6">
      <c r="B89" s="578" t="s">
        <v>49</v>
      </c>
      <c r="C89" s="578"/>
      <c r="D89" s="577"/>
      <c r="E89" s="577"/>
      <c r="F89" s="577"/>
    </row>
    <row r="90" spans="2:6">
      <c r="B90" s="47" t="s">
        <v>50</v>
      </c>
      <c r="C90" s="47"/>
      <c r="D90" s="188">
        <f>+'Հավելված N 3'!D81</f>
        <v>12579.3</v>
      </c>
      <c r="E90" s="188">
        <f>+'Հավելված N 3'!E81</f>
        <v>5829.2999999999993</v>
      </c>
      <c r="F90" s="188">
        <f>+'Հավելված N 3'!F81</f>
        <v>5829.2999999999993</v>
      </c>
    </row>
    <row r="91" spans="2:6" ht="9.9499999999999993" customHeight="1"/>
    <row r="92" spans="2:6">
      <c r="B92" s="573" t="s">
        <v>3</v>
      </c>
      <c r="C92" s="574"/>
      <c r="D92" s="191"/>
      <c r="E92" s="191"/>
      <c r="F92" s="191"/>
    </row>
    <row r="93" spans="2:6" s="8" customFormat="1" ht="37.1" customHeight="1">
      <c r="B93" s="39" t="s">
        <v>44</v>
      </c>
      <c r="C93" s="157">
        <v>1183</v>
      </c>
      <c r="D93" s="496" t="s">
        <v>122</v>
      </c>
      <c r="E93" s="497"/>
      <c r="F93" s="498"/>
    </row>
    <row r="94" spans="2:6">
      <c r="B94" s="50" t="s">
        <v>45</v>
      </c>
      <c r="C94" s="157">
        <v>32007</v>
      </c>
      <c r="D94" s="420" t="s">
        <v>213</v>
      </c>
      <c r="E94" s="420" t="s">
        <v>12</v>
      </c>
      <c r="F94" s="420" t="s">
        <v>13</v>
      </c>
    </row>
    <row r="95" spans="2:6" ht="36">
      <c r="B95" s="457" t="s">
        <v>46</v>
      </c>
      <c r="C95" s="426" t="s">
        <v>359</v>
      </c>
      <c r="D95" s="575"/>
      <c r="E95" s="575"/>
      <c r="F95" s="575"/>
    </row>
    <row r="96" spans="2:6" ht="75" customHeight="1">
      <c r="B96" s="457" t="s">
        <v>47</v>
      </c>
      <c r="C96" s="426" t="s">
        <v>360</v>
      </c>
      <c r="D96" s="576"/>
      <c r="E96" s="576"/>
      <c r="F96" s="576"/>
    </row>
    <row r="97" spans="2:6" ht="36">
      <c r="B97" s="457" t="s">
        <v>48</v>
      </c>
      <c r="C97" s="270" t="s">
        <v>142</v>
      </c>
      <c r="D97" s="576"/>
      <c r="E97" s="576"/>
      <c r="F97" s="576"/>
    </row>
    <row r="98" spans="2:6" ht="72" customHeight="1">
      <c r="B98" s="457" t="s">
        <v>146</v>
      </c>
      <c r="C98" s="270" t="s">
        <v>145</v>
      </c>
      <c r="D98" s="576"/>
      <c r="E98" s="576"/>
      <c r="F98" s="576"/>
    </row>
    <row r="99" spans="2:6">
      <c r="B99" s="578" t="s">
        <v>49</v>
      </c>
      <c r="C99" s="578"/>
      <c r="D99" s="577"/>
      <c r="E99" s="577"/>
      <c r="F99" s="577"/>
    </row>
    <row r="100" spans="2:6">
      <c r="B100" s="47" t="s">
        <v>50</v>
      </c>
      <c r="C100" s="47"/>
      <c r="D100" s="188">
        <f>+'Հավելված N 3'!D87</f>
        <v>1930.2</v>
      </c>
      <c r="E100" s="188">
        <f>+'Հավելված N 3'!E87</f>
        <v>1930.2</v>
      </c>
      <c r="F100" s="188">
        <f>+'Հավելված N 3'!F87</f>
        <v>1930.2</v>
      </c>
    </row>
    <row r="101" spans="2:6" ht="9.9499999999999993" customHeight="1"/>
    <row r="102" spans="2:6">
      <c r="B102" s="573" t="s">
        <v>3</v>
      </c>
      <c r="C102" s="574"/>
      <c r="D102" s="191"/>
      <c r="E102" s="191"/>
      <c r="F102" s="191"/>
    </row>
    <row r="103" spans="2:6" s="8" customFormat="1" ht="37.1" customHeight="1">
      <c r="B103" s="39" t="s">
        <v>44</v>
      </c>
      <c r="C103" s="157">
        <v>1183</v>
      </c>
      <c r="D103" s="496" t="s">
        <v>122</v>
      </c>
      <c r="E103" s="497"/>
      <c r="F103" s="498"/>
    </row>
    <row r="104" spans="2:6">
      <c r="B104" s="50" t="s">
        <v>45</v>
      </c>
      <c r="C104" s="157">
        <v>32012</v>
      </c>
      <c r="D104" s="329" t="s">
        <v>213</v>
      </c>
      <c r="E104" s="253" t="s">
        <v>12</v>
      </c>
      <c r="F104" s="253" t="s">
        <v>13</v>
      </c>
    </row>
    <row r="105" spans="2:6" ht="36">
      <c r="B105" s="50" t="s">
        <v>46</v>
      </c>
      <c r="C105" s="183" t="s">
        <v>196</v>
      </c>
      <c r="D105" s="575"/>
      <c r="E105" s="575"/>
      <c r="F105" s="575"/>
    </row>
    <row r="106" spans="2:6" ht="36">
      <c r="B106" s="50" t="s">
        <v>47</v>
      </c>
      <c r="C106" s="183" t="s">
        <v>197</v>
      </c>
      <c r="D106" s="576"/>
      <c r="E106" s="576"/>
      <c r="F106" s="576"/>
    </row>
    <row r="107" spans="2:6" ht="36">
      <c r="B107" s="50" t="s">
        <v>48</v>
      </c>
      <c r="C107" s="192" t="s">
        <v>142</v>
      </c>
      <c r="D107" s="576"/>
      <c r="E107" s="576"/>
      <c r="F107" s="576"/>
    </row>
    <row r="108" spans="2:6" ht="72" customHeight="1">
      <c r="B108" s="50" t="s">
        <v>146</v>
      </c>
      <c r="C108" s="192" t="s">
        <v>145</v>
      </c>
      <c r="D108" s="576"/>
      <c r="E108" s="576"/>
      <c r="F108" s="576"/>
    </row>
    <row r="109" spans="2:6">
      <c r="B109" s="578" t="s">
        <v>49</v>
      </c>
      <c r="C109" s="578"/>
      <c r="D109" s="577"/>
      <c r="E109" s="577"/>
      <c r="F109" s="577"/>
    </row>
    <row r="110" spans="2:6">
      <c r="B110" s="599" t="s">
        <v>289</v>
      </c>
      <c r="C110" s="600"/>
      <c r="D110" s="194">
        <v>6</v>
      </c>
      <c r="E110" s="194">
        <v>6</v>
      </c>
      <c r="F110" s="194">
        <v>6</v>
      </c>
    </row>
    <row r="111" spans="2:6" ht="55.1" customHeight="1">
      <c r="B111" s="581" t="s">
        <v>290</v>
      </c>
      <c r="C111" s="582"/>
      <c r="D111" s="259">
        <v>27</v>
      </c>
      <c r="E111" s="259">
        <v>27</v>
      </c>
      <c r="F111" s="259">
        <v>27</v>
      </c>
    </row>
    <row r="112" spans="2:6">
      <c r="B112" s="47" t="s">
        <v>50</v>
      </c>
      <c r="C112" s="47"/>
      <c r="D112" s="188">
        <f>+'Հավելված N 3'!D93</f>
        <v>8539.5999999999985</v>
      </c>
      <c r="E112" s="188">
        <f>+'Հավելված N 3'!E93</f>
        <v>8539.5999999999985</v>
      </c>
      <c r="F112" s="188">
        <f>+'Հավելված N 3'!F93</f>
        <v>8539.5999999999985</v>
      </c>
    </row>
    <row r="113" spans="2:6" ht="9.9499999999999993" customHeight="1"/>
    <row r="114" spans="2:6">
      <c r="B114" s="573" t="s">
        <v>3</v>
      </c>
      <c r="C114" s="574"/>
      <c r="D114" s="191"/>
      <c r="E114" s="191"/>
      <c r="F114" s="191"/>
    </row>
    <row r="115" spans="2:6" s="8" customFormat="1" ht="37.1" customHeight="1">
      <c r="B115" s="39" t="s">
        <v>44</v>
      </c>
      <c r="C115" s="157">
        <v>1183</v>
      </c>
      <c r="D115" s="496" t="s">
        <v>122</v>
      </c>
      <c r="E115" s="497"/>
      <c r="F115" s="498"/>
    </row>
    <row r="116" spans="2:6">
      <c r="B116" s="50" t="s">
        <v>45</v>
      </c>
      <c r="C116" s="157">
        <v>32013</v>
      </c>
      <c r="D116" s="381" t="s">
        <v>213</v>
      </c>
      <c r="E116" s="381" t="s">
        <v>12</v>
      </c>
      <c r="F116" s="381" t="s">
        <v>13</v>
      </c>
    </row>
    <row r="117" spans="2:6" ht="54">
      <c r="B117" s="416" t="s">
        <v>6</v>
      </c>
      <c r="C117" s="417" t="s">
        <v>310</v>
      </c>
      <c r="D117" s="575"/>
      <c r="E117" s="575"/>
      <c r="F117" s="575"/>
    </row>
    <row r="118" spans="2:6" ht="75" customHeight="1">
      <c r="B118" s="416" t="s">
        <v>10</v>
      </c>
      <c r="C118" s="417" t="s">
        <v>328</v>
      </c>
      <c r="D118" s="576"/>
      <c r="E118" s="576"/>
      <c r="F118" s="576"/>
    </row>
    <row r="119" spans="2:6" ht="36">
      <c r="B119" s="418" t="s">
        <v>7</v>
      </c>
      <c r="C119" s="417" t="s">
        <v>142</v>
      </c>
      <c r="D119" s="576"/>
      <c r="E119" s="576"/>
      <c r="F119" s="576"/>
    </row>
    <row r="120" spans="2:6" ht="72" customHeight="1">
      <c r="B120" s="386" t="s">
        <v>331</v>
      </c>
      <c r="C120" s="417" t="s">
        <v>333</v>
      </c>
      <c r="D120" s="576"/>
      <c r="E120" s="576"/>
      <c r="F120" s="576"/>
    </row>
    <row r="121" spans="2:6">
      <c r="B121" s="578" t="s">
        <v>49</v>
      </c>
      <c r="C121" s="578"/>
      <c r="D121" s="577"/>
      <c r="E121" s="577"/>
      <c r="F121" s="577"/>
    </row>
    <row r="122" spans="2:6">
      <c r="B122" s="47" t="s">
        <v>50</v>
      </c>
      <c r="C122" s="47"/>
      <c r="D122" s="188">
        <f>+'Հավելված N 3'!D99</f>
        <v>0</v>
      </c>
      <c r="E122" s="188">
        <f>+'Հավելված N 3'!E99</f>
        <v>6750</v>
      </c>
      <c r="F122" s="188">
        <f>+'Հավելված N 3'!F99</f>
        <v>6750</v>
      </c>
    </row>
    <row r="124" spans="2:6">
      <c r="B124" s="49" t="s">
        <v>1</v>
      </c>
      <c r="C124" s="569" t="s">
        <v>2</v>
      </c>
      <c r="D124" s="570"/>
      <c r="E124" s="571"/>
      <c r="F124" s="572"/>
    </row>
    <row r="125" spans="2:6" ht="36" customHeight="1">
      <c r="B125" s="187">
        <v>1193</v>
      </c>
      <c r="C125" s="46" t="s">
        <v>291</v>
      </c>
      <c r="D125" s="49"/>
      <c r="E125" s="49"/>
      <c r="F125" s="49"/>
    </row>
    <row r="127" spans="2:6" s="8" customFormat="1">
      <c r="B127" s="585" t="s">
        <v>3</v>
      </c>
      <c r="C127" s="586"/>
      <c r="D127" s="43"/>
      <c r="E127" s="43"/>
      <c r="F127" s="43"/>
    </row>
    <row r="128" spans="2:6" s="8" customFormat="1" ht="37.1" customHeight="1">
      <c r="B128" s="39" t="s">
        <v>4</v>
      </c>
      <c r="C128" s="157">
        <v>1193</v>
      </c>
      <c r="D128" s="496" t="s">
        <v>122</v>
      </c>
      <c r="E128" s="497"/>
      <c r="F128" s="498"/>
    </row>
    <row r="129" spans="1:7" s="8" customFormat="1">
      <c r="B129" s="39" t="s">
        <v>5</v>
      </c>
      <c r="C129" s="157">
        <v>31001</v>
      </c>
      <c r="D129" s="329" t="s">
        <v>12</v>
      </c>
      <c r="E129" s="40" t="s">
        <v>12</v>
      </c>
      <c r="F129" s="40" t="s">
        <v>13</v>
      </c>
    </row>
    <row r="130" spans="1:7" s="8" customFormat="1" ht="54">
      <c r="B130" s="44" t="s">
        <v>46</v>
      </c>
      <c r="C130" s="183" t="s">
        <v>292</v>
      </c>
      <c r="D130" s="513"/>
      <c r="E130" s="513"/>
      <c r="F130" s="513"/>
    </row>
    <row r="131" spans="1:7" s="8" customFormat="1" ht="36">
      <c r="B131" s="39" t="s">
        <v>47</v>
      </c>
      <c r="C131" s="183" t="s">
        <v>293</v>
      </c>
      <c r="D131" s="514"/>
      <c r="E131" s="514"/>
      <c r="F131" s="514"/>
    </row>
    <row r="132" spans="1:7" s="8" customFormat="1" ht="36">
      <c r="B132" s="44" t="s">
        <v>48</v>
      </c>
      <c r="C132" s="183" t="s">
        <v>294</v>
      </c>
      <c r="D132" s="514"/>
      <c r="E132" s="514"/>
      <c r="F132" s="514"/>
    </row>
    <row r="133" spans="1:7" s="8" customFormat="1" ht="72">
      <c r="B133" s="17" t="s">
        <v>295</v>
      </c>
      <c r="C133" s="183" t="s">
        <v>296</v>
      </c>
      <c r="D133" s="514"/>
      <c r="E133" s="514"/>
      <c r="F133" s="514"/>
    </row>
    <row r="134" spans="1:7" s="8" customFormat="1">
      <c r="B134" s="583" t="s">
        <v>0</v>
      </c>
      <c r="C134" s="584"/>
      <c r="D134" s="478"/>
      <c r="E134" s="478"/>
      <c r="F134" s="478"/>
    </row>
    <row r="135" spans="1:7" s="8" customFormat="1" ht="37.1" customHeight="1">
      <c r="B135" s="589" t="s">
        <v>297</v>
      </c>
      <c r="C135" s="589"/>
      <c r="D135" s="42">
        <v>12</v>
      </c>
      <c r="E135" s="42">
        <v>12</v>
      </c>
      <c r="F135" s="193">
        <v>12</v>
      </c>
    </row>
    <row r="136" spans="1:7" s="8" customFormat="1" ht="55.65" customHeight="1">
      <c r="B136" s="589" t="s">
        <v>298</v>
      </c>
      <c r="C136" s="589"/>
      <c r="D136" s="42">
        <v>1</v>
      </c>
      <c r="E136" s="42">
        <v>1</v>
      </c>
      <c r="F136" s="199">
        <v>1</v>
      </c>
    </row>
    <row r="137" spans="1:7" s="8" customFormat="1">
      <c r="B137" s="589" t="s">
        <v>299</v>
      </c>
      <c r="C137" s="589"/>
      <c r="D137" s="42">
        <v>18</v>
      </c>
      <c r="E137" s="42">
        <v>18</v>
      </c>
      <c r="F137" s="193">
        <v>18</v>
      </c>
    </row>
    <row r="138" spans="1:7" s="8" customFormat="1" ht="37.1" customHeight="1">
      <c r="B138" s="589" t="s">
        <v>300</v>
      </c>
      <c r="C138" s="589"/>
      <c r="D138" s="42">
        <v>2</v>
      </c>
      <c r="E138" s="42">
        <v>2</v>
      </c>
      <c r="F138" s="199">
        <v>2</v>
      </c>
    </row>
    <row r="139" spans="1:7" s="110" customFormat="1">
      <c r="B139" s="45" t="s">
        <v>8</v>
      </c>
      <c r="C139" s="45"/>
      <c r="D139" s="188">
        <f>+'Հավելված N 3'!D112</f>
        <v>16145.4</v>
      </c>
      <c r="E139" s="188">
        <f>+'Հավելված N 3'!E112</f>
        <v>16145.4</v>
      </c>
      <c r="F139" s="188">
        <f>+'Հավելված N 3'!F112</f>
        <v>16145.4</v>
      </c>
      <c r="G139" s="189"/>
    </row>
    <row r="143" spans="1:7">
      <c r="A143" s="592" t="s">
        <v>94</v>
      </c>
      <c r="B143" s="592"/>
      <c r="C143" s="592"/>
      <c r="D143" s="592"/>
      <c r="E143" s="592"/>
      <c r="F143" s="592"/>
    </row>
    <row r="144" spans="1:7" ht="38.9" customHeight="1">
      <c r="C144" s="587" t="s">
        <v>55</v>
      </c>
      <c r="D144" s="587"/>
      <c r="F144" s="37"/>
    </row>
    <row r="145" spans="2:6">
      <c r="B145" s="51" t="s">
        <v>11</v>
      </c>
      <c r="C145" s="52"/>
      <c r="D145" s="52"/>
      <c r="E145" s="52"/>
      <c r="F145" s="53"/>
    </row>
    <row r="146" spans="2:6" s="113" customFormat="1">
      <c r="B146" s="177"/>
      <c r="C146" s="177"/>
      <c r="D146" s="178"/>
      <c r="E146" s="178"/>
      <c r="F146" s="178"/>
    </row>
    <row r="147" spans="2:6" s="113" customFormat="1">
      <c r="B147" s="177"/>
      <c r="C147" s="177"/>
      <c r="D147" s="178"/>
      <c r="E147" s="178"/>
      <c r="F147" s="178"/>
    </row>
    <row r="148" spans="2:6">
      <c r="B148" s="43" t="s">
        <v>1</v>
      </c>
      <c r="C148" s="43" t="s">
        <v>2</v>
      </c>
      <c r="D148" s="190"/>
      <c r="E148" s="190"/>
      <c r="F148" s="190"/>
    </row>
    <row r="149" spans="2:6">
      <c r="B149" s="187">
        <v>1139</v>
      </c>
      <c r="C149" s="46" t="s">
        <v>91</v>
      </c>
      <c r="D149" s="49"/>
      <c r="E149" s="49"/>
      <c r="F149" s="49"/>
    </row>
    <row r="150" spans="2:6" s="113" customFormat="1">
      <c r="B150" s="177"/>
      <c r="C150" s="177"/>
      <c r="D150" s="178"/>
      <c r="E150" s="178"/>
      <c r="F150" s="178"/>
    </row>
    <row r="151" spans="2:6">
      <c r="B151" s="590" t="s">
        <v>3</v>
      </c>
      <c r="C151" s="591"/>
      <c r="D151" s="190"/>
      <c r="E151" s="190"/>
      <c r="F151" s="190"/>
    </row>
    <row r="152" spans="2:6" s="8" customFormat="1" ht="37.1" customHeight="1">
      <c r="B152" s="39" t="s">
        <v>4</v>
      </c>
      <c r="C152" s="157">
        <v>1139</v>
      </c>
      <c r="D152" s="496" t="s">
        <v>122</v>
      </c>
      <c r="E152" s="497"/>
      <c r="F152" s="498"/>
    </row>
    <row r="153" spans="2:6">
      <c r="B153" s="195" t="s">
        <v>5</v>
      </c>
      <c r="C153" s="196">
        <v>11001</v>
      </c>
      <c r="D153" s="329" t="s">
        <v>12</v>
      </c>
      <c r="E153" s="40" t="s">
        <v>12</v>
      </c>
      <c r="F153" s="40" t="s">
        <v>13</v>
      </c>
    </row>
    <row r="154" spans="2:6" ht="36">
      <c r="B154" s="195" t="s">
        <v>6</v>
      </c>
      <c r="C154" s="183" t="s">
        <v>91</v>
      </c>
      <c r="D154" s="513"/>
      <c r="E154" s="513"/>
      <c r="F154" s="513"/>
    </row>
    <row r="155" spans="2:6" ht="72">
      <c r="B155" s="195" t="s">
        <v>10</v>
      </c>
      <c r="C155" s="183" t="s">
        <v>92</v>
      </c>
      <c r="D155" s="514"/>
      <c r="E155" s="514"/>
      <c r="F155" s="514"/>
    </row>
    <row r="156" spans="2:6">
      <c r="B156" s="195" t="s">
        <v>7</v>
      </c>
      <c r="C156" s="183" t="s">
        <v>63</v>
      </c>
      <c r="D156" s="514"/>
      <c r="E156" s="514"/>
      <c r="F156" s="514"/>
    </row>
    <row r="157" spans="2:6" ht="54">
      <c r="B157" s="142" t="s">
        <v>43</v>
      </c>
      <c r="C157" s="183" t="s">
        <v>55</v>
      </c>
      <c r="D157" s="514"/>
      <c r="E157" s="514"/>
      <c r="F157" s="514"/>
    </row>
    <row r="158" spans="2:6">
      <c r="B158" s="197"/>
      <c r="C158" s="198" t="s">
        <v>0</v>
      </c>
      <c r="D158" s="478"/>
      <c r="E158" s="478"/>
      <c r="F158" s="478"/>
    </row>
    <row r="159" spans="2:6">
      <c r="B159" s="588" t="s">
        <v>8</v>
      </c>
      <c r="C159" s="588"/>
      <c r="D159" s="103">
        <f>+'Հավելված N 3'!D126</f>
        <v>1428.7</v>
      </c>
      <c r="E159" s="103">
        <f>+'Հավելված N 3'!E126</f>
        <v>1428.7</v>
      </c>
      <c r="F159" s="103">
        <f>+'Հավելված N 3'!F126</f>
        <v>1428.7</v>
      </c>
    </row>
    <row r="160" spans="2:6" ht="9.9499999999999993" customHeight="1"/>
    <row r="161" spans="2:6" s="8" customFormat="1" ht="37.1" customHeight="1">
      <c r="B161" s="39" t="s">
        <v>4</v>
      </c>
      <c r="C161" s="157">
        <v>1139</v>
      </c>
      <c r="D161" s="496" t="s">
        <v>159</v>
      </c>
      <c r="E161" s="497"/>
      <c r="F161" s="498"/>
    </row>
    <row r="162" spans="2:6">
      <c r="B162" s="308" t="s">
        <v>5</v>
      </c>
      <c r="C162" s="196">
        <v>11001</v>
      </c>
      <c r="D162" s="329" t="s">
        <v>12</v>
      </c>
      <c r="E162" s="304" t="s">
        <v>12</v>
      </c>
      <c r="F162" s="304" t="s">
        <v>13</v>
      </c>
    </row>
    <row r="163" spans="2:6" ht="36">
      <c r="B163" s="308" t="s">
        <v>6</v>
      </c>
      <c r="C163" s="183" t="s">
        <v>91</v>
      </c>
      <c r="D163" s="513"/>
      <c r="E163" s="513"/>
      <c r="F163" s="513"/>
    </row>
    <row r="164" spans="2:6" ht="72">
      <c r="B164" s="308" t="s">
        <v>10</v>
      </c>
      <c r="C164" s="183" t="s">
        <v>92</v>
      </c>
      <c r="D164" s="514"/>
      <c r="E164" s="514"/>
      <c r="F164" s="514"/>
    </row>
    <row r="165" spans="2:6">
      <c r="B165" s="308" t="s">
        <v>7</v>
      </c>
      <c r="C165" s="183" t="s">
        <v>63</v>
      </c>
      <c r="D165" s="514"/>
      <c r="E165" s="514"/>
      <c r="F165" s="514"/>
    </row>
    <row r="166" spans="2:6" ht="54">
      <c r="B166" s="307" t="s">
        <v>43</v>
      </c>
      <c r="C166" s="183" t="s">
        <v>55</v>
      </c>
      <c r="D166" s="514"/>
      <c r="E166" s="514"/>
      <c r="F166" s="514"/>
    </row>
    <row r="167" spans="2:6">
      <c r="B167" s="197"/>
      <c r="C167" s="198" t="s">
        <v>0</v>
      </c>
      <c r="D167" s="478"/>
      <c r="E167" s="478"/>
      <c r="F167" s="478"/>
    </row>
    <row r="168" spans="2:6">
      <c r="B168" s="588" t="s">
        <v>8</v>
      </c>
      <c r="C168" s="588"/>
      <c r="D168" s="103">
        <f>+'Հավելված N 3'!D132</f>
        <v>-1428.7</v>
      </c>
      <c r="E168" s="103">
        <f>+'Հավելված N 3'!E132</f>
        <v>-1428.7</v>
      </c>
      <c r="F168" s="103">
        <f>+'Հավելված N 3'!F132</f>
        <v>-1428.7</v>
      </c>
    </row>
  </sheetData>
  <mergeCells count="94">
    <mergeCell ref="B79:C79"/>
    <mergeCell ref="B78:C78"/>
    <mergeCell ref="D105:D109"/>
    <mergeCell ref="D71:F71"/>
    <mergeCell ref="D103:F103"/>
    <mergeCell ref="E73:E77"/>
    <mergeCell ref="F73:F77"/>
    <mergeCell ref="B77:C77"/>
    <mergeCell ref="B92:C92"/>
    <mergeCell ref="D93:F93"/>
    <mergeCell ref="D95:D99"/>
    <mergeCell ref="E95:E99"/>
    <mergeCell ref="F95:F99"/>
    <mergeCell ref="B99:C99"/>
    <mergeCell ref="B15:C15"/>
    <mergeCell ref="B22:C22"/>
    <mergeCell ref="B23:C23"/>
    <mergeCell ref="C3:F3"/>
    <mergeCell ref="C2:F2"/>
    <mergeCell ref="C8:D8"/>
    <mergeCell ref="D16:F16"/>
    <mergeCell ref="E18:E22"/>
    <mergeCell ref="F18:F22"/>
    <mergeCell ref="C1:F1"/>
    <mergeCell ref="B9:F9"/>
    <mergeCell ref="A7:F7"/>
    <mergeCell ref="B5:F5"/>
    <mergeCell ref="F163:F167"/>
    <mergeCell ref="D73:D77"/>
    <mergeCell ref="D18:D22"/>
    <mergeCell ref="D33:D37"/>
    <mergeCell ref="B44:C44"/>
    <mergeCell ref="C124:F124"/>
    <mergeCell ref="B127:C127"/>
    <mergeCell ref="C67:F67"/>
    <mergeCell ref="E105:E109"/>
    <mergeCell ref="F105:F109"/>
    <mergeCell ref="B109:C109"/>
    <mergeCell ref="B110:C110"/>
    <mergeCell ref="B168:C168"/>
    <mergeCell ref="E130:E134"/>
    <mergeCell ref="F130:F134"/>
    <mergeCell ref="B135:C135"/>
    <mergeCell ref="D130:D134"/>
    <mergeCell ref="B151:C151"/>
    <mergeCell ref="E163:E167"/>
    <mergeCell ref="D154:D158"/>
    <mergeCell ref="D163:D167"/>
    <mergeCell ref="B136:C136"/>
    <mergeCell ref="B137:C137"/>
    <mergeCell ref="B138:C138"/>
    <mergeCell ref="B159:C159"/>
    <mergeCell ref="A143:F143"/>
    <mergeCell ref="E154:E158"/>
    <mergeCell ref="F154:F158"/>
    <mergeCell ref="C144:D144"/>
    <mergeCell ref="D152:F152"/>
    <mergeCell ref="D161:F161"/>
    <mergeCell ref="D47:D51"/>
    <mergeCell ref="B82:C82"/>
    <mergeCell ref="D83:F83"/>
    <mergeCell ref="D85:D89"/>
    <mergeCell ref="E85:E89"/>
    <mergeCell ref="F85:F89"/>
    <mergeCell ref="B89:C89"/>
    <mergeCell ref="B114:C114"/>
    <mergeCell ref="D115:F115"/>
    <mergeCell ref="D117:D121"/>
    <mergeCell ref="E47:E51"/>
    <mergeCell ref="F47:F51"/>
    <mergeCell ref="B134:C134"/>
    <mergeCell ref="B24:C24"/>
    <mergeCell ref="E117:E121"/>
    <mergeCell ref="F117:F121"/>
    <mergeCell ref="B121:C121"/>
    <mergeCell ref="D128:F128"/>
    <mergeCell ref="B70:C70"/>
    <mergeCell ref="B38:C38"/>
    <mergeCell ref="B51:C51"/>
    <mergeCell ref="B30:C30"/>
    <mergeCell ref="E33:E37"/>
    <mergeCell ref="F33:F37"/>
    <mergeCell ref="B37:C37"/>
    <mergeCell ref="D31:F31"/>
    <mergeCell ref="D45:F45"/>
    <mergeCell ref="B111:C111"/>
    <mergeCell ref="B102:C102"/>
    <mergeCell ref="C54:F54"/>
    <mergeCell ref="B57:C57"/>
    <mergeCell ref="D58:F58"/>
    <mergeCell ref="D60:D64"/>
    <mergeCell ref="E60:E64"/>
    <mergeCell ref="F60:F64"/>
    <mergeCell ref="B64:C6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07"/>
  <sheetViews>
    <sheetView topLeftCell="A76" zoomScale="85" zoomScaleNormal="85" zoomScaleSheetLayoutView="100" workbookViewId="0">
      <selection activeCell="C128" sqref="C128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6" width="21.3984375" style="6" customWidth="1"/>
    <col min="7" max="7" width="32" style="6" customWidth="1"/>
    <col min="8" max="8" width="49.8984375" style="6" customWidth="1"/>
    <col min="9" max="16384" width="9.09765625" style="6"/>
  </cols>
  <sheetData>
    <row r="1" spans="1:6" ht="37.5" customHeight="1">
      <c r="C1" s="593" t="s">
        <v>124</v>
      </c>
      <c r="D1" s="593"/>
      <c r="E1" s="593"/>
      <c r="F1" s="593"/>
    </row>
    <row r="2" spans="1:6" ht="17.45" customHeight="1">
      <c r="C2" s="564" t="s">
        <v>208</v>
      </c>
      <c r="D2" s="564"/>
      <c r="E2" s="564"/>
      <c r="F2" s="564"/>
    </row>
    <row r="3" spans="1:6" ht="17.45" customHeight="1">
      <c r="C3" s="564" t="s">
        <v>9</v>
      </c>
      <c r="D3" s="564"/>
      <c r="E3" s="564"/>
      <c r="F3" s="564"/>
    </row>
    <row r="5" spans="1:6" ht="59.45" customHeight="1">
      <c r="A5" s="176"/>
      <c r="B5" s="563" t="s">
        <v>301</v>
      </c>
      <c r="C5" s="563"/>
      <c r="D5" s="563"/>
      <c r="E5" s="563"/>
      <c r="F5" s="563"/>
    </row>
    <row r="6" spans="1:6" ht="23.45" customHeight="1"/>
    <row r="7" spans="1:6" ht="21.95" customHeight="1">
      <c r="A7" s="598" t="s">
        <v>302</v>
      </c>
      <c r="B7" s="598"/>
      <c r="C7" s="598"/>
      <c r="D7" s="598"/>
      <c r="E7" s="598"/>
      <c r="F7" s="598"/>
    </row>
    <row r="8" spans="1:6" ht="38.9" customHeight="1">
      <c r="C8" s="587" t="s">
        <v>147</v>
      </c>
      <c r="D8" s="587"/>
      <c r="F8" s="37"/>
    </row>
    <row r="9" spans="1:6">
      <c r="B9" s="594" t="s">
        <v>160</v>
      </c>
      <c r="C9" s="595"/>
      <c r="D9" s="596"/>
      <c r="E9" s="595"/>
      <c r="F9" s="597"/>
    </row>
    <row r="10" spans="1:6" s="113" customFormat="1">
      <c r="B10" s="177"/>
      <c r="C10" s="177"/>
      <c r="D10" s="178"/>
      <c r="E10" s="178"/>
      <c r="F10" s="178"/>
    </row>
    <row r="11" spans="1:6" s="113" customFormat="1">
      <c r="B11" s="177"/>
      <c r="C11" s="177"/>
    </row>
    <row r="12" spans="1:6">
      <c r="B12" s="38" t="s">
        <v>1</v>
      </c>
      <c r="C12" s="38" t="s">
        <v>2</v>
      </c>
      <c r="D12" s="179"/>
      <c r="E12" s="179"/>
      <c r="F12" s="179"/>
    </row>
    <row r="13" spans="1:6" ht="36">
      <c r="B13" s="180">
        <v>1045</v>
      </c>
      <c r="C13" s="181" t="s">
        <v>116</v>
      </c>
      <c r="D13" s="182"/>
      <c r="E13" s="182"/>
      <c r="F13" s="182"/>
    </row>
    <row r="15" spans="1:6" s="8" customFormat="1">
      <c r="B15" s="585" t="s">
        <v>3</v>
      </c>
      <c r="C15" s="586"/>
      <c r="D15" s="43"/>
      <c r="E15" s="43"/>
      <c r="F15" s="43"/>
    </row>
    <row r="16" spans="1:6" s="8" customFormat="1" ht="37.1" customHeight="1">
      <c r="B16" s="39" t="s">
        <v>4</v>
      </c>
      <c r="C16" s="157">
        <v>1045</v>
      </c>
      <c r="D16" s="496" t="s">
        <v>159</v>
      </c>
      <c r="E16" s="497"/>
      <c r="F16" s="498"/>
    </row>
    <row r="17" spans="2:7" s="8" customFormat="1">
      <c r="B17" s="39" t="s">
        <v>5</v>
      </c>
      <c r="C17" s="157">
        <v>32001</v>
      </c>
      <c r="D17" s="329" t="s">
        <v>213</v>
      </c>
      <c r="E17" s="329" t="s">
        <v>12</v>
      </c>
      <c r="F17" s="329" t="s">
        <v>13</v>
      </c>
    </row>
    <row r="18" spans="2:7" s="8" customFormat="1" ht="54">
      <c r="B18" s="39" t="s">
        <v>6</v>
      </c>
      <c r="C18" s="183" t="s">
        <v>140</v>
      </c>
      <c r="D18" s="513"/>
      <c r="E18" s="513"/>
      <c r="F18" s="513"/>
    </row>
    <row r="19" spans="2:7" s="8" customFormat="1" ht="72">
      <c r="B19" s="39" t="s">
        <v>10</v>
      </c>
      <c r="C19" s="183" t="s">
        <v>141</v>
      </c>
      <c r="D19" s="514"/>
      <c r="E19" s="514"/>
      <c r="F19" s="514"/>
    </row>
    <row r="20" spans="2:7" s="8" customFormat="1" ht="36">
      <c r="B20" s="39" t="s">
        <v>7</v>
      </c>
      <c r="C20" s="183" t="s">
        <v>142</v>
      </c>
      <c r="D20" s="514"/>
      <c r="E20" s="514"/>
      <c r="F20" s="514"/>
    </row>
    <row r="21" spans="2:7" s="8" customFormat="1" ht="54">
      <c r="B21" s="17" t="s">
        <v>143</v>
      </c>
      <c r="C21" s="183" t="s">
        <v>158</v>
      </c>
      <c r="D21" s="514"/>
      <c r="E21" s="514"/>
      <c r="F21" s="514"/>
    </row>
    <row r="22" spans="2:7" s="8" customFormat="1">
      <c r="B22" s="583" t="s">
        <v>0</v>
      </c>
      <c r="C22" s="584"/>
      <c r="D22" s="478"/>
      <c r="E22" s="478"/>
      <c r="F22" s="478"/>
    </row>
    <row r="23" spans="2:7" s="8" customFormat="1" ht="34.950000000000003" customHeight="1">
      <c r="B23" s="579" t="s">
        <v>157</v>
      </c>
      <c r="C23" s="580"/>
      <c r="D23" s="42"/>
      <c r="E23" s="42"/>
      <c r="F23" s="387">
        <v>-1</v>
      </c>
    </row>
    <row r="24" spans="2:7" s="8" customFormat="1">
      <c r="B24" s="41" t="s">
        <v>8</v>
      </c>
      <c r="C24" s="41"/>
      <c r="D24" s="184">
        <f>+'Հավելված N 4'!G42</f>
        <v>-57352.1</v>
      </c>
      <c r="E24" s="184">
        <f>+'Հավելված N 4'!H42</f>
        <v>-88526.8</v>
      </c>
      <c r="F24" s="184">
        <f>+'Հավելված N 4'!I42</f>
        <v>-88526.8</v>
      </c>
      <c r="G24" s="185"/>
    </row>
    <row r="25" spans="2:7" s="8" customFormat="1"/>
    <row r="26" spans="2:7" s="8" customFormat="1">
      <c r="B26" s="43" t="s">
        <v>1</v>
      </c>
      <c r="C26" s="43" t="s">
        <v>2</v>
      </c>
      <c r="D26" s="186"/>
      <c r="E26" s="186"/>
      <c r="F26" s="186"/>
    </row>
    <row r="27" spans="2:7" s="8" customFormat="1" ht="54">
      <c r="B27" s="187">
        <v>1130</v>
      </c>
      <c r="C27" s="39" t="s">
        <v>270</v>
      </c>
      <c r="D27" s="43"/>
      <c r="E27" s="43"/>
      <c r="F27" s="43"/>
    </row>
    <row r="28" spans="2:7" s="8" customFormat="1"/>
    <row r="29" spans="2:7" s="8" customFormat="1">
      <c r="B29" s="585" t="s">
        <v>3</v>
      </c>
      <c r="C29" s="586"/>
      <c r="D29" s="43"/>
      <c r="E29" s="43"/>
      <c r="F29" s="43"/>
    </row>
    <row r="30" spans="2:7" s="8" customFormat="1" ht="37.1" customHeight="1">
      <c r="B30" s="39" t="s">
        <v>4</v>
      </c>
      <c r="C30" s="157">
        <v>1130</v>
      </c>
      <c r="D30" s="496" t="s">
        <v>122</v>
      </c>
      <c r="E30" s="497"/>
      <c r="F30" s="498"/>
    </row>
    <row r="31" spans="2:7" s="8" customFormat="1">
      <c r="B31" s="39" t="s">
        <v>5</v>
      </c>
      <c r="C31" s="157">
        <v>32001</v>
      </c>
      <c r="D31" s="329" t="s">
        <v>213</v>
      </c>
      <c r="E31" s="329" t="s">
        <v>12</v>
      </c>
      <c r="F31" s="329" t="s">
        <v>13</v>
      </c>
    </row>
    <row r="32" spans="2:7" s="8" customFormat="1" ht="72">
      <c r="B32" s="39" t="s">
        <v>6</v>
      </c>
      <c r="C32" s="183" t="s">
        <v>221</v>
      </c>
      <c r="D32" s="513"/>
      <c r="E32" s="513"/>
      <c r="F32" s="513"/>
    </row>
    <row r="33" spans="2:7" s="8" customFormat="1" ht="54">
      <c r="B33" s="39" t="s">
        <v>10</v>
      </c>
      <c r="C33" s="183" t="s">
        <v>273</v>
      </c>
      <c r="D33" s="514"/>
      <c r="E33" s="514"/>
      <c r="F33" s="514"/>
    </row>
    <row r="34" spans="2:7" s="8" customFormat="1" ht="36">
      <c r="B34" s="44" t="s">
        <v>7</v>
      </c>
      <c r="C34" s="183" t="s">
        <v>83</v>
      </c>
      <c r="D34" s="514"/>
      <c r="E34" s="514"/>
      <c r="F34" s="514"/>
    </row>
    <row r="35" spans="2:7" s="8" customFormat="1" ht="54">
      <c r="B35" s="17" t="s">
        <v>282</v>
      </c>
      <c r="C35" s="157" t="s">
        <v>283</v>
      </c>
      <c r="D35" s="514"/>
      <c r="E35" s="514"/>
      <c r="F35" s="514"/>
    </row>
    <row r="36" spans="2:7" s="8" customFormat="1">
      <c r="B36" s="583" t="s">
        <v>0</v>
      </c>
      <c r="C36" s="584"/>
      <c r="D36" s="478"/>
      <c r="E36" s="478"/>
      <c r="F36" s="478"/>
    </row>
    <row r="37" spans="2:7" s="8" customFormat="1">
      <c r="B37" s="581" t="s">
        <v>284</v>
      </c>
      <c r="C37" s="582"/>
      <c r="D37" s="42">
        <v>3</v>
      </c>
      <c r="E37" s="42">
        <v>3</v>
      </c>
      <c r="F37" s="42">
        <v>3</v>
      </c>
    </row>
    <row r="38" spans="2:7" s="110" customFormat="1">
      <c r="B38" s="45" t="s">
        <v>8</v>
      </c>
      <c r="C38" s="45"/>
      <c r="D38" s="188">
        <f>+'Հավելված N 4'!G144</f>
        <v>1428.7</v>
      </c>
      <c r="E38" s="188">
        <f>+'Հավելված N 4'!H144</f>
        <v>1428.7</v>
      </c>
      <c r="F38" s="188">
        <f>+'Հավելված N 4'!I144</f>
        <v>1428.7</v>
      </c>
      <c r="G38" s="189"/>
    </row>
    <row r="40" spans="2:7" s="8" customFormat="1">
      <c r="B40" s="43" t="s">
        <v>1</v>
      </c>
      <c r="C40" s="43" t="s">
        <v>2</v>
      </c>
      <c r="D40" s="186"/>
      <c r="E40" s="186"/>
      <c r="F40" s="186"/>
    </row>
    <row r="41" spans="2:7" s="8" customFormat="1">
      <c r="B41" s="187">
        <v>1148</v>
      </c>
      <c r="C41" s="271" t="s">
        <v>184</v>
      </c>
      <c r="D41" s="43"/>
      <c r="E41" s="43"/>
      <c r="F41" s="43"/>
    </row>
    <row r="42" spans="2:7" s="8" customFormat="1"/>
    <row r="43" spans="2:7" s="8" customFormat="1">
      <c r="B43" s="585" t="s">
        <v>3</v>
      </c>
      <c r="C43" s="586"/>
      <c r="D43" s="43"/>
      <c r="E43" s="43"/>
      <c r="F43" s="43"/>
    </row>
    <row r="44" spans="2:7" s="8" customFormat="1" ht="37.1" customHeight="1">
      <c r="B44" s="39" t="s">
        <v>4</v>
      </c>
      <c r="C44" s="267">
        <v>1148</v>
      </c>
      <c r="D44" s="496" t="s">
        <v>159</v>
      </c>
      <c r="E44" s="497"/>
      <c r="F44" s="498"/>
    </row>
    <row r="45" spans="2:7" s="8" customFormat="1">
      <c r="B45" s="39" t="s">
        <v>5</v>
      </c>
      <c r="C45" s="267">
        <v>11016</v>
      </c>
      <c r="D45" s="329" t="s">
        <v>213</v>
      </c>
      <c r="E45" s="329" t="s">
        <v>12</v>
      </c>
      <c r="F45" s="329" t="s">
        <v>13</v>
      </c>
    </row>
    <row r="46" spans="2:7" s="8" customFormat="1" ht="54">
      <c r="B46" s="39" t="s">
        <v>6</v>
      </c>
      <c r="C46" s="269" t="s">
        <v>285</v>
      </c>
      <c r="D46" s="513"/>
      <c r="E46" s="513"/>
      <c r="F46" s="513"/>
    </row>
    <row r="47" spans="2:7" s="8" customFormat="1" ht="90">
      <c r="B47" s="39" t="s">
        <v>10</v>
      </c>
      <c r="C47" s="269" t="s">
        <v>286</v>
      </c>
      <c r="D47" s="514"/>
      <c r="E47" s="514"/>
      <c r="F47" s="514"/>
    </row>
    <row r="48" spans="2:7" s="8" customFormat="1">
      <c r="B48" s="44" t="s">
        <v>7</v>
      </c>
      <c r="C48" s="270" t="s">
        <v>287</v>
      </c>
      <c r="D48" s="514"/>
      <c r="E48" s="514"/>
      <c r="F48" s="514"/>
    </row>
    <row r="49" spans="2:7" s="8" customFormat="1" ht="72">
      <c r="B49" s="264" t="s">
        <v>288</v>
      </c>
      <c r="C49" s="270" t="s">
        <v>119</v>
      </c>
      <c r="D49" s="514"/>
      <c r="E49" s="514"/>
      <c r="F49" s="514"/>
    </row>
    <row r="50" spans="2:7" s="8" customFormat="1">
      <c r="B50" s="583" t="s">
        <v>0</v>
      </c>
      <c r="C50" s="584"/>
      <c r="D50" s="478"/>
      <c r="E50" s="478"/>
      <c r="F50" s="478"/>
    </row>
    <row r="51" spans="2:7" s="110" customFormat="1">
      <c r="B51" s="45" t="s">
        <v>8</v>
      </c>
      <c r="C51" s="45"/>
      <c r="D51" s="188">
        <f>+'Հավելված N 4'!G25</f>
        <v>-31174.7</v>
      </c>
      <c r="E51" s="188">
        <f>+'Հավելված N 4'!H25</f>
        <v>0</v>
      </c>
      <c r="F51" s="188">
        <f>+'Հավելված N 4'!I25</f>
        <v>0</v>
      </c>
      <c r="G51" s="189"/>
    </row>
    <row r="53" spans="2:7" ht="50.75">
      <c r="B53" s="48" t="s">
        <v>93</v>
      </c>
      <c r="C53" s="569" t="s">
        <v>2</v>
      </c>
      <c r="D53" s="570"/>
      <c r="E53" s="571"/>
      <c r="F53" s="572"/>
    </row>
    <row r="54" spans="2:7">
      <c r="B54" s="187">
        <v>1183</v>
      </c>
      <c r="C54" s="46" t="s">
        <v>144</v>
      </c>
      <c r="D54" s="46"/>
      <c r="E54" s="46"/>
      <c r="F54" s="46"/>
    </row>
    <row r="56" spans="2:7">
      <c r="B56" s="573" t="s">
        <v>3</v>
      </c>
      <c r="C56" s="574"/>
      <c r="D56" s="191"/>
      <c r="E56" s="191"/>
      <c r="F56" s="191"/>
    </row>
    <row r="57" spans="2:7" s="8" customFormat="1" ht="37.1" customHeight="1">
      <c r="B57" s="39" t="s">
        <v>44</v>
      </c>
      <c r="C57" s="157">
        <v>1183</v>
      </c>
      <c r="D57" s="496" t="s">
        <v>122</v>
      </c>
      <c r="E57" s="497"/>
      <c r="F57" s="498"/>
    </row>
    <row r="58" spans="2:7">
      <c r="B58" s="50" t="s">
        <v>45</v>
      </c>
      <c r="C58" s="157">
        <v>32001</v>
      </c>
      <c r="D58" s="329" t="s">
        <v>213</v>
      </c>
      <c r="E58" s="329" t="s">
        <v>12</v>
      </c>
      <c r="F58" s="329" t="s">
        <v>13</v>
      </c>
    </row>
    <row r="59" spans="2:7" ht="36">
      <c r="B59" s="50" t="s">
        <v>46</v>
      </c>
      <c r="C59" s="183" t="s">
        <v>191</v>
      </c>
      <c r="D59" s="575"/>
      <c r="E59" s="575"/>
      <c r="F59" s="575"/>
    </row>
    <row r="60" spans="2:7" ht="75" customHeight="1">
      <c r="B60" s="50" t="s">
        <v>47</v>
      </c>
      <c r="C60" s="183" t="s">
        <v>194</v>
      </c>
      <c r="D60" s="576"/>
      <c r="E60" s="576"/>
      <c r="F60" s="576"/>
    </row>
    <row r="61" spans="2:7" ht="36">
      <c r="B61" s="50" t="s">
        <v>48</v>
      </c>
      <c r="C61" s="192" t="s">
        <v>142</v>
      </c>
      <c r="D61" s="576"/>
      <c r="E61" s="576"/>
      <c r="F61" s="576"/>
    </row>
    <row r="62" spans="2:7" ht="72" customHeight="1">
      <c r="B62" s="50" t="s">
        <v>146</v>
      </c>
      <c r="C62" s="192" t="s">
        <v>145</v>
      </c>
      <c r="D62" s="576"/>
      <c r="E62" s="576"/>
      <c r="F62" s="576"/>
    </row>
    <row r="63" spans="2:7">
      <c r="B63" s="578" t="s">
        <v>49</v>
      </c>
      <c r="C63" s="578"/>
      <c r="D63" s="577"/>
      <c r="E63" s="577"/>
      <c r="F63" s="577"/>
    </row>
    <row r="64" spans="2:7" ht="17.45" customHeight="1">
      <c r="B64" s="599" t="s">
        <v>187</v>
      </c>
      <c r="C64" s="600"/>
      <c r="D64" s="194">
        <v>1</v>
      </c>
      <c r="E64" s="194">
        <v>1</v>
      </c>
      <c r="F64" s="194">
        <v>1</v>
      </c>
    </row>
    <row r="65" spans="2:6" ht="37.1" customHeight="1">
      <c r="B65" s="599" t="s">
        <v>157</v>
      </c>
      <c r="C65" s="600"/>
      <c r="D65" s="259">
        <v>1</v>
      </c>
      <c r="E65" s="259">
        <v>1</v>
      </c>
      <c r="F65" s="259">
        <v>1</v>
      </c>
    </row>
    <row r="66" spans="2:6">
      <c r="B66" s="47" t="s">
        <v>50</v>
      </c>
      <c r="C66" s="47"/>
      <c r="D66" s="188">
        <f>+'Հավելված N 4'!G71</f>
        <v>942.1</v>
      </c>
      <c r="E66" s="188">
        <f>+'Հավելված N 4'!H71</f>
        <v>942.1</v>
      </c>
      <c r="F66" s="188">
        <f>+'Հավելված N 4'!I71</f>
        <v>942.1</v>
      </c>
    </row>
    <row r="67" spans="2:6" ht="9.9499999999999993" customHeight="1"/>
    <row r="68" spans="2:6">
      <c r="B68" s="573" t="s">
        <v>3</v>
      </c>
      <c r="C68" s="574"/>
      <c r="D68" s="191"/>
      <c r="E68" s="191"/>
      <c r="F68" s="191"/>
    </row>
    <row r="69" spans="2:6" s="8" customFormat="1" ht="37.1" customHeight="1">
      <c r="B69" s="39" t="s">
        <v>44</v>
      </c>
      <c r="C69" s="157">
        <v>1183</v>
      </c>
      <c r="D69" s="496" t="s">
        <v>122</v>
      </c>
      <c r="E69" s="497"/>
      <c r="F69" s="498"/>
    </row>
    <row r="70" spans="2:6">
      <c r="B70" s="50" t="s">
        <v>45</v>
      </c>
      <c r="C70" s="157">
        <v>32012</v>
      </c>
      <c r="D70" s="329" t="s">
        <v>213</v>
      </c>
      <c r="E70" s="329" t="s">
        <v>12</v>
      </c>
      <c r="F70" s="329" t="s">
        <v>13</v>
      </c>
    </row>
    <row r="71" spans="2:6" ht="36">
      <c r="B71" s="50" t="s">
        <v>46</v>
      </c>
      <c r="C71" s="183" t="s">
        <v>196</v>
      </c>
      <c r="D71" s="575"/>
      <c r="E71" s="575"/>
      <c r="F71" s="575"/>
    </row>
    <row r="72" spans="2:6" ht="36">
      <c r="B72" s="50" t="s">
        <v>47</v>
      </c>
      <c r="C72" s="183" t="s">
        <v>197</v>
      </c>
      <c r="D72" s="576"/>
      <c r="E72" s="576"/>
      <c r="F72" s="576"/>
    </row>
    <row r="73" spans="2:6" ht="36">
      <c r="B73" s="50" t="s">
        <v>48</v>
      </c>
      <c r="C73" s="192" t="s">
        <v>142</v>
      </c>
      <c r="D73" s="576"/>
      <c r="E73" s="576"/>
      <c r="F73" s="576"/>
    </row>
    <row r="74" spans="2:6" ht="72" customHeight="1">
      <c r="B74" s="50" t="s">
        <v>146</v>
      </c>
      <c r="C74" s="192" t="s">
        <v>145</v>
      </c>
      <c r="D74" s="576"/>
      <c r="E74" s="576"/>
      <c r="F74" s="576"/>
    </row>
    <row r="75" spans="2:6">
      <c r="B75" s="578" t="s">
        <v>49</v>
      </c>
      <c r="C75" s="578"/>
      <c r="D75" s="577"/>
      <c r="E75" s="577"/>
      <c r="F75" s="577"/>
    </row>
    <row r="76" spans="2:6">
      <c r="B76" s="599" t="s">
        <v>289</v>
      </c>
      <c r="C76" s="600"/>
      <c r="D76" s="194">
        <v>6</v>
      </c>
      <c r="E76" s="194">
        <v>6</v>
      </c>
      <c r="F76" s="194">
        <v>6</v>
      </c>
    </row>
    <row r="77" spans="2:6" ht="55.1" customHeight="1">
      <c r="B77" s="581" t="s">
        <v>290</v>
      </c>
      <c r="C77" s="582"/>
      <c r="D77" s="259">
        <v>27</v>
      </c>
      <c r="E77" s="259">
        <v>27</v>
      </c>
      <c r="F77" s="259">
        <v>27</v>
      </c>
    </row>
    <row r="78" spans="2:6">
      <c r="B78" s="47" t="s">
        <v>50</v>
      </c>
      <c r="C78" s="47"/>
      <c r="D78" s="188">
        <f>+'Հավելված N 4'!G105</f>
        <v>8539.5999999999985</v>
      </c>
      <c r="E78" s="188">
        <f>+'Հավելված N 4'!H105</f>
        <v>8539.5999999999985</v>
      </c>
      <c r="F78" s="188">
        <f>+'Հավելված N 4'!I105</f>
        <v>8539.5999999999985</v>
      </c>
    </row>
    <row r="80" spans="2:6">
      <c r="B80" s="49" t="s">
        <v>1</v>
      </c>
      <c r="C80" s="569" t="s">
        <v>2</v>
      </c>
      <c r="D80" s="570"/>
      <c r="E80" s="571"/>
      <c r="F80" s="572"/>
    </row>
    <row r="81" spans="2:7" ht="36" customHeight="1">
      <c r="B81" s="187">
        <v>1193</v>
      </c>
      <c r="C81" s="46" t="s">
        <v>291</v>
      </c>
      <c r="D81" s="49"/>
      <c r="E81" s="49"/>
      <c r="F81" s="49"/>
    </row>
    <row r="83" spans="2:7" s="8" customFormat="1">
      <c r="B83" s="585" t="s">
        <v>3</v>
      </c>
      <c r="C83" s="586"/>
      <c r="D83" s="43"/>
      <c r="E83" s="43"/>
      <c r="F83" s="43"/>
    </row>
    <row r="84" spans="2:7" s="8" customFormat="1" ht="37.1" customHeight="1">
      <c r="B84" s="39" t="s">
        <v>4</v>
      </c>
      <c r="C84" s="157">
        <v>1193</v>
      </c>
      <c r="D84" s="496" t="s">
        <v>122</v>
      </c>
      <c r="E84" s="497"/>
      <c r="F84" s="498"/>
    </row>
    <row r="85" spans="2:7" s="8" customFormat="1">
      <c r="B85" s="39" t="s">
        <v>5</v>
      </c>
      <c r="C85" s="157">
        <v>31001</v>
      </c>
      <c r="D85" s="329" t="s">
        <v>12</v>
      </c>
      <c r="E85" s="329" t="s">
        <v>12</v>
      </c>
      <c r="F85" s="329" t="s">
        <v>13</v>
      </c>
    </row>
    <row r="86" spans="2:7" s="8" customFormat="1" ht="54">
      <c r="B86" s="44" t="s">
        <v>46</v>
      </c>
      <c r="C86" s="183" t="s">
        <v>292</v>
      </c>
      <c r="D86" s="513"/>
      <c r="E86" s="513"/>
      <c r="F86" s="513"/>
    </row>
    <row r="87" spans="2:7" s="8" customFormat="1" ht="36">
      <c r="B87" s="39" t="s">
        <v>47</v>
      </c>
      <c r="C87" s="183" t="s">
        <v>293</v>
      </c>
      <c r="D87" s="514"/>
      <c r="E87" s="514"/>
      <c r="F87" s="514"/>
    </row>
    <row r="88" spans="2:7" s="8" customFormat="1" ht="36">
      <c r="B88" s="44" t="s">
        <v>48</v>
      </c>
      <c r="C88" s="183" t="s">
        <v>294</v>
      </c>
      <c r="D88" s="514"/>
      <c r="E88" s="514"/>
      <c r="F88" s="514"/>
    </row>
    <row r="89" spans="2:7" s="8" customFormat="1" ht="72">
      <c r="B89" s="17" t="s">
        <v>295</v>
      </c>
      <c r="C89" s="183" t="s">
        <v>296</v>
      </c>
      <c r="D89" s="514"/>
      <c r="E89" s="514"/>
      <c r="F89" s="514"/>
    </row>
    <row r="90" spans="2:7" s="8" customFormat="1">
      <c r="B90" s="583" t="s">
        <v>0</v>
      </c>
      <c r="C90" s="584"/>
      <c r="D90" s="478"/>
      <c r="E90" s="478"/>
      <c r="F90" s="478"/>
    </row>
    <row r="91" spans="2:7" s="8" customFormat="1" ht="37.1" customHeight="1">
      <c r="B91" s="589" t="s">
        <v>297</v>
      </c>
      <c r="C91" s="589"/>
      <c r="D91" s="42">
        <v>12</v>
      </c>
      <c r="E91" s="42">
        <v>12</v>
      </c>
      <c r="F91" s="193">
        <v>12</v>
      </c>
    </row>
    <row r="92" spans="2:7" s="8" customFormat="1" ht="55.65" customHeight="1">
      <c r="B92" s="589" t="s">
        <v>298</v>
      </c>
      <c r="C92" s="589"/>
      <c r="D92" s="42">
        <v>1</v>
      </c>
      <c r="E92" s="42">
        <v>1</v>
      </c>
      <c r="F92" s="199">
        <v>1</v>
      </c>
    </row>
    <row r="93" spans="2:7" s="8" customFormat="1">
      <c r="B93" s="589" t="s">
        <v>299</v>
      </c>
      <c r="C93" s="589"/>
      <c r="D93" s="42">
        <v>18</v>
      </c>
      <c r="E93" s="42">
        <v>18</v>
      </c>
      <c r="F93" s="193">
        <v>18</v>
      </c>
    </row>
    <row r="94" spans="2:7" s="8" customFormat="1" ht="37.1" customHeight="1">
      <c r="B94" s="589" t="s">
        <v>300</v>
      </c>
      <c r="C94" s="589"/>
      <c r="D94" s="42">
        <v>2</v>
      </c>
      <c r="E94" s="42">
        <v>2</v>
      </c>
      <c r="F94" s="199">
        <v>2</v>
      </c>
    </row>
    <row r="95" spans="2:7" s="110" customFormat="1">
      <c r="B95" s="45" t="s">
        <v>8</v>
      </c>
      <c r="C95" s="45"/>
      <c r="D95" s="188">
        <f>+'Հավելված N 4'!G125</f>
        <v>16145.4</v>
      </c>
      <c r="E95" s="188">
        <f>+'Հավելված N 4'!H125</f>
        <v>16145.4</v>
      </c>
      <c r="F95" s="188">
        <f>+'Հավելված N 4'!I125</f>
        <v>16145.4</v>
      </c>
      <c r="G95" s="189"/>
    </row>
    <row r="99" spans="1:6">
      <c r="A99" s="592" t="s">
        <v>304</v>
      </c>
      <c r="B99" s="592"/>
      <c r="C99" s="592"/>
      <c r="D99" s="592"/>
      <c r="E99" s="592"/>
      <c r="F99" s="592"/>
    </row>
    <row r="100" spans="1:6" ht="38.9" customHeight="1">
      <c r="C100" s="587" t="s">
        <v>84</v>
      </c>
      <c r="D100" s="587"/>
      <c r="F100" s="37"/>
    </row>
    <row r="101" spans="1:6">
      <c r="B101" s="51" t="s">
        <v>160</v>
      </c>
      <c r="C101" s="52"/>
      <c r="D101" s="52"/>
      <c r="E101" s="52"/>
      <c r="F101" s="53"/>
    </row>
    <row r="102" spans="1:6" s="113" customFormat="1">
      <c r="B102" s="177"/>
      <c r="C102" s="177"/>
      <c r="D102" s="178"/>
      <c r="E102" s="178"/>
      <c r="F102" s="178"/>
    </row>
    <row r="103" spans="1:6" s="113" customFormat="1">
      <c r="B103" s="177"/>
      <c r="C103" s="177"/>
      <c r="D103" s="178"/>
      <c r="E103" s="178"/>
      <c r="F103" s="178"/>
    </row>
    <row r="104" spans="1:6">
      <c r="B104" s="38" t="s">
        <v>1</v>
      </c>
      <c r="C104" s="38" t="s">
        <v>2</v>
      </c>
      <c r="D104" s="179"/>
      <c r="E104" s="179"/>
      <c r="F104" s="179"/>
    </row>
    <row r="105" spans="1:6" ht="36">
      <c r="B105" s="180">
        <v>1045</v>
      </c>
      <c r="C105" s="181" t="s">
        <v>116</v>
      </c>
      <c r="D105" s="182"/>
      <c r="E105" s="182"/>
      <c r="F105" s="182"/>
    </row>
    <row r="107" spans="1:6" s="8" customFormat="1">
      <c r="B107" s="585" t="s">
        <v>3</v>
      </c>
      <c r="C107" s="586"/>
      <c r="D107" s="43"/>
      <c r="E107" s="43"/>
      <c r="F107" s="43"/>
    </row>
    <row r="108" spans="1:6" s="8" customFormat="1" ht="37.1" customHeight="1">
      <c r="B108" s="39" t="s">
        <v>4</v>
      </c>
      <c r="C108" s="157">
        <v>1045</v>
      </c>
      <c r="D108" s="496" t="s">
        <v>122</v>
      </c>
      <c r="E108" s="497"/>
      <c r="F108" s="498"/>
    </row>
    <row r="109" spans="1:6" s="8" customFormat="1">
      <c r="B109" s="39" t="s">
        <v>5</v>
      </c>
      <c r="C109" s="157">
        <v>32001</v>
      </c>
      <c r="D109" s="329" t="s">
        <v>213</v>
      </c>
      <c r="E109" s="329" t="s">
        <v>12</v>
      </c>
      <c r="F109" s="329" t="s">
        <v>13</v>
      </c>
    </row>
    <row r="110" spans="1:6" s="8" customFormat="1" ht="54">
      <c r="B110" s="39" t="s">
        <v>6</v>
      </c>
      <c r="C110" s="183" t="s">
        <v>140</v>
      </c>
      <c r="D110" s="513"/>
      <c r="E110" s="513"/>
      <c r="F110" s="513"/>
    </row>
    <row r="111" spans="1:6" s="8" customFormat="1" ht="72">
      <c r="B111" s="39" t="s">
        <v>10</v>
      </c>
      <c r="C111" s="183" t="s">
        <v>141</v>
      </c>
      <c r="D111" s="514"/>
      <c r="E111" s="514"/>
      <c r="F111" s="514"/>
    </row>
    <row r="112" spans="1:6" s="8" customFormat="1" ht="36">
      <c r="B112" s="39" t="s">
        <v>7</v>
      </c>
      <c r="C112" s="183" t="s">
        <v>142</v>
      </c>
      <c r="D112" s="514"/>
      <c r="E112" s="514"/>
      <c r="F112" s="514"/>
    </row>
    <row r="113" spans="2:7" s="8" customFormat="1" ht="54">
      <c r="B113" s="17" t="s">
        <v>143</v>
      </c>
      <c r="C113" s="183" t="s">
        <v>158</v>
      </c>
      <c r="D113" s="514"/>
      <c r="E113" s="514"/>
      <c r="F113" s="514"/>
    </row>
    <row r="114" spans="2:7" s="8" customFormat="1">
      <c r="B114" s="583" t="s">
        <v>0</v>
      </c>
      <c r="C114" s="584"/>
      <c r="D114" s="478"/>
      <c r="E114" s="478"/>
      <c r="F114" s="478"/>
    </row>
    <row r="115" spans="2:7" s="8" customFormat="1" ht="34.950000000000003" customHeight="1">
      <c r="B115" s="579" t="s">
        <v>148</v>
      </c>
      <c r="C115" s="580"/>
      <c r="D115" s="42">
        <v>1</v>
      </c>
      <c r="E115" s="42">
        <v>1</v>
      </c>
      <c r="F115" s="42">
        <v>1</v>
      </c>
    </row>
    <row r="116" spans="2:7" s="8" customFormat="1" ht="34.950000000000003" customHeight="1">
      <c r="B116" s="579" t="s">
        <v>157</v>
      </c>
      <c r="C116" s="580"/>
      <c r="D116" s="42">
        <v>1</v>
      </c>
      <c r="E116" s="42">
        <v>1</v>
      </c>
      <c r="F116" s="42">
        <v>1</v>
      </c>
    </row>
    <row r="117" spans="2:7" s="8" customFormat="1">
      <c r="B117" s="41" t="s">
        <v>8</v>
      </c>
      <c r="C117" s="41"/>
      <c r="D117" s="184">
        <f>+'Հավելված N 4'!G49</f>
        <v>57791</v>
      </c>
      <c r="E117" s="184">
        <f>+'Հավելված N 4'!H49</f>
        <v>57791</v>
      </c>
      <c r="F117" s="184">
        <f>+'Հավելված N 4'!I49</f>
        <v>57791</v>
      </c>
      <c r="G117" s="185"/>
    </row>
    <row r="119" spans="2:7" ht="50.75">
      <c r="B119" s="48" t="s">
        <v>93</v>
      </c>
      <c r="C119" s="569" t="s">
        <v>2</v>
      </c>
      <c r="D119" s="570"/>
      <c r="E119" s="571"/>
      <c r="F119" s="572"/>
    </row>
    <row r="120" spans="2:7">
      <c r="B120" s="187">
        <v>1163</v>
      </c>
      <c r="C120" s="46" t="s">
        <v>353</v>
      </c>
      <c r="D120" s="46"/>
      <c r="E120" s="46"/>
      <c r="F120" s="46"/>
    </row>
    <row r="122" spans="2:7">
      <c r="B122" s="573" t="s">
        <v>3</v>
      </c>
      <c r="C122" s="574"/>
      <c r="D122" s="191"/>
      <c r="E122" s="191"/>
      <c r="F122" s="191"/>
    </row>
    <row r="123" spans="2:7" s="8" customFormat="1" ht="37.1" customHeight="1">
      <c r="B123" s="39" t="s">
        <v>44</v>
      </c>
      <c r="C123" s="157">
        <v>1163</v>
      </c>
      <c r="D123" s="496" t="s">
        <v>122</v>
      </c>
      <c r="E123" s="497"/>
      <c r="F123" s="498"/>
    </row>
    <row r="124" spans="2:7">
      <c r="B124" s="50" t="s">
        <v>45</v>
      </c>
      <c r="C124" s="157">
        <v>32002</v>
      </c>
      <c r="D124" s="420" t="s">
        <v>213</v>
      </c>
      <c r="E124" s="420" t="s">
        <v>12</v>
      </c>
      <c r="F124" s="420" t="s">
        <v>13</v>
      </c>
    </row>
    <row r="125" spans="2:7" ht="36">
      <c r="B125" s="458" t="s">
        <v>6</v>
      </c>
      <c r="C125" s="426" t="s">
        <v>345</v>
      </c>
      <c r="D125" s="575"/>
      <c r="E125" s="575"/>
      <c r="F125" s="575"/>
    </row>
    <row r="126" spans="2:7" ht="75" customHeight="1">
      <c r="B126" s="416" t="s">
        <v>10</v>
      </c>
      <c r="C126" s="426" t="s">
        <v>358</v>
      </c>
      <c r="D126" s="576"/>
      <c r="E126" s="576"/>
      <c r="F126" s="576"/>
    </row>
    <row r="127" spans="2:7" ht="36">
      <c r="B127" s="418" t="s">
        <v>7</v>
      </c>
      <c r="C127" s="426" t="s">
        <v>361</v>
      </c>
      <c r="D127" s="576"/>
      <c r="E127" s="576"/>
      <c r="F127" s="576"/>
    </row>
    <row r="128" spans="2:7" ht="72" customHeight="1">
      <c r="B128" s="264" t="s">
        <v>362</v>
      </c>
      <c r="C128" s="426" t="s">
        <v>363</v>
      </c>
      <c r="D128" s="576"/>
      <c r="E128" s="576"/>
      <c r="F128" s="576"/>
    </row>
    <row r="129" spans="2:6">
      <c r="B129" s="578" t="s">
        <v>49</v>
      </c>
      <c r="C129" s="578"/>
      <c r="D129" s="577"/>
      <c r="E129" s="577"/>
      <c r="F129" s="577"/>
    </row>
    <row r="130" spans="2:6">
      <c r="B130" s="47" t="s">
        <v>50</v>
      </c>
      <c r="C130" s="47"/>
      <c r="D130" s="188">
        <f>+'Հավելված N 4'!G60</f>
        <v>5315.9</v>
      </c>
      <c r="E130" s="188">
        <f>+'Հավելված N 4'!H60</f>
        <v>5315.9</v>
      </c>
      <c r="F130" s="188">
        <f>+'Հավելված N 4'!I60</f>
        <v>5315.9</v>
      </c>
    </row>
    <row r="132" spans="2:6" ht="50.75">
      <c r="B132" s="48" t="s">
        <v>93</v>
      </c>
      <c r="C132" s="569" t="s">
        <v>2</v>
      </c>
      <c r="D132" s="570"/>
      <c r="E132" s="571"/>
      <c r="F132" s="572"/>
    </row>
    <row r="133" spans="2:6">
      <c r="B133" s="187">
        <v>1183</v>
      </c>
      <c r="C133" s="46" t="s">
        <v>144</v>
      </c>
      <c r="D133" s="46"/>
      <c r="E133" s="46"/>
      <c r="F133" s="46"/>
    </row>
    <row r="135" spans="2:6">
      <c r="B135" s="573" t="s">
        <v>3</v>
      </c>
      <c r="C135" s="574"/>
      <c r="D135" s="191"/>
      <c r="E135" s="191"/>
      <c r="F135" s="191"/>
    </row>
    <row r="136" spans="2:6" s="8" customFormat="1" ht="37.1" customHeight="1">
      <c r="B136" s="39" t="s">
        <v>44</v>
      </c>
      <c r="C136" s="157">
        <v>1183</v>
      </c>
      <c r="D136" s="496" t="s">
        <v>122</v>
      </c>
      <c r="E136" s="497"/>
      <c r="F136" s="498"/>
    </row>
    <row r="137" spans="2:6">
      <c r="B137" s="50" t="s">
        <v>45</v>
      </c>
      <c r="C137" s="157">
        <v>32003</v>
      </c>
      <c r="D137" s="420" t="s">
        <v>213</v>
      </c>
      <c r="E137" s="420" t="s">
        <v>12</v>
      </c>
      <c r="F137" s="420" t="s">
        <v>13</v>
      </c>
    </row>
    <row r="138" spans="2:6" ht="36">
      <c r="B138" s="416" t="s">
        <v>6</v>
      </c>
      <c r="C138" s="417" t="s">
        <v>329</v>
      </c>
      <c r="D138" s="575"/>
      <c r="E138" s="575"/>
      <c r="F138" s="575"/>
    </row>
    <row r="139" spans="2:6" ht="75" customHeight="1">
      <c r="B139" s="416" t="s">
        <v>10</v>
      </c>
      <c r="C139" s="417" t="s">
        <v>330</v>
      </c>
      <c r="D139" s="576"/>
      <c r="E139" s="576"/>
      <c r="F139" s="576"/>
    </row>
    <row r="140" spans="2:6" ht="36">
      <c r="B140" s="418" t="s">
        <v>7</v>
      </c>
      <c r="C140" s="417" t="s">
        <v>142</v>
      </c>
      <c r="D140" s="576"/>
      <c r="E140" s="576"/>
      <c r="F140" s="576"/>
    </row>
    <row r="141" spans="2:6" ht="72" customHeight="1">
      <c r="B141" s="428" t="s">
        <v>331</v>
      </c>
      <c r="C141" s="417" t="s">
        <v>332</v>
      </c>
      <c r="D141" s="576"/>
      <c r="E141" s="576"/>
      <c r="F141" s="576"/>
    </row>
    <row r="142" spans="2:6">
      <c r="B142" s="578" t="s">
        <v>49</v>
      </c>
      <c r="C142" s="578"/>
      <c r="D142" s="577"/>
      <c r="E142" s="577"/>
      <c r="F142" s="577"/>
    </row>
    <row r="143" spans="2:6">
      <c r="B143" s="47" t="s">
        <v>50</v>
      </c>
      <c r="C143" s="47"/>
      <c r="D143" s="188">
        <f>+'Հավելված N 4'!G80</f>
        <v>12579.3</v>
      </c>
      <c r="E143" s="188">
        <f>+'Հավելված N 4'!H80</f>
        <v>12579.3</v>
      </c>
      <c r="F143" s="188">
        <f>+'Հավելված N 4'!I80</f>
        <v>12579.3</v>
      </c>
    </row>
    <row r="144" spans="2:6" ht="9.9499999999999993" customHeight="1"/>
    <row r="145" spans="2:6">
      <c r="B145" s="573" t="s">
        <v>3</v>
      </c>
      <c r="C145" s="574"/>
      <c r="D145" s="191"/>
      <c r="E145" s="191"/>
      <c r="F145" s="191"/>
    </row>
    <row r="146" spans="2:6" s="8" customFormat="1" ht="37.1" customHeight="1">
      <c r="B146" s="39" t="s">
        <v>44</v>
      </c>
      <c r="C146" s="157">
        <v>1183</v>
      </c>
      <c r="D146" s="496" t="s">
        <v>122</v>
      </c>
      <c r="E146" s="497"/>
      <c r="F146" s="498"/>
    </row>
    <row r="147" spans="2:6">
      <c r="B147" s="50" t="s">
        <v>45</v>
      </c>
      <c r="C147" s="157">
        <v>32007</v>
      </c>
      <c r="D147" s="420" t="s">
        <v>213</v>
      </c>
      <c r="E147" s="420" t="s">
        <v>12</v>
      </c>
      <c r="F147" s="420" t="s">
        <v>13</v>
      </c>
    </row>
    <row r="148" spans="2:6" ht="36">
      <c r="B148" s="457" t="s">
        <v>46</v>
      </c>
      <c r="C148" s="426" t="s">
        <v>359</v>
      </c>
      <c r="D148" s="575"/>
      <c r="E148" s="575"/>
      <c r="F148" s="575"/>
    </row>
    <row r="149" spans="2:6" ht="75" customHeight="1">
      <c r="B149" s="457" t="s">
        <v>47</v>
      </c>
      <c r="C149" s="426" t="s">
        <v>360</v>
      </c>
      <c r="D149" s="576"/>
      <c r="E149" s="576"/>
      <c r="F149" s="576"/>
    </row>
    <row r="150" spans="2:6" ht="36">
      <c r="B150" s="457" t="s">
        <v>48</v>
      </c>
      <c r="C150" s="270" t="s">
        <v>142</v>
      </c>
      <c r="D150" s="576"/>
      <c r="E150" s="576"/>
      <c r="F150" s="576"/>
    </row>
    <row r="151" spans="2:6" ht="72" customHeight="1">
      <c r="B151" s="457" t="s">
        <v>146</v>
      </c>
      <c r="C151" s="270" t="s">
        <v>145</v>
      </c>
      <c r="D151" s="576"/>
      <c r="E151" s="576"/>
      <c r="F151" s="576"/>
    </row>
    <row r="152" spans="2:6">
      <c r="B152" s="578" t="s">
        <v>49</v>
      </c>
      <c r="C152" s="578"/>
      <c r="D152" s="577"/>
      <c r="E152" s="577"/>
      <c r="F152" s="577"/>
    </row>
    <row r="153" spans="2:6">
      <c r="B153" s="47" t="s">
        <v>50</v>
      </c>
      <c r="C153" s="47"/>
      <c r="D153" s="188">
        <f>+'Հավելված N 4'!G96</f>
        <v>1930.2</v>
      </c>
      <c r="E153" s="188">
        <f>+'Հավելված N 4'!H96</f>
        <v>1930.2</v>
      </c>
      <c r="F153" s="188">
        <f>+'Հավելված N 4'!I96</f>
        <v>1930.2</v>
      </c>
    </row>
    <row r="154" spans="2:6" ht="9.9499999999999993" customHeight="1"/>
    <row r="155" spans="2:6">
      <c r="B155" s="573" t="s">
        <v>3</v>
      </c>
      <c r="C155" s="574"/>
      <c r="D155" s="191"/>
      <c r="E155" s="191"/>
      <c r="F155" s="191"/>
    </row>
    <row r="156" spans="2:6" s="8" customFormat="1" ht="37.1" customHeight="1">
      <c r="B156" s="39" t="s">
        <v>44</v>
      </c>
      <c r="C156" s="157">
        <v>1183</v>
      </c>
      <c r="D156" s="496" t="s">
        <v>122</v>
      </c>
      <c r="E156" s="497"/>
      <c r="F156" s="498"/>
    </row>
    <row r="157" spans="2:6">
      <c r="B157" s="50" t="s">
        <v>45</v>
      </c>
      <c r="C157" s="157">
        <v>32013</v>
      </c>
      <c r="D157" s="381" t="s">
        <v>213</v>
      </c>
      <c r="E157" s="381" t="s">
        <v>12</v>
      </c>
      <c r="F157" s="381" t="s">
        <v>13</v>
      </c>
    </row>
    <row r="158" spans="2:6" ht="54">
      <c r="B158" s="416" t="s">
        <v>6</v>
      </c>
      <c r="C158" s="417" t="s">
        <v>310</v>
      </c>
      <c r="D158" s="575"/>
      <c r="E158" s="575"/>
      <c r="F158" s="575"/>
    </row>
    <row r="159" spans="2:6" ht="75" customHeight="1">
      <c r="B159" s="416" t="s">
        <v>10</v>
      </c>
      <c r="C159" s="417" t="s">
        <v>328</v>
      </c>
      <c r="D159" s="576"/>
      <c r="E159" s="576"/>
      <c r="F159" s="576"/>
    </row>
    <row r="160" spans="2:6" ht="36">
      <c r="B160" s="418" t="s">
        <v>7</v>
      </c>
      <c r="C160" s="417" t="s">
        <v>142</v>
      </c>
      <c r="D160" s="576"/>
      <c r="E160" s="576"/>
      <c r="F160" s="576"/>
    </row>
    <row r="161" spans="1:6" ht="72" customHeight="1">
      <c r="B161" s="386" t="s">
        <v>331</v>
      </c>
      <c r="C161" s="417" t="s">
        <v>333</v>
      </c>
      <c r="D161" s="576"/>
      <c r="E161" s="576"/>
      <c r="F161" s="576"/>
    </row>
    <row r="162" spans="1:6">
      <c r="B162" s="578" t="s">
        <v>49</v>
      </c>
      <c r="C162" s="578"/>
      <c r="D162" s="577"/>
      <c r="E162" s="577"/>
      <c r="F162" s="577"/>
    </row>
    <row r="163" spans="1:6">
      <c r="B163" s="47" t="s">
        <v>50</v>
      </c>
      <c r="C163" s="47"/>
      <c r="D163" s="188">
        <f>+'Հավելված N 4'!G114</f>
        <v>0</v>
      </c>
      <c r="E163" s="188">
        <f>+'Հավելված N 4'!H114</f>
        <v>6750</v>
      </c>
      <c r="F163" s="188">
        <f>+'Հավելված N 4'!I114</f>
        <v>6750</v>
      </c>
    </row>
    <row r="164" spans="1:6" s="113" customFormat="1">
      <c r="B164" s="177"/>
      <c r="C164" s="177"/>
      <c r="D164" s="178"/>
      <c r="E164" s="178"/>
      <c r="F164" s="178"/>
    </row>
    <row r="165" spans="1:6" s="113" customFormat="1">
      <c r="B165" s="177"/>
      <c r="C165" s="177"/>
      <c r="D165" s="178"/>
      <c r="E165" s="178"/>
      <c r="F165" s="178"/>
    </row>
    <row r="169" spans="1:6">
      <c r="A169" s="592" t="s">
        <v>303</v>
      </c>
      <c r="B169" s="592"/>
      <c r="C169" s="592"/>
      <c r="D169" s="592"/>
      <c r="E169" s="592"/>
      <c r="F169" s="592"/>
    </row>
    <row r="170" spans="1:6" ht="38.9" customHeight="1">
      <c r="C170" s="587" t="s">
        <v>55</v>
      </c>
      <c r="D170" s="587"/>
      <c r="F170" s="37"/>
    </row>
    <row r="171" spans="1:6">
      <c r="B171" s="51" t="s">
        <v>160</v>
      </c>
      <c r="C171" s="52"/>
      <c r="D171" s="52"/>
      <c r="E171" s="52"/>
      <c r="F171" s="53"/>
    </row>
    <row r="172" spans="1:6" s="113" customFormat="1">
      <c r="B172" s="177"/>
      <c r="C172" s="177"/>
      <c r="D172" s="178"/>
      <c r="E172" s="178"/>
      <c r="F172" s="178"/>
    </row>
    <row r="173" spans="1:6" s="113" customFormat="1">
      <c r="B173" s="177"/>
      <c r="C173" s="177"/>
      <c r="D173" s="178"/>
      <c r="E173" s="178"/>
      <c r="F173" s="178"/>
    </row>
    <row r="174" spans="1:6">
      <c r="B174" s="43" t="s">
        <v>1</v>
      </c>
      <c r="C174" s="43" t="s">
        <v>2</v>
      </c>
      <c r="D174" s="190"/>
      <c r="E174" s="190"/>
      <c r="F174" s="190"/>
    </row>
    <row r="175" spans="1:6">
      <c r="B175" s="187">
        <v>1139</v>
      </c>
      <c r="C175" s="46" t="s">
        <v>91</v>
      </c>
      <c r="D175" s="49"/>
      <c r="E175" s="49"/>
      <c r="F175" s="49"/>
    </row>
    <row r="176" spans="1:6" s="113" customFormat="1">
      <c r="B176" s="177"/>
      <c r="C176" s="177"/>
      <c r="D176" s="178"/>
      <c r="E176" s="178"/>
      <c r="F176" s="178"/>
    </row>
    <row r="177" spans="2:6">
      <c r="B177" s="590" t="s">
        <v>3</v>
      </c>
      <c r="C177" s="591"/>
      <c r="D177" s="190"/>
      <c r="E177" s="190"/>
      <c r="F177" s="190"/>
    </row>
    <row r="178" spans="2:6" s="8" customFormat="1" ht="37.1" customHeight="1">
      <c r="B178" s="39" t="s">
        <v>4</v>
      </c>
      <c r="C178" s="157">
        <v>1139</v>
      </c>
      <c r="D178" s="496" t="s">
        <v>122</v>
      </c>
      <c r="E178" s="497"/>
      <c r="F178" s="498"/>
    </row>
    <row r="179" spans="2:6">
      <c r="B179" s="340" t="s">
        <v>5</v>
      </c>
      <c r="C179" s="196">
        <v>11001</v>
      </c>
      <c r="D179" s="329" t="s">
        <v>12</v>
      </c>
      <c r="E179" s="329" t="s">
        <v>12</v>
      </c>
      <c r="F179" s="329" t="s">
        <v>13</v>
      </c>
    </row>
    <row r="180" spans="2:6" ht="36">
      <c r="B180" s="340" t="s">
        <v>6</v>
      </c>
      <c r="C180" s="183" t="s">
        <v>91</v>
      </c>
      <c r="D180" s="513"/>
      <c r="E180" s="513"/>
      <c r="F180" s="513"/>
    </row>
    <row r="181" spans="2:6" ht="72">
      <c r="B181" s="340" t="s">
        <v>10</v>
      </c>
      <c r="C181" s="183" t="s">
        <v>92</v>
      </c>
      <c r="D181" s="514"/>
      <c r="E181" s="514"/>
      <c r="F181" s="514"/>
    </row>
    <row r="182" spans="2:6">
      <c r="B182" s="340" t="s">
        <v>7</v>
      </c>
      <c r="C182" s="183" t="s">
        <v>63</v>
      </c>
      <c r="D182" s="514"/>
      <c r="E182" s="514"/>
      <c r="F182" s="514"/>
    </row>
    <row r="183" spans="2:6" ht="54">
      <c r="B183" s="339" t="s">
        <v>43</v>
      </c>
      <c r="C183" s="183" t="s">
        <v>55</v>
      </c>
      <c r="D183" s="514"/>
      <c r="E183" s="514"/>
      <c r="F183" s="514"/>
    </row>
    <row r="184" spans="2:6">
      <c r="B184" s="197"/>
      <c r="C184" s="198" t="s">
        <v>0</v>
      </c>
      <c r="D184" s="478"/>
      <c r="E184" s="478"/>
      <c r="F184" s="478"/>
    </row>
    <row r="185" spans="2:6">
      <c r="B185" s="588" t="s">
        <v>8</v>
      </c>
      <c r="C185" s="588"/>
      <c r="D185" s="103">
        <f>+'Հավելված N 4'!G165</f>
        <v>1428.7</v>
      </c>
      <c r="E185" s="103">
        <f>+'Հավելված N 4'!H165</f>
        <v>1428.7</v>
      </c>
      <c r="F185" s="103">
        <f>+'Հավելված N 4'!I165</f>
        <v>1428.7</v>
      </c>
    </row>
    <row r="186" spans="2:6" ht="9.9499999999999993" customHeight="1"/>
    <row r="187" spans="2:6" s="8" customFormat="1" ht="37.1" customHeight="1">
      <c r="B187" s="39" t="s">
        <v>4</v>
      </c>
      <c r="C187" s="157">
        <v>1139</v>
      </c>
      <c r="D187" s="496" t="s">
        <v>159</v>
      </c>
      <c r="E187" s="497"/>
      <c r="F187" s="498"/>
    </row>
    <row r="188" spans="2:6">
      <c r="B188" s="340" t="s">
        <v>5</v>
      </c>
      <c r="C188" s="196">
        <v>11001</v>
      </c>
      <c r="D188" s="329" t="s">
        <v>12</v>
      </c>
      <c r="E188" s="329" t="s">
        <v>12</v>
      </c>
      <c r="F188" s="329" t="s">
        <v>13</v>
      </c>
    </row>
    <row r="189" spans="2:6" ht="36">
      <c r="B189" s="340" t="s">
        <v>6</v>
      </c>
      <c r="C189" s="183" t="s">
        <v>91</v>
      </c>
      <c r="D189" s="513"/>
      <c r="E189" s="513"/>
      <c r="F189" s="513"/>
    </row>
    <row r="190" spans="2:6" ht="72">
      <c r="B190" s="340" t="s">
        <v>10</v>
      </c>
      <c r="C190" s="183" t="s">
        <v>92</v>
      </c>
      <c r="D190" s="514"/>
      <c r="E190" s="514"/>
      <c r="F190" s="514"/>
    </row>
    <row r="191" spans="2:6">
      <c r="B191" s="340" t="s">
        <v>7</v>
      </c>
      <c r="C191" s="183" t="s">
        <v>63</v>
      </c>
      <c r="D191" s="514"/>
      <c r="E191" s="514"/>
      <c r="F191" s="514"/>
    </row>
    <row r="192" spans="2:6" ht="54">
      <c r="B192" s="339" t="s">
        <v>43</v>
      </c>
      <c r="C192" s="183" t="s">
        <v>55</v>
      </c>
      <c r="D192" s="514"/>
      <c r="E192" s="514"/>
      <c r="F192" s="514"/>
    </row>
    <row r="193" spans="2:6">
      <c r="B193" s="197"/>
      <c r="C193" s="198" t="s">
        <v>0</v>
      </c>
      <c r="D193" s="478"/>
      <c r="E193" s="478"/>
      <c r="F193" s="478"/>
    </row>
    <row r="194" spans="2:6">
      <c r="B194" s="588" t="s">
        <v>8</v>
      </c>
      <c r="C194" s="588"/>
      <c r="D194" s="103">
        <f>+'Հավելված N 4'!G174</f>
        <v>-1428.7</v>
      </c>
      <c r="E194" s="103">
        <f>+'Հավելված N 4'!H174</f>
        <v>-1428.7</v>
      </c>
      <c r="F194" s="103">
        <f>+'Հավելված N 4'!I174</f>
        <v>-1428.7</v>
      </c>
    </row>
    <row r="196" spans="2:6" ht="50.75">
      <c r="B196" s="48" t="s">
        <v>93</v>
      </c>
      <c r="C196" s="569" t="s">
        <v>2</v>
      </c>
      <c r="D196" s="570"/>
      <c r="E196" s="571"/>
      <c r="F196" s="572"/>
    </row>
    <row r="197" spans="2:6">
      <c r="B197" s="187">
        <v>1183</v>
      </c>
      <c r="C197" s="46" t="s">
        <v>144</v>
      </c>
      <c r="D197" s="46"/>
      <c r="E197" s="46"/>
      <c r="F197" s="46"/>
    </row>
    <row r="199" spans="2:6">
      <c r="B199" s="573" t="s">
        <v>3</v>
      </c>
      <c r="C199" s="574"/>
      <c r="D199" s="191"/>
      <c r="E199" s="191"/>
      <c r="F199" s="191"/>
    </row>
    <row r="200" spans="2:6" s="8" customFormat="1" ht="37.1" customHeight="1">
      <c r="B200" s="39" t="s">
        <v>44</v>
      </c>
      <c r="C200" s="157">
        <v>1183</v>
      </c>
      <c r="D200" s="496" t="s">
        <v>159</v>
      </c>
      <c r="E200" s="497"/>
      <c r="F200" s="498"/>
    </row>
    <row r="201" spans="2:6">
      <c r="B201" s="50" t="s">
        <v>45</v>
      </c>
      <c r="C201" s="157">
        <v>32003</v>
      </c>
      <c r="D201" s="381" t="s">
        <v>213</v>
      </c>
      <c r="E201" s="381" t="s">
        <v>12</v>
      </c>
      <c r="F201" s="381" t="s">
        <v>13</v>
      </c>
    </row>
    <row r="202" spans="2:6" ht="36">
      <c r="B202" s="416" t="s">
        <v>6</v>
      </c>
      <c r="C202" s="417" t="s">
        <v>329</v>
      </c>
      <c r="D202" s="575"/>
      <c r="E202" s="575"/>
      <c r="F202" s="575"/>
    </row>
    <row r="203" spans="2:6" ht="75" customHeight="1">
      <c r="B203" s="416" t="s">
        <v>10</v>
      </c>
      <c r="C203" s="417" t="s">
        <v>330</v>
      </c>
      <c r="D203" s="576"/>
      <c r="E203" s="576"/>
      <c r="F203" s="576"/>
    </row>
    <row r="204" spans="2:6" ht="36">
      <c r="B204" s="418" t="s">
        <v>7</v>
      </c>
      <c r="C204" s="417" t="s">
        <v>142</v>
      </c>
      <c r="D204" s="576"/>
      <c r="E204" s="576"/>
      <c r="F204" s="576"/>
    </row>
    <row r="205" spans="2:6" ht="72" customHeight="1">
      <c r="B205" s="386" t="s">
        <v>331</v>
      </c>
      <c r="C205" s="417" t="s">
        <v>332</v>
      </c>
      <c r="D205" s="576"/>
      <c r="E205" s="576"/>
      <c r="F205" s="576"/>
    </row>
    <row r="206" spans="2:6">
      <c r="B206" s="578" t="s">
        <v>49</v>
      </c>
      <c r="C206" s="578"/>
      <c r="D206" s="577"/>
      <c r="E206" s="577"/>
      <c r="F206" s="577"/>
    </row>
    <row r="207" spans="2:6">
      <c r="B207" s="47" t="s">
        <v>50</v>
      </c>
      <c r="C207" s="47"/>
      <c r="D207" s="188">
        <f>+'Հավելված N 4'!G87</f>
        <v>0</v>
      </c>
      <c r="E207" s="188">
        <f>+'Հավելված N 4'!H87</f>
        <v>-6750</v>
      </c>
      <c r="F207" s="188">
        <f>+'Հավելված N 4'!I87</f>
        <v>-6750</v>
      </c>
    </row>
  </sheetData>
  <mergeCells count="111">
    <mergeCell ref="C8:D8"/>
    <mergeCell ref="B23:C23"/>
    <mergeCell ref="C1:F1"/>
    <mergeCell ref="C2:F2"/>
    <mergeCell ref="C3:F3"/>
    <mergeCell ref="B5:F5"/>
    <mergeCell ref="A7:F7"/>
    <mergeCell ref="B9:F9"/>
    <mergeCell ref="B15:C15"/>
    <mergeCell ref="D16:F16"/>
    <mergeCell ref="D18:D22"/>
    <mergeCell ref="E18:E22"/>
    <mergeCell ref="F18:F22"/>
    <mergeCell ref="B22:C22"/>
    <mergeCell ref="B37:C37"/>
    <mergeCell ref="B43:C43"/>
    <mergeCell ref="D44:F44"/>
    <mergeCell ref="D46:D50"/>
    <mergeCell ref="E46:E50"/>
    <mergeCell ref="F46:F50"/>
    <mergeCell ref="B50:C50"/>
    <mergeCell ref="B29:C29"/>
    <mergeCell ref="D30:F30"/>
    <mergeCell ref="D32:D36"/>
    <mergeCell ref="E32:E36"/>
    <mergeCell ref="F32:F36"/>
    <mergeCell ref="B36:C36"/>
    <mergeCell ref="B76:C76"/>
    <mergeCell ref="B77:C77"/>
    <mergeCell ref="C80:F80"/>
    <mergeCell ref="B83:C83"/>
    <mergeCell ref="C53:F53"/>
    <mergeCell ref="B56:C56"/>
    <mergeCell ref="D57:F57"/>
    <mergeCell ref="D59:D63"/>
    <mergeCell ref="E59:E63"/>
    <mergeCell ref="F59:F63"/>
    <mergeCell ref="B63:C63"/>
    <mergeCell ref="B64:C64"/>
    <mergeCell ref="B65:C65"/>
    <mergeCell ref="B68:C68"/>
    <mergeCell ref="D69:F69"/>
    <mergeCell ref="D71:D75"/>
    <mergeCell ref="E71:E75"/>
    <mergeCell ref="F71:F75"/>
    <mergeCell ref="B75:C75"/>
    <mergeCell ref="B92:C92"/>
    <mergeCell ref="B93:C93"/>
    <mergeCell ref="B94:C94"/>
    <mergeCell ref="D86:D90"/>
    <mergeCell ref="E86:E90"/>
    <mergeCell ref="B90:C90"/>
    <mergeCell ref="D84:F84"/>
    <mergeCell ref="B91:C91"/>
    <mergeCell ref="F86:F90"/>
    <mergeCell ref="F110:F114"/>
    <mergeCell ref="B114:C114"/>
    <mergeCell ref="B115:C115"/>
    <mergeCell ref="C132:F132"/>
    <mergeCell ref="C119:F119"/>
    <mergeCell ref="B122:C122"/>
    <mergeCell ref="D123:F123"/>
    <mergeCell ref="D125:D129"/>
    <mergeCell ref="E125:E129"/>
    <mergeCell ref="F125:F129"/>
    <mergeCell ref="B129:C129"/>
    <mergeCell ref="B155:C155"/>
    <mergeCell ref="D156:F156"/>
    <mergeCell ref="D158:D162"/>
    <mergeCell ref="E158:E162"/>
    <mergeCell ref="F158:F162"/>
    <mergeCell ref="B162:C162"/>
    <mergeCell ref="A169:F169"/>
    <mergeCell ref="B194:C194"/>
    <mergeCell ref="A99:F99"/>
    <mergeCell ref="C100:D100"/>
    <mergeCell ref="B107:C107"/>
    <mergeCell ref="D108:F108"/>
    <mergeCell ref="D110:D114"/>
    <mergeCell ref="B177:C177"/>
    <mergeCell ref="D178:F178"/>
    <mergeCell ref="D180:D184"/>
    <mergeCell ref="E180:E184"/>
    <mergeCell ref="F180:F184"/>
    <mergeCell ref="B185:C185"/>
    <mergeCell ref="C170:D170"/>
    <mergeCell ref="B116:C116"/>
    <mergeCell ref="D187:F187"/>
    <mergeCell ref="D189:D193"/>
    <mergeCell ref="E110:E114"/>
    <mergeCell ref="C196:F196"/>
    <mergeCell ref="B199:C199"/>
    <mergeCell ref="D200:F200"/>
    <mergeCell ref="D202:D206"/>
    <mergeCell ref="E202:E206"/>
    <mergeCell ref="F202:F206"/>
    <mergeCell ref="B206:C206"/>
    <mergeCell ref="E189:E193"/>
    <mergeCell ref="F189:F193"/>
    <mergeCell ref="B145:C145"/>
    <mergeCell ref="D146:F146"/>
    <mergeCell ref="D148:D152"/>
    <mergeCell ref="E148:E152"/>
    <mergeCell ref="F148:F152"/>
    <mergeCell ref="B152:C152"/>
    <mergeCell ref="B135:C135"/>
    <mergeCell ref="D136:F136"/>
    <mergeCell ref="D138:D142"/>
    <mergeCell ref="E138:E142"/>
    <mergeCell ref="F138:F142"/>
    <mergeCell ref="B142:C14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9"/>
  <sheetViews>
    <sheetView topLeftCell="A7" zoomScale="85" zoomScaleNormal="85" workbookViewId="0">
      <selection activeCell="J14" sqref="J14"/>
    </sheetView>
  </sheetViews>
  <sheetFormatPr defaultColWidth="9.296875" defaultRowHeight="18"/>
  <cols>
    <col min="1" max="4" width="18.296875" style="8" customWidth="1"/>
    <col min="5" max="6" width="14.296875" style="8" customWidth="1"/>
    <col min="7" max="7" width="18.296875" style="236" bestFit="1" customWidth="1"/>
    <col min="8" max="8" width="14.296875" style="8" customWidth="1"/>
    <col min="9" max="9" width="30.296875" style="8" customWidth="1"/>
    <col min="10" max="10" width="19.59765625" style="8" customWidth="1"/>
    <col min="11" max="11" width="9.296875" style="8"/>
    <col min="12" max="13" width="11" style="8" bestFit="1" customWidth="1"/>
    <col min="14" max="16384" width="9.296875" style="8"/>
  </cols>
  <sheetData>
    <row r="1" spans="1:11" ht="37.5" customHeight="1">
      <c r="H1" s="468" t="s">
        <v>183</v>
      </c>
      <c r="I1" s="468"/>
    </row>
    <row r="2" spans="1:11" ht="17.45" customHeight="1">
      <c r="H2" s="469" t="s">
        <v>208</v>
      </c>
      <c r="I2" s="469"/>
    </row>
    <row r="3" spans="1:11" ht="17.45" customHeight="1">
      <c r="H3" s="469" t="s">
        <v>9</v>
      </c>
      <c r="I3" s="469"/>
    </row>
    <row r="4" spans="1:11" ht="13.5" customHeight="1">
      <c r="I4" s="323"/>
      <c r="J4" s="236"/>
      <c r="K4" s="236"/>
    </row>
    <row r="5" spans="1:11" ht="13.5" customHeight="1">
      <c r="I5" s="419"/>
      <c r="J5" s="236"/>
      <c r="K5" s="236"/>
    </row>
    <row r="6" spans="1:11" ht="42.95" customHeight="1">
      <c r="A6" s="499" t="s">
        <v>307</v>
      </c>
      <c r="B6" s="499"/>
      <c r="C6" s="499"/>
      <c r="D6" s="499"/>
      <c r="E6" s="499"/>
      <c r="F6" s="499"/>
      <c r="G6" s="499"/>
      <c r="H6" s="499"/>
      <c r="I6" s="499"/>
    </row>
    <row r="7" spans="1:11" ht="15.95" customHeight="1">
      <c r="A7" s="628"/>
      <c r="B7" s="628"/>
      <c r="C7" s="628"/>
      <c r="D7" s="628"/>
      <c r="E7" s="628"/>
      <c r="F7" s="628"/>
      <c r="G7" s="628"/>
      <c r="H7" s="628"/>
      <c r="I7" s="628"/>
    </row>
    <row r="8" spans="1:11" ht="74.75" customHeight="1">
      <c r="A8" s="527" t="s">
        <v>96</v>
      </c>
      <c r="B8" s="619" t="s">
        <v>97</v>
      </c>
      <c r="C8" s="620"/>
      <c r="D8" s="621"/>
      <c r="E8" s="527" t="s">
        <v>98</v>
      </c>
      <c r="F8" s="527" t="s">
        <v>99</v>
      </c>
      <c r="G8" s="631" t="s">
        <v>100</v>
      </c>
      <c r="H8" s="629" t="s">
        <v>308</v>
      </c>
      <c r="I8" s="630"/>
    </row>
    <row r="9" spans="1:11" ht="35.450000000000003" customHeight="1">
      <c r="A9" s="527"/>
      <c r="B9" s="622"/>
      <c r="C9" s="623"/>
      <c r="D9" s="624"/>
      <c r="E9" s="527"/>
      <c r="F9" s="527"/>
      <c r="G9" s="631"/>
      <c r="H9" s="237" t="s">
        <v>101</v>
      </c>
      <c r="I9" s="54" t="s">
        <v>102</v>
      </c>
    </row>
    <row r="10" spans="1:11">
      <c r="A10" s="238">
        <v>1</v>
      </c>
      <c r="B10" s="625">
        <v>2</v>
      </c>
      <c r="C10" s="626"/>
      <c r="D10" s="627"/>
      <c r="E10" s="275">
        <v>3</v>
      </c>
      <c r="F10" s="275">
        <v>4</v>
      </c>
      <c r="G10" s="324">
        <v>5</v>
      </c>
      <c r="H10" s="275">
        <v>6</v>
      </c>
      <c r="I10" s="238">
        <v>7</v>
      </c>
    </row>
    <row r="11" spans="1:11" ht="45" customHeight="1">
      <c r="A11" s="618" t="s">
        <v>52</v>
      </c>
      <c r="B11" s="618"/>
      <c r="C11" s="618"/>
      <c r="D11" s="618"/>
      <c r="E11" s="618"/>
      <c r="F11" s="618"/>
      <c r="G11" s="618"/>
      <c r="H11" s="618"/>
      <c r="I11" s="318">
        <f>+I12</f>
        <v>-61470.999999999993</v>
      </c>
      <c r="J11" s="73"/>
    </row>
    <row r="12" spans="1:11">
      <c r="A12" s="254" t="s">
        <v>103</v>
      </c>
      <c r="B12" s="254" t="s">
        <v>104</v>
      </c>
      <c r="C12" s="254" t="s">
        <v>105</v>
      </c>
      <c r="D12" s="614" t="s">
        <v>207</v>
      </c>
      <c r="E12" s="615"/>
      <c r="F12" s="615"/>
      <c r="G12" s="615"/>
      <c r="H12" s="616"/>
      <c r="I12" s="255">
        <f>+I13+I16+I19+I22+I27</f>
        <v>-61470.999999999993</v>
      </c>
      <c r="J12" s="73"/>
    </row>
    <row r="13" spans="1:11" s="62" customFormat="1" ht="54.95" customHeight="1">
      <c r="A13" s="60" t="s">
        <v>151</v>
      </c>
      <c r="B13" s="617" t="s">
        <v>126</v>
      </c>
      <c r="C13" s="617"/>
      <c r="D13" s="617"/>
      <c r="E13" s="617"/>
      <c r="F13" s="617"/>
      <c r="G13" s="617"/>
      <c r="H13" s="617"/>
      <c r="I13" s="61">
        <f>+I14</f>
        <v>-88526.8</v>
      </c>
      <c r="J13" s="467">
        <f>+I13+'Հավելված N 5'!E39</f>
        <v>-95276.800000000003</v>
      </c>
    </row>
    <row r="14" spans="1:11" s="66" customFormat="1" ht="20.9" customHeight="1">
      <c r="A14" s="339"/>
      <c r="B14" s="527" t="s">
        <v>106</v>
      </c>
      <c r="C14" s="527"/>
      <c r="D14" s="527"/>
      <c r="E14" s="70"/>
      <c r="F14" s="70"/>
      <c r="G14" s="70"/>
      <c r="H14" s="71"/>
      <c r="I14" s="65">
        <f>+I15</f>
        <v>-88526.8</v>
      </c>
    </row>
    <row r="15" spans="1:11" s="66" customFormat="1">
      <c r="A15" s="429" t="s">
        <v>220</v>
      </c>
      <c r="B15" s="606" t="s">
        <v>149</v>
      </c>
      <c r="C15" s="606"/>
      <c r="D15" s="606"/>
      <c r="E15" s="54" t="s">
        <v>150</v>
      </c>
      <c r="F15" s="332" t="s">
        <v>120</v>
      </c>
      <c r="G15" s="103"/>
      <c r="H15" s="63"/>
      <c r="I15" s="65">
        <v>-88526.8</v>
      </c>
    </row>
    <row r="16" spans="1:11" s="62" customFormat="1" ht="54.95" customHeight="1">
      <c r="A16" s="60" t="s">
        <v>228</v>
      </c>
      <c r="B16" s="617" t="s">
        <v>221</v>
      </c>
      <c r="C16" s="617"/>
      <c r="D16" s="617"/>
      <c r="E16" s="617"/>
      <c r="F16" s="617"/>
      <c r="G16" s="617"/>
      <c r="H16" s="617"/>
      <c r="I16" s="61">
        <f>+I17</f>
        <v>1428.7</v>
      </c>
    </row>
    <row r="17" spans="1:9" s="66" customFormat="1" ht="20.9" customHeight="1">
      <c r="A17" s="339"/>
      <c r="B17" s="527" t="s">
        <v>163</v>
      </c>
      <c r="C17" s="527"/>
      <c r="D17" s="527"/>
      <c r="E17" s="70"/>
      <c r="F17" s="70"/>
      <c r="G17" s="70"/>
      <c r="H17" s="71"/>
      <c r="I17" s="65">
        <f>+I18</f>
        <v>1428.7</v>
      </c>
    </row>
    <row r="18" spans="1:9" s="66" customFormat="1">
      <c r="A18" s="339">
        <v>39111140</v>
      </c>
      <c r="B18" s="601" t="s">
        <v>229</v>
      </c>
      <c r="C18" s="602"/>
      <c r="D18" s="603"/>
      <c r="E18" s="54" t="s">
        <v>165</v>
      </c>
      <c r="F18" s="332" t="s">
        <v>164</v>
      </c>
      <c r="G18" s="103">
        <v>15874</v>
      </c>
      <c r="H18" s="63">
        <v>90</v>
      </c>
      <c r="I18" s="65">
        <f>+ROUND(H18*G18/1000,1)</f>
        <v>1428.7</v>
      </c>
    </row>
    <row r="19" spans="1:9" s="62" customFormat="1" ht="54.95" customHeight="1">
      <c r="A19" s="416" t="s">
        <v>369</v>
      </c>
      <c r="B19" s="604" t="s">
        <v>191</v>
      </c>
      <c r="C19" s="604"/>
      <c r="D19" s="604"/>
      <c r="E19" s="604"/>
      <c r="F19" s="604"/>
      <c r="G19" s="604"/>
      <c r="H19" s="604"/>
      <c r="I19" s="463">
        <f>+I20</f>
        <v>942.1</v>
      </c>
    </row>
    <row r="20" spans="1:9" s="110" customFormat="1" ht="20.9" customHeight="1">
      <c r="A20" s="464"/>
      <c r="B20" s="496" t="s">
        <v>106</v>
      </c>
      <c r="C20" s="497"/>
      <c r="D20" s="498"/>
      <c r="E20" s="465"/>
      <c r="F20" s="465"/>
      <c r="G20" s="465"/>
      <c r="H20" s="466"/>
      <c r="I20" s="460">
        <f>+I21</f>
        <v>942.1</v>
      </c>
    </row>
    <row r="21" spans="1:9" s="66" customFormat="1">
      <c r="A21" s="459">
        <v>45231129</v>
      </c>
      <c r="B21" s="605" t="s">
        <v>370</v>
      </c>
      <c r="C21" s="605"/>
      <c r="D21" s="605"/>
      <c r="E21" s="461" t="s">
        <v>364</v>
      </c>
      <c r="F21" s="462" t="s">
        <v>371</v>
      </c>
      <c r="G21" s="391">
        <v>942100</v>
      </c>
      <c r="H21" s="392">
        <v>1</v>
      </c>
      <c r="I21" s="65">
        <f>+ROUND(H21*G21/1000,1)</f>
        <v>942.1</v>
      </c>
    </row>
    <row r="22" spans="1:9" s="62" customFormat="1" ht="54.95" customHeight="1">
      <c r="A22" s="60" t="s">
        <v>188</v>
      </c>
      <c r="B22" s="617" t="s">
        <v>189</v>
      </c>
      <c r="C22" s="617"/>
      <c r="D22" s="617"/>
      <c r="E22" s="617"/>
      <c r="F22" s="617"/>
      <c r="G22" s="617"/>
      <c r="H22" s="617"/>
      <c r="I22" s="61">
        <f>+I23</f>
        <v>8539.6</v>
      </c>
    </row>
    <row r="23" spans="1:9" s="66" customFormat="1" ht="20.9" customHeight="1">
      <c r="A23" s="339"/>
      <c r="B23" s="527" t="s">
        <v>163</v>
      </c>
      <c r="C23" s="527"/>
      <c r="D23" s="527"/>
      <c r="E23" s="70"/>
      <c r="F23" s="70"/>
      <c r="G23" s="70"/>
      <c r="H23" s="71"/>
      <c r="I23" s="65">
        <f>SUM(I24:I26)</f>
        <v>8539.6</v>
      </c>
    </row>
    <row r="24" spans="1:9" s="66" customFormat="1">
      <c r="A24" s="339">
        <v>39111140</v>
      </c>
      <c r="B24" s="601" t="s">
        <v>229</v>
      </c>
      <c r="C24" s="602"/>
      <c r="D24" s="603"/>
      <c r="E24" s="54" t="s">
        <v>165</v>
      </c>
      <c r="F24" s="332" t="s">
        <v>164</v>
      </c>
      <c r="G24" s="103">
        <v>15874</v>
      </c>
      <c r="H24" s="63">
        <v>162</v>
      </c>
      <c r="I24" s="65">
        <f>+ROUND(H24*G24/1000,1)</f>
        <v>2571.6</v>
      </c>
    </row>
    <row r="25" spans="1:9" s="66" customFormat="1">
      <c r="A25" s="429">
        <v>39292110</v>
      </c>
      <c r="B25" s="601" t="s">
        <v>368</v>
      </c>
      <c r="C25" s="602"/>
      <c r="D25" s="603"/>
      <c r="E25" s="54" t="s">
        <v>367</v>
      </c>
      <c r="F25" s="424" t="s">
        <v>164</v>
      </c>
      <c r="G25" s="103">
        <v>109969</v>
      </c>
      <c r="H25" s="63">
        <v>33</v>
      </c>
      <c r="I25" s="65">
        <f>+ROUND(H25*G25/1000,1)</f>
        <v>3629</v>
      </c>
    </row>
    <row r="26" spans="1:9" s="66" customFormat="1">
      <c r="A26" s="429">
        <v>39292110</v>
      </c>
      <c r="B26" s="601" t="s">
        <v>368</v>
      </c>
      <c r="C26" s="602"/>
      <c r="D26" s="603"/>
      <c r="E26" s="54" t="s">
        <v>367</v>
      </c>
      <c r="F26" s="424" t="s">
        <v>164</v>
      </c>
      <c r="G26" s="103">
        <v>129944</v>
      </c>
      <c r="H26" s="63">
        <v>18</v>
      </c>
      <c r="I26" s="65">
        <f>+ROUND(H26*G26/1000,1)</f>
        <v>2339</v>
      </c>
    </row>
    <row r="27" spans="1:9" s="62" customFormat="1" ht="54.95" customHeight="1">
      <c r="A27" s="60" t="s">
        <v>214</v>
      </c>
      <c r="B27" s="617" t="s">
        <v>212</v>
      </c>
      <c r="C27" s="617"/>
      <c r="D27" s="617"/>
      <c r="E27" s="617"/>
      <c r="F27" s="617"/>
      <c r="G27" s="617"/>
      <c r="H27" s="617"/>
      <c r="I27" s="61">
        <f>+I28+I30+I43</f>
        <v>16145.4</v>
      </c>
    </row>
    <row r="28" spans="1:9" s="66" customFormat="1" ht="20.9" customHeight="1">
      <c r="A28" s="325"/>
      <c r="B28" s="527" t="s">
        <v>163</v>
      </c>
      <c r="C28" s="527"/>
      <c r="D28" s="527"/>
      <c r="E28" s="70"/>
      <c r="F28" s="70"/>
      <c r="G28" s="70"/>
      <c r="H28" s="71"/>
      <c r="I28" s="65">
        <f>+I29</f>
        <v>1800</v>
      </c>
    </row>
    <row r="29" spans="1:9" s="66" customFormat="1">
      <c r="A29" s="339" t="s">
        <v>215</v>
      </c>
      <c r="B29" s="606" t="s">
        <v>216</v>
      </c>
      <c r="C29" s="606"/>
      <c r="D29" s="606"/>
      <c r="E29" s="54" t="s">
        <v>165</v>
      </c>
      <c r="F29" s="332" t="s">
        <v>164</v>
      </c>
      <c r="G29" s="103">
        <v>64285</v>
      </c>
      <c r="H29" s="63">
        <v>28</v>
      </c>
      <c r="I29" s="65">
        <f>+ROUND(H29*G29/1000,1)</f>
        <v>1800</v>
      </c>
    </row>
    <row r="30" spans="1:9" s="66" customFormat="1" ht="20.9" customHeight="1">
      <c r="A30" s="429"/>
      <c r="B30" s="527" t="s">
        <v>106</v>
      </c>
      <c r="C30" s="527"/>
      <c r="D30" s="527"/>
      <c r="E30" s="70"/>
      <c r="F30" s="70"/>
      <c r="G30" s="70"/>
      <c r="H30" s="71"/>
      <c r="I30" s="65">
        <f>SUM(I31:I42)</f>
        <v>13626.6</v>
      </c>
    </row>
    <row r="31" spans="1:9" s="66" customFormat="1">
      <c r="A31" s="429">
        <v>45611100</v>
      </c>
      <c r="B31" s="606" t="s">
        <v>149</v>
      </c>
      <c r="C31" s="606"/>
      <c r="D31" s="606"/>
      <c r="E31" s="54" t="s">
        <v>364</v>
      </c>
      <c r="F31" s="424" t="s">
        <v>120</v>
      </c>
      <c r="G31" s="103">
        <v>1554290</v>
      </c>
      <c r="H31" s="63">
        <v>1</v>
      </c>
      <c r="I31" s="65">
        <f t="shared" ref="I31:I42" si="0">+ROUND(H31*G31/1000,1)</f>
        <v>1554.3</v>
      </c>
    </row>
    <row r="32" spans="1:9" s="66" customFormat="1">
      <c r="A32" s="429">
        <v>45611100</v>
      </c>
      <c r="B32" s="606" t="s">
        <v>149</v>
      </c>
      <c r="C32" s="606"/>
      <c r="D32" s="606"/>
      <c r="E32" s="54" t="s">
        <v>364</v>
      </c>
      <c r="F32" s="424" t="s">
        <v>120</v>
      </c>
      <c r="G32" s="103">
        <v>1687960</v>
      </c>
      <c r="H32" s="63">
        <v>1</v>
      </c>
      <c r="I32" s="65">
        <f t="shared" si="0"/>
        <v>1688</v>
      </c>
    </row>
    <row r="33" spans="1:9" s="66" customFormat="1">
      <c r="A33" s="429">
        <v>45611100</v>
      </c>
      <c r="B33" s="606" t="s">
        <v>149</v>
      </c>
      <c r="C33" s="606"/>
      <c r="D33" s="606"/>
      <c r="E33" s="54" t="s">
        <v>364</v>
      </c>
      <c r="F33" s="424" t="s">
        <v>120</v>
      </c>
      <c r="G33" s="103">
        <v>266000</v>
      </c>
      <c r="H33" s="63">
        <v>1</v>
      </c>
      <c r="I33" s="65">
        <f t="shared" si="0"/>
        <v>266</v>
      </c>
    </row>
    <row r="34" spans="1:9" s="66" customFormat="1">
      <c r="A34" s="429">
        <v>45611100</v>
      </c>
      <c r="B34" s="606" t="s">
        <v>149</v>
      </c>
      <c r="C34" s="606"/>
      <c r="D34" s="606"/>
      <c r="E34" s="54" t="s">
        <v>364</v>
      </c>
      <c r="F34" s="424" t="s">
        <v>120</v>
      </c>
      <c r="G34" s="103">
        <v>93380</v>
      </c>
      <c r="H34" s="63">
        <v>1</v>
      </c>
      <c r="I34" s="65">
        <f t="shared" si="0"/>
        <v>93.4</v>
      </c>
    </row>
    <row r="35" spans="1:9" s="66" customFormat="1">
      <c r="A35" s="429">
        <v>45611100</v>
      </c>
      <c r="B35" s="606" t="s">
        <v>149</v>
      </c>
      <c r="C35" s="606"/>
      <c r="D35" s="606"/>
      <c r="E35" s="54" t="s">
        <v>364</v>
      </c>
      <c r="F35" s="424" t="s">
        <v>120</v>
      </c>
      <c r="G35" s="103">
        <v>131550</v>
      </c>
      <c r="H35" s="63">
        <v>1</v>
      </c>
      <c r="I35" s="65">
        <f t="shared" si="0"/>
        <v>131.6</v>
      </c>
    </row>
    <row r="36" spans="1:9" s="66" customFormat="1">
      <c r="A36" s="429">
        <v>45611100</v>
      </c>
      <c r="B36" s="606" t="s">
        <v>149</v>
      </c>
      <c r="C36" s="606"/>
      <c r="D36" s="606"/>
      <c r="E36" s="54" t="s">
        <v>364</v>
      </c>
      <c r="F36" s="424" t="s">
        <v>120</v>
      </c>
      <c r="G36" s="103">
        <v>466846</v>
      </c>
      <c r="H36" s="63">
        <v>1</v>
      </c>
      <c r="I36" s="65">
        <f t="shared" si="0"/>
        <v>466.8</v>
      </c>
    </row>
    <row r="37" spans="1:9" s="66" customFormat="1">
      <c r="A37" s="429">
        <v>45611100</v>
      </c>
      <c r="B37" s="606" t="s">
        <v>149</v>
      </c>
      <c r="C37" s="606"/>
      <c r="D37" s="606"/>
      <c r="E37" s="54" t="s">
        <v>364</v>
      </c>
      <c r="F37" s="424" t="s">
        <v>120</v>
      </c>
      <c r="G37" s="103">
        <v>512539</v>
      </c>
      <c r="H37" s="63">
        <v>1</v>
      </c>
      <c r="I37" s="65">
        <f t="shared" si="0"/>
        <v>512.5</v>
      </c>
    </row>
    <row r="38" spans="1:9" s="66" customFormat="1">
      <c r="A38" s="429">
        <v>45611100</v>
      </c>
      <c r="B38" s="606" t="s">
        <v>149</v>
      </c>
      <c r="C38" s="606"/>
      <c r="D38" s="606"/>
      <c r="E38" s="54" t="s">
        <v>364</v>
      </c>
      <c r="F38" s="424" t="s">
        <v>120</v>
      </c>
      <c r="G38" s="103">
        <v>1190800</v>
      </c>
      <c r="H38" s="63">
        <v>1</v>
      </c>
      <c r="I38" s="65">
        <f t="shared" si="0"/>
        <v>1190.8</v>
      </c>
    </row>
    <row r="39" spans="1:9" s="66" customFormat="1">
      <c r="A39" s="429">
        <v>45611100</v>
      </c>
      <c r="B39" s="606" t="s">
        <v>149</v>
      </c>
      <c r="C39" s="606"/>
      <c r="D39" s="606"/>
      <c r="E39" s="54" t="s">
        <v>364</v>
      </c>
      <c r="F39" s="424" t="s">
        <v>120</v>
      </c>
      <c r="G39" s="103">
        <v>5784137</v>
      </c>
      <c r="H39" s="63">
        <v>1</v>
      </c>
      <c r="I39" s="65">
        <f t="shared" si="0"/>
        <v>5784.1</v>
      </c>
    </row>
    <row r="40" spans="1:9" s="66" customFormat="1">
      <c r="A40" s="429">
        <v>45611100</v>
      </c>
      <c r="B40" s="606" t="s">
        <v>149</v>
      </c>
      <c r="C40" s="606"/>
      <c r="D40" s="606"/>
      <c r="E40" s="54" t="s">
        <v>364</v>
      </c>
      <c r="F40" s="424" t="s">
        <v>120</v>
      </c>
      <c r="G40" s="103">
        <v>230853</v>
      </c>
      <c r="H40" s="63">
        <v>1</v>
      </c>
      <c r="I40" s="65">
        <f t="shared" si="0"/>
        <v>230.9</v>
      </c>
    </row>
    <row r="41" spans="1:9" s="66" customFormat="1">
      <c r="A41" s="429">
        <v>45611100</v>
      </c>
      <c r="B41" s="606" t="s">
        <v>149</v>
      </c>
      <c r="C41" s="606"/>
      <c r="D41" s="606"/>
      <c r="E41" s="54" t="s">
        <v>364</v>
      </c>
      <c r="F41" s="424" t="s">
        <v>120</v>
      </c>
      <c r="G41" s="103">
        <v>509617</v>
      </c>
      <c r="H41" s="63">
        <v>1</v>
      </c>
      <c r="I41" s="65">
        <f t="shared" si="0"/>
        <v>509.6</v>
      </c>
    </row>
    <row r="42" spans="1:9" s="66" customFormat="1">
      <c r="A42" s="429">
        <v>45611100</v>
      </c>
      <c r="B42" s="606" t="s">
        <v>149</v>
      </c>
      <c r="C42" s="606"/>
      <c r="D42" s="606"/>
      <c r="E42" s="54" t="s">
        <v>364</v>
      </c>
      <c r="F42" s="424" t="s">
        <v>120</v>
      </c>
      <c r="G42" s="103">
        <v>1198586</v>
      </c>
      <c r="H42" s="63">
        <v>1</v>
      </c>
      <c r="I42" s="65">
        <f t="shared" si="0"/>
        <v>1198.5999999999999</v>
      </c>
    </row>
    <row r="43" spans="1:9" s="66" customFormat="1" ht="20.9" customHeight="1">
      <c r="A43" s="429"/>
      <c r="B43" s="607" t="s">
        <v>311</v>
      </c>
      <c r="C43" s="608"/>
      <c r="D43" s="609"/>
      <c r="E43" s="70"/>
      <c r="F43" s="70"/>
      <c r="G43" s="70"/>
      <c r="H43" s="71"/>
      <c r="I43" s="65">
        <f>SUM(I44:I55)</f>
        <v>718.8</v>
      </c>
    </row>
    <row r="44" spans="1:9" s="66" customFormat="1" ht="18" customHeight="1">
      <c r="A44" s="459">
        <v>71351540</v>
      </c>
      <c r="B44" s="605" t="s">
        <v>365</v>
      </c>
      <c r="C44" s="605"/>
      <c r="D44" s="605"/>
      <c r="E44" s="54" t="s">
        <v>364</v>
      </c>
      <c r="F44" s="424" t="s">
        <v>120</v>
      </c>
      <c r="G44" s="103">
        <v>39000</v>
      </c>
      <c r="H44" s="63">
        <v>1</v>
      </c>
      <c r="I44" s="65">
        <f t="shared" ref="I44:I55" si="1">+ROUND(H44*G44/1000,1)</f>
        <v>39</v>
      </c>
    </row>
    <row r="45" spans="1:9" s="66" customFormat="1" ht="18" customHeight="1">
      <c r="A45" s="459">
        <v>71351540</v>
      </c>
      <c r="B45" s="605" t="s">
        <v>365</v>
      </c>
      <c r="C45" s="605"/>
      <c r="D45" s="605"/>
      <c r="E45" s="54" t="s">
        <v>364</v>
      </c>
      <c r="F45" s="424" t="s">
        <v>120</v>
      </c>
      <c r="G45" s="103">
        <v>12562</v>
      </c>
      <c r="H45" s="63">
        <v>1</v>
      </c>
      <c r="I45" s="65">
        <f t="shared" si="1"/>
        <v>12.6</v>
      </c>
    </row>
    <row r="46" spans="1:9" s="66" customFormat="1" ht="18" customHeight="1">
      <c r="A46" s="459">
        <v>71351540</v>
      </c>
      <c r="B46" s="605" t="s">
        <v>365</v>
      </c>
      <c r="C46" s="605"/>
      <c r="D46" s="605"/>
      <c r="E46" s="54" t="s">
        <v>364</v>
      </c>
      <c r="F46" s="424" t="s">
        <v>120</v>
      </c>
      <c r="G46" s="103">
        <v>11578</v>
      </c>
      <c r="H46" s="63">
        <v>1</v>
      </c>
      <c r="I46" s="65">
        <f t="shared" si="1"/>
        <v>11.6</v>
      </c>
    </row>
    <row r="47" spans="1:9" s="66" customFormat="1" ht="18" customHeight="1">
      <c r="A47" s="459">
        <v>71351540</v>
      </c>
      <c r="B47" s="605" t="s">
        <v>365</v>
      </c>
      <c r="C47" s="605"/>
      <c r="D47" s="605"/>
      <c r="E47" s="54" t="s">
        <v>364</v>
      </c>
      <c r="F47" s="424" t="s">
        <v>120</v>
      </c>
      <c r="G47" s="103">
        <v>11596</v>
      </c>
      <c r="H47" s="63">
        <v>1</v>
      </c>
      <c r="I47" s="65">
        <f t="shared" si="1"/>
        <v>11.6</v>
      </c>
    </row>
    <row r="48" spans="1:9" s="66" customFormat="1" ht="18" customHeight="1">
      <c r="A48" s="459">
        <v>71351540</v>
      </c>
      <c r="B48" s="605" t="s">
        <v>365</v>
      </c>
      <c r="C48" s="605"/>
      <c r="D48" s="605"/>
      <c r="E48" s="54" t="s">
        <v>364</v>
      </c>
      <c r="F48" s="424" t="s">
        <v>120</v>
      </c>
      <c r="G48" s="103">
        <v>264000</v>
      </c>
      <c r="H48" s="63">
        <v>1</v>
      </c>
      <c r="I48" s="65">
        <f t="shared" si="1"/>
        <v>264</v>
      </c>
    </row>
    <row r="49" spans="1:10" s="66" customFormat="1" ht="18" customHeight="1">
      <c r="A49" s="459">
        <v>71351540</v>
      </c>
      <c r="B49" s="605" t="s">
        <v>365</v>
      </c>
      <c r="C49" s="605"/>
      <c r="D49" s="605"/>
      <c r="E49" s="54" t="s">
        <v>364</v>
      </c>
      <c r="F49" s="424" t="s">
        <v>120</v>
      </c>
      <c r="G49" s="103">
        <v>90000</v>
      </c>
      <c r="H49" s="63">
        <v>1</v>
      </c>
      <c r="I49" s="65">
        <f t="shared" si="1"/>
        <v>90</v>
      </c>
    </row>
    <row r="50" spans="1:10" s="66" customFormat="1" ht="18" customHeight="1">
      <c r="A50" s="459">
        <v>71351540</v>
      </c>
      <c r="B50" s="605" t="s">
        <v>365</v>
      </c>
      <c r="C50" s="605"/>
      <c r="D50" s="605"/>
      <c r="E50" s="54" t="s">
        <v>364</v>
      </c>
      <c r="F50" s="424" t="s">
        <v>120</v>
      </c>
      <c r="G50" s="103">
        <v>91000</v>
      </c>
      <c r="H50" s="63">
        <v>1</v>
      </c>
      <c r="I50" s="65">
        <f t="shared" si="1"/>
        <v>91</v>
      </c>
    </row>
    <row r="51" spans="1:10" s="66" customFormat="1" ht="18" customHeight="1">
      <c r="A51" s="459">
        <v>71351540</v>
      </c>
      <c r="B51" s="605" t="s">
        <v>365</v>
      </c>
      <c r="C51" s="605"/>
      <c r="D51" s="605"/>
      <c r="E51" s="54" t="s">
        <v>364</v>
      </c>
      <c r="F51" s="424" t="s">
        <v>120</v>
      </c>
      <c r="G51" s="103">
        <v>47000</v>
      </c>
      <c r="H51" s="63">
        <v>1</v>
      </c>
      <c r="I51" s="65">
        <f t="shared" si="1"/>
        <v>47</v>
      </c>
    </row>
    <row r="52" spans="1:10" s="66" customFormat="1" ht="18" customHeight="1">
      <c r="A52" s="459">
        <v>71351540</v>
      </c>
      <c r="B52" s="605" t="s">
        <v>365</v>
      </c>
      <c r="C52" s="605"/>
      <c r="D52" s="605"/>
      <c r="E52" s="54" t="s">
        <v>364</v>
      </c>
      <c r="F52" s="424" t="s">
        <v>120</v>
      </c>
      <c r="G52" s="103">
        <v>67000</v>
      </c>
      <c r="H52" s="63">
        <v>1</v>
      </c>
      <c r="I52" s="65">
        <f t="shared" si="1"/>
        <v>67</v>
      </c>
    </row>
    <row r="53" spans="1:10" s="66" customFormat="1" ht="18" customHeight="1">
      <c r="A53" s="459">
        <v>98111140</v>
      </c>
      <c r="B53" s="605" t="s">
        <v>366</v>
      </c>
      <c r="C53" s="605"/>
      <c r="D53" s="605"/>
      <c r="E53" s="54" t="s">
        <v>313</v>
      </c>
      <c r="F53" s="424" t="s">
        <v>120</v>
      </c>
      <c r="G53" s="103">
        <v>29857</v>
      </c>
      <c r="H53" s="63">
        <v>1</v>
      </c>
      <c r="I53" s="65">
        <f t="shared" si="1"/>
        <v>29.9</v>
      </c>
    </row>
    <row r="54" spans="1:10" s="66" customFormat="1" ht="18" customHeight="1">
      <c r="A54" s="459">
        <v>98111140</v>
      </c>
      <c r="B54" s="605" t="s">
        <v>366</v>
      </c>
      <c r="C54" s="605"/>
      <c r="D54" s="605"/>
      <c r="E54" s="54" t="s">
        <v>313</v>
      </c>
      <c r="F54" s="424" t="s">
        <v>120</v>
      </c>
      <c r="G54" s="103">
        <v>27522</v>
      </c>
      <c r="H54" s="63">
        <v>1</v>
      </c>
      <c r="I54" s="65">
        <f t="shared" si="1"/>
        <v>27.5</v>
      </c>
    </row>
    <row r="55" spans="1:10" s="66" customFormat="1" ht="18" customHeight="1">
      <c r="A55" s="459">
        <v>98111140</v>
      </c>
      <c r="B55" s="605" t="s">
        <v>366</v>
      </c>
      <c r="C55" s="605"/>
      <c r="D55" s="605"/>
      <c r="E55" s="54" t="s">
        <v>313</v>
      </c>
      <c r="F55" s="424" t="s">
        <v>120</v>
      </c>
      <c r="G55" s="103">
        <v>27565</v>
      </c>
      <c r="H55" s="63">
        <v>1</v>
      </c>
      <c r="I55" s="65">
        <f t="shared" si="1"/>
        <v>27.6</v>
      </c>
    </row>
    <row r="57" spans="1:10" ht="45" customHeight="1">
      <c r="A57" s="618" t="s">
        <v>84</v>
      </c>
      <c r="B57" s="618"/>
      <c r="C57" s="618"/>
      <c r="D57" s="618"/>
      <c r="E57" s="618"/>
      <c r="F57" s="618"/>
      <c r="G57" s="618"/>
      <c r="H57" s="618"/>
      <c r="I57" s="318">
        <f>+I58</f>
        <v>46313</v>
      </c>
      <c r="J57" s="73"/>
    </row>
    <row r="58" spans="1:10">
      <c r="A58" s="254" t="s">
        <v>103</v>
      </c>
      <c r="B58" s="254" t="s">
        <v>104</v>
      </c>
      <c r="C58" s="254" t="s">
        <v>105</v>
      </c>
      <c r="D58" s="614" t="s">
        <v>207</v>
      </c>
      <c r="E58" s="615"/>
      <c r="F58" s="615"/>
      <c r="G58" s="615"/>
      <c r="H58" s="616"/>
      <c r="I58" s="255">
        <f>+I59+I62</f>
        <v>46313</v>
      </c>
    </row>
    <row r="59" spans="1:10" s="62" customFormat="1" ht="54.95" customHeight="1">
      <c r="A59" s="60" t="s">
        <v>151</v>
      </c>
      <c r="B59" s="617" t="s">
        <v>126</v>
      </c>
      <c r="C59" s="617"/>
      <c r="D59" s="617"/>
      <c r="E59" s="617"/>
      <c r="F59" s="617"/>
      <c r="G59" s="617"/>
      <c r="H59" s="617"/>
      <c r="I59" s="61">
        <f>+I60</f>
        <v>39563</v>
      </c>
    </row>
    <row r="60" spans="1:10" s="66" customFormat="1" ht="20.9" customHeight="1">
      <c r="A60" s="339"/>
      <c r="B60" s="527" t="s">
        <v>106</v>
      </c>
      <c r="C60" s="527"/>
      <c r="D60" s="527"/>
      <c r="E60" s="70"/>
      <c r="F60" s="70"/>
      <c r="G60" s="70"/>
      <c r="H60" s="71"/>
      <c r="I60" s="65">
        <f>+I61</f>
        <v>39563</v>
      </c>
    </row>
    <row r="61" spans="1:10" s="66" customFormat="1" ht="18" customHeight="1">
      <c r="A61" s="341">
        <v>45611100</v>
      </c>
      <c r="B61" s="604" t="s">
        <v>149</v>
      </c>
      <c r="C61" s="604"/>
      <c r="D61" s="604"/>
      <c r="E61" s="327" t="s">
        <v>150</v>
      </c>
      <c r="F61" s="332" t="s">
        <v>120</v>
      </c>
      <c r="G61" s="103">
        <v>39563014</v>
      </c>
      <c r="H61" s="63">
        <v>1</v>
      </c>
      <c r="I61" s="65">
        <f>ROUND(H61*G61/1000,1)</f>
        <v>39563</v>
      </c>
    </row>
    <row r="62" spans="1:10" s="62" customFormat="1" ht="54.95" customHeight="1">
      <c r="A62" s="388" t="s">
        <v>309</v>
      </c>
      <c r="B62" s="611" t="s">
        <v>310</v>
      </c>
      <c r="C62" s="612"/>
      <c r="D62" s="612"/>
      <c r="E62" s="612"/>
      <c r="F62" s="612"/>
      <c r="G62" s="612"/>
      <c r="H62" s="613"/>
      <c r="I62" s="61">
        <f>+I63</f>
        <v>6750</v>
      </c>
    </row>
    <row r="63" spans="1:10" s="66" customFormat="1" ht="20.9" customHeight="1">
      <c r="A63" s="385"/>
      <c r="B63" s="607" t="s">
        <v>311</v>
      </c>
      <c r="C63" s="608"/>
      <c r="D63" s="609"/>
      <c r="E63" s="70"/>
      <c r="F63" s="70"/>
      <c r="G63" s="70"/>
      <c r="H63" s="71"/>
      <c r="I63" s="65">
        <f>SUM(I64:I69)</f>
        <v>6750</v>
      </c>
    </row>
    <row r="64" spans="1:10" s="66" customFormat="1" ht="18" customHeight="1">
      <c r="A64" s="389">
        <v>71241200</v>
      </c>
      <c r="B64" s="610" t="s">
        <v>312</v>
      </c>
      <c r="C64" s="610"/>
      <c r="D64" s="610"/>
      <c r="E64" s="390" t="s">
        <v>313</v>
      </c>
      <c r="F64" s="390" t="s">
        <v>120</v>
      </c>
      <c r="G64" s="391">
        <v>1125000</v>
      </c>
      <c r="H64" s="392">
        <v>1</v>
      </c>
      <c r="I64" s="393">
        <f t="shared" ref="I64" si="2">+H64*G64/1000</f>
        <v>1125</v>
      </c>
    </row>
    <row r="65" spans="1:9" s="66" customFormat="1" ht="18" customHeight="1">
      <c r="A65" s="389">
        <v>71241200</v>
      </c>
      <c r="B65" s="610" t="s">
        <v>312</v>
      </c>
      <c r="C65" s="610"/>
      <c r="D65" s="610"/>
      <c r="E65" s="390" t="s">
        <v>313</v>
      </c>
      <c r="F65" s="390" t="s">
        <v>120</v>
      </c>
      <c r="G65" s="391">
        <v>1125000</v>
      </c>
      <c r="H65" s="392">
        <v>1</v>
      </c>
      <c r="I65" s="393">
        <f t="shared" ref="I65:I69" si="3">+H65*G65/1000</f>
        <v>1125</v>
      </c>
    </row>
    <row r="66" spans="1:9" s="66" customFormat="1" ht="18" customHeight="1">
      <c r="A66" s="389">
        <v>71241200</v>
      </c>
      <c r="B66" s="610" t="s">
        <v>312</v>
      </c>
      <c r="C66" s="610"/>
      <c r="D66" s="610"/>
      <c r="E66" s="390" t="s">
        <v>313</v>
      </c>
      <c r="F66" s="390" t="s">
        <v>120</v>
      </c>
      <c r="G66" s="391">
        <v>1125000</v>
      </c>
      <c r="H66" s="392">
        <v>1</v>
      </c>
      <c r="I66" s="393">
        <f t="shared" si="3"/>
        <v>1125</v>
      </c>
    </row>
    <row r="67" spans="1:9" s="66" customFormat="1" ht="18" customHeight="1">
      <c r="A67" s="389">
        <v>71241200</v>
      </c>
      <c r="B67" s="610" t="s">
        <v>312</v>
      </c>
      <c r="C67" s="610"/>
      <c r="D67" s="610"/>
      <c r="E67" s="390" t="s">
        <v>313</v>
      </c>
      <c r="F67" s="390" t="s">
        <v>120</v>
      </c>
      <c r="G67" s="391">
        <v>1125000</v>
      </c>
      <c r="H67" s="392">
        <v>1</v>
      </c>
      <c r="I67" s="393">
        <f t="shared" si="3"/>
        <v>1125</v>
      </c>
    </row>
    <row r="68" spans="1:9" s="66" customFormat="1" ht="18" customHeight="1">
      <c r="A68" s="389">
        <v>71241200</v>
      </c>
      <c r="B68" s="610" t="s">
        <v>312</v>
      </c>
      <c r="C68" s="610"/>
      <c r="D68" s="610"/>
      <c r="E68" s="390" t="s">
        <v>313</v>
      </c>
      <c r="F68" s="390" t="s">
        <v>120</v>
      </c>
      <c r="G68" s="391">
        <v>1125000</v>
      </c>
      <c r="H68" s="392">
        <v>1</v>
      </c>
      <c r="I68" s="393">
        <f t="shared" si="3"/>
        <v>1125</v>
      </c>
    </row>
    <row r="69" spans="1:9" s="66" customFormat="1" ht="18" customHeight="1">
      <c r="A69" s="389">
        <v>71241200</v>
      </c>
      <c r="B69" s="610" t="s">
        <v>312</v>
      </c>
      <c r="C69" s="610"/>
      <c r="D69" s="610"/>
      <c r="E69" s="390" t="s">
        <v>313</v>
      </c>
      <c r="F69" s="390" t="s">
        <v>120</v>
      </c>
      <c r="G69" s="391">
        <v>1125000</v>
      </c>
      <c r="H69" s="392">
        <v>1</v>
      </c>
      <c r="I69" s="393">
        <f t="shared" si="3"/>
        <v>1125</v>
      </c>
    </row>
  </sheetData>
  <mergeCells count="69">
    <mergeCell ref="B60:D60"/>
    <mergeCell ref="B61:D61"/>
    <mergeCell ref="B24:D24"/>
    <mergeCell ref="B13:H13"/>
    <mergeCell ref="B14:D14"/>
    <mergeCell ref="B15:D15"/>
    <mergeCell ref="A57:H57"/>
    <mergeCell ref="D58:H58"/>
    <mergeCell ref="B59:H59"/>
    <mergeCell ref="B18:D18"/>
    <mergeCell ref="B22:H22"/>
    <mergeCell ref="B23:D23"/>
    <mergeCell ref="B29:D29"/>
    <mergeCell ref="B28:D28"/>
    <mergeCell ref="B30:D30"/>
    <mergeCell ref="B31:D31"/>
    <mergeCell ref="D12:H12"/>
    <mergeCell ref="B27:H27"/>
    <mergeCell ref="H1:I1"/>
    <mergeCell ref="A11:H11"/>
    <mergeCell ref="B8:D9"/>
    <mergeCell ref="B10:D10"/>
    <mergeCell ref="A6:I7"/>
    <mergeCell ref="A8:A9"/>
    <mergeCell ref="E8:E9"/>
    <mergeCell ref="H8:I8"/>
    <mergeCell ref="F8:F9"/>
    <mergeCell ref="G8:G9"/>
    <mergeCell ref="H2:I2"/>
    <mergeCell ref="H3:I3"/>
    <mergeCell ref="B17:D17"/>
    <mergeCell ref="B16:H16"/>
    <mergeCell ref="B67:D67"/>
    <mergeCell ref="B68:D68"/>
    <mergeCell ref="B69:D69"/>
    <mergeCell ref="B62:H62"/>
    <mergeCell ref="B63:D63"/>
    <mergeCell ref="B64:D64"/>
    <mergeCell ref="B65:D65"/>
    <mergeCell ref="B66:D66"/>
    <mergeCell ref="B32:D32"/>
    <mergeCell ref="B33:D33"/>
    <mergeCell ref="B34:D34"/>
    <mergeCell ref="B35:D35"/>
    <mergeCell ref="B36:D36"/>
    <mergeCell ref="B37:D37"/>
    <mergeCell ref="B38:D38"/>
    <mergeCell ref="B43:D43"/>
    <mergeCell ref="B44:D44"/>
    <mergeCell ref="B45:D45"/>
    <mergeCell ref="B39:D39"/>
    <mergeCell ref="B40:D40"/>
    <mergeCell ref="B41:D41"/>
    <mergeCell ref="B42:D42"/>
    <mergeCell ref="B46:D46"/>
    <mergeCell ref="B47:D47"/>
    <mergeCell ref="B53:D53"/>
    <mergeCell ref="B54:D54"/>
    <mergeCell ref="B55:D55"/>
    <mergeCell ref="B48:D48"/>
    <mergeCell ref="B49:D49"/>
    <mergeCell ref="B50:D50"/>
    <mergeCell ref="B51:D51"/>
    <mergeCell ref="B52:D52"/>
    <mergeCell ref="B25:D25"/>
    <mergeCell ref="B26:D26"/>
    <mergeCell ref="B19:H19"/>
    <mergeCell ref="B20:D20"/>
    <mergeCell ref="B21:D21"/>
  </mergeCells>
  <pageMargins left="0.25" right="0.25" top="0.75" bottom="0.75" header="0.3" footer="0.3"/>
  <pageSetup paperSize="9" scale="79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Q53"/>
  <sheetViews>
    <sheetView zoomScale="70" zoomScaleNormal="70" zoomScaleSheetLayoutView="100" workbookViewId="0">
      <selection activeCell="J7" sqref="J7"/>
    </sheetView>
  </sheetViews>
  <sheetFormatPr defaultColWidth="9.09765625" defaultRowHeight="18"/>
  <cols>
    <col min="1" max="3" width="8.8984375" style="6" customWidth="1"/>
    <col min="4" max="4" width="10.296875" style="6" customWidth="1"/>
    <col min="5" max="5" width="14.59765625" style="6" customWidth="1"/>
    <col min="6" max="6" width="62.09765625" style="6" customWidth="1"/>
    <col min="7" max="9" width="21" style="6" customWidth="1"/>
    <col min="10" max="10" width="40.09765625" style="6" customWidth="1"/>
    <col min="11" max="11" width="49.8984375" style="6" customWidth="1"/>
    <col min="12" max="12" width="14.296875" style="6" customWidth="1"/>
    <col min="13" max="16384" width="9.09765625" style="6"/>
  </cols>
  <sheetData>
    <row r="1" spans="1:10" ht="37.950000000000003" customHeight="1">
      <c r="H1" s="593" t="s">
        <v>182</v>
      </c>
      <c r="I1" s="593"/>
    </row>
    <row r="2" spans="1:10" ht="17.45" customHeight="1">
      <c r="G2" s="335"/>
      <c r="H2" s="206"/>
      <c r="I2" s="335" t="s">
        <v>208</v>
      </c>
    </row>
    <row r="3" spans="1:10" ht="17.45" customHeight="1">
      <c r="G3" s="335"/>
      <c r="H3" s="206"/>
      <c r="I3" s="206" t="s">
        <v>9</v>
      </c>
    </row>
    <row r="6" spans="1:10" ht="52.5" customHeight="1">
      <c r="A6" s="632" t="s">
        <v>305</v>
      </c>
      <c r="B6" s="632"/>
      <c r="C6" s="632"/>
      <c r="D6" s="632"/>
      <c r="E6" s="632"/>
      <c r="F6" s="632"/>
      <c r="G6" s="632"/>
      <c r="H6" s="632"/>
      <c r="I6" s="632"/>
    </row>
    <row r="8" spans="1:10">
      <c r="G8" s="8"/>
      <c r="H8" s="8"/>
      <c r="I8" s="8"/>
    </row>
    <row r="9" spans="1:10" s="8" customFormat="1">
      <c r="I9" s="200" t="s">
        <v>30</v>
      </c>
    </row>
    <row r="10" spans="1:10" s="79" customFormat="1" ht="73.099999999999994" customHeight="1">
      <c r="A10" s="527" t="s">
        <v>31</v>
      </c>
      <c r="B10" s="527"/>
      <c r="C10" s="527"/>
      <c r="D10" s="527" t="s">
        <v>14</v>
      </c>
      <c r="E10" s="527"/>
      <c r="F10" s="527" t="s">
        <v>21</v>
      </c>
      <c r="G10" s="496" t="s">
        <v>152</v>
      </c>
      <c r="H10" s="497"/>
      <c r="I10" s="498"/>
    </row>
    <row r="11" spans="1:10" s="79" customFormat="1">
      <c r="A11" s="202" t="s">
        <v>153</v>
      </c>
      <c r="B11" s="202" t="s">
        <v>154</v>
      </c>
      <c r="C11" s="202" t="s">
        <v>32</v>
      </c>
      <c r="D11" s="202" t="s">
        <v>18</v>
      </c>
      <c r="E11" s="202" t="s">
        <v>69</v>
      </c>
      <c r="F11" s="527"/>
      <c r="G11" s="332" t="s">
        <v>213</v>
      </c>
      <c r="H11" s="202" t="s">
        <v>16</v>
      </c>
      <c r="I11" s="202" t="s">
        <v>17</v>
      </c>
    </row>
    <row r="12" spans="1:10" s="79" customFormat="1" ht="34.950000000000003" customHeight="1">
      <c r="A12" s="207"/>
      <c r="B12" s="207"/>
      <c r="C12" s="207"/>
      <c r="D12" s="202"/>
      <c r="E12" s="202"/>
      <c r="F12" s="201" t="s">
        <v>29</v>
      </c>
      <c r="G12" s="7">
        <f>+G34+G14</f>
        <v>0</v>
      </c>
      <c r="H12" s="7">
        <f>+H34+H14</f>
        <v>0</v>
      </c>
      <c r="I12" s="7">
        <f>+I34+I14</f>
        <v>0</v>
      </c>
      <c r="J12" s="122"/>
    </row>
    <row r="13" spans="1:10" s="79" customFormat="1">
      <c r="A13" s="207"/>
      <c r="B13" s="207"/>
      <c r="C13" s="207"/>
      <c r="D13" s="202"/>
      <c r="E13" s="202"/>
      <c r="F13" s="207" t="s">
        <v>51</v>
      </c>
      <c r="G13" s="7"/>
      <c r="H13" s="7"/>
      <c r="I13" s="7"/>
    </row>
    <row r="14" spans="1:10" s="79" customFormat="1" ht="34.950000000000003" customHeight="1">
      <c r="A14" s="207"/>
      <c r="B14" s="207"/>
      <c r="C14" s="207"/>
      <c r="D14" s="89"/>
      <c r="E14" s="89"/>
      <c r="F14" s="201" t="s">
        <v>125</v>
      </c>
      <c r="G14" s="64">
        <f t="shared" ref="G14:I14" si="0">+G15</f>
        <v>-1428.7</v>
      </c>
      <c r="H14" s="64">
        <f t="shared" si="0"/>
        <v>-1428.7</v>
      </c>
      <c r="I14" s="64">
        <f t="shared" si="0"/>
        <v>-1428.7</v>
      </c>
    </row>
    <row r="15" spans="1:10" s="8" customFormat="1" ht="33.85">
      <c r="A15" s="515" t="s">
        <v>89</v>
      </c>
      <c r="B15" s="515"/>
      <c r="C15" s="515"/>
      <c r="D15" s="515"/>
      <c r="E15" s="515"/>
      <c r="F15" s="96" t="s">
        <v>33</v>
      </c>
      <c r="G15" s="7">
        <f t="shared" ref="G15" si="1">+G17</f>
        <v>-1428.7</v>
      </c>
      <c r="H15" s="7">
        <f t="shared" ref="H15:I15" si="2">+H17</f>
        <v>-1428.7</v>
      </c>
      <c r="I15" s="7">
        <f t="shared" si="2"/>
        <v>-1428.7</v>
      </c>
    </row>
    <row r="16" spans="1:10" s="8" customFormat="1">
      <c r="A16" s="515"/>
      <c r="B16" s="515"/>
      <c r="C16" s="515"/>
      <c r="D16" s="515"/>
      <c r="E16" s="515"/>
      <c r="F16" s="207" t="s">
        <v>23</v>
      </c>
      <c r="G16" s="7"/>
      <c r="H16" s="7"/>
      <c r="I16" s="7"/>
    </row>
    <row r="17" spans="1:10" s="8" customFormat="1" ht="33.85">
      <c r="A17" s="515"/>
      <c r="B17" s="515" t="s">
        <v>34</v>
      </c>
      <c r="C17" s="515"/>
      <c r="D17" s="515"/>
      <c r="E17" s="515"/>
      <c r="F17" s="96" t="s">
        <v>35</v>
      </c>
      <c r="G17" s="21">
        <f t="shared" ref="G17" si="3">+G19</f>
        <v>-1428.7</v>
      </c>
      <c r="H17" s="21">
        <f t="shared" ref="H17:I17" si="4">+H19</f>
        <v>-1428.7</v>
      </c>
      <c r="I17" s="21">
        <f t="shared" si="4"/>
        <v>-1428.7</v>
      </c>
    </row>
    <row r="18" spans="1:10" s="8" customFormat="1">
      <c r="A18" s="515"/>
      <c r="B18" s="515"/>
      <c r="C18" s="515"/>
      <c r="D18" s="515"/>
      <c r="E18" s="515"/>
      <c r="F18" s="207" t="s">
        <v>23</v>
      </c>
      <c r="G18" s="21"/>
      <c r="H18" s="21"/>
      <c r="I18" s="100"/>
    </row>
    <row r="19" spans="1:10" s="8" customFormat="1">
      <c r="A19" s="515"/>
      <c r="B19" s="515"/>
      <c r="C19" s="515" t="s">
        <v>34</v>
      </c>
      <c r="D19" s="515"/>
      <c r="E19" s="515"/>
      <c r="F19" s="201" t="s">
        <v>22</v>
      </c>
      <c r="G19" s="21">
        <f>+G21</f>
        <v>-1428.7</v>
      </c>
      <c r="H19" s="21">
        <f>+H21</f>
        <v>-1428.7</v>
      </c>
      <c r="I19" s="21">
        <f>+I21</f>
        <v>-1428.7</v>
      </c>
    </row>
    <row r="20" spans="1:10" s="8" customFormat="1">
      <c r="A20" s="515"/>
      <c r="B20" s="515"/>
      <c r="C20" s="515"/>
      <c r="D20" s="515"/>
      <c r="E20" s="515"/>
      <c r="F20" s="207" t="s">
        <v>23</v>
      </c>
      <c r="G20" s="100"/>
      <c r="H20" s="100"/>
      <c r="I20" s="100"/>
    </row>
    <row r="21" spans="1:10" s="8" customFormat="1">
      <c r="A21" s="515"/>
      <c r="B21" s="515"/>
      <c r="C21" s="515"/>
      <c r="D21" s="515"/>
      <c r="E21" s="515"/>
      <c r="F21" s="207" t="s">
        <v>24</v>
      </c>
      <c r="G21" s="26">
        <f t="shared" ref="G21" si="5">+G23</f>
        <v>-1428.7</v>
      </c>
      <c r="H21" s="26">
        <f t="shared" ref="H21:I21" si="6">+H23</f>
        <v>-1428.7</v>
      </c>
      <c r="I21" s="106">
        <f t="shared" si="6"/>
        <v>-1428.7</v>
      </c>
    </row>
    <row r="22" spans="1:10" s="8" customFormat="1">
      <c r="A22" s="515"/>
      <c r="B22" s="515"/>
      <c r="C22" s="515"/>
      <c r="D22" s="515"/>
      <c r="E22" s="515"/>
      <c r="F22" s="207" t="s">
        <v>23</v>
      </c>
      <c r="G22" s="99"/>
      <c r="H22" s="99"/>
      <c r="I22" s="99"/>
    </row>
    <row r="23" spans="1:10" s="8" customFormat="1">
      <c r="A23" s="515"/>
      <c r="B23" s="515"/>
      <c r="C23" s="515"/>
      <c r="D23" s="515" t="s">
        <v>85</v>
      </c>
      <c r="E23" s="523" t="s">
        <v>91</v>
      </c>
      <c r="F23" s="523" t="s">
        <v>22</v>
      </c>
      <c r="G23" s="7">
        <f>+G25</f>
        <v>-1428.7</v>
      </c>
      <c r="H23" s="7">
        <f>+H25</f>
        <v>-1428.7</v>
      </c>
      <c r="I23" s="7">
        <f>+I25</f>
        <v>-1428.7</v>
      </c>
    </row>
    <row r="24" spans="1:10" s="8" customFormat="1">
      <c r="A24" s="515"/>
      <c r="B24" s="515"/>
      <c r="C24" s="515"/>
      <c r="D24" s="515"/>
      <c r="E24" s="102"/>
      <c r="F24" s="207" t="s">
        <v>23</v>
      </c>
      <c r="G24" s="103"/>
      <c r="H24" s="103"/>
      <c r="I24" s="103"/>
    </row>
    <row r="25" spans="1:10" s="8" customFormat="1">
      <c r="A25" s="515"/>
      <c r="B25" s="515"/>
      <c r="C25" s="515"/>
      <c r="D25" s="515"/>
      <c r="E25" s="203">
        <v>11001</v>
      </c>
      <c r="F25" s="201" t="s">
        <v>22</v>
      </c>
      <c r="G25" s="107">
        <f t="shared" ref="G25" si="7">+G27</f>
        <v>-1428.7</v>
      </c>
      <c r="H25" s="107">
        <f t="shared" ref="H25:I25" si="8">+H27</f>
        <v>-1428.7</v>
      </c>
      <c r="I25" s="107">
        <f t="shared" si="8"/>
        <v>-1428.7</v>
      </c>
    </row>
    <row r="26" spans="1:10" s="8" customFormat="1">
      <c r="A26" s="515"/>
      <c r="B26" s="515"/>
      <c r="C26" s="515"/>
      <c r="D26" s="515"/>
      <c r="E26" s="633"/>
      <c r="F26" s="207" t="s">
        <v>71</v>
      </c>
      <c r="G26" s="101"/>
      <c r="H26" s="101"/>
      <c r="I26" s="101"/>
    </row>
    <row r="27" spans="1:10" s="8" customFormat="1">
      <c r="A27" s="515"/>
      <c r="B27" s="515"/>
      <c r="C27" s="515"/>
      <c r="D27" s="515"/>
      <c r="E27" s="633"/>
      <c r="F27" s="104" t="s">
        <v>24</v>
      </c>
      <c r="G27" s="105">
        <f t="shared" ref="G27" si="9">+G29</f>
        <v>-1428.7</v>
      </c>
      <c r="H27" s="105">
        <f t="shared" ref="H27:I27" si="10">+H29</f>
        <v>-1428.7</v>
      </c>
      <c r="I27" s="105">
        <f t="shared" si="10"/>
        <v>-1428.7</v>
      </c>
    </row>
    <row r="28" spans="1:10" s="8" customFormat="1" ht="50.9" customHeight="1">
      <c r="A28" s="515"/>
      <c r="B28" s="515"/>
      <c r="C28" s="515"/>
      <c r="D28" s="515"/>
      <c r="E28" s="633"/>
      <c r="F28" s="207" t="s">
        <v>25</v>
      </c>
      <c r="G28" s="101"/>
      <c r="H28" s="101"/>
      <c r="I28" s="101"/>
    </row>
    <row r="29" spans="1:10" s="8" customFormat="1">
      <c r="A29" s="515"/>
      <c r="B29" s="515"/>
      <c r="C29" s="515"/>
      <c r="D29" s="515"/>
      <c r="E29" s="633"/>
      <c r="F29" s="89" t="s">
        <v>26</v>
      </c>
      <c r="G29" s="103">
        <f t="shared" ref="G29:I31" si="11">+G30</f>
        <v>-1428.7</v>
      </c>
      <c r="H29" s="103">
        <f t="shared" si="11"/>
        <v>-1428.7</v>
      </c>
      <c r="I29" s="103">
        <f t="shared" si="11"/>
        <v>-1428.7</v>
      </c>
    </row>
    <row r="30" spans="1:10" s="8" customFormat="1">
      <c r="A30" s="515"/>
      <c r="B30" s="515"/>
      <c r="C30" s="515"/>
      <c r="D30" s="515"/>
      <c r="E30" s="633"/>
      <c r="F30" s="207" t="s">
        <v>27</v>
      </c>
      <c r="G30" s="106">
        <f t="shared" si="11"/>
        <v>-1428.7</v>
      </c>
      <c r="H30" s="106">
        <f t="shared" si="11"/>
        <v>-1428.7</v>
      </c>
      <c r="I30" s="106">
        <f t="shared" si="11"/>
        <v>-1428.7</v>
      </c>
    </row>
    <row r="31" spans="1:10" s="8" customFormat="1">
      <c r="A31" s="515"/>
      <c r="B31" s="515"/>
      <c r="C31" s="515"/>
      <c r="D31" s="515"/>
      <c r="E31" s="633"/>
      <c r="F31" s="207" t="s">
        <v>90</v>
      </c>
      <c r="G31" s="106">
        <f t="shared" si="11"/>
        <v>-1428.7</v>
      </c>
      <c r="H31" s="106">
        <f t="shared" si="11"/>
        <v>-1428.7</v>
      </c>
      <c r="I31" s="106">
        <f t="shared" si="11"/>
        <v>-1428.7</v>
      </c>
    </row>
    <row r="32" spans="1:10" s="8" customFormat="1">
      <c r="A32" s="515"/>
      <c r="B32" s="515"/>
      <c r="C32" s="515"/>
      <c r="D32" s="515"/>
      <c r="E32" s="633"/>
      <c r="F32" s="207" t="s">
        <v>28</v>
      </c>
      <c r="G32" s="106">
        <f>+'Հավելված N 4'!G179</f>
        <v>-1428.7</v>
      </c>
      <c r="H32" s="106">
        <f>+'Հավելված N 4'!H179</f>
        <v>-1428.7</v>
      </c>
      <c r="I32" s="106">
        <f>+'Հավելված N 4'!I179</f>
        <v>-1428.7</v>
      </c>
      <c r="J32" s="273"/>
    </row>
    <row r="34" spans="1:17" s="79" customFormat="1" ht="33.85">
      <c r="A34" s="207"/>
      <c r="B34" s="207"/>
      <c r="C34" s="207"/>
      <c r="D34" s="202"/>
      <c r="E34" s="202"/>
      <c r="F34" s="201" t="s">
        <v>72</v>
      </c>
      <c r="G34" s="7">
        <f>+G35</f>
        <v>1428.7</v>
      </c>
      <c r="H34" s="7">
        <f t="shared" ref="H34:I34" si="12">+H35</f>
        <v>1428.7</v>
      </c>
      <c r="I34" s="7">
        <f t="shared" si="12"/>
        <v>1428.7</v>
      </c>
      <c r="J34" s="272"/>
      <c r="K34" s="122"/>
    </row>
    <row r="35" spans="1:17" s="79" customFormat="1">
      <c r="A35" s="634" t="s">
        <v>56</v>
      </c>
      <c r="B35" s="511"/>
      <c r="C35" s="67"/>
      <c r="D35" s="119"/>
      <c r="E35" s="67"/>
      <c r="F35" s="309" t="s">
        <v>53</v>
      </c>
      <c r="G35" s="7">
        <f>+G37</f>
        <v>1428.7</v>
      </c>
      <c r="H35" s="7">
        <f t="shared" ref="H35:I35" si="13">+H37</f>
        <v>1428.7</v>
      </c>
      <c r="I35" s="7">
        <f t="shared" si="13"/>
        <v>1428.7</v>
      </c>
    </row>
    <row r="36" spans="1:17" s="79" customFormat="1" ht="16.95" customHeight="1">
      <c r="A36" s="634"/>
      <c r="B36" s="511"/>
      <c r="C36" s="68"/>
      <c r="D36" s="120"/>
      <c r="E36" s="68"/>
      <c r="F36" s="310" t="s">
        <v>23</v>
      </c>
      <c r="G36" s="21"/>
      <c r="H36" s="21"/>
      <c r="I36" s="21"/>
    </row>
    <row r="37" spans="1:17" s="79" customFormat="1">
      <c r="A37" s="634"/>
      <c r="B37" s="635" t="s">
        <v>130</v>
      </c>
      <c r="C37" s="68"/>
      <c r="D37" s="120"/>
      <c r="E37" s="68"/>
      <c r="F37" s="274" t="s">
        <v>262</v>
      </c>
      <c r="G37" s="21">
        <f t="shared" ref="G37:I37" si="14">+G39</f>
        <v>1428.7</v>
      </c>
      <c r="H37" s="21">
        <f t="shared" si="14"/>
        <v>1428.7</v>
      </c>
      <c r="I37" s="21">
        <f t="shared" si="14"/>
        <v>1428.7</v>
      </c>
    </row>
    <row r="38" spans="1:17" s="79" customFormat="1" ht="16.95" customHeight="1">
      <c r="A38" s="634"/>
      <c r="B38" s="635"/>
      <c r="C38" s="68"/>
      <c r="D38" s="120"/>
      <c r="E38" s="68"/>
      <c r="F38" s="341" t="s">
        <v>23</v>
      </c>
      <c r="G38" s="21"/>
      <c r="H38" s="21"/>
      <c r="I38" s="21"/>
    </row>
    <row r="39" spans="1:17" s="79" customFormat="1">
      <c r="A39" s="634"/>
      <c r="B39" s="635"/>
      <c r="C39" s="505" t="s">
        <v>115</v>
      </c>
      <c r="D39" s="120"/>
      <c r="E39" s="68"/>
      <c r="F39" s="274" t="s">
        <v>262</v>
      </c>
      <c r="G39" s="21">
        <f t="shared" ref="G39:I39" si="15">+G41</f>
        <v>1428.7</v>
      </c>
      <c r="H39" s="21">
        <f t="shared" si="15"/>
        <v>1428.7</v>
      </c>
      <c r="I39" s="21">
        <f t="shared" si="15"/>
        <v>1428.7</v>
      </c>
      <c r="J39" s="81"/>
      <c r="K39" s="81"/>
      <c r="L39" s="81"/>
      <c r="M39" s="81"/>
      <c r="N39" s="81"/>
      <c r="O39" s="81"/>
      <c r="P39" s="81"/>
      <c r="Q39" s="81"/>
    </row>
    <row r="40" spans="1:17" s="79" customFormat="1" ht="16.95" customHeight="1">
      <c r="A40" s="634"/>
      <c r="B40" s="635"/>
      <c r="C40" s="505"/>
      <c r="D40" s="120"/>
      <c r="E40" s="68"/>
      <c r="F40" s="338" t="s">
        <v>23</v>
      </c>
      <c r="G40" s="21"/>
      <c r="H40" s="21"/>
      <c r="I40" s="21"/>
      <c r="J40" s="81"/>
      <c r="K40" s="81"/>
      <c r="L40" s="81"/>
      <c r="M40" s="81"/>
      <c r="N40" s="81"/>
      <c r="O40" s="81"/>
      <c r="P40" s="81"/>
      <c r="Q40" s="81"/>
    </row>
    <row r="41" spans="1:17" s="79" customFormat="1" ht="36">
      <c r="A41" s="634"/>
      <c r="B41" s="635"/>
      <c r="C41" s="505"/>
      <c r="D41" s="120"/>
      <c r="E41" s="68"/>
      <c r="F41" s="339" t="s">
        <v>52</v>
      </c>
      <c r="G41" s="80">
        <f>+G43</f>
        <v>1428.7</v>
      </c>
      <c r="H41" s="80">
        <f>+H43</f>
        <v>1428.7</v>
      </c>
      <c r="I41" s="80">
        <f>+I43</f>
        <v>1428.7</v>
      </c>
      <c r="J41" s="81"/>
      <c r="K41" s="81"/>
      <c r="L41" s="81"/>
      <c r="M41" s="81"/>
      <c r="N41" s="81"/>
      <c r="O41" s="81"/>
      <c r="P41" s="81"/>
      <c r="Q41" s="81"/>
    </row>
    <row r="42" spans="1:17" s="79" customFormat="1" ht="16.95" customHeight="1">
      <c r="A42" s="634"/>
      <c r="B42" s="635"/>
      <c r="C42" s="505"/>
      <c r="D42" s="120"/>
      <c r="E42" s="69"/>
      <c r="F42" s="339" t="s">
        <v>75</v>
      </c>
      <c r="G42" s="25"/>
      <c r="H42" s="25"/>
      <c r="I42" s="80"/>
      <c r="J42" s="81"/>
      <c r="K42" s="81"/>
      <c r="L42" s="81"/>
      <c r="M42" s="81"/>
      <c r="N42" s="81"/>
      <c r="O42" s="81"/>
      <c r="P42" s="81"/>
      <c r="Q42" s="81"/>
    </row>
    <row r="43" spans="1:17" s="79" customFormat="1" ht="18" customHeight="1">
      <c r="A43" s="634"/>
      <c r="B43" s="635"/>
      <c r="C43" s="505"/>
      <c r="D43" s="331">
        <v>1130</v>
      </c>
      <c r="E43" s="502" t="s">
        <v>263</v>
      </c>
      <c r="F43" s="492"/>
      <c r="G43" s="92">
        <f>+G45</f>
        <v>1428.7</v>
      </c>
      <c r="H43" s="92">
        <f>+H45</f>
        <v>1428.7</v>
      </c>
      <c r="I43" s="92">
        <f>+I45</f>
        <v>1428.7</v>
      </c>
      <c r="J43" s="81"/>
      <c r="K43" s="81"/>
      <c r="L43" s="81"/>
      <c r="M43" s="81"/>
      <c r="N43" s="81"/>
      <c r="O43" s="81"/>
      <c r="P43" s="81"/>
      <c r="Q43" s="81"/>
    </row>
    <row r="44" spans="1:17" s="79" customFormat="1" ht="16.95" customHeight="1">
      <c r="A44" s="634"/>
      <c r="B44" s="635"/>
      <c r="C44" s="505"/>
      <c r="D44" s="512"/>
      <c r="E44" s="94"/>
      <c r="F44" s="338" t="s">
        <v>23</v>
      </c>
      <c r="G44" s="21"/>
      <c r="H44" s="21"/>
      <c r="I44" s="82"/>
      <c r="J44" s="81"/>
      <c r="K44" s="81"/>
      <c r="L44" s="81"/>
      <c r="M44" s="81"/>
      <c r="N44" s="81"/>
      <c r="O44" s="81"/>
      <c r="P44" s="81"/>
      <c r="Q44" s="81"/>
    </row>
    <row r="45" spans="1:17" s="79" customFormat="1" ht="54.55" customHeight="1">
      <c r="A45" s="634"/>
      <c r="B45" s="635"/>
      <c r="C45" s="505"/>
      <c r="D45" s="512"/>
      <c r="E45" s="146">
        <v>32001</v>
      </c>
      <c r="F45" s="328" t="s">
        <v>221</v>
      </c>
      <c r="G45" s="83">
        <f t="shared" ref="G45:I45" si="16">+G47</f>
        <v>1428.7</v>
      </c>
      <c r="H45" s="83">
        <f t="shared" si="16"/>
        <v>1428.7</v>
      </c>
      <c r="I45" s="84">
        <f t="shared" si="16"/>
        <v>1428.7</v>
      </c>
      <c r="J45" s="81"/>
      <c r="K45" s="81"/>
      <c r="L45" s="81"/>
      <c r="M45" s="81"/>
      <c r="N45" s="81"/>
      <c r="O45" s="81"/>
      <c r="P45" s="81"/>
      <c r="Q45" s="81"/>
    </row>
    <row r="46" spans="1:17" s="79" customFormat="1" ht="16.95" customHeight="1">
      <c r="A46" s="634"/>
      <c r="B46" s="635"/>
      <c r="C46" s="505"/>
      <c r="D46" s="512"/>
      <c r="E46" s="513"/>
      <c r="F46" s="338" t="s">
        <v>71</v>
      </c>
      <c r="G46" s="21"/>
      <c r="H46" s="21"/>
      <c r="I46" s="20"/>
    </row>
    <row r="47" spans="1:17" s="85" customFormat="1" ht="36">
      <c r="A47" s="634"/>
      <c r="B47" s="635"/>
      <c r="C47" s="505"/>
      <c r="D47" s="512"/>
      <c r="E47" s="514"/>
      <c r="F47" s="88" t="s">
        <v>52</v>
      </c>
      <c r="G47" s="22">
        <f t="shared" ref="G47:I47" si="17">G49</f>
        <v>1428.7</v>
      </c>
      <c r="H47" s="22">
        <f t="shared" si="17"/>
        <v>1428.7</v>
      </c>
      <c r="I47" s="22">
        <f t="shared" si="17"/>
        <v>1428.7</v>
      </c>
    </row>
    <row r="48" spans="1:17" s="79" customFormat="1" ht="54">
      <c r="A48" s="634"/>
      <c r="B48" s="635"/>
      <c r="C48" s="505"/>
      <c r="D48" s="512"/>
      <c r="E48" s="514"/>
      <c r="F48" s="338" t="s">
        <v>58</v>
      </c>
      <c r="G48" s="21"/>
      <c r="H48" s="21"/>
      <c r="I48" s="20"/>
    </row>
    <row r="49" spans="1:10" s="79" customFormat="1" ht="16.95" customHeight="1">
      <c r="A49" s="634"/>
      <c r="B49" s="635"/>
      <c r="C49" s="505"/>
      <c r="D49" s="512"/>
      <c r="E49" s="514"/>
      <c r="F49" s="89" t="s">
        <v>59</v>
      </c>
      <c r="G49" s="20">
        <f>+G50</f>
        <v>1428.7</v>
      </c>
      <c r="H49" s="20">
        <f>+H50</f>
        <v>1428.7</v>
      </c>
      <c r="I49" s="20">
        <f>+I50</f>
        <v>1428.7</v>
      </c>
    </row>
    <row r="50" spans="1:10" s="79" customFormat="1" ht="16.95" customHeight="1">
      <c r="A50" s="634"/>
      <c r="B50" s="635"/>
      <c r="C50" s="505"/>
      <c r="D50" s="512"/>
      <c r="E50" s="514"/>
      <c r="F50" s="338" t="s">
        <v>131</v>
      </c>
      <c r="G50" s="24">
        <f t="shared" ref="G50:I50" si="18">G51</f>
        <v>1428.7</v>
      </c>
      <c r="H50" s="24">
        <f t="shared" si="18"/>
        <v>1428.7</v>
      </c>
      <c r="I50" s="24">
        <f t="shared" si="18"/>
        <v>1428.7</v>
      </c>
    </row>
    <row r="51" spans="1:10" s="79" customFormat="1" ht="16.95" customHeight="1">
      <c r="A51" s="634"/>
      <c r="B51" s="635"/>
      <c r="C51" s="505"/>
      <c r="D51" s="512"/>
      <c r="E51" s="514"/>
      <c r="F51" s="338" t="s">
        <v>132</v>
      </c>
      <c r="G51" s="24">
        <f>+G52+G54</f>
        <v>1428.7</v>
      </c>
      <c r="H51" s="24">
        <f t="shared" ref="H51" si="19">+H52+H54</f>
        <v>1428.7</v>
      </c>
      <c r="I51" s="24">
        <f t="shared" ref="I51" si="20">+I52+I54</f>
        <v>1428.7</v>
      </c>
    </row>
    <row r="52" spans="1:10" s="79" customFormat="1" ht="17.45" customHeight="1">
      <c r="A52" s="634"/>
      <c r="B52" s="635"/>
      <c r="C52" s="505"/>
      <c r="D52" s="512"/>
      <c r="E52" s="514"/>
      <c r="F52" s="338" t="s">
        <v>155</v>
      </c>
      <c r="G52" s="24">
        <f t="shared" ref="G52:I52" si="21">+G53</f>
        <v>1428.7</v>
      </c>
      <c r="H52" s="24">
        <f t="shared" si="21"/>
        <v>1428.7</v>
      </c>
      <c r="I52" s="24">
        <f t="shared" si="21"/>
        <v>1428.7</v>
      </c>
      <c r="J52" s="86"/>
    </row>
    <row r="53" spans="1:10" s="79" customFormat="1">
      <c r="A53" s="634"/>
      <c r="B53" s="636"/>
      <c r="C53" s="505"/>
      <c r="D53" s="512"/>
      <c r="E53" s="478"/>
      <c r="F53" s="93" t="s">
        <v>156</v>
      </c>
      <c r="G53" s="24">
        <f>+'Հավելված N 4'!G150</f>
        <v>1428.7</v>
      </c>
      <c r="H53" s="24">
        <f>+'Հավելված N 4'!H150</f>
        <v>1428.7</v>
      </c>
      <c r="I53" s="24">
        <f>+'Հավելված N 4'!I150</f>
        <v>1428.7</v>
      </c>
      <c r="J53" s="87"/>
    </row>
  </sheetData>
  <mergeCells count="23">
    <mergeCell ref="B15:B16"/>
    <mergeCell ref="C15:C18"/>
    <mergeCell ref="D15:D22"/>
    <mergeCell ref="B35:B36"/>
    <mergeCell ref="A35:A53"/>
    <mergeCell ref="B37:B53"/>
    <mergeCell ref="D44:D53"/>
    <mergeCell ref="E46:E53"/>
    <mergeCell ref="C39:C53"/>
    <mergeCell ref="E43:F43"/>
    <mergeCell ref="H1:I1"/>
    <mergeCell ref="A6:I6"/>
    <mergeCell ref="A10:C10"/>
    <mergeCell ref="D10:E10"/>
    <mergeCell ref="F10:F11"/>
    <mergeCell ref="G10:I10"/>
    <mergeCell ref="E15:E22"/>
    <mergeCell ref="B17:B32"/>
    <mergeCell ref="C19:C32"/>
    <mergeCell ref="D23:D32"/>
    <mergeCell ref="E23:F23"/>
    <mergeCell ref="E26:E32"/>
    <mergeCell ref="A15:A3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  <vt:lpstr>Հավելված N 11</vt:lpstr>
      <vt:lpstr>'Հավելված N 7'!Print_Area</vt:lpstr>
      <vt:lpstr>'Հավելված N 7'!Print_Titles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2022-07-11T12:49:54Z</cp:lastPrinted>
  <dcterms:created xsi:type="dcterms:W3CDTF">2022-01-04T07:12:58Z</dcterms:created>
  <dcterms:modified xsi:type="dcterms:W3CDTF">2023-04-19T09:09:24Z</dcterms:modified>
</cp:coreProperties>
</file>