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625" windowHeight="7665" tabRatio="847" activeTab="8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63" r:id="rId5"/>
    <sheet name="Հավելված N 6" sheetId="29" r:id="rId6"/>
    <sheet name="Հավելված N 7" sheetId="64" r:id="rId7"/>
    <sheet name="Հավելված N 8" sheetId="54" r:id="rId8"/>
    <sheet name="Հավելված N 9" sheetId="61" r:id="rId9"/>
  </sheets>
  <definedNames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6">#REF!</definedName>
    <definedName name="AgencyName" localSheetId="8">#REF!</definedName>
    <definedName name="AgencyName">#REF!</definedName>
    <definedName name="davit" localSheetId="6">#REF!</definedName>
    <definedName name="davit" localSheetId="8">#REF!</definedName>
    <definedName name="davit">#REF!</definedName>
    <definedName name="Functional1" localSheetId="1">#REF!</definedName>
    <definedName name="Functional1" localSheetId="6">#REF!</definedName>
    <definedName name="Functional1" localSheetId="8">#REF!</definedName>
    <definedName name="Functional1">#REF!</definedName>
    <definedName name="ggg" localSheetId="6">#REF!</definedName>
    <definedName name="ggg" localSheetId="8">#REF!</definedName>
    <definedName name="ggg">#REF!</definedName>
    <definedName name="PANature" localSheetId="1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8">#REF!</definedName>
    <definedName name="PerformanceType">#REF!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6">#REF!</definedName>
    <definedName name="Մաս" localSheetId="8">#REF!</definedName>
    <definedName name="Մաս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4" i="56" l="1"/>
  <c r="G25" i="56"/>
  <c r="G33" i="32" l="1"/>
  <c r="G32" i="32" s="1"/>
  <c r="G31" i="32" s="1"/>
  <c r="G30" i="32" s="1"/>
  <c r="E46" i="56" l="1"/>
  <c r="E44" i="56" s="1"/>
  <c r="G64" i="32" l="1"/>
  <c r="G53" i="61" s="1"/>
  <c r="E42" i="56"/>
  <c r="G63" i="32"/>
  <c r="E34" i="56"/>
  <c r="E32" i="56" s="1"/>
  <c r="G55" i="32" s="1"/>
  <c r="G54" i="32" s="1"/>
  <c r="E39" i="56"/>
  <c r="F29" i="56"/>
  <c r="F28" i="56" s="1"/>
  <c r="E23" i="56"/>
  <c r="F30" i="56"/>
  <c r="E30" i="56"/>
  <c r="E28" i="56"/>
  <c r="E26" i="56"/>
  <c r="F25" i="56"/>
  <c r="G23" i="56"/>
  <c r="F24" i="56"/>
  <c r="F23" i="56" s="1"/>
  <c r="G21" i="56"/>
  <c r="F21" i="56"/>
  <c r="E21" i="56"/>
  <c r="E19" i="56"/>
  <c r="G20" i="56"/>
  <c r="G19" i="56" s="1"/>
  <c r="F20" i="56"/>
  <c r="F19" i="56" s="1"/>
  <c r="G15" i="63"/>
  <c r="G49" i="32" s="1"/>
  <c r="G13" i="63"/>
  <c r="G12" i="63" l="1"/>
  <c r="G11" i="63" s="1"/>
  <c r="H34" i="32"/>
  <c r="H49" i="32"/>
  <c r="G48" i="32"/>
  <c r="G47" i="32" s="1"/>
  <c r="G46" i="32" s="1"/>
  <c r="G62" i="32"/>
  <c r="G61" i="32" s="1"/>
  <c r="G60" i="32" s="1"/>
  <c r="E17" i="56"/>
  <c r="F34" i="55"/>
  <c r="H34" i="55"/>
  <c r="E34" i="55"/>
  <c r="G38" i="55"/>
  <c r="D38" i="55" s="1"/>
  <c r="F38" i="56" s="1"/>
  <c r="G38" i="56" s="1"/>
  <c r="H38" i="56" s="1"/>
  <c r="G37" i="55"/>
  <c r="D37" i="55" s="1"/>
  <c r="F37" i="56" s="1"/>
  <c r="G37" i="56" s="1"/>
  <c r="H37" i="56" s="1"/>
  <c r="G35" i="55"/>
  <c r="G40" i="55"/>
  <c r="G41" i="55"/>
  <c r="G36" i="55"/>
  <c r="F29" i="55"/>
  <c r="E23" i="55"/>
  <c r="F25" i="55"/>
  <c r="F24" i="55"/>
  <c r="F22" i="55"/>
  <c r="F20" i="55"/>
  <c r="I34" i="32" l="1"/>
  <c r="H33" i="32"/>
  <c r="H32" i="32" s="1"/>
  <c r="H31" i="32" s="1"/>
  <c r="H30" i="32" s="1"/>
  <c r="G39" i="55"/>
  <c r="H48" i="32"/>
  <c r="H47" i="32" s="1"/>
  <c r="H46" i="32" s="1"/>
  <c r="I49" i="32"/>
  <c r="G34" i="55"/>
  <c r="G32" i="55" s="1"/>
  <c r="G53" i="32"/>
  <c r="E15" i="56"/>
  <c r="G10" i="63"/>
  <c r="I48" i="32" l="1"/>
  <c r="I47" i="32" s="1"/>
  <c r="I46" i="32" s="1"/>
  <c r="J49" i="32"/>
  <c r="J48" i="32" s="1"/>
  <c r="J47" i="32" s="1"/>
  <c r="J46" i="32" s="1"/>
  <c r="I33" i="32"/>
  <c r="I32" i="32" s="1"/>
  <c r="I31" i="32" s="1"/>
  <c r="I30" i="32" s="1"/>
  <c r="J34" i="32"/>
  <c r="J33" i="32" s="1"/>
  <c r="J32" i="32" s="1"/>
  <c r="J31" i="32" s="1"/>
  <c r="J30" i="32" s="1"/>
  <c r="F45" i="55"/>
  <c r="D41" i="55"/>
  <c r="F41" i="56" s="1"/>
  <c r="G41" i="56" s="1"/>
  <c r="H41" i="56" s="1"/>
  <c r="D40" i="55"/>
  <c r="F40" i="56" s="1"/>
  <c r="H39" i="55"/>
  <c r="H32" i="55" s="1"/>
  <c r="F39" i="55"/>
  <c r="F32" i="55" s="1"/>
  <c r="E39" i="55"/>
  <c r="E32" i="55" s="1"/>
  <c r="D36" i="55"/>
  <c r="F36" i="56" s="1"/>
  <c r="G36" i="56" s="1"/>
  <c r="H36" i="56" s="1"/>
  <c r="D35" i="55"/>
  <c r="F35" i="56" s="1"/>
  <c r="D29" i="55"/>
  <c r="H28" i="55"/>
  <c r="G28" i="55"/>
  <c r="F28" i="55"/>
  <c r="E28" i="55"/>
  <c r="F23" i="55"/>
  <c r="G23" i="55"/>
  <c r="H23" i="55"/>
  <c r="D25" i="55"/>
  <c r="H25" i="56" s="1"/>
  <c r="D24" i="55"/>
  <c r="H24" i="56" s="1"/>
  <c r="G35" i="56" l="1"/>
  <c r="F34" i="56"/>
  <c r="G29" i="56"/>
  <c r="G28" i="56" s="1"/>
  <c r="H29" i="56"/>
  <c r="H28" i="56" s="1"/>
  <c r="G40" i="56"/>
  <c r="F39" i="56"/>
  <c r="H23" i="56"/>
  <c r="D39" i="55"/>
  <c r="D34" i="55"/>
  <c r="D23" i="55"/>
  <c r="D28" i="55"/>
  <c r="D22" i="55"/>
  <c r="H22" i="56" s="1"/>
  <c r="H21" i="56" s="1"/>
  <c r="H21" i="55"/>
  <c r="G21" i="55"/>
  <c r="F21" i="55"/>
  <c r="E21" i="55"/>
  <c r="D20" i="55"/>
  <c r="H20" i="56" s="1"/>
  <c r="H19" i="56" s="1"/>
  <c r="H19" i="55"/>
  <c r="G19" i="55"/>
  <c r="F19" i="55"/>
  <c r="E19" i="55"/>
  <c r="I41" i="54"/>
  <c r="I40" i="54" s="1"/>
  <c r="G39" i="56" l="1"/>
  <c r="H40" i="56"/>
  <c r="H39" i="56" s="1"/>
  <c r="H35" i="56"/>
  <c r="H34" i="56" s="1"/>
  <c r="G34" i="56"/>
  <c r="F32" i="56"/>
  <c r="H55" i="32" s="1"/>
  <c r="H54" i="32" s="1"/>
  <c r="D19" i="55"/>
  <c r="D21" i="55"/>
  <c r="D45" i="55"/>
  <c r="F47" i="56" s="1"/>
  <c r="H44" i="55"/>
  <c r="H42" i="55" s="1"/>
  <c r="G44" i="55"/>
  <c r="G42" i="55" s="1"/>
  <c r="E44" i="55"/>
  <c r="G32" i="56" l="1"/>
  <c r="I55" i="32" s="1"/>
  <c r="I54" i="32" s="1"/>
  <c r="F46" i="56"/>
  <c r="F44" i="56" s="1"/>
  <c r="G47" i="56"/>
  <c r="H32" i="56"/>
  <c r="J55" i="32" s="1"/>
  <c r="J54" i="32" s="1"/>
  <c r="F44" i="55"/>
  <c r="F42" i="55" s="1"/>
  <c r="E42" i="55"/>
  <c r="F42" i="56" l="1"/>
  <c r="H64" i="32"/>
  <c r="G46" i="56"/>
  <c r="G44" i="56" s="1"/>
  <c r="H47" i="56"/>
  <c r="H46" i="56" s="1"/>
  <c r="H44" i="56" s="1"/>
  <c r="D44" i="55"/>
  <c r="D42" i="55"/>
  <c r="H63" i="32" l="1"/>
  <c r="H62" i="32" s="1"/>
  <c r="H61" i="32" s="1"/>
  <c r="H60" i="32" s="1"/>
  <c r="H53" i="61"/>
  <c r="G42" i="56"/>
  <c r="I64" i="32"/>
  <c r="H42" i="56"/>
  <c r="J64" i="32"/>
  <c r="I63" i="32" l="1"/>
  <c r="I62" i="32" s="1"/>
  <c r="I61" i="32" s="1"/>
  <c r="I60" i="32" s="1"/>
  <c r="I53" i="61"/>
  <c r="J63" i="32"/>
  <c r="J62" i="32" s="1"/>
  <c r="J61" i="32" s="1"/>
  <c r="J60" i="32" s="1"/>
  <c r="J53" i="61"/>
  <c r="F27" i="55"/>
  <c r="H26" i="55" l="1"/>
  <c r="G26" i="55"/>
  <c r="E26" i="55"/>
  <c r="I33" i="54"/>
  <c r="I29" i="54"/>
  <c r="I22" i="54"/>
  <c r="I16" i="54" s="1"/>
  <c r="I24" i="54" l="1"/>
  <c r="I15" i="54" s="1"/>
  <c r="F31" i="55"/>
  <c r="I14" i="54" l="1"/>
  <c r="D32" i="55"/>
  <c r="D27" i="55" l="1"/>
  <c r="F27" i="56" s="1"/>
  <c r="F26" i="55"/>
  <c r="F26" i="56" l="1"/>
  <c r="F17" i="56" s="1"/>
  <c r="G27" i="56"/>
  <c r="D26" i="55"/>
  <c r="F15" i="56" l="1"/>
  <c r="H53" i="32"/>
  <c r="G26" i="56"/>
  <c r="H27" i="56"/>
  <c r="H26" i="56" s="1"/>
  <c r="F30" i="55" l="1"/>
  <c r="F17" i="55" s="1"/>
  <c r="F15" i="55" s="1"/>
  <c r="F13" i="55" s="1"/>
  <c r="G30" i="55"/>
  <c r="G17" i="55" s="1"/>
  <c r="G15" i="55" s="1"/>
  <c r="G13" i="55" s="1"/>
  <c r="H30" i="55"/>
  <c r="H17" i="55" s="1"/>
  <c r="H15" i="55" s="1"/>
  <c r="H13" i="55" s="1"/>
  <c r="E30" i="55"/>
  <c r="E17" i="55" s="1"/>
  <c r="E15" i="55" s="1"/>
  <c r="E13" i="55" s="1"/>
  <c r="D17" i="55" l="1"/>
  <c r="D31" i="55" l="1"/>
  <c r="H31" i="56" s="1"/>
  <c r="G30" i="56" l="1"/>
  <c r="G17" i="56" s="1"/>
  <c r="H30" i="56"/>
  <c r="H17" i="56" s="1"/>
  <c r="D30" i="55"/>
  <c r="G15" i="56" l="1"/>
  <c r="I53" i="32"/>
  <c r="H15" i="56"/>
  <c r="J53" i="32"/>
  <c r="E13" i="56"/>
  <c r="E11" i="56" s="1"/>
  <c r="G11" i="55"/>
  <c r="H11" i="55"/>
  <c r="F11" i="55"/>
  <c r="F13" i="56" l="1"/>
  <c r="F11" i="56" s="1"/>
  <c r="D15" i="55"/>
  <c r="G58" i="32" l="1"/>
  <c r="G13" i="56"/>
  <c r="G11" i="56" s="1"/>
  <c r="D13" i="55"/>
  <c r="E11" i="55"/>
  <c r="D11" i="55" s="1"/>
  <c r="G56" i="32" l="1"/>
  <c r="G85" i="32" s="1"/>
  <c r="G94" i="32" s="1"/>
  <c r="D47" i="64"/>
  <c r="D35" i="27"/>
  <c r="D47" i="29" s="1"/>
  <c r="H58" i="32"/>
  <c r="G52" i="61"/>
  <c r="G51" i="61" s="1"/>
  <c r="G50" i="61" s="1"/>
  <c r="G49" i="61" s="1"/>
  <c r="G47" i="61" s="1"/>
  <c r="G45" i="61" s="1"/>
  <c r="G43" i="61" s="1"/>
  <c r="G41" i="61" s="1"/>
  <c r="G39" i="61" s="1"/>
  <c r="G37" i="61" s="1"/>
  <c r="G35" i="61" s="1"/>
  <c r="G34" i="61" s="1"/>
  <c r="G52" i="32"/>
  <c r="H13" i="56"/>
  <c r="H11" i="56" s="1"/>
  <c r="G93" i="32" l="1"/>
  <c r="G92" i="32" s="1"/>
  <c r="G91" i="32" s="1"/>
  <c r="G90" i="32" s="1"/>
  <c r="G88" i="32" s="1"/>
  <c r="G32" i="61"/>
  <c r="H56" i="32"/>
  <c r="H85" i="32" s="1"/>
  <c r="H94" i="32" s="1"/>
  <c r="E47" i="64"/>
  <c r="G51" i="32"/>
  <c r="G50" i="32" s="1"/>
  <c r="I58" i="32"/>
  <c r="J58" i="32"/>
  <c r="H52" i="61"/>
  <c r="H51" i="61" s="1"/>
  <c r="H50" i="61" s="1"/>
  <c r="H49" i="61" s="1"/>
  <c r="H47" i="61" s="1"/>
  <c r="H45" i="61" s="1"/>
  <c r="H43" i="61" s="1"/>
  <c r="H41" i="61" s="1"/>
  <c r="H39" i="61" s="1"/>
  <c r="H37" i="61" s="1"/>
  <c r="H35" i="61" s="1"/>
  <c r="H34" i="61" s="1"/>
  <c r="H52" i="32"/>
  <c r="E35" i="27" l="1"/>
  <c r="E47" i="29" s="1"/>
  <c r="G86" i="32"/>
  <c r="D55" i="27" s="1"/>
  <c r="D79" i="29" s="1"/>
  <c r="D79" i="64"/>
  <c r="H93" i="32"/>
  <c r="H92" i="32" s="1"/>
  <c r="H91" i="32" s="1"/>
  <c r="H90" i="32" s="1"/>
  <c r="H88" i="32" s="1"/>
  <c r="E79" i="64" s="1"/>
  <c r="H32" i="61"/>
  <c r="H86" i="32"/>
  <c r="E55" i="27" s="1"/>
  <c r="E79" i="29" s="1"/>
  <c r="J56" i="32"/>
  <c r="G35" i="27" s="1"/>
  <c r="G47" i="29" s="1"/>
  <c r="G47" i="64"/>
  <c r="I56" i="32"/>
  <c r="F35" i="27" s="1"/>
  <c r="F47" i="29" s="1"/>
  <c r="F47" i="64"/>
  <c r="J85" i="32"/>
  <c r="J94" i="32" s="1"/>
  <c r="H51" i="32"/>
  <c r="H50" i="32" s="1"/>
  <c r="G45" i="32"/>
  <c r="G43" i="32" s="1"/>
  <c r="D36" i="64" s="1"/>
  <c r="I52" i="61"/>
  <c r="I51" i="61" s="1"/>
  <c r="I50" i="61" s="1"/>
  <c r="I49" i="61" s="1"/>
  <c r="I47" i="61" s="1"/>
  <c r="I45" i="61" s="1"/>
  <c r="I43" i="61" s="1"/>
  <c r="I41" i="61" s="1"/>
  <c r="I39" i="61" s="1"/>
  <c r="I37" i="61" s="1"/>
  <c r="I35" i="61" s="1"/>
  <c r="I34" i="61" s="1"/>
  <c r="I52" i="32"/>
  <c r="J52" i="61"/>
  <c r="J51" i="61" s="1"/>
  <c r="J50" i="61" s="1"/>
  <c r="J49" i="61" s="1"/>
  <c r="J47" i="61" s="1"/>
  <c r="J45" i="61" s="1"/>
  <c r="J43" i="61" s="1"/>
  <c r="J41" i="61" s="1"/>
  <c r="J39" i="61" s="1"/>
  <c r="J37" i="61" s="1"/>
  <c r="J35" i="61" s="1"/>
  <c r="J34" i="61" s="1"/>
  <c r="I13" i="54"/>
  <c r="I85" i="32" l="1"/>
  <c r="I94" i="32" s="1"/>
  <c r="I93" i="32"/>
  <c r="I92" i="32" s="1"/>
  <c r="I91" i="32" s="1"/>
  <c r="I90" i="32" s="1"/>
  <c r="I88" i="32" s="1"/>
  <c r="F79" i="64" s="1"/>
  <c r="I32" i="61"/>
  <c r="J93" i="32"/>
  <c r="J92" i="32" s="1"/>
  <c r="J91" i="32" s="1"/>
  <c r="J90" i="32" s="1"/>
  <c r="J88" i="32" s="1"/>
  <c r="J86" i="32" s="1"/>
  <c r="G55" i="27" s="1"/>
  <c r="G79" i="29" s="1"/>
  <c r="J32" i="61"/>
  <c r="I86" i="32"/>
  <c r="F55" i="27" s="1"/>
  <c r="F79" i="29" s="1"/>
  <c r="G79" i="64"/>
  <c r="G41" i="32"/>
  <c r="H45" i="32"/>
  <c r="H43" i="32" s="1"/>
  <c r="E36" i="64" s="1"/>
  <c r="I51" i="32"/>
  <c r="I50" i="32" s="1"/>
  <c r="J52" i="32"/>
  <c r="J51" i="32" s="1"/>
  <c r="G39" i="32" l="1"/>
  <c r="D29" i="27"/>
  <c r="I45" i="32"/>
  <c r="I43" i="32" s="1"/>
  <c r="F36" i="64" s="1"/>
  <c r="G37" i="32"/>
  <c r="G35" i="32" s="1"/>
  <c r="G28" i="32" s="1"/>
  <c r="D24" i="64" s="1"/>
  <c r="H41" i="32"/>
  <c r="J50" i="32"/>
  <c r="D36" i="29" l="1"/>
  <c r="H39" i="32"/>
  <c r="H37" i="32" s="1"/>
  <c r="H35" i="32" s="1"/>
  <c r="H28" i="32" s="1"/>
  <c r="E24" i="64" s="1"/>
  <c r="E29" i="27"/>
  <c r="G26" i="32"/>
  <c r="J45" i="32"/>
  <c r="J43" i="32" s="1"/>
  <c r="G36" i="64" s="1"/>
  <c r="I41" i="32"/>
  <c r="G24" i="32" l="1"/>
  <c r="G22" i="32" s="1"/>
  <c r="G20" i="32" s="1"/>
  <c r="G18" i="32" s="1"/>
  <c r="G16" i="32" s="1"/>
  <c r="D23" i="27"/>
  <c r="I39" i="32"/>
  <c r="I37" i="32" s="1"/>
  <c r="I35" i="32" s="1"/>
  <c r="I28" i="32" s="1"/>
  <c r="F29" i="27"/>
  <c r="E36" i="29"/>
  <c r="G84" i="32"/>
  <c r="G83" i="32" s="1"/>
  <c r="G82" i="32" s="1"/>
  <c r="G81" i="32" s="1"/>
  <c r="G79" i="32" s="1"/>
  <c r="D69" i="64" s="1"/>
  <c r="G15" i="32"/>
  <c r="H26" i="32"/>
  <c r="J41" i="32"/>
  <c r="G29" i="27" s="1"/>
  <c r="D24" i="29" l="1"/>
  <c r="D16" i="27"/>
  <c r="D14" i="27" s="1"/>
  <c r="I26" i="32"/>
  <c r="I24" i="32" s="1"/>
  <c r="I22" i="32" s="1"/>
  <c r="I20" i="32" s="1"/>
  <c r="I18" i="32" s="1"/>
  <c r="I16" i="32" s="1"/>
  <c r="F24" i="64"/>
  <c r="F23" i="27"/>
  <c r="F24" i="29" s="1"/>
  <c r="H24" i="32"/>
  <c r="H22" i="32" s="1"/>
  <c r="H20" i="32" s="1"/>
  <c r="H18" i="32" s="1"/>
  <c r="H16" i="32" s="1"/>
  <c r="H15" i="32" s="1"/>
  <c r="E23" i="27"/>
  <c r="F36" i="29"/>
  <c r="F16" i="27"/>
  <c r="F14" i="27" s="1"/>
  <c r="G36" i="29"/>
  <c r="J39" i="32"/>
  <c r="J37" i="32" s="1"/>
  <c r="J35" i="32" s="1"/>
  <c r="J28" i="32" s="1"/>
  <c r="G77" i="32"/>
  <c r="G31" i="61"/>
  <c r="G30" i="61" s="1"/>
  <c r="G29" i="61" s="1"/>
  <c r="G28" i="61" s="1"/>
  <c r="G26" i="61" s="1"/>
  <c r="G24" i="61" s="1"/>
  <c r="G22" i="61" s="1"/>
  <c r="G20" i="61" s="1"/>
  <c r="G18" i="61" s="1"/>
  <c r="G16" i="61" s="1"/>
  <c r="G14" i="61" s="1"/>
  <c r="G13" i="61" s="1"/>
  <c r="G11" i="61" s="1"/>
  <c r="J26" i="32" l="1"/>
  <c r="G23" i="27" s="1"/>
  <c r="G24" i="64"/>
  <c r="E24" i="29"/>
  <c r="E16" i="27"/>
  <c r="E14" i="27" s="1"/>
  <c r="J24" i="32"/>
  <c r="J22" i="32" s="1"/>
  <c r="D49" i="27"/>
  <c r="G75" i="32"/>
  <c r="G73" i="32" s="1"/>
  <c r="G71" i="32" s="1"/>
  <c r="G69" i="32" s="1"/>
  <c r="G67" i="32" s="1"/>
  <c r="G66" i="32" s="1"/>
  <c r="G13" i="32" s="1"/>
  <c r="H84" i="32"/>
  <c r="H83" i="32" s="1"/>
  <c r="H82" i="32" s="1"/>
  <c r="H81" i="32" s="1"/>
  <c r="H79" i="32" s="1"/>
  <c r="E69" i="64" s="1"/>
  <c r="H31" i="61"/>
  <c r="H30" i="61" s="1"/>
  <c r="H29" i="61" s="1"/>
  <c r="H28" i="61" s="1"/>
  <c r="H26" i="61" s="1"/>
  <c r="H24" i="61" s="1"/>
  <c r="H22" i="61" s="1"/>
  <c r="H20" i="61" s="1"/>
  <c r="H18" i="61" s="1"/>
  <c r="H16" i="61" s="1"/>
  <c r="H14" i="61" s="1"/>
  <c r="H13" i="61" s="1"/>
  <c r="H11" i="61" s="1"/>
  <c r="I31" i="61"/>
  <c r="I30" i="61" s="1"/>
  <c r="I29" i="61" s="1"/>
  <c r="I28" i="61" s="1"/>
  <c r="I26" i="61" s="1"/>
  <c r="I24" i="61" s="1"/>
  <c r="I22" i="61" s="1"/>
  <c r="I20" i="61" s="1"/>
  <c r="I18" i="61" s="1"/>
  <c r="I16" i="61" s="1"/>
  <c r="I14" i="61" s="1"/>
  <c r="I13" i="61" s="1"/>
  <c r="I11" i="61" s="1"/>
  <c r="I15" i="32"/>
  <c r="J20" i="32"/>
  <c r="J18" i="32" s="1"/>
  <c r="J16" i="32" s="1"/>
  <c r="J15" i="32" s="1"/>
  <c r="D43" i="27" l="1"/>
  <c r="D41" i="27" s="1"/>
  <c r="D69" i="29"/>
  <c r="G24" i="29"/>
  <c r="G16" i="27"/>
  <c r="G14" i="27" s="1"/>
  <c r="H77" i="32"/>
  <c r="H75" i="32" s="1"/>
  <c r="I84" i="32"/>
  <c r="I83" i="32" s="1"/>
  <c r="I82" i="32" s="1"/>
  <c r="I81" i="32" s="1"/>
  <c r="I79" i="32" s="1"/>
  <c r="J84" i="32"/>
  <c r="J83" i="32" s="1"/>
  <c r="J82" i="32" s="1"/>
  <c r="J81" i="32" s="1"/>
  <c r="J79" i="32" s="1"/>
  <c r="G69" i="64" s="1"/>
  <c r="J31" i="61"/>
  <c r="J30" i="61" s="1"/>
  <c r="J29" i="61" s="1"/>
  <c r="J28" i="61" s="1"/>
  <c r="J26" i="61" s="1"/>
  <c r="J24" i="61" s="1"/>
  <c r="J22" i="61" s="1"/>
  <c r="J20" i="61" s="1"/>
  <c r="J18" i="61" s="1"/>
  <c r="J16" i="61" s="1"/>
  <c r="J14" i="61" s="1"/>
  <c r="J13" i="61" s="1"/>
  <c r="J11" i="61" s="1"/>
  <c r="I77" i="32" l="1"/>
  <c r="F69" i="64"/>
  <c r="D12" i="27"/>
  <c r="F49" i="27"/>
  <c r="F69" i="29" s="1"/>
  <c r="I75" i="32"/>
  <c r="I73" i="32" s="1"/>
  <c r="I71" i="32" s="1"/>
  <c r="I69" i="32" s="1"/>
  <c r="I67" i="32" s="1"/>
  <c r="I66" i="32" s="1"/>
  <c r="I13" i="32" s="1"/>
  <c r="H73" i="32"/>
  <c r="H71" i="32" s="1"/>
  <c r="H69" i="32" s="1"/>
  <c r="H67" i="32" s="1"/>
  <c r="H66" i="32" s="1"/>
  <c r="H13" i="32" s="1"/>
  <c r="E49" i="27"/>
  <c r="J77" i="32"/>
  <c r="E43" i="27" l="1"/>
  <c r="E69" i="29"/>
  <c r="F43" i="27"/>
  <c r="F41" i="27" s="1"/>
  <c r="J75" i="32"/>
  <c r="J73" i="32" s="1"/>
  <c r="J71" i="32" s="1"/>
  <c r="J69" i="32" s="1"/>
  <c r="J67" i="32" s="1"/>
  <c r="J66" i="32" s="1"/>
  <c r="J13" i="32" s="1"/>
  <c r="E41" i="27"/>
  <c r="G49" i="27"/>
  <c r="G69" i="29" s="1"/>
  <c r="F12" i="27" l="1"/>
  <c r="E12" i="27"/>
  <c r="G43" i="27"/>
  <c r="G41" i="27" s="1"/>
  <c r="G12" i="27" l="1"/>
</calcChain>
</file>

<file path=xl/sharedStrings.xml><?xml version="1.0" encoding="utf-8"?>
<sst xmlns="http://schemas.openxmlformats.org/spreadsheetml/2006/main" count="698" uniqueCount="243">
  <si>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</si>
  <si>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</si>
  <si>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</si>
  <si>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</si>
  <si>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</si>
  <si>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</si>
  <si>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</si>
  <si>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</si>
  <si>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</si>
  <si>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</si>
  <si>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</si>
  <si>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</si>
  <si>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</si>
  <si>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</si>
  <si>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</si>
  <si>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</si>
  <si>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</si>
  <si>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</si>
  <si>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</si>
  <si>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</si>
  <si>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</si>
  <si>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</si>
  <si>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</si>
  <si>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</si>
  <si>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</si>
  <si>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</si>
  <si>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</si>
  <si>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</si>
  <si>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</si>
  <si>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</si>
  <si>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</si>
  <si>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</si>
  <si>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</si>
  <si>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</si>
  <si>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</si>
  <si>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</si>
  <si>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</si>
  <si>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</si>
  <si>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</si>
  <si>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</si>
  <si>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</si>
  <si>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</si>
  <si>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</si>
  <si>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</si>
  <si>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</si>
  <si>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</si>
  <si>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</si>
  <si>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</si>
  <si>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</si>
  <si>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</si>
  <si>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</si>
  <si>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</si>
  <si>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</si>
  <si>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</si>
  <si>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</si>
  <si>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</si>
  <si>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</si>
  <si>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</si>
  <si>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</si>
  <si>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</si>
  <si>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</si>
  <si>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</si>
  <si>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</si>
  <si>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</si>
  <si>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</si>
  <si>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</si>
  <si>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</si>
  <si>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</si>
  <si>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</si>
  <si>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</si>
  <si>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>ՀՀ կառավարություն</t>
  </si>
  <si>
    <t>Ծրագրի դասիչը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</si>
  <si>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</si>
  <si>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</si>
  <si>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</si>
  <si>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 ՈՉ ՖԻՆԱՆՍԱԿԱՆ ԱԿՏԻՎՆԵՐԻ ԳԾՈՎ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</si>
  <si>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</si>
  <si>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</si>
  <si>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</si>
  <si>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</si>
  <si>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</si>
  <si>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</si>
  <si>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</si>
  <si>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</si>
  <si>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</si>
  <si>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</si>
  <si>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</si>
  <si>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</si>
  <si>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</si>
  <si>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</si>
  <si>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</si>
  <si>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</si>
  <si>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</si>
  <si>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</si>
  <si>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</si>
  <si>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</si>
  <si>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</si>
  <si>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</si>
  <si>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>ՀՀ կառավարության  2023 թվականի</t>
  </si>
  <si>
    <t>Առաջին կիսամյակ</t>
  </si>
  <si>
    <t xml:space="preserve">ՀՀ կառավարության  2023 թվականի </t>
  </si>
  <si>
    <t>Առաջին եռամսյակ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</si>
  <si>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</si>
  <si>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</si>
  <si>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</si>
  <si>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</si>
  <si>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</si>
  <si>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</si>
  <si>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</si>
  <si>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</si>
  <si>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 xml:space="preserve"> 71351540-1</t>
  </si>
  <si>
    <t>ԲՄ</t>
  </si>
  <si>
    <t>ԳՀ</t>
  </si>
  <si>
    <t xml:space="preserve"> 98111140-2</t>
  </si>
  <si>
    <t>ՄԱ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</si>
  <si>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</si>
  <si>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</si>
  <si>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</si>
  <si>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</si>
  <si>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</si>
  <si>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</si>
  <si>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</si>
  <si>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կապիտալ վերանորոգում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</si>
  <si>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</si>
  <si>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</si>
  <si>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</si>
  <si>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</si>
  <si>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Առաջին եռամսյակ</t>
  </si>
  <si>
    <t xml:space="preserve"> Առաջին կիսամյակ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</si>
  <si>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</si>
  <si>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ՀԱՅԱՍՏԱՆԻ ՀԱՆՐԱՊԵՏՈՒԹՅԱՆ ԿԱՌԱՎԱՐՈՒԹՅԱՆ 2022 ԹՎԱԿԱՆԻ ԴԵԿՏԵՄԲԵՐԻ 29-Ի N 2111-Ն ՈՐՈՇՄԱՆ N 9 ՀԱՎԵԼՎԱԾԻ N 9.13 ԵՎ 9.47 ԱՂՅՈՒՍԱԿՆԵՐՈՒՄ ԿԱՏԱՐՎՈՂ ՓՈՓՈԽՈՒԹՅՈՒՆՆԵՐԸ ԵՎ ԼՐԱՑՈՒՄՆԵՐԸ </t>
  </si>
  <si>
    <t>Աղյուսակ 9․1.13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</si>
  <si>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</si>
  <si>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</si>
  <si>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</si>
  <si>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</si>
  <si>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ՀՀ Տավուշի մարզ</t>
  </si>
  <si>
    <t>Դիլիջան համայնքի Հ.Շարամբեյանի անվան ժողովրդական արհեստների թանգարանի նորոգում, ամրակայում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</si>
  <si>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</si>
  <si>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</si>
  <si>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</si>
  <si>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</si>
  <si>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45451600-6</t>
  </si>
  <si>
    <t xml:space="preserve"> վերականգնողական աշխատանքներ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</si>
  <si>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</si>
  <si>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</si>
  <si>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71351540-5</t>
  </si>
  <si>
    <t>ՀՀ Կոտայքի մարզ</t>
  </si>
  <si>
    <t>Բջնի գյուղի Սբ. Աստվածածին եկեղեցու հյուսիսային ավանդատան արտաքին պատի վերականգնում</t>
  </si>
  <si>
    <t xml:space="preserve"> 45451600</t>
  </si>
  <si>
    <t xml:space="preserve"> 71351540</t>
  </si>
  <si>
    <t xml:space="preserve"> 98111140-6</t>
  </si>
  <si>
    <t xml:space="preserve"> 98111140</t>
  </si>
  <si>
    <t>Արձանների պատրաստման, նորոգման, վերականգնման և տեղադրման աշխատանքներ</t>
  </si>
  <si>
    <t>1075-21004</t>
  </si>
  <si>
    <t xml:space="preserve"> Արձանների պատրաստման, նորոգման, վերականգնման և տեղադրման աշխատանքներ</t>
  </si>
  <si>
    <t>ՀՀ Արագածոնի մարզ</t>
  </si>
  <si>
    <t>Փարպի համայնքի 5-րդ դարի Ծիրանավոր եկեղեցու ամրակայում, վերականգնում և տարածքի բարեկարգում</t>
  </si>
  <si>
    <t xml:space="preserve">ՀՀ Արմավիրի մարզի Այգեշատ համայնքի Թարգմանչաց եկեղեցու վերականգնում </t>
  </si>
  <si>
    <t>ՀՀ Լոռու մարզ</t>
  </si>
  <si>
    <t>Քոբայր ե/գ կայարանի Քոբայրավանքի սեղանատան վերականգնում և տարածքի բարեկարգում</t>
  </si>
  <si>
    <t>Ալավերդի համայնքի Սանահին վանական համալիրի Սբ Ամենափրկիչ եկեղեցու նորոգումև ամրակայում</t>
  </si>
  <si>
    <t>ՀՀ Սյունիքի մարզ</t>
  </si>
  <si>
    <t xml:space="preserve">Տեղ համայնքի Սբ Գևորգ եկեղեցու վերականգնում </t>
  </si>
  <si>
    <t>Լոռու մարզի Քաղաքատեղի Լոռի Բերդի միջնաբերդի պարիսպների ամրակայման և վերականգնման գիտանախագծային փաստաթղթեր</t>
  </si>
  <si>
    <t>Լոռու մարզի Քաղաքատեղի Լոռի Բերդի միջնաբերդի եկեղեցու ամրակայման, նորոգման և վերականգնման գիտանախագծային փաստաթղթեր</t>
  </si>
  <si>
    <t>Լոռու մարզի Քաղաքատեղի Լոռի Բերդի միջնաբերդի բաղնիքների ամրակայման և մասնակի վերականգնման գիտանախագծային փաստաթղթեր</t>
  </si>
  <si>
    <t>Լոռու մարզի Ամրակից գյուղի Ռուսական եկեղեցու ամրակայման, վերականգնման և տարածքի բարեկարգման գիտանախագծային փաստաթղթեր</t>
  </si>
  <si>
    <t>«Սրվեղ» վանական համալիրի ամրակայման, վերականգնման և տարածքի բարեկարգման գիտանախագծային փաստաթղթեր</t>
  </si>
  <si>
    <t>«Տավուշ» ամրոցի պարիսպների, կից կառույցների, եկեղեցու ամրակայման, վերականգնման և տարածքի բարեկարգման գիտանախագծային փաստաթղթեր</t>
  </si>
  <si>
    <t xml:space="preserve"> 45451600-2</t>
  </si>
  <si>
    <t xml:space="preserve"> 45451600-3</t>
  </si>
  <si>
    <t xml:space="preserve"> 45451600-4</t>
  </si>
  <si>
    <t xml:space="preserve"> 71351540-3</t>
  </si>
  <si>
    <t xml:space="preserve"> 45451600-5</t>
  </si>
  <si>
    <t xml:space="preserve"> 71351540-4</t>
  </si>
  <si>
    <t xml:space="preserve"> 45451600-7</t>
  </si>
  <si>
    <t xml:space="preserve"> 71351540-6</t>
  </si>
  <si>
    <t xml:space="preserve"> փորձաքննության ծառայություններ</t>
  </si>
  <si>
    <t xml:space="preserve"> 50531140-1</t>
  </si>
  <si>
    <t xml:space="preserve"> 50531140-2</t>
  </si>
  <si>
    <t xml:space="preserve"> 50531140-3</t>
  </si>
  <si>
    <t xml:space="preserve"> 50531140-4</t>
  </si>
  <si>
    <t xml:space="preserve"> 50531140-5</t>
  </si>
  <si>
    <t xml:space="preserve"> 50531140-6</t>
  </si>
  <si>
    <t>Հավելված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</si>
  <si>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</si>
  <si>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</si>
  <si>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</si>
  <si>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>Թանգարանային ծառայություններ և ցուցահանդեսներ</t>
  </si>
  <si>
    <t>«Պատմամշակութային արգելոց-թանգարանների և պատմական միջավայրի պահպանության ծառայություն» ՊՈԱԿ</t>
  </si>
  <si>
    <t>ՀՀ ԳԱԱ «Հնագիտության և ազգագրության ինստիտուտ» ՊՈԱԿ</t>
  </si>
  <si>
    <t>այդ թվում՝ ըստ ուղղությունների և միջոցառումների անվանումների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</si>
  <si>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</si>
  <si>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ՀԱՅԱՍՏԱՆԻ ՀԱՆՐԱՊԵՏՈՒԹՅԱՆ ԿԱՌԱՎԱՐՈՒԹՅԱՆ 2022 ԹՎԱԿԱՆԻ ԴԵԿՏԵՄԲԵՐԻ 29-Ի N 2111-Ն ՈՐՈՇՄԱՆ N 5 ՀԱՎԵԼՎԱԾԻ N 7 ԱՂՅՈՒՍԱԿՈՒՄ  ԿԱՏԱՐՎՈՂ  ՓՈՓՈԽՈՒԹՅՈՒՆԸ ԵՎ ԼՐԱՑՈՒՄԸ</t>
  </si>
  <si>
    <t>Շուշանիկ Կուրղինյանի կիսանդրիի պատրաստում և տեղադրում</t>
  </si>
  <si>
    <t>02</t>
  </si>
  <si>
    <t>07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</si>
  <si>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</si>
  <si>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</si>
  <si>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</si>
  <si>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</si>
  <si>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</si>
  <si>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</si>
  <si>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</si>
  <si>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Թանգարաններ և ցուցասրահներ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</si>
  <si>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</si>
  <si>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</si>
  <si>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այդ թվում՝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</si>
  <si>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</si>
  <si>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</si>
  <si>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</si>
  <si>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</si>
  <si>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</si>
  <si>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</si>
  <si>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</si>
  <si>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Արձանների պատրաստում, նորոգում և վերականգնում, տեղադրում</t>
  </si>
  <si>
    <t>Հանրության կողմից անմիջականորեն օգտագործվող ակտիվների հետ կապված միջոցառումներ</t>
  </si>
  <si>
    <t xml:space="preserve"> Միջոցառման անվանումը` </t>
  </si>
  <si>
    <t xml:space="preserve"> Թանգարանային ծառայություններ և ցուցահանդեսներ </t>
  </si>
  <si>
    <t xml:space="preserve"> Նկարագրությունը` </t>
  </si>
  <si>
    <t xml:space="preserve"> Թանգարանային նմուշների պահպանություն, ցուցահանդեսների կազմակերպում, մասնագետների վերապատրաստում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</si>
  <si>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</si>
  <si>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</si>
  <si>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</si>
  <si>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 Մասնագիտացված կազմակերպություններ 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</si>
  <si>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</si>
  <si>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</si>
  <si>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</si>
  <si>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</si>
  <si>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</si>
  <si>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Մասնագիտացված կազմակերպություն </t>
  </si>
  <si>
    <t xml:space="preserve"> Հուշարձանների ամրակայման, նորոգման և վերականգնման աշխատանքներ, քանակ </t>
  </si>
  <si>
    <t xml:space="preserve"> Հուշարձանների ուսումնասիրման (այդ թվում՛ հետախուզում և պեղում) և նախագծման, փորձաքննության աշխատանքներ, քանակ </t>
  </si>
  <si>
    <t>Արձանների պատրաստում, նորոգում և վերականգնում, տեղադրում, գիտանախագծային փաստաթղթերի կազմում,</t>
  </si>
  <si>
    <t>Մասնագիտացված կազմակերպություններ</t>
  </si>
  <si>
    <t>Արձանների պատրաստման և տեղադրման աշխատանքներ, քանակ</t>
  </si>
  <si>
    <t>Հավելված N 7</t>
  </si>
  <si>
    <t xml:space="preserve">ՀԱՅԱՍՏԱՆԻ ՀԱՆՐԱՊԵՏՈՒԹՅԱՆ ԿԱՌԱՎԱՐՈՒԹՅԱՆ 2022 ԹՎԱԿԱՆԻ ԴԵԿՏԵՄԲԵՐԻ 29-Ի N 2111-Ն ՈՐՈՇՄԱՆ N 9.1 ՀԱՎԵԼՎԱԾԻ  N 9.1.13 ԵՎ 9.1.58 ԱՂՅՈՒՍԱԿՆԵՐՈՒՄ ԿԱՏԱՐՎՈՂ ՓՈՓՈԽՈՒԹՅՈՒՆՆԵՐԸ ԵՎ ԼՐԱՑՈՒՄՆԵՐԸ </t>
  </si>
  <si>
    <t xml:space="preserve">Հավելված N 8 </t>
  </si>
  <si>
    <t>Հավելված N 9</t>
  </si>
  <si>
    <t xml:space="preserve">ՀԱՅԱՍՏԱՆԻ ՀԱՆՐԱՊԵՏՈՒԹՅԱՆ ԿԱՌԱՎԱՐՈՒԹՅԱՆ 2022 ԹՎԱԿԱՆԻ ԴԵԿՏԵՄԲԵՐԻ 29-Ի N 2111-Ն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</si>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</sst>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Calibri"/>
      <family val="2"/>
      <charset val="1"/>
      <scheme val="minor"/>
    </font>
    <font>
      <sz val="11"/>
      <name val="GHEA Grapalat"/>
      <family val="3"/>
    </font>
    <font>
      <b/>
      <i/>
      <sz val="11"/>
      <name val="GHEA Grapalat"/>
      <family val="3"/>
    </font>
    <font>
      <i/>
      <sz val="11"/>
      <name val="Calibri"/>
      <family val="2"/>
      <charset val="1"/>
      <scheme val="minor"/>
    </font>
    <font>
      <i/>
      <sz val="11"/>
      <name val="GHEA Grapalat"/>
      <family val="3"/>
    </font>
    <font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2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3">
      <protection locked="0"/>
    </xf>
    <xf numFmtId="173" fontId="82" fillId="56" borderId="33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424">
    <xf numFmtId="0" fontId="0" fillId="0" borderId="0" xfId="0"/>
    <xf numFmtId="0" fontId="73" fillId="2" borderId="0" xfId="0" applyFont="1" applyFill="1"/>
    <xf numFmtId="169" fontId="16" fillId="2" borderId="28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8" xfId="0" applyNumberFormat="1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166" fontId="72" fillId="2" borderId="28" xfId="7" applyNumberFormat="1" applyFont="1" applyFill="1" applyBorder="1" applyAlignment="1">
      <alignment horizontal="center" vertical="center" wrapText="1"/>
    </xf>
    <xf numFmtId="169" fontId="72" fillId="2" borderId="28" xfId="7" applyNumberFormat="1" applyFont="1" applyFill="1" applyBorder="1" applyAlignment="1">
      <alignment horizontal="center" vertical="center" wrapText="1"/>
    </xf>
    <xf numFmtId="166" fontId="85" fillId="2" borderId="28" xfId="7" applyNumberFormat="1" applyFont="1" applyFill="1" applyBorder="1" applyAlignment="1">
      <alignment horizontal="center" vertical="center" wrapText="1"/>
    </xf>
    <xf numFmtId="166" fontId="72" fillId="2" borderId="28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center"/>
    </xf>
    <xf numFmtId="166" fontId="85" fillId="2" borderId="28" xfId="7" applyNumberFormat="1" applyFont="1" applyFill="1" applyBorder="1" applyAlignment="1">
      <alignment horizontal="right" vertical="center" wrapText="1"/>
    </xf>
    <xf numFmtId="169" fontId="16" fillId="2" borderId="28" xfId="7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8" xfId="7" applyNumberFormat="1" applyFont="1" applyFill="1" applyBorder="1" applyAlignment="1">
      <alignment horizontal="center" vertical="center" wrapText="1"/>
    </xf>
    <xf numFmtId="169" fontId="16" fillId="2" borderId="28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8" xfId="0" applyFont="1" applyFill="1" applyBorder="1" applyAlignment="1">
      <alignment horizontal="center" vertical="top" wrapText="1"/>
    </xf>
    <xf numFmtId="0" fontId="72" fillId="2" borderId="28" xfId="0" applyFont="1" applyFill="1" applyBorder="1" applyAlignment="1"/>
    <xf numFmtId="0" fontId="73" fillId="2" borderId="0" xfId="0" applyFont="1" applyFill="1" applyBorder="1"/>
    <xf numFmtId="165" fontId="16" fillId="2" borderId="38" xfId="6" applyNumberFormat="1" applyFont="1" applyFill="1" applyBorder="1" applyAlignment="1">
      <alignment horizontal="right" vertical="center"/>
    </xf>
    <xf numFmtId="0" fontId="72" fillId="2" borderId="38" xfId="0" applyFont="1" applyFill="1" applyBorder="1" applyAlignment="1">
      <alignment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center" wrapText="1"/>
    </xf>
    <xf numFmtId="0" fontId="16" fillId="2" borderId="38" xfId="0" applyFont="1" applyFill="1" applyBorder="1" applyAlignment="1">
      <alignment horizontal="center"/>
    </xf>
    <xf numFmtId="0" fontId="85" fillId="2" borderId="38" xfId="165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center" wrapText="1"/>
    </xf>
    <xf numFmtId="169" fontId="16" fillId="2" borderId="38" xfId="7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center" vertical="center" wrapText="1"/>
    </xf>
    <xf numFmtId="165" fontId="72" fillId="2" borderId="38" xfId="8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right" vertical="center" wrapText="1"/>
    </xf>
    <xf numFmtId="165" fontId="72" fillId="2" borderId="38" xfId="6" applyNumberFormat="1" applyFont="1" applyFill="1" applyBorder="1" applyAlignment="1">
      <alignment horizontal="right" vertical="center"/>
    </xf>
    <xf numFmtId="168" fontId="16" fillId="2" borderId="38" xfId="0" applyNumberFormat="1" applyFont="1" applyFill="1" applyBorder="1" applyAlignment="1">
      <alignment horizontal="center" vertical="center"/>
    </xf>
    <xf numFmtId="165" fontId="72" fillId="2" borderId="38" xfId="6" applyNumberFormat="1" applyFont="1" applyFill="1" applyBorder="1" applyAlignment="1">
      <alignment horizontal="center" vertical="center"/>
    </xf>
    <xf numFmtId="168" fontId="72" fillId="2" borderId="38" xfId="0" applyNumberFormat="1" applyFont="1" applyFill="1" applyBorder="1" applyAlignment="1">
      <alignment horizontal="right" vertical="center"/>
    </xf>
    <xf numFmtId="0" fontId="85" fillId="2" borderId="38" xfId="0" applyFont="1" applyFill="1" applyBorder="1" applyAlignment="1">
      <alignment horizontal="left" vertical="top" wrapText="1"/>
    </xf>
    <xf numFmtId="165" fontId="85" fillId="2" borderId="38" xfId="6" applyNumberFormat="1" applyFont="1" applyFill="1" applyBorder="1" applyAlignment="1">
      <alignment horizontal="right" vertical="center"/>
    </xf>
    <xf numFmtId="0" fontId="16" fillId="2" borderId="9" xfId="0" applyFont="1" applyFill="1" applyBorder="1" applyAlignment="1">
      <alignment horizontal="center" vertical="top" wrapText="1"/>
    </xf>
    <xf numFmtId="0" fontId="72" fillId="2" borderId="38" xfId="8" applyFont="1" applyFill="1" applyBorder="1" applyAlignment="1">
      <alignment horizontal="left" vertical="top" wrapText="1"/>
    </xf>
    <xf numFmtId="0" fontId="16" fillId="2" borderId="39" xfId="0" applyFont="1" applyFill="1" applyBorder="1" applyAlignment="1">
      <alignment vertical="top" wrapText="1"/>
    </xf>
    <xf numFmtId="0" fontId="16" fillId="2" borderId="40" xfId="0" applyFont="1" applyFill="1" applyBorder="1" applyAlignment="1">
      <alignment vertical="top" wrapText="1"/>
    </xf>
    <xf numFmtId="169" fontId="16" fillId="2" borderId="38" xfId="0" applyNumberFormat="1" applyFont="1" applyFill="1" applyBorder="1" applyAlignment="1">
      <alignment horizontal="center" vertical="top"/>
    </xf>
    <xf numFmtId="0" fontId="85" fillId="2" borderId="3" xfId="0" applyFont="1" applyFill="1" applyBorder="1" applyAlignment="1">
      <alignment horizontal="left" vertical="top" wrapText="1"/>
    </xf>
    <xf numFmtId="168" fontId="72" fillId="2" borderId="38" xfId="0" applyNumberFormat="1" applyFont="1" applyFill="1" applyBorder="1" applyAlignment="1">
      <alignment vertical="center"/>
    </xf>
    <xf numFmtId="0" fontId="72" fillId="2" borderId="29" xfId="8" applyFont="1" applyFill="1" applyBorder="1" applyAlignment="1">
      <alignment horizontal="left" vertical="top" wrapText="1"/>
    </xf>
    <xf numFmtId="0" fontId="72" fillId="2" borderId="38" xfId="0" applyFont="1" applyFill="1" applyBorder="1"/>
    <xf numFmtId="0" fontId="16" fillId="2" borderId="38" xfId="8" applyFont="1" applyFill="1" applyBorder="1" applyAlignment="1">
      <alignment horizontal="left" vertical="center" wrapText="1"/>
    </xf>
    <xf numFmtId="169" fontId="16" fillId="2" borderId="38" xfId="0" applyNumberFormat="1" applyFont="1" applyFill="1" applyBorder="1" applyAlignment="1">
      <alignment vertical="center"/>
    </xf>
    <xf numFmtId="169" fontId="72" fillId="2" borderId="38" xfId="0" applyNumberFormat="1" applyFont="1" applyFill="1" applyBorder="1" applyAlignment="1">
      <alignment vertical="center"/>
    </xf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41" xfId="0" applyFont="1" applyFill="1" applyBorder="1" applyAlignment="1"/>
    <xf numFmtId="0" fontId="73" fillId="2" borderId="38" xfId="0" applyFont="1" applyFill="1" applyBorder="1"/>
    <xf numFmtId="0" fontId="16" fillId="2" borderId="38" xfId="0" applyFont="1" applyFill="1" applyBorder="1" applyAlignment="1">
      <alignment vertical="top" wrapText="1"/>
    </xf>
    <xf numFmtId="0" fontId="72" fillId="2" borderId="39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vertical="top" wrapText="1"/>
    </xf>
    <xf numFmtId="0" fontId="13" fillId="2" borderId="38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vertical="center" wrapText="1"/>
    </xf>
    <xf numFmtId="0" fontId="85" fillId="2" borderId="38" xfId="0" applyFont="1" applyFill="1" applyBorder="1" applyAlignment="1">
      <alignment horizontal="left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72" fillId="2" borderId="39" xfId="0" applyFont="1" applyFill="1" applyBorder="1" applyAlignment="1">
      <alignment vertical="top" wrapText="1"/>
    </xf>
    <xf numFmtId="0" fontId="72" fillId="2" borderId="41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3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40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38" xfId="165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38" xfId="0" applyFont="1" applyFill="1" applyBorder="1" applyAlignment="1">
      <alignment horizontal="center" vertical="center" wrapText="1"/>
    </xf>
    <xf numFmtId="0" fontId="73" fillId="2" borderId="0" xfId="299" applyFont="1" applyFill="1"/>
    <xf numFmtId="174" fontId="73" fillId="2" borderId="0" xfId="299" applyNumberFormat="1" applyFont="1" applyFill="1"/>
    <xf numFmtId="0" fontId="72" fillId="2" borderId="39" xfId="1737" applyFont="1" applyFill="1" applyBorder="1" applyAlignment="1">
      <alignment vertical="center"/>
    </xf>
    <xf numFmtId="0" fontId="72" fillId="2" borderId="40" xfId="1737" applyFont="1" applyFill="1" applyBorder="1" applyAlignment="1">
      <alignment vertical="center"/>
    </xf>
    <xf numFmtId="0" fontId="72" fillId="2" borderId="40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8" xfId="299" applyFont="1" applyFill="1" applyBorder="1" applyAlignment="1">
      <alignment horizontal="center" vertical="center" wrapText="1"/>
    </xf>
    <xf numFmtId="171" fontId="72" fillId="2" borderId="38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8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7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8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5" fontId="73" fillId="2" borderId="0" xfId="2027" applyFont="1" applyFill="1"/>
    <xf numFmtId="49" fontId="16" fillId="2" borderId="38" xfId="96" applyNumberFormat="1" applyFont="1" applyFill="1" applyBorder="1" applyAlignment="1">
      <alignment horizontal="center" vertical="center" textRotation="90" wrapText="1"/>
    </xf>
    <xf numFmtId="168" fontId="16" fillId="2" borderId="38" xfId="96" applyNumberFormat="1" applyFont="1" applyFill="1" applyBorder="1" applyAlignment="1">
      <alignment horizontal="center" vertical="center" wrapText="1"/>
    </xf>
    <xf numFmtId="0" fontId="16" fillId="2" borderId="38" xfId="96" applyNumberFormat="1" applyFont="1" applyFill="1" applyBorder="1" applyAlignment="1">
      <alignment horizontal="center" vertical="center" wrapText="1"/>
    </xf>
    <xf numFmtId="165" fontId="16" fillId="2" borderId="38" xfId="6" applyNumberFormat="1" applyFont="1" applyFill="1" applyBorder="1" applyAlignment="1">
      <alignment horizontal="center" vertical="center"/>
    </xf>
    <xf numFmtId="169" fontId="16" fillId="2" borderId="3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8" xfId="96" applyFont="1" applyFill="1" applyBorder="1" applyAlignment="1">
      <alignment horizontal="center" vertical="center" wrapText="1"/>
    </xf>
    <xf numFmtId="0" fontId="90" fillId="2" borderId="38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vertical="center" wrapText="1"/>
    </xf>
    <xf numFmtId="0" fontId="73" fillId="2" borderId="38" xfId="299" applyFont="1" applyFill="1" applyBorder="1" applyAlignment="1">
      <alignment horizontal="center"/>
    </xf>
    <xf numFmtId="176" fontId="73" fillId="2" borderId="38" xfId="2029" applyNumberFormat="1" applyFont="1" applyFill="1" applyBorder="1"/>
    <xf numFmtId="166" fontId="91" fillId="2" borderId="38" xfId="223" applyNumberFormat="1" applyFont="1" applyFill="1" applyBorder="1"/>
    <xf numFmtId="166" fontId="85" fillId="2" borderId="38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0" fillId="2" borderId="38" xfId="253" applyFont="1" applyFill="1" applyBorder="1" applyAlignment="1">
      <alignment horizontal="center" vertical="center" wrapText="1"/>
    </xf>
    <xf numFmtId="168" fontId="94" fillId="2" borderId="38" xfId="96" applyNumberFormat="1" applyFont="1" applyFill="1" applyBorder="1" applyAlignment="1">
      <alignment horizontal="center" vertical="center" wrapText="1"/>
    </xf>
    <xf numFmtId="0" fontId="85" fillId="2" borderId="38" xfId="253" applyFont="1" applyFill="1" applyBorder="1" applyAlignment="1">
      <alignment horizontal="center" vertical="center" wrapText="1"/>
    </xf>
    <xf numFmtId="0" fontId="16" fillId="2" borderId="29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vertical="center" wrapText="1"/>
    </xf>
    <xf numFmtId="0" fontId="91" fillId="2" borderId="41" xfId="96" applyFont="1" applyFill="1" applyBorder="1" applyAlignment="1">
      <alignment horizontal="center" vertical="center" wrapText="1"/>
    </xf>
    <xf numFmtId="165" fontId="91" fillId="2" borderId="38" xfId="6" applyNumberFormat="1" applyFont="1" applyFill="1" applyBorder="1" applyAlignment="1">
      <alignment horizontal="center" vertical="center"/>
    </xf>
    <xf numFmtId="0" fontId="73" fillId="2" borderId="38" xfId="0" applyFont="1" applyFill="1" applyBorder="1" applyAlignment="1">
      <alignment horizontal="center"/>
    </xf>
    <xf numFmtId="166" fontId="73" fillId="2" borderId="38" xfId="0" applyNumberFormat="1" applyFont="1" applyFill="1" applyBorder="1"/>
    <xf numFmtId="166" fontId="92" fillId="2" borderId="0" xfId="0" applyNumberFormat="1" applyFont="1" applyFill="1"/>
    <xf numFmtId="0" fontId="92" fillId="2" borderId="0" xfId="0" applyFont="1" applyFill="1"/>
    <xf numFmtId="0" fontId="93" fillId="2" borderId="0" xfId="0" applyFont="1" applyFill="1"/>
    <xf numFmtId="0" fontId="73" fillId="2" borderId="38" xfId="253" applyFont="1" applyFill="1" applyBorder="1"/>
    <xf numFmtId="0" fontId="91" fillId="2" borderId="38" xfId="96" applyFont="1" applyFill="1" applyBorder="1" applyAlignment="1">
      <alignment horizontal="left" vertical="center" wrapText="1"/>
    </xf>
    <xf numFmtId="43" fontId="73" fillId="2" borderId="38" xfId="7" applyFont="1" applyFill="1" applyBorder="1" applyAlignment="1">
      <alignment vertical="center"/>
    </xf>
    <xf numFmtId="43" fontId="13" fillId="2" borderId="38" xfId="253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41" xfId="0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13" fillId="2" borderId="38" xfId="165" applyFont="1" applyFill="1" applyBorder="1" applyAlignment="1">
      <alignment horizontal="center" vertical="center" wrapText="1"/>
    </xf>
    <xf numFmtId="0" fontId="72" fillId="2" borderId="29" xfId="0" applyFont="1" applyFill="1" applyBorder="1" applyAlignment="1"/>
    <xf numFmtId="49" fontId="16" fillId="2" borderId="38" xfId="96" applyNumberFormat="1" applyFont="1" applyFill="1" applyBorder="1" applyAlignment="1">
      <alignment vertical="center" textRotation="90" wrapText="1"/>
    </xf>
    <xf numFmtId="169" fontId="72" fillId="57" borderId="41" xfId="0" applyNumberFormat="1" applyFont="1" applyFill="1" applyBorder="1" applyAlignment="1">
      <alignment horizontal="right" vertical="center" wrapText="1"/>
    </xf>
    <xf numFmtId="166" fontId="16" fillId="58" borderId="38" xfId="7" applyNumberFormat="1" applyFont="1" applyFill="1" applyBorder="1" applyAlignment="1">
      <alignment vertical="top" wrapText="1"/>
    </xf>
    <xf numFmtId="0" fontId="16" fillId="2" borderId="41" xfId="0" applyFont="1" applyFill="1" applyBorder="1" applyAlignment="1">
      <alignment wrapText="1"/>
    </xf>
    <xf numFmtId="0" fontId="16" fillId="2" borderId="41" xfId="0" applyFont="1" applyFill="1" applyBorder="1" applyAlignment="1">
      <alignment horizontal="center" wrapText="1"/>
    </xf>
    <xf numFmtId="0" fontId="72" fillId="2" borderId="41" xfId="0" applyFont="1" applyFill="1" applyBorder="1" applyAlignment="1">
      <alignment horizontal="left" vertical="top" wrapText="1"/>
    </xf>
    <xf numFmtId="0" fontId="85" fillId="2" borderId="41" xfId="0" applyFont="1" applyFill="1" applyBorder="1" applyAlignment="1">
      <alignment horizontal="left" vertical="top" wrapText="1"/>
    </xf>
    <xf numFmtId="0" fontId="16" fillId="2" borderId="38" xfId="96" applyFont="1" applyFill="1" applyBorder="1" applyAlignment="1">
      <alignment horizontal="left" vertical="center" wrapText="1"/>
    </xf>
    <xf numFmtId="0" fontId="72" fillId="2" borderId="38" xfId="0" applyFont="1" applyFill="1" applyBorder="1" applyAlignment="1">
      <alignment horizontal="center" vertical="top" wrapText="1"/>
    </xf>
    <xf numFmtId="0" fontId="16" fillId="0" borderId="38" xfId="96" applyFont="1" applyBorder="1" applyAlignment="1">
      <alignment horizontal="left" vertical="center" wrapText="1"/>
    </xf>
    <xf numFmtId="0" fontId="85" fillId="2" borderId="30" xfId="0" applyFont="1" applyFill="1" applyBorder="1" applyAlignment="1">
      <alignment vertical="center" wrapText="1"/>
    </xf>
    <xf numFmtId="0" fontId="72" fillId="2" borderId="38" xfId="0" applyFont="1" applyFill="1" applyBorder="1" applyAlignment="1">
      <alignment horizontal="center"/>
    </xf>
    <xf numFmtId="169" fontId="72" fillId="2" borderId="38" xfId="299" applyNumberFormat="1" applyFont="1" applyFill="1" applyBorder="1" applyAlignment="1">
      <alignment horizontal="right" vertical="center" wrapText="1"/>
    </xf>
    <xf numFmtId="169" fontId="72" fillId="2" borderId="41" xfId="1737" applyNumberFormat="1" applyFont="1" applyFill="1" applyBorder="1" applyAlignment="1">
      <alignment vertical="center"/>
    </xf>
    <xf numFmtId="49" fontId="72" fillId="2" borderId="38" xfId="0" applyNumberFormat="1" applyFont="1" applyFill="1" applyBorder="1" applyAlignment="1">
      <alignment horizontal="left" vertical="top" wrapText="1"/>
    </xf>
    <xf numFmtId="0" fontId="85" fillId="2" borderId="38" xfId="165" applyFont="1" applyFill="1" applyBorder="1">
      <alignment horizontal="left" vertical="top" wrapText="1"/>
    </xf>
    <xf numFmtId="169" fontId="13" fillId="2" borderId="38" xfId="7" applyNumberFormat="1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6" fontId="72" fillId="2" borderId="38" xfId="7" applyNumberFormat="1" applyFont="1" applyFill="1" applyBorder="1" applyAlignment="1">
      <alignment horizontal="center" vertical="center" wrapText="1"/>
    </xf>
    <xf numFmtId="166" fontId="85" fillId="2" borderId="38" xfId="7" applyNumberFormat="1" applyFont="1" applyFill="1" applyBorder="1" applyAlignment="1">
      <alignment horizontal="center" vertical="center" wrapText="1"/>
    </xf>
    <xf numFmtId="166" fontId="85" fillId="2" borderId="38" xfId="7" applyNumberFormat="1" applyFont="1" applyFill="1" applyBorder="1" applyAlignment="1">
      <alignment horizontal="right" vertical="center" wrapText="1"/>
    </xf>
    <xf numFmtId="166" fontId="72" fillId="2" borderId="38" xfId="7" applyNumberFormat="1" applyFont="1" applyFill="1" applyBorder="1" applyAlignment="1">
      <alignment horizontal="right" vertical="center" wrapText="1"/>
    </xf>
    <xf numFmtId="166" fontId="72" fillId="2" borderId="38" xfId="7" applyNumberFormat="1" applyFont="1" applyFill="1" applyBorder="1" applyAlignment="1">
      <alignment vertical="center" wrapText="1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left" vertical="top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left" vertical="center" wrapText="1"/>
    </xf>
    <xf numFmtId="165" fontId="16" fillId="2" borderId="38" xfId="8" applyNumberFormat="1" applyFont="1" applyFill="1" applyBorder="1" applyAlignment="1">
      <alignment horizontal="center" vertical="center" wrapText="1"/>
    </xf>
    <xf numFmtId="169" fontId="13" fillId="2" borderId="38" xfId="0" applyNumberFormat="1" applyFont="1" applyFill="1" applyBorder="1" applyAlignment="1">
      <alignment horizontal="center" vertical="center"/>
    </xf>
    <xf numFmtId="168" fontId="13" fillId="2" borderId="38" xfId="0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vertical="center"/>
    </xf>
    <xf numFmtId="0" fontId="13" fillId="2" borderId="38" xfId="0" applyFont="1" applyFill="1" applyBorder="1" applyAlignment="1">
      <alignment wrapText="1"/>
    </xf>
    <xf numFmtId="0" fontId="13" fillId="2" borderId="38" xfId="0" applyFont="1" applyFill="1" applyBorder="1" applyAlignment="1">
      <alignment horizontal="center" wrapText="1"/>
    </xf>
    <xf numFmtId="0" fontId="95" fillId="2" borderId="38" xfId="0" applyFont="1" applyFill="1" applyBorder="1" applyAlignment="1">
      <alignment horizontal="center" vertical="center" wrapText="1"/>
    </xf>
    <xf numFmtId="43" fontId="72" fillId="2" borderId="38" xfId="7" applyNumberFormat="1" applyFont="1" applyFill="1" applyBorder="1" applyAlignment="1">
      <alignment vertical="center" wrapText="1"/>
    </xf>
    <xf numFmtId="43" fontId="72" fillId="2" borderId="38" xfId="7" applyNumberFormat="1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right" vertical="center" wrapText="1"/>
    </xf>
    <xf numFmtId="166" fontId="16" fillId="2" borderId="38" xfId="7" applyNumberFormat="1" applyFont="1" applyFill="1" applyBorder="1" applyAlignment="1">
      <alignment horizontal="right" vertical="center" wrapText="1"/>
    </xf>
    <xf numFmtId="0" fontId="72" fillId="2" borderId="38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41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wrapText="1"/>
    </xf>
    <xf numFmtId="0" fontId="73" fillId="2" borderId="38" xfId="0" applyFont="1" applyFill="1" applyBorder="1" applyAlignment="1">
      <alignment horizontal="center"/>
    </xf>
    <xf numFmtId="0" fontId="13" fillId="2" borderId="0" xfId="0" applyFont="1" applyFill="1" applyAlignment="1">
      <alignment horizontal="center" wrapText="1"/>
    </xf>
    <xf numFmtId="0" fontId="91" fillId="2" borderId="38" xfId="96" applyFont="1" applyFill="1" applyBorder="1" applyAlignment="1">
      <alignment horizontal="center" vertical="center" wrapText="1"/>
    </xf>
    <xf numFmtId="0" fontId="72" fillId="57" borderId="38" xfId="0" applyFont="1" applyFill="1" applyBorder="1" applyAlignment="1">
      <alignment vertical="center" wrapText="1"/>
    </xf>
    <xf numFmtId="0" fontId="85" fillId="2" borderId="38" xfId="0" applyFont="1" applyFill="1" applyBorder="1" applyAlignment="1">
      <alignment vertical="center" wrapText="1"/>
    </xf>
    <xf numFmtId="49" fontId="72" fillId="2" borderId="38" xfId="299" applyNumberFormat="1" applyFont="1" applyFill="1" applyBorder="1" applyAlignment="1">
      <alignment horizontal="left" vertical="center" wrapText="1"/>
    </xf>
    <xf numFmtId="177" fontId="72" fillId="0" borderId="38" xfId="0" applyNumberFormat="1" applyFont="1" applyFill="1" applyBorder="1" applyAlignment="1">
      <alignment horizontal="center" vertical="center"/>
    </xf>
    <xf numFmtId="169" fontId="72" fillId="0" borderId="38" xfId="0" applyNumberFormat="1" applyFont="1" applyFill="1" applyBorder="1" applyAlignment="1">
      <alignment horizontal="right" vertical="center" wrapText="1"/>
    </xf>
    <xf numFmtId="169" fontId="72" fillId="2" borderId="38" xfId="0" applyNumberFormat="1" applyFont="1" applyFill="1" applyBorder="1" applyAlignment="1">
      <alignment horizontal="right" vertical="center" wrapText="1"/>
    </xf>
    <xf numFmtId="0" fontId="96" fillId="2" borderId="0" xfId="0" applyFont="1" applyFill="1"/>
    <xf numFmtId="0" fontId="97" fillId="2" borderId="41" xfId="0" applyFont="1" applyFill="1" applyBorder="1" applyAlignment="1">
      <alignment horizontal="center"/>
    </xf>
    <xf numFmtId="0" fontId="97" fillId="2" borderId="38" xfId="0" applyFont="1" applyFill="1" applyBorder="1"/>
    <xf numFmtId="0" fontId="91" fillId="2" borderId="41" xfId="96" applyFont="1" applyFill="1" applyBorder="1" applyAlignment="1">
      <alignment horizontal="left" vertical="center" wrapText="1"/>
    </xf>
    <xf numFmtId="166" fontId="98" fillId="2" borderId="38" xfId="7" applyNumberFormat="1" applyFont="1" applyFill="1" applyBorder="1"/>
    <xf numFmtId="0" fontId="99" fillId="2" borderId="0" xfId="0" applyFont="1" applyFill="1"/>
    <xf numFmtId="0" fontId="100" fillId="2" borderId="41" xfId="0" applyFont="1" applyFill="1" applyBorder="1" applyAlignment="1">
      <alignment vertical="center" wrapText="1"/>
    </xf>
    <xf numFmtId="166" fontId="100" fillId="2" borderId="38" xfId="7" applyNumberFormat="1" applyFont="1" applyFill="1" applyBorder="1" applyAlignment="1">
      <alignment vertical="center"/>
    </xf>
    <xf numFmtId="0" fontId="96" fillId="2" borderId="38" xfId="0" applyFont="1" applyFill="1" applyBorder="1"/>
    <xf numFmtId="166" fontId="91" fillId="2" borderId="38" xfId="223" applyNumberFormat="1" applyFont="1" applyFill="1" applyBorder="1" applyAlignment="1">
      <alignment vertical="center"/>
    </xf>
    <xf numFmtId="0" fontId="72" fillId="2" borderId="0" xfId="8" applyFont="1" applyFill="1">
      <alignment horizontal="left" vertical="top" wrapText="1"/>
    </xf>
    <xf numFmtId="0" fontId="72" fillId="2" borderId="38" xfId="8" applyFont="1" applyFill="1" applyBorder="1">
      <alignment horizontal="left" vertical="top" wrapText="1"/>
    </xf>
    <xf numFmtId="4" fontId="16" fillId="2" borderId="41" xfId="8" applyNumberFormat="1" applyFont="1" applyFill="1" applyBorder="1" applyAlignment="1">
      <alignment horizontal="center" vertical="top" wrapText="1"/>
    </xf>
    <xf numFmtId="39" fontId="16" fillId="2" borderId="41" xfId="8" applyNumberFormat="1" applyFont="1" applyFill="1" applyBorder="1" applyAlignment="1">
      <alignment horizontal="center" vertical="center" wrapText="1"/>
    </xf>
    <xf numFmtId="0" fontId="85" fillId="2" borderId="3" xfId="0" applyFont="1" applyFill="1" applyBorder="1" applyAlignment="1">
      <alignment horizontal="left" vertical="center" wrapText="1"/>
    </xf>
    <xf numFmtId="0" fontId="72" fillId="2" borderId="0" xfId="8" applyFont="1" applyFill="1" applyAlignment="1">
      <alignment horizontal="left" vertical="center" wrapText="1"/>
    </xf>
    <xf numFmtId="43" fontId="16" fillId="2" borderId="41" xfId="7" applyFont="1" applyFill="1" applyBorder="1" applyAlignment="1">
      <alignment horizontal="center" vertical="center" wrapText="1"/>
    </xf>
    <xf numFmtId="0" fontId="73" fillId="2" borderId="0" xfId="0" applyFont="1" applyFill="1" applyAlignment="1"/>
    <xf numFmtId="165" fontId="72" fillId="2" borderId="0" xfId="8" applyNumberFormat="1" applyFont="1" applyFill="1" applyAlignment="1">
      <alignment horizontal="left" vertical="center" wrapText="1"/>
    </xf>
    <xf numFmtId="0" fontId="16" fillId="2" borderId="38" xfId="0" applyFont="1" applyFill="1" applyBorder="1" applyAlignment="1">
      <alignment horizontal="center" vertical="center"/>
    </xf>
    <xf numFmtId="165" fontId="16" fillId="2" borderId="41" xfId="0" applyNumberFormat="1" applyFont="1" applyFill="1" applyBorder="1" applyAlignment="1">
      <alignment vertical="center" wrapText="1"/>
    </xf>
    <xf numFmtId="0" fontId="73" fillId="2" borderId="38" xfId="0" applyFont="1" applyFill="1" applyBorder="1" applyAlignment="1">
      <alignment vertical="center" wrapText="1"/>
    </xf>
    <xf numFmtId="39" fontId="101" fillId="2" borderId="38" xfId="0" applyNumberFormat="1" applyFont="1" applyFill="1" applyBorder="1" applyAlignment="1">
      <alignment horizontal="right" vertical="center" wrapText="1"/>
    </xf>
    <xf numFmtId="4" fontId="72" fillId="2" borderId="0" xfId="8" applyNumberFormat="1" applyFont="1" applyFill="1">
      <alignment horizontal="left" vertical="top" wrapText="1"/>
    </xf>
    <xf numFmtId="0" fontId="16" fillId="2" borderId="41" xfId="0" applyFont="1" applyFill="1" applyBorder="1" applyAlignment="1">
      <alignment horizontal="center" vertical="center"/>
    </xf>
    <xf numFmtId="169" fontId="101" fillId="2" borderId="38" xfId="0" applyNumberFormat="1" applyFont="1" applyFill="1" applyBorder="1" applyAlignment="1">
      <alignment horizontal="right" vertical="center" wrapText="1"/>
    </xf>
    <xf numFmtId="0" fontId="72" fillId="2" borderId="0" xfId="8" applyFont="1" applyFill="1" applyAlignment="1">
      <alignment horizontal="left" vertical="top" wrapText="1"/>
    </xf>
    <xf numFmtId="43" fontId="13" fillId="2" borderId="38" xfId="7" applyFont="1" applyFill="1" applyBorder="1" applyAlignment="1">
      <alignment vertical="center"/>
    </xf>
    <xf numFmtId="43" fontId="13" fillId="2" borderId="38" xfId="253" applyNumberFormat="1" applyFont="1" applyFill="1" applyBorder="1" applyAlignment="1">
      <alignment vertical="center"/>
    </xf>
    <xf numFmtId="169" fontId="91" fillId="2" borderId="38" xfId="6" applyNumberFormat="1" applyFont="1" applyFill="1" applyBorder="1" applyAlignment="1">
      <alignment horizontal="center" vertical="center"/>
    </xf>
    <xf numFmtId="43" fontId="87" fillId="2" borderId="38" xfId="253" applyNumberFormat="1" applyFont="1" applyFill="1" applyBorder="1" applyAlignment="1">
      <alignment vertical="center"/>
    </xf>
    <xf numFmtId="0" fontId="73" fillId="0" borderId="41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wrapText="1"/>
    </xf>
    <xf numFmtId="0" fontId="16" fillId="2" borderId="29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8" fontId="73" fillId="2" borderId="0" xfId="253" applyNumberFormat="1" applyFont="1" applyFill="1"/>
    <xf numFmtId="169" fontId="85" fillId="2" borderId="28" xfId="7" applyNumberFormat="1" applyFont="1" applyFill="1" applyBorder="1" applyAlignment="1">
      <alignment horizontal="right" vertical="center" wrapText="1"/>
    </xf>
    <xf numFmtId="169" fontId="72" fillId="2" borderId="28" xfId="7" applyNumberFormat="1" applyFont="1" applyFill="1" applyBorder="1" applyAlignment="1">
      <alignment horizontal="right" vertical="center" wrapText="1"/>
    </xf>
    <xf numFmtId="169" fontId="72" fillId="2" borderId="0" xfId="0" applyNumberFormat="1" applyFont="1" applyFill="1"/>
    <xf numFmtId="169" fontId="72" fillId="2" borderId="38" xfId="8" applyNumberFormat="1" applyFont="1" applyFill="1" applyBorder="1" applyAlignment="1">
      <alignment horizontal="center" vertical="center" wrapText="1"/>
    </xf>
    <xf numFmtId="169" fontId="16" fillId="2" borderId="38" xfId="0" applyNumberFormat="1" applyFont="1" applyFill="1" applyBorder="1" applyAlignment="1">
      <alignment horizontal="center" vertical="center"/>
    </xf>
    <xf numFmtId="169" fontId="72" fillId="2" borderId="38" xfId="6" applyNumberFormat="1" applyFont="1" applyFill="1" applyBorder="1" applyAlignment="1">
      <alignment horizontal="center" vertical="center"/>
    </xf>
    <xf numFmtId="169" fontId="16" fillId="2" borderId="38" xfId="6" applyNumberFormat="1" applyFont="1" applyFill="1" applyBorder="1" applyAlignment="1">
      <alignment horizontal="right" vertical="center"/>
    </xf>
    <xf numFmtId="169" fontId="72" fillId="2" borderId="38" xfId="0" applyNumberFormat="1" applyFont="1" applyFill="1" applyBorder="1" applyAlignment="1">
      <alignment horizontal="right" vertical="center"/>
    </xf>
    <xf numFmtId="169" fontId="85" fillId="2" borderId="38" xfId="6" applyNumberFormat="1" applyFont="1" applyFill="1" applyBorder="1" applyAlignment="1">
      <alignment horizontal="right" vertical="center"/>
    </xf>
    <xf numFmtId="169" fontId="72" fillId="2" borderId="38" xfId="6" applyNumberFormat="1" applyFont="1" applyFill="1" applyBorder="1" applyAlignment="1">
      <alignment horizontal="right" vertical="center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8" xfId="1735" applyFont="1" applyFill="1" applyBorder="1" applyAlignment="1">
      <alignment horizontal="center" vertical="center" wrapText="1"/>
    </xf>
    <xf numFmtId="0" fontId="72" fillId="2" borderId="38" xfId="1736" applyFont="1" applyFill="1" applyBorder="1" applyAlignment="1">
      <alignment horizontal="center" vertical="center"/>
    </xf>
    <xf numFmtId="0" fontId="72" fillId="2" borderId="38" xfId="1735" applyFont="1" applyFill="1" applyBorder="1" applyAlignment="1">
      <alignment horizontal="center"/>
    </xf>
    <xf numFmtId="174" fontId="72" fillId="2" borderId="0" xfId="299" applyNumberFormat="1" applyFont="1" applyFill="1"/>
    <xf numFmtId="166" fontId="72" fillId="2" borderId="0" xfId="299" applyNumberFormat="1" applyFont="1" applyFill="1"/>
    <xf numFmtId="0" fontId="72" fillId="2" borderId="0" xfId="299" applyFont="1" applyFill="1" applyAlignment="1">
      <alignment vertical="center"/>
    </xf>
    <xf numFmtId="0" fontId="72" fillId="2" borderId="38" xfId="299" applyFont="1" applyFill="1" applyBorder="1" applyAlignment="1">
      <alignment vertical="top"/>
    </xf>
    <xf numFmtId="43" fontId="72" fillId="2" borderId="38" xfId="7" applyFont="1" applyFill="1" applyBorder="1" applyAlignment="1">
      <alignment horizontal="right" vertical="top" wrapText="1"/>
    </xf>
    <xf numFmtId="0" fontId="72" fillId="2" borderId="0" xfId="299" applyFont="1" applyFill="1" applyAlignment="1">
      <alignment horizontal="center" vertical="center"/>
    </xf>
    <xf numFmtId="0" fontId="16" fillId="2" borderId="0" xfId="0" applyFont="1" applyFill="1" applyBorder="1" applyAlignment="1">
      <alignment horizont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72" fillId="2" borderId="41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49" fontId="16" fillId="2" borderId="29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49" fontId="16" fillId="2" borderId="38" xfId="0" applyNumberFormat="1" applyFont="1" applyFill="1" applyBorder="1" applyAlignment="1">
      <alignment horizontal="center" vertical="top" wrapText="1"/>
    </xf>
    <xf numFmtId="0" fontId="72" fillId="2" borderId="38" xfId="8" applyFont="1" applyFill="1" applyBorder="1" applyAlignment="1">
      <alignment horizontal="center" vertical="top" wrapText="1"/>
    </xf>
    <xf numFmtId="0" fontId="16" fillId="2" borderId="46" xfId="8" applyFont="1" applyFill="1" applyBorder="1" applyAlignment="1">
      <alignment horizontal="center" vertical="top" wrapText="1"/>
    </xf>
    <xf numFmtId="0" fontId="16" fillId="2" borderId="43" xfId="8" applyFont="1" applyFill="1" applyBorder="1" applyAlignment="1">
      <alignment horizontal="center" vertical="top" wrapText="1"/>
    </xf>
    <xf numFmtId="0" fontId="16" fillId="2" borderId="44" xfId="8" applyFont="1" applyFill="1" applyBorder="1" applyAlignment="1">
      <alignment horizontal="center" vertical="top" wrapText="1"/>
    </xf>
    <xf numFmtId="0" fontId="16" fillId="2" borderId="38" xfId="8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38" xfId="0" applyNumberFormat="1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41" xfId="0" applyFont="1" applyFill="1" applyBorder="1" applyAlignment="1">
      <alignment horizontal="left" wrapText="1"/>
    </xf>
    <xf numFmtId="0" fontId="16" fillId="2" borderId="38" xfId="0" applyFont="1" applyFill="1" applyBorder="1" applyAlignment="1">
      <alignment horizontal="left" wrapText="1"/>
    </xf>
    <xf numFmtId="0" fontId="16" fillId="2" borderId="41" xfId="8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center" wrapText="1"/>
    </xf>
    <xf numFmtId="49" fontId="16" fillId="2" borderId="39" xfId="96" applyNumberFormat="1" applyFont="1" applyFill="1" applyBorder="1" applyAlignment="1">
      <alignment horizontal="center" vertical="center" wrapText="1"/>
    </xf>
    <xf numFmtId="49" fontId="16" fillId="2" borderId="41" xfId="96" applyNumberFormat="1" applyFont="1" applyFill="1" applyBorder="1" applyAlignment="1">
      <alignment horizontal="center" vertical="center" wrapText="1"/>
    </xf>
    <xf numFmtId="0" fontId="16" fillId="2" borderId="29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9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168" fontId="72" fillId="2" borderId="41" xfId="96" applyNumberFormat="1" applyFont="1" applyFill="1" applyBorder="1" applyAlignment="1">
      <alignment horizontal="center" vertical="center" wrapText="1"/>
    </xf>
    <xf numFmtId="0" fontId="97" fillId="2" borderId="29" xfId="0" applyFont="1" applyFill="1" applyBorder="1" applyAlignment="1">
      <alignment horizontal="center"/>
    </xf>
    <xf numFmtId="0" fontId="97" fillId="2" borderId="2" xfId="0" applyFont="1" applyFill="1" applyBorder="1" applyAlignment="1">
      <alignment horizontal="center"/>
    </xf>
    <xf numFmtId="0" fontId="97" fillId="2" borderId="3" xfId="0" applyFont="1" applyFill="1" applyBorder="1" applyAlignment="1">
      <alignment horizontal="center"/>
    </xf>
    <xf numFmtId="0" fontId="72" fillId="2" borderId="29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42" xfId="2028" applyFont="1" applyFill="1" applyBorder="1" applyAlignment="1">
      <alignment horizontal="right"/>
    </xf>
    <xf numFmtId="0" fontId="73" fillId="2" borderId="29" xfId="253" applyFont="1" applyFill="1" applyBorder="1" applyAlignment="1">
      <alignment horizontal="center"/>
    </xf>
    <xf numFmtId="0" fontId="73" fillId="2" borderId="3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0" xfId="253" applyFont="1" applyFill="1" applyAlignment="1">
      <alignment horizontal="right" vertical="top" wrapText="1"/>
    </xf>
    <xf numFmtId="0" fontId="73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94" fillId="2" borderId="39" xfId="96" applyNumberFormat="1" applyFont="1" applyFill="1" applyBorder="1" applyAlignment="1">
      <alignment horizontal="center" vertical="center" wrapText="1"/>
    </xf>
    <xf numFmtId="168" fontId="94" fillId="2" borderId="40" xfId="96" applyNumberFormat="1" applyFont="1" applyFill="1" applyBorder="1" applyAlignment="1">
      <alignment horizontal="center" vertical="center" wrapText="1"/>
    </xf>
    <xf numFmtId="168" fontId="94" fillId="2" borderId="41" xfId="96" applyNumberFormat="1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/>
    </xf>
    <xf numFmtId="0" fontId="16" fillId="2" borderId="40" xfId="0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left" vertical="center" wrapText="1"/>
    </xf>
    <xf numFmtId="0" fontId="16" fillId="2" borderId="40" xfId="0" applyFont="1" applyFill="1" applyBorder="1" applyAlignment="1">
      <alignment horizontal="left" vertical="center" wrapText="1"/>
    </xf>
    <xf numFmtId="0" fontId="16" fillId="2" borderId="41" xfId="0" applyFont="1" applyFill="1" applyBorder="1" applyAlignment="1">
      <alignment horizontal="left" vertical="center" wrapText="1"/>
    </xf>
    <xf numFmtId="178" fontId="85" fillId="2" borderId="39" xfId="98" applyNumberFormat="1" applyFont="1" applyFill="1" applyBorder="1" applyAlignment="1">
      <alignment horizontal="left" vertical="center" wrapText="1"/>
    </xf>
    <xf numFmtId="178" fontId="85" fillId="2" borderId="41" xfId="98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42" xfId="0" applyFont="1" applyFill="1" applyBorder="1" applyAlignment="1">
      <alignment horizontal="right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01" fillId="2" borderId="39" xfId="0" applyFont="1" applyFill="1" applyBorder="1" applyAlignment="1">
      <alignment horizontal="left" vertical="top" wrapText="1"/>
    </xf>
    <xf numFmtId="0" fontId="101" fillId="2" borderId="41" xfId="0" applyFont="1" applyFill="1" applyBorder="1" applyAlignment="1">
      <alignment horizontal="left" vertical="top" wrapText="1"/>
    </xf>
    <xf numFmtId="0" fontId="16" fillId="2" borderId="39" xfId="0" applyFont="1" applyFill="1" applyBorder="1" applyAlignment="1">
      <alignment horizontal="left" vertical="top" wrapText="1"/>
    </xf>
    <xf numFmtId="0" fontId="16" fillId="2" borderId="41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85" fillId="2" borderId="39" xfId="0" applyFont="1" applyFill="1" applyBorder="1" applyAlignment="1">
      <alignment horizontal="left" vertical="top" wrapText="1"/>
    </xf>
    <xf numFmtId="0" fontId="85" fillId="2" borderId="41" xfId="0" applyFont="1" applyFill="1" applyBorder="1" applyAlignment="1">
      <alignment horizontal="left" vertical="top" wrapText="1"/>
    </xf>
    <xf numFmtId="0" fontId="16" fillId="2" borderId="36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16" fillId="2" borderId="35" xfId="0" applyFont="1" applyFill="1" applyBorder="1" applyAlignment="1">
      <alignment horizontal="left"/>
    </xf>
    <xf numFmtId="0" fontId="87" fillId="2" borderId="0" xfId="0" applyFont="1" applyFill="1" applyBorder="1" applyAlignment="1">
      <alignment horizontal="right"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top" wrapText="1"/>
    </xf>
    <xf numFmtId="0" fontId="88" fillId="2" borderId="0" xfId="0" applyFont="1" applyFill="1" applyBorder="1" applyAlignment="1">
      <alignment horizontal="right" vertical="top" wrapText="1"/>
    </xf>
    <xf numFmtId="0" fontId="13" fillId="2" borderId="38" xfId="0" applyFont="1" applyFill="1" applyBorder="1" applyAlignment="1">
      <alignment horizontal="center" vertic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41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41" xfId="299" applyFont="1" applyFill="1" applyBorder="1" applyAlignment="1">
      <alignment horizontal="center" vertical="top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57" borderId="41" xfId="0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8" xfId="1734" applyFont="1" applyFill="1" applyBorder="1" applyAlignment="1">
      <alignment horizontal="center" vertical="center" wrapText="1"/>
    </xf>
    <xf numFmtId="0" fontId="72" fillId="2" borderId="38" xfId="1735" applyFont="1" applyFill="1" applyBorder="1" applyAlignment="1">
      <alignment horizontal="center" vertical="center" wrapText="1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41" xfId="1735" applyFont="1" applyFill="1" applyBorder="1" applyAlignment="1">
      <alignment horizontal="center" wrapText="1"/>
    </xf>
    <xf numFmtId="0" fontId="16" fillId="58" borderId="38" xfId="0" applyFont="1" applyFill="1" applyBorder="1" applyAlignment="1">
      <alignment vertical="top" wrapText="1"/>
    </xf>
    <xf numFmtId="0" fontId="16" fillId="2" borderId="38" xfId="0" applyFont="1" applyFill="1" applyBorder="1" applyAlignment="1">
      <alignment horizontal="center" wrapText="1"/>
    </xf>
    <xf numFmtId="0" fontId="16" fillId="2" borderId="38" xfId="0" applyNumberFormat="1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13" fillId="2" borderId="0" xfId="0" applyFont="1" applyFill="1" applyAlignment="1">
      <alignment horizontal="center" wrapText="1"/>
    </xf>
    <xf numFmtId="0" fontId="73" fillId="2" borderId="42" xfId="0" applyFont="1" applyFill="1" applyBorder="1" applyAlignment="1">
      <alignment horizontal="right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opLeftCell="A6" zoomScaleNormal="100" zoomScaleSheetLayoutView="100" workbookViewId="0">
      <selection activeCell="H6" sqref="H6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7" width="19.28515625" style="3" customWidth="1"/>
    <col min="8" max="8" width="15.85546875" style="3" customWidth="1"/>
    <col min="9" max="9" width="15.7109375" style="3" customWidth="1"/>
    <col min="10" max="10" width="13.85546875" style="3" customWidth="1"/>
    <col min="11" max="12" width="12.28515625" style="3" customWidth="1"/>
    <col min="13" max="16384" width="9.140625" style="3"/>
  </cols>
  <sheetData>
    <row r="1" spans="1:8" ht="37.5" customHeight="1">
      <c r="D1" s="291"/>
      <c r="E1" s="291"/>
      <c r="F1" s="291" t="s">
        <v>40</v>
      </c>
      <c r="G1" s="291"/>
    </row>
    <row r="2" spans="1:8" ht="17.45" customHeight="1">
      <c r="D2" s="292"/>
      <c r="E2" s="292"/>
      <c r="F2" s="292" t="s">
        <v>100</v>
      </c>
      <c r="G2" s="292"/>
    </row>
    <row r="3" spans="1:8" ht="17.45" customHeight="1">
      <c r="D3" s="292"/>
      <c r="E3" s="292"/>
      <c r="F3" s="292" t="s">
        <v>8</v>
      </c>
      <c r="G3" s="292"/>
    </row>
    <row r="6" spans="1:8" ht="75.95" customHeight="1">
      <c r="A6" s="296" t="s">
        <v>123</v>
      </c>
      <c r="B6" s="296"/>
      <c r="C6" s="296"/>
      <c r="D6" s="296"/>
      <c r="E6" s="296"/>
      <c r="F6" s="296"/>
      <c r="G6" s="296"/>
    </row>
    <row r="9" spans="1:8">
      <c r="E9" s="156"/>
      <c r="G9" s="86" t="s">
        <v>21</v>
      </c>
    </row>
    <row r="10" spans="1:8" s="17" customFormat="1" ht="37.700000000000003" customHeight="1">
      <c r="A10" s="297" t="s">
        <v>11</v>
      </c>
      <c r="B10" s="298"/>
      <c r="C10" s="299" t="s">
        <v>12</v>
      </c>
      <c r="D10" s="293" t="s">
        <v>51</v>
      </c>
      <c r="E10" s="294"/>
      <c r="F10" s="294"/>
      <c r="G10" s="295"/>
    </row>
    <row r="11" spans="1:8" s="17" customFormat="1" ht="44.45" customHeight="1">
      <c r="A11" s="99" t="s">
        <v>36</v>
      </c>
      <c r="B11" s="100" t="s">
        <v>16</v>
      </c>
      <c r="C11" s="300"/>
      <c r="D11" s="158" t="s">
        <v>101</v>
      </c>
      <c r="E11" s="158" t="s">
        <v>99</v>
      </c>
      <c r="F11" s="158" t="s">
        <v>13</v>
      </c>
      <c r="G11" s="158" t="s">
        <v>14</v>
      </c>
    </row>
    <row r="12" spans="1:8" s="17" customFormat="1" ht="34.9" customHeight="1">
      <c r="A12" s="101" t="s">
        <v>35</v>
      </c>
      <c r="B12" s="102"/>
      <c r="C12" s="103" t="s">
        <v>20</v>
      </c>
      <c r="D12" s="15">
        <f>+D14+D41</f>
        <v>0</v>
      </c>
      <c r="E12" s="15">
        <f>+E14+E41</f>
        <v>0</v>
      </c>
      <c r="F12" s="15">
        <f>+F14+F41</f>
        <v>0</v>
      </c>
      <c r="G12" s="15">
        <f>+G14+G41</f>
        <v>0</v>
      </c>
    </row>
    <row r="13" spans="1:8" s="17" customFormat="1" ht="18" customHeight="1">
      <c r="A13" s="101"/>
      <c r="B13" s="102"/>
      <c r="C13" s="75" t="s">
        <v>31</v>
      </c>
      <c r="D13" s="104"/>
      <c r="E13" s="104"/>
      <c r="F13" s="104"/>
      <c r="G13" s="104"/>
    </row>
    <row r="14" spans="1:8" s="17" customFormat="1" ht="34.5">
      <c r="A14" s="105"/>
      <c r="B14" s="106"/>
      <c r="C14" s="5" t="s">
        <v>39</v>
      </c>
      <c r="D14" s="2">
        <f>+D16</f>
        <v>0</v>
      </c>
      <c r="E14" s="2">
        <f t="shared" ref="E14:G14" si="0">+E16</f>
        <v>0</v>
      </c>
      <c r="F14" s="2">
        <f t="shared" si="0"/>
        <v>0</v>
      </c>
      <c r="G14" s="2">
        <f t="shared" si="0"/>
        <v>0</v>
      </c>
    </row>
    <row r="15" spans="1:8" s="17" customFormat="1">
      <c r="A15" s="284">
        <v>1075</v>
      </c>
      <c r="B15" s="288"/>
      <c r="C15" s="44" t="s">
        <v>24</v>
      </c>
      <c r="D15" s="4"/>
      <c r="E15" s="4"/>
      <c r="F15" s="4"/>
      <c r="G15" s="4"/>
    </row>
    <row r="16" spans="1:8" s="17" customFormat="1">
      <c r="A16" s="285"/>
      <c r="B16" s="289"/>
      <c r="C16" s="35" t="s">
        <v>209</v>
      </c>
      <c r="D16" s="2">
        <f>+D23+D29+D35</f>
        <v>0</v>
      </c>
      <c r="E16" s="2">
        <f t="shared" ref="E16:G16" si="1">+E23+E29+E35</f>
        <v>0</v>
      </c>
      <c r="F16" s="2">
        <f t="shared" si="1"/>
        <v>0</v>
      </c>
      <c r="G16" s="2">
        <f t="shared" si="1"/>
        <v>0</v>
      </c>
      <c r="H16" s="107"/>
    </row>
    <row r="17" spans="1:8" s="17" customFormat="1">
      <c r="A17" s="285"/>
      <c r="B17" s="289"/>
      <c r="C17" s="176" t="s">
        <v>25</v>
      </c>
      <c r="D17" s="20"/>
      <c r="E17" s="20"/>
      <c r="F17" s="20"/>
      <c r="G17" s="20"/>
    </row>
    <row r="18" spans="1:8" s="17" customFormat="1" ht="34.5">
      <c r="A18" s="285"/>
      <c r="B18" s="289"/>
      <c r="C18" s="85" t="s">
        <v>210</v>
      </c>
      <c r="D18" s="20"/>
      <c r="E18" s="20"/>
      <c r="F18" s="20"/>
      <c r="G18" s="20"/>
    </row>
    <row r="19" spans="1:8" s="17" customFormat="1">
      <c r="A19" s="285"/>
      <c r="B19" s="289"/>
      <c r="C19" s="176" t="s">
        <v>26</v>
      </c>
      <c r="D19" s="20"/>
      <c r="E19" s="20"/>
      <c r="F19" s="20"/>
      <c r="G19" s="20"/>
    </row>
    <row r="20" spans="1:8" s="17" customFormat="1" ht="51.75">
      <c r="A20" s="285"/>
      <c r="B20" s="289"/>
      <c r="C20" s="85" t="s">
        <v>211</v>
      </c>
      <c r="D20" s="20"/>
      <c r="E20" s="20"/>
      <c r="F20" s="20"/>
      <c r="G20" s="20"/>
    </row>
    <row r="21" spans="1:8" s="17" customFormat="1" ht="24" customHeight="1">
      <c r="A21" s="285"/>
      <c r="B21" s="25"/>
      <c r="C21" s="108" t="s">
        <v>34</v>
      </c>
      <c r="D21" s="20"/>
      <c r="E21" s="20"/>
      <c r="F21" s="20"/>
      <c r="G21" s="20"/>
    </row>
    <row r="22" spans="1:8" s="17" customFormat="1">
      <c r="A22" s="285"/>
      <c r="B22" s="283">
        <v>11004</v>
      </c>
      <c r="C22" s="176" t="s">
        <v>27</v>
      </c>
      <c r="D22" s="20"/>
      <c r="E22" s="20"/>
      <c r="F22" s="20"/>
      <c r="G22" s="20"/>
    </row>
    <row r="23" spans="1:8" s="17" customFormat="1" ht="34.5">
      <c r="A23" s="285"/>
      <c r="B23" s="283"/>
      <c r="C23" s="204" t="s">
        <v>212</v>
      </c>
      <c r="D23" s="20">
        <f>+'Հավելված N 2'!G26</f>
        <v>-9650</v>
      </c>
      <c r="E23" s="20">
        <f>+'Հավելված N 2'!H26</f>
        <v>-15019</v>
      </c>
      <c r="F23" s="20">
        <f>+'Հավելված N 2'!I26</f>
        <v>-15019</v>
      </c>
      <c r="G23" s="20">
        <f>+'Հավելված N 2'!J26</f>
        <v>-15019</v>
      </c>
      <c r="H23" s="109"/>
    </row>
    <row r="24" spans="1:8" s="17" customFormat="1">
      <c r="A24" s="285"/>
      <c r="B24" s="283"/>
      <c r="C24" s="176" t="s">
        <v>28</v>
      </c>
      <c r="D24" s="25"/>
      <c r="E24" s="25"/>
      <c r="F24" s="25"/>
      <c r="G24" s="25"/>
    </row>
    <row r="25" spans="1:8" s="17" customFormat="1" ht="51.75">
      <c r="A25" s="285"/>
      <c r="B25" s="283"/>
      <c r="C25" s="85" t="s">
        <v>213</v>
      </c>
      <c r="D25" s="25"/>
      <c r="E25" s="25"/>
      <c r="F25" s="25"/>
      <c r="G25" s="25"/>
    </row>
    <row r="26" spans="1:8" s="17" customFormat="1">
      <c r="A26" s="285"/>
      <c r="B26" s="283"/>
      <c r="C26" s="176" t="s">
        <v>29</v>
      </c>
      <c r="D26" s="25"/>
      <c r="E26" s="25"/>
      <c r="F26" s="25"/>
      <c r="G26" s="25"/>
    </row>
    <row r="27" spans="1:8" s="17" customFormat="1">
      <c r="A27" s="285"/>
      <c r="B27" s="283"/>
      <c r="C27" s="85" t="s">
        <v>30</v>
      </c>
      <c r="D27" s="25"/>
      <c r="E27" s="25"/>
      <c r="F27" s="25"/>
      <c r="G27" s="25"/>
    </row>
    <row r="28" spans="1:8" s="17" customFormat="1">
      <c r="A28" s="285"/>
      <c r="B28" s="283">
        <v>21001</v>
      </c>
      <c r="C28" s="176" t="s">
        <v>27</v>
      </c>
      <c r="D28" s="20"/>
      <c r="E28" s="20"/>
      <c r="F28" s="20"/>
      <c r="G28" s="20"/>
    </row>
    <row r="29" spans="1:8" s="17" customFormat="1" ht="34.5">
      <c r="A29" s="285"/>
      <c r="B29" s="283"/>
      <c r="C29" s="204" t="s">
        <v>132</v>
      </c>
      <c r="D29" s="20">
        <f>+'Հավելված N 2'!G41</f>
        <v>9650</v>
      </c>
      <c r="E29" s="20">
        <f>+'Հավելված N 2'!H41</f>
        <v>7694</v>
      </c>
      <c r="F29" s="20">
        <f>+'Հավելված N 2'!I41</f>
        <v>7694</v>
      </c>
      <c r="G29" s="20">
        <f>+'Հավելված N 2'!J41</f>
        <v>7694</v>
      </c>
      <c r="H29" s="109"/>
    </row>
    <row r="30" spans="1:8" s="17" customFormat="1">
      <c r="A30" s="285"/>
      <c r="B30" s="283"/>
      <c r="C30" s="176" t="s">
        <v>28</v>
      </c>
      <c r="D30" s="25"/>
      <c r="E30" s="25"/>
      <c r="F30" s="25"/>
      <c r="G30" s="25"/>
    </row>
    <row r="31" spans="1:8" s="17" customFormat="1" ht="86.25">
      <c r="A31" s="285"/>
      <c r="B31" s="283"/>
      <c r="C31" s="85" t="s">
        <v>214</v>
      </c>
      <c r="D31" s="25"/>
      <c r="E31" s="25"/>
      <c r="F31" s="25"/>
      <c r="G31" s="25"/>
    </row>
    <row r="32" spans="1:8" s="17" customFormat="1">
      <c r="A32" s="285"/>
      <c r="B32" s="283"/>
      <c r="C32" s="176" t="s">
        <v>29</v>
      </c>
      <c r="D32" s="25"/>
      <c r="E32" s="25"/>
      <c r="F32" s="25"/>
      <c r="G32" s="25"/>
    </row>
    <row r="33" spans="1:8" s="17" customFormat="1" ht="34.5">
      <c r="A33" s="285"/>
      <c r="B33" s="283"/>
      <c r="C33" s="85" t="s">
        <v>215</v>
      </c>
      <c r="D33" s="25"/>
      <c r="E33" s="25"/>
      <c r="F33" s="25"/>
      <c r="G33" s="25"/>
    </row>
    <row r="34" spans="1:8" s="17" customFormat="1">
      <c r="A34" s="285"/>
      <c r="B34" s="283">
        <v>21004</v>
      </c>
      <c r="C34" s="176" t="s">
        <v>27</v>
      </c>
      <c r="D34" s="20"/>
      <c r="E34" s="20"/>
      <c r="F34" s="20"/>
      <c r="G34" s="20"/>
    </row>
    <row r="35" spans="1:8" s="17" customFormat="1" ht="34.5">
      <c r="A35" s="285"/>
      <c r="B35" s="283"/>
      <c r="C35" s="204" t="s">
        <v>153</v>
      </c>
      <c r="D35" s="20">
        <f>+'Հավելված N 2'!G56</f>
        <v>0</v>
      </c>
      <c r="E35" s="20">
        <f>+'Հավելված N 2'!H56</f>
        <v>7325</v>
      </c>
      <c r="F35" s="20">
        <f>+'Հավելված N 2'!I56</f>
        <v>7325</v>
      </c>
      <c r="G35" s="20">
        <f>+'Հավելված N 2'!J56</f>
        <v>7325</v>
      </c>
      <c r="H35" s="109"/>
    </row>
    <row r="36" spans="1:8" s="17" customFormat="1">
      <c r="A36" s="285"/>
      <c r="B36" s="283"/>
      <c r="C36" s="176" t="s">
        <v>28</v>
      </c>
      <c r="D36" s="25"/>
      <c r="E36" s="25"/>
      <c r="F36" s="25"/>
      <c r="G36" s="25"/>
    </row>
    <row r="37" spans="1:8" s="17" customFormat="1" ht="34.5">
      <c r="A37" s="285"/>
      <c r="B37" s="283"/>
      <c r="C37" s="85" t="s">
        <v>216</v>
      </c>
      <c r="D37" s="25"/>
      <c r="E37" s="25"/>
      <c r="F37" s="25"/>
      <c r="G37" s="25"/>
    </row>
    <row r="38" spans="1:8" s="17" customFormat="1">
      <c r="A38" s="285"/>
      <c r="B38" s="283"/>
      <c r="C38" s="176" t="s">
        <v>29</v>
      </c>
      <c r="D38" s="25"/>
      <c r="E38" s="25"/>
      <c r="F38" s="25"/>
      <c r="G38" s="25"/>
    </row>
    <row r="39" spans="1:8" s="17" customFormat="1" ht="34.5">
      <c r="A39" s="286"/>
      <c r="B39" s="283"/>
      <c r="C39" s="85" t="s">
        <v>217</v>
      </c>
      <c r="D39" s="25"/>
      <c r="E39" s="25"/>
      <c r="F39" s="25"/>
      <c r="G39" s="25"/>
    </row>
    <row r="40" spans="1:8" ht="9.4" customHeight="1">
      <c r="A40" s="46"/>
      <c r="B40" s="83"/>
      <c r="C40" s="47"/>
      <c r="D40" s="30"/>
      <c r="E40" s="30"/>
      <c r="F40" s="30"/>
      <c r="G40" s="30"/>
    </row>
    <row r="41" spans="1:8" s="17" customFormat="1" ht="34.9" customHeight="1">
      <c r="A41" s="48"/>
      <c r="B41" s="49"/>
      <c r="C41" s="29" t="s">
        <v>55</v>
      </c>
      <c r="D41" s="50">
        <f t="shared" ref="D41:E41" si="2">+D43</f>
        <v>0</v>
      </c>
      <c r="E41" s="50">
        <f t="shared" si="2"/>
        <v>0</v>
      </c>
      <c r="F41" s="50">
        <f t="shared" ref="F41:G41" si="3">+F43</f>
        <v>0</v>
      </c>
      <c r="G41" s="50">
        <f t="shared" si="3"/>
        <v>0</v>
      </c>
    </row>
    <row r="42" spans="1:8">
      <c r="A42" s="287">
        <v>1139</v>
      </c>
      <c r="B42" s="290"/>
      <c r="C42" s="51" t="s">
        <v>24</v>
      </c>
      <c r="D42" s="50"/>
      <c r="E42" s="50"/>
      <c r="F42" s="50"/>
      <c r="G42" s="50"/>
    </row>
    <row r="43" spans="1:8" ht="19.350000000000001" customHeight="1">
      <c r="A43" s="287"/>
      <c r="B43" s="290"/>
      <c r="C43" s="29" t="s">
        <v>60</v>
      </c>
      <c r="D43" s="50">
        <f>+D49+D55</f>
        <v>0</v>
      </c>
      <c r="E43" s="50">
        <f t="shared" ref="E43:G43" si="4">+E49+E55</f>
        <v>0</v>
      </c>
      <c r="F43" s="50">
        <f t="shared" si="4"/>
        <v>0</v>
      </c>
      <c r="G43" s="50">
        <f t="shared" si="4"/>
        <v>0</v>
      </c>
    </row>
    <row r="44" spans="1:8">
      <c r="A44" s="287"/>
      <c r="B44" s="290"/>
      <c r="C44" s="44" t="s">
        <v>25</v>
      </c>
      <c r="D44" s="52"/>
      <c r="E44" s="52"/>
      <c r="F44" s="52"/>
      <c r="G44" s="52"/>
    </row>
    <row r="45" spans="1:8" ht="51.75">
      <c r="A45" s="287"/>
      <c r="B45" s="290"/>
      <c r="C45" s="47" t="s">
        <v>65</v>
      </c>
      <c r="D45" s="52"/>
      <c r="E45" s="52"/>
      <c r="F45" s="52"/>
      <c r="G45" s="52"/>
    </row>
    <row r="46" spans="1:8">
      <c r="A46" s="287"/>
      <c r="B46" s="290"/>
      <c r="C46" s="44" t="s">
        <v>26</v>
      </c>
      <c r="D46" s="52"/>
      <c r="E46" s="52"/>
      <c r="F46" s="52"/>
      <c r="G46" s="52"/>
    </row>
    <row r="47" spans="1:8" ht="34.5">
      <c r="A47" s="287"/>
      <c r="B47" s="290"/>
      <c r="C47" s="53" t="s">
        <v>66</v>
      </c>
      <c r="D47" s="52"/>
      <c r="E47" s="52"/>
      <c r="F47" s="52"/>
      <c r="G47" s="52"/>
    </row>
    <row r="48" spans="1:8" ht="18" customHeight="1">
      <c r="A48" s="287"/>
      <c r="B48" s="287" t="s">
        <v>67</v>
      </c>
      <c r="C48" s="44" t="s">
        <v>27</v>
      </c>
      <c r="D48" s="54"/>
      <c r="E48" s="54"/>
      <c r="F48" s="54"/>
      <c r="G48" s="54"/>
    </row>
    <row r="49" spans="1:7" ht="19.350000000000001" customHeight="1">
      <c r="A49" s="287"/>
      <c r="B49" s="287"/>
      <c r="C49" s="55" t="s">
        <v>60</v>
      </c>
      <c r="D49" s="56">
        <f>+'Հավելված N 2'!G77</f>
        <v>0</v>
      </c>
      <c r="E49" s="56">
        <f>+'Հավելված N 2'!H77</f>
        <v>7325</v>
      </c>
      <c r="F49" s="56">
        <f>+'Հավելված N 2'!I77</f>
        <v>7325</v>
      </c>
      <c r="G49" s="56">
        <f>+'Հավելված N 2'!J77</f>
        <v>7325</v>
      </c>
    </row>
    <row r="50" spans="1:7">
      <c r="A50" s="287"/>
      <c r="B50" s="287"/>
      <c r="C50" s="44" t="s">
        <v>28</v>
      </c>
      <c r="D50" s="57"/>
      <c r="E50" s="57"/>
      <c r="F50" s="57"/>
      <c r="G50" s="57"/>
    </row>
    <row r="51" spans="1:7" ht="86.25">
      <c r="A51" s="287"/>
      <c r="B51" s="287"/>
      <c r="C51" s="47" t="s">
        <v>68</v>
      </c>
      <c r="D51" s="57"/>
      <c r="E51" s="57"/>
      <c r="F51" s="57"/>
      <c r="G51" s="57"/>
    </row>
    <row r="52" spans="1:7">
      <c r="A52" s="287"/>
      <c r="B52" s="287"/>
      <c r="C52" s="44" t="s">
        <v>29</v>
      </c>
      <c r="D52" s="57"/>
      <c r="E52" s="57"/>
      <c r="F52" s="57"/>
      <c r="G52" s="57"/>
    </row>
    <row r="53" spans="1:7">
      <c r="A53" s="287"/>
      <c r="B53" s="287"/>
      <c r="C53" s="47" t="s">
        <v>30</v>
      </c>
      <c r="D53" s="57"/>
      <c r="E53" s="57"/>
      <c r="F53" s="57"/>
      <c r="G53" s="57"/>
    </row>
    <row r="54" spans="1:7" ht="18" customHeight="1">
      <c r="A54" s="287"/>
      <c r="B54" s="287" t="s">
        <v>67</v>
      </c>
      <c r="C54" s="44" t="s">
        <v>27</v>
      </c>
      <c r="D54" s="54"/>
      <c r="E54" s="54"/>
      <c r="F54" s="54"/>
      <c r="G54" s="54"/>
    </row>
    <row r="55" spans="1:7" ht="19.350000000000001" customHeight="1">
      <c r="A55" s="287"/>
      <c r="B55" s="287"/>
      <c r="C55" s="55" t="s">
        <v>60</v>
      </c>
      <c r="D55" s="56">
        <f>+'Հավելված N 2'!G86</f>
        <v>0</v>
      </c>
      <c r="E55" s="56">
        <f>+'Հավելված N 2'!H86</f>
        <v>-7325</v>
      </c>
      <c r="F55" s="56">
        <f>+'Հավելված N 2'!I86</f>
        <v>-7325</v>
      </c>
      <c r="G55" s="56">
        <f>+'Հավելված N 2'!J86</f>
        <v>-7325</v>
      </c>
    </row>
    <row r="56" spans="1:7">
      <c r="A56" s="287"/>
      <c r="B56" s="287"/>
      <c r="C56" s="44" t="s">
        <v>28</v>
      </c>
      <c r="D56" s="57"/>
      <c r="E56" s="57"/>
      <c r="F56" s="57"/>
      <c r="G56" s="57"/>
    </row>
    <row r="57" spans="1:7" ht="86.25">
      <c r="A57" s="287"/>
      <c r="B57" s="287"/>
      <c r="C57" s="47" t="s">
        <v>68</v>
      </c>
      <c r="D57" s="57"/>
      <c r="E57" s="57"/>
      <c r="F57" s="57"/>
      <c r="G57" s="57"/>
    </row>
    <row r="58" spans="1:7">
      <c r="A58" s="287"/>
      <c r="B58" s="287"/>
      <c r="C58" s="44" t="s">
        <v>29</v>
      </c>
      <c r="D58" s="57"/>
      <c r="E58" s="57"/>
      <c r="F58" s="57"/>
      <c r="G58" s="57"/>
    </row>
    <row r="59" spans="1:7">
      <c r="A59" s="287"/>
      <c r="B59" s="287"/>
      <c r="C59" s="47" t="s">
        <v>30</v>
      </c>
      <c r="D59" s="57"/>
      <c r="E59" s="57"/>
      <c r="F59" s="57"/>
      <c r="G59" s="57"/>
    </row>
  </sheetData>
  <mergeCells count="19">
    <mergeCell ref="D1:E1"/>
    <mergeCell ref="D2:E2"/>
    <mergeCell ref="D3:E3"/>
    <mergeCell ref="D10:G10"/>
    <mergeCell ref="F1:G1"/>
    <mergeCell ref="A6:G6"/>
    <mergeCell ref="A10:B10"/>
    <mergeCell ref="C10:C11"/>
    <mergeCell ref="F3:G3"/>
    <mergeCell ref="F2:G2"/>
    <mergeCell ref="B28:B33"/>
    <mergeCell ref="B34:B39"/>
    <mergeCell ref="A15:A39"/>
    <mergeCell ref="B54:B59"/>
    <mergeCell ref="A42:A59"/>
    <mergeCell ref="B15:B20"/>
    <mergeCell ref="B22:B27"/>
    <mergeCell ref="B42:B47"/>
    <mergeCell ref="B48:B53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4"/>
  <sheetViews>
    <sheetView topLeftCell="A7" zoomScaleNormal="100" zoomScaleSheetLayoutView="100" workbookViewId="0">
      <selection activeCell="L11" sqref="L11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10" width="19.7109375" style="3" customWidth="1"/>
    <col min="11" max="13" width="15" style="3" customWidth="1"/>
    <col min="14" max="16384" width="9.140625" style="3"/>
  </cols>
  <sheetData>
    <row r="1" spans="1:10" s="82" customFormat="1" ht="37.5" customHeight="1">
      <c r="F1" s="291" t="s">
        <v>41</v>
      </c>
      <c r="G1" s="291"/>
      <c r="H1" s="291"/>
      <c r="I1" s="291"/>
      <c r="J1" s="291"/>
    </row>
    <row r="2" spans="1:10" s="80" customFormat="1" ht="17.45" customHeight="1">
      <c r="F2" s="292" t="s">
        <v>100</v>
      </c>
      <c r="G2" s="292"/>
      <c r="H2" s="292"/>
      <c r="I2" s="292"/>
      <c r="J2" s="292"/>
    </row>
    <row r="3" spans="1:10" s="80" customFormat="1" ht="17.45" customHeight="1">
      <c r="F3" s="292" t="s">
        <v>8</v>
      </c>
      <c r="G3" s="292"/>
      <c r="H3" s="292"/>
      <c r="I3" s="292"/>
      <c r="J3" s="292"/>
    </row>
    <row r="4" spans="1:10" ht="13.5" customHeight="1"/>
    <row r="5" spans="1:10" ht="13.5" customHeight="1"/>
    <row r="6" spans="1:10" ht="13.5" customHeight="1"/>
    <row r="7" spans="1:10" ht="52.5" customHeight="1">
      <c r="A7" s="296" t="s">
        <v>118</v>
      </c>
      <c r="B7" s="296"/>
      <c r="C7" s="296"/>
      <c r="D7" s="296"/>
      <c r="E7" s="296"/>
      <c r="F7" s="296"/>
      <c r="G7" s="296"/>
      <c r="H7" s="296"/>
      <c r="I7" s="296"/>
      <c r="J7" s="296"/>
    </row>
    <row r="8" spans="1:10">
      <c r="A8" s="282"/>
      <c r="B8" s="282"/>
      <c r="C8" s="282"/>
      <c r="D8" s="282"/>
      <c r="E8" s="282"/>
      <c r="F8" s="282"/>
      <c r="G8" s="282"/>
      <c r="H8" s="282"/>
      <c r="I8" s="282"/>
      <c r="J8" s="282"/>
    </row>
    <row r="10" spans="1:10">
      <c r="H10" s="156"/>
      <c r="J10" s="80" t="s">
        <v>21</v>
      </c>
    </row>
    <row r="11" spans="1:10" s="17" customFormat="1" ht="36.6" customHeight="1">
      <c r="A11" s="311" t="s">
        <v>22</v>
      </c>
      <c r="B11" s="311"/>
      <c r="C11" s="311"/>
      <c r="D11" s="311" t="s">
        <v>11</v>
      </c>
      <c r="E11" s="311"/>
      <c r="F11" s="311" t="s">
        <v>17</v>
      </c>
      <c r="G11" s="293" t="s">
        <v>51</v>
      </c>
      <c r="H11" s="294"/>
      <c r="I11" s="294"/>
      <c r="J11" s="295"/>
    </row>
    <row r="12" spans="1:10" s="17" customFormat="1" ht="34.5">
      <c r="A12" s="81" t="s">
        <v>49</v>
      </c>
      <c r="B12" s="81" t="s">
        <v>50</v>
      </c>
      <c r="C12" s="81" t="s">
        <v>23</v>
      </c>
      <c r="D12" s="81" t="s">
        <v>15</v>
      </c>
      <c r="E12" s="81" t="s">
        <v>37</v>
      </c>
      <c r="F12" s="311"/>
      <c r="G12" s="158" t="s">
        <v>101</v>
      </c>
      <c r="H12" s="158" t="s">
        <v>99</v>
      </c>
      <c r="I12" s="81" t="s">
        <v>13</v>
      </c>
      <c r="J12" s="81" t="s">
        <v>14</v>
      </c>
    </row>
    <row r="13" spans="1:10" s="17" customFormat="1" ht="34.9" customHeight="1">
      <c r="A13" s="16"/>
      <c r="B13" s="16"/>
      <c r="C13" s="16"/>
      <c r="D13" s="81"/>
      <c r="E13" s="81"/>
      <c r="F13" s="24" t="s">
        <v>20</v>
      </c>
      <c r="G13" s="15">
        <f>+G15+G66</f>
        <v>0</v>
      </c>
      <c r="H13" s="15">
        <f>+H15+H66</f>
        <v>0</v>
      </c>
      <c r="I13" s="15">
        <f>+I15+I66</f>
        <v>0</v>
      </c>
      <c r="J13" s="15">
        <f>+J15+J66</f>
        <v>0</v>
      </c>
    </row>
    <row r="14" spans="1:10" s="17" customFormat="1">
      <c r="A14" s="16"/>
      <c r="B14" s="16"/>
      <c r="C14" s="16"/>
      <c r="D14" s="81"/>
      <c r="E14" s="81"/>
      <c r="F14" s="16" t="s">
        <v>208</v>
      </c>
      <c r="G14" s="2"/>
      <c r="H14" s="2"/>
      <c r="I14" s="2"/>
      <c r="J14" s="2"/>
    </row>
    <row r="15" spans="1:10" s="17" customFormat="1" ht="34.5">
      <c r="A15" s="16"/>
      <c r="B15" s="16"/>
      <c r="C15" s="16"/>
      <c r="D15" s="81"/>
      <c r="E15" s="81"/>
      <c r="F15" s="5" t="s">
        <v>39</v>
      </c>
      <c r="G15" s="2">
        <f>+G16</f>
        <v>0</v>
      </c>
      <c r="H15" s="2">
        <f t="shared" ref="H15:J15" si="0">+H16</f>
        <v>0</v>
      </c>
      <c r="I15" s="2">
        <f t="shared" si="0"/>
        <v>0</v>
      </c>
      <c r="J15" s="2">
        <f t="shared" si="0"/>
        <v>0</v>
      </c>
    </row>
    <row r="16" spans="1:10" s="17" customFormat="1" ht="17.45" customHeight="1">
      <c r="A16" s="304" t="s">
        <v>46</v>
      </c>
      <c r="B16" s="312"/>
      <c r="C16" s="290"/>
      <c r="D16" s="253"/>
      <c r="E16" s="179"/>
      <c r="F16" s="29" t="s">
        <v>47</v>
      </c>
      <c r="G16" s="2">
        <f t="shared" ref="G16:H16" si="1">+G18</f>
        <v>0</v>
      </c>
      <c r="H16" s="2">
        <f t="shared" si="1"/>
        <v>0</v>
      </c>
      <c r="I16" s="2">
        <f t="shared" ref="I16:J16" si="2">+I18</f>
        <v>0</v>
      </c>
      <c r="J16" s="2">
        <f t="shared" si="2"/>
        <v>0</v>
      </c>
    </row>
    <row r="17" spans="1:18" s="17" customFormat="1" ht="16.899999999999999" customHeight="1">
      <c r="A17" s="304"/>
      <c r="B17" s="312"/>
      <c r="C17" s="290"/>
      <c r="D17" s="254"/>
      <c r="E17" s="180"/>
      <c r="F17" s="30" t="s">
        <v>18</v>
      </c>
      <c r="G17" s="6"/>
      <c r="H17" s="6"/>
      <c r="I17" s="7"/>
      <c r="J17" s="6"/>
    </row>
    <row r="18" spans="1:18" s="17" customFormat="1">
      <c r="A18" s="304"/>
      <c r="B18" s="304" t="s">
        <v>196</v>
      </c>
      <c r="C18" s="290"/>
      <c r="D18" s="254"/>
      <c r="E18" s="180"/>
      <c r="F18" s="204" t="s">
        <v>198</v>
      </c>
      <c r="G18" s="7">
        <f>+G20+G35</f>
        <v>0</v>
      </c>
      <c r="H18" s="7">
        <f t="shared" ref="H18:J18" si="3">+H20+H35</f>
        <v>0</v>
      </c>
      <c r="I18" s="7">
        <f t="shared" si="3"/>
        <v>0</v>
      </c>
      <c r="J18" s="7">
        <f t="shared" si="3"/>
        <v>0</v>
      </c>
    </row>
    <row r="19" spans="1:18" s="17" customFormat="1" ht="16.899999999999999" customHeight="1">
      <c r="A19" s="304"/>
      <c r="B19" s="304"/>
      <c r="C19" s="290"/>
      <c r="D19" s="254"/>
      <c r="E19" s="180"/>
      <c r="F19" s="30" t="s">
        <v>18</v>
      </c>
      <c r="G19" s="7"/>
      <c r="H19" s="6"/>
      <c r="I19" s="7"/>
      <c r="J19" s="6"/>
    </row>
    <row r="20" spans="1:18" s="17" customFormat="1">
      <c r="A20" s="304"/>
      <c r="B20" s="304"/>
      <c r="C20" s="301" t="s">
        <v>196</v>
      </c>
      <c r="D20" s="254"/>
      <c r="E20" s="180"/>
      <c r="F20" s="204" t="s">
        <v>205</v>
      </c>
      <c r="G20" s="7">
        <f t="shared" ref="G20:J20" si="4">+G22</f>
        <v>-9650</v>
      </c>
      <c r="H20" s="7">
        <f t="shared" si="4"/>
        <v>-15019</v>
      </c>
      <c r="I20" s="7">
        <f t="shared" si="4"/>
        <v>-15019</v>
      </c>
      <c r="J20" s="7">
        <f t="shared" si="4"/>
        <v>-15019</v>
      </c>
      <c r="K20" s="18"/>
      <c r="L20" s="18"/>
      <c r="M20" s="18"/>
      <c r="N20" s="18"/>
      <c r="O20" s="18"/>
      <c r="P20" s="18"/>
      <c r="Q20" s="18"/>
      <c r="R20" s="18"/>
    </row>
    <row r="21" spans="1:18" s="17" customFormat="1" ht="16.899999999999999" customHeight="1">
      <c r="A21" s="304"/>
      <c r="B21" s="304"/>
      <c r="C21" s="302"/>
      <c r="D21" s="254"/>
      <c r="E21" s="180"/>
      <c r="F21" s="30" t="s">
        <v>18</v>
      </c>
      <c r="G21" s="7"/>
      <c r="H21" s="19"/>
      <c r="I21" s="7"/>
      <c r="J21" s="19"/>
      <c r="K21" s="18"/>
      <c r="L21" s="18"/>
      <c r="M21" s="18"/>
      <c r="N21" s="18"/>
      <c r="O21" s="18"/>
      <c r="P21" s="18"/>
      <c r="Q21" s="18"/>
      <c r="R21" s="18"/>
    </row>
    <row r="22" spans="1:18" s="17" customFormat="1" ht="34.5">
      <c r="A22" s="304"/>
      <c r="B22" s="304"/>
      <c r="C22" s="302"/>
      <c r="D22" s="254"/>
      <c r="E22" s="180"/>
      <c r="F22" s="31" t="s">
        <v>32</v>
      </c>
      <c r="G22" s="7">
        <f>+G24</f>
        <v>-9650</v>
      </c>
      <c r="H22" s="7">
        <f t="shared" ref="H22:J22" si="5">+H24</f>
        <v>-15019</v>
      </c>
      <c r="I22" s="7">
        <f t="shared" si="5"/>
        <v>-15019</v>
      </c>
      <c r="J22" s="7">
        <f t="shared" si="5"/>
        <v>-15019</v>
      </c>
      <c r="K22" s="18"/>
      <c r="L22" s="18"/>
      <c r="M22" s="18"/>
      <c r="N22" s="18"/>
      <c r="O22" s="18"/>
      <c r="P22" s="18"/>
      <c r="Q22" s="18"/>
      <c r="R22" s="18"/>
    </row>
    <row r="23" spans="1:18" s="17" customFormat="1" ht="16.899999999999999" customHeight="1">
      <c r="A23" s="304"/>
      <c r="B23" s="304"/>
      <c r="C23" s="302"/>
      <c r="D23" s="254"/>
      <c r="E23" s="180"/>
      <c r="F23" s="30" t="s">
        <v>18</v>
      </c>
      <c r="G23" s="7"/>
      <c r="H23" s="19"/>
      <c r="I23" s="7"/>
      <c r="J23" s="19"/>
      <c r="K23" s="18"/>
      <c r="L23" s="18"/>
      <c r="M23" s="18"/>
      <c r="N23" s="18"/>
      <c r="O23" s="18"/>
      <c r="P23" s="18"/>
      <c r="Q23" s="18"/>
      <c r="R23" s="18"/>
    </row>
    <row r="24" spans="1:18" s="17" customFormat="1" ht="18" customHeight="1">
      <c r="A24" s="304"/>
      <c r="B24" s="304"/>
      <c r="C24" s="302"/>
      <c r="D24" s="87">
        <v>1075</v>
      </c>
      <c r="E24" s="310" t="s">
        <v>188</v>
      </c>
      <c r="F24" s="310"/>
      <c r="G24" s="2">
        <f>+G26</f>
        <v>-9650</v>
      </c>
      <c r="H24" s="2">
        <f t="shared" ref="H24:J24" si="6">+H26</f>
        <v>-15019</v>
      </c>
      <c r="I24" s="2">
        <f t="shared" si="6"/>
        <v>-15019</v>
      </c>
      <c r="J24" s="2">
        <f t="shared" si="6"/>
        <v>-15019</v>
      </c>
      <c r="K24" s="18"/>
      <c r="L24" s="18"/>
      <c r="M24" s="18"/>
      <c r="N24" s="18"/>
      <c r="O24" s="18"/>
      <c r="P24" s="18"/>
      <c r="Q24" s="18"/>
      <c r="R24" s="18"/>
    </row>
    <row r="25" spans="1:18" s="17" customFormat="1" ht="16.899999999999999" customHeight="1">
      <c r="A25" s="304"/>
      <c r="B25" s="304"/>
      <c r="C25" s="302"/>
      <c r="D25" s="319"/>
      <c r="E25" s="180"/>
      <c r="F25" s="30" t="s">
        <v>18</v>
      </c>
      <c r="G25" s="2"/>
      <c r="H25" s="2"/>
      <c r="I25" s="2"/>
      <c r="J25" s="2"/>
      <c r="K25" s="18"/>
      <c r="L25" s="18"/>
      <c r="M25" s="18"/>
      <c r="N25" s="18"/>
      <c r="O25" s="18"/>
      <c r="P25" s="18"/>
      <c r="Q25" s="18"/>
      <c r="R25" s="18"/>
    </row>
    <row r="26" spans="1:18" s="17" customFormat="1" ht="34.5">
      <c r="A26" s="304"/>
      <c r="B26" s="304"/>
      <c r="C26" s="302"/>
      <c r="D26" s="319"/>
      <c r="E26" s="87">
        <v>11004</v>
      </c>
      <c r="F26" s="35" t="s">
        <v>189</v>
      </c>
      <c r="G26" s="20">
        <f t="shared" ref="G26:J26" si="7">+G28</f>
        <v>-9650</v>
      </c>
      <c r="H26" s="20">
        <f t="shared" si="7"/>
        <v>-15019</v>
      </c>
      <c r="I26" s="20">
        <f t="shared" si="7"/>
        <v>-15019</v>
      </c>
      <c r="J26" s="20">
        <f t="shared" si="7"/>
        <v>-15019</v>
      </c>
      <c r="K26" s="18"/>
      <c r="L26" s="18"/>
      <c r="M26" s="18"/>
      <c r="N26" s="18"/>
      <c r="O26" s="18"/>
      <c r="P26" s="18"/>
      <c r="Q26" s="18"/>
      <c r="R26" s="18"/>
    </row>
    <row r="27" spans="1:18" s="17" customFormat="1">
      <c r="A27" s="304"/>
      <c r="B27" s="304"/>
      <c r="C27" s="302"/>
      <c r="D27" s="319"/>
      <c r="E27" s="290"/>
      <c r="F27" s="30" t="s">
        <v>38</v>
      </c>
      <c r="G27" s="7"/>
      <c r="H27" s="6"/>
      <c r="I27" s="7"/>
      <c r="J27" s="6"/>
    </row>
    <row r="28" spans="1:18" s="21" customFormat="1" ht="36.6" customHeight="1">
      <c r="A28" s="304"/>
      <c r="B28" s="304"/>
      <c r="C28" s="302"/>
      <c r="D28" s="319"/>
      <c r="E28" s="290"/>
      <c r="F28" s="33" t="s">
        <v>32</v>
      </c>
      <c r="G28" s="14">
        <f t="shared" ref="G28:J28" si="8">+G30</f>
        <v>-9650</v>
      </c>
      <c r="H28" s="8">
        <f t="shared" si="8"/>
        <v>-15019</v>
      </c>
      <c r="I28" s="258">
        <f t="shared" si="8"/>
        <v>-15019</v>
      </c>
      <c r="J28" s="8">
        <f t="shared" si="8"/>
        <v>-15019</v>
      </c>
    </row>
    <row r="29" spans="1:18" s="17" customFormat="1" ht="51.75">
      <c r="A29" s="304"/>
      <c r="B29" s="304"/>
      <c r="C29" s="302"/>
      <c r="D29" s="319"/>
      <c r="E29" s="290"/>
      <c r="F29" s="30" t="s">
        <v>33</v>
      </c>
      <c r="G29" s="9"/>
      <c r="H29" s="6"/>
      <c r="I29" s="259"/>
      <c r="J29" s="6"/>
    </row>
    <row r="30" spans="1:18" s="17" customFormat="1" ht="16.899999999999999" customHeight="1">
      <c r="A30" s="304"/>
      <c r="B30" s="304"/>
      <c r="C30" s="302"/>
      <c r="D30" s="319"/>
      <c r="E30" s="290"/>
      <c r="F30" s="203" t="s">
        <v>19</v>
      </c>
      <c r="G30" s="9">
        <f>+G31</f>
        <v>-9650</v>
      </c>
      <c r="H30" s="9">
        <f t="shared" ref="H30:J30" si="9">+H31</f>
        <v>-15019</v>
      </c>
      <c r="I30" s="259">
        <f t="shared" si="9"/>
        <v>-15019</v>
      </c>
      <c r="J30" s="9">
        <f t="shared" si="9"/>
        <v>-15019</v>
      </c>
    </row>
    <row r="31" spans="1:18" s="17" customFormat="1" ht="16.899999999999999" customHeight="1">
      <c r="A31" s="304"/>
      <c r="B31" s="304"/>
      <c r="C31" s="302"/>
      <c r="D31" s="319"/>
      <c r="E31" s="290"/>
      <c r="F31" s="30" t="s">
        <v>201</v>
      </c>
      <c r="G31" s="9">
        <f>+G32</f>
        <v>-9650</v>
      </c>
      <c r="H31" s="9">
        <f t="shared" ref="G31:J33" si="10">+H32</f>
        <v>-15019</v>
      </c>
      <c r="I31" s="259">
        <f t="shared" si="10"/>
        <v>-15019</v>
      </c>
      <c r="J31" s="9">
        <f t="shared" si="10"/>
        <v>-15019</v>
      </c>
    </row>
    <row r="32" spans="1:18" s="17" customFormat="1">
      <c r="A32" s="304"/>
      <c r="B32" s="304"/>
      <c r="C32" s="302"/>
      <c r="D32" s="319"/>
      <c r="E32" s="290"/>
      <c r="F32" s="30" t="s">
        <v>202</v>
      </c>
      <c r="G32" s="9">
        <f>+G33</f>
        <v>-9650</v>
      </c>
      <c r="H32" s="9">
        <f>+H33</f>
        <v>-15019</v>
      </c>
      <c r="I32" s="259">
        <f>+I33</f>
        <v>-15019</v>
      </c>
      <c r="J32" s="9">
        <f>+J33</f>
        <v>-15019</v>
      </c>
    </row>
    <row r="33" spans="1:18" s="17" customFormat="1" ht="34.5">
      <c r="A33" s="304"/>
      <c r="B33" s="304"/>
      <c r="C33" s="302"/>
      <c r="D33" s="319"/>
      <c r="E33" s="290"/>
      <c r="F33" s="30" t="s">
        <v>206</v>
      </c>
      <c r="G33" s="9">
        <f t="shared" si="10"/>
        <v>-9650</v>
      </c>
      <c r="H33" s="9">
        <f t="shared" si="10"/>
        <v>-15019</v>
      </c>
      <c r="I33" s="259">
        <f t="shared" si="10"/>
        <v>-15019</v>
      </c>
      <c r="J33" s="9">
        <f t="shared" si="10"/>
        <v>-15019</v>
      </c>
      <c r="K33" s="22"/>
    </row>
    <row r="34" spans="1:18" s="17" customFormat="1" ht="34.5">
      <c r="A34" s="304"/>
      <c r="B34" s="304"/>
      <c r="C34" s="303"/>
      <c r="D34" s="319"/>
      <c r="E34" s="290"/>
      <c r="F34" s="175" t="s">
        <v>207</v>
      </c>
      <c r="G34" s="9">
        <v>-9650</v>
      </c>
      <c r="H34" s="9">
        <f>+'Հավելված N 5'!G13</f>
        <v>-15019</v>
      </c>
      <c r="I34" s="259">
        <f>+H34</f>
        <v>-15019</v>
      </c>
      <c r="J34" s="9">
        <f>+I34</f>
        <v>-15019</v>
      </c>
      <c r="K34" s="23"/>
    </row>
    <row r="35" spans="1:18" s="17" customFormat="1" ht="34.5">
      <c r="A35" s="304"/>
      <c r="B35" s="304"/>
      <c r="C35" s="301" t="s">
        <v>197</v>
      </c>
      <c r="D35" s="254"/>
      <c r="E35" s="180"/>
      <c r="F35" s="29" t="s">
        <v>140</v>
      </c>
      <c r="G35" s="7">
        <f t="shared" ref="G35:H35" si="11">+G37</f>
        <v>9650</v>
      </c>
      <c r="H35" s="7">
        <f t="shared" si="11"/>
        <v>15019</v>
      </c>
      <c r="I35" s="7">
        <f t="shared" ref="I35:J35" si="12">+I37</f>
        <v>15019</v>
      </c>
      <c r="J35" s="7">
        <f t="shared" si="12"/>
        <v>15019</v>
      </c>
      <c r="K35" s="18"/>
      <c r="L35" s="18"/>
      <c r="M35" s="18"/>
      <c r="N35" s="18"/>
      <c r="O35" s="18"/>
      <c r="P35" s="18"/>
      <c r="Q35" s="18"/>
      <c r="R35" s="18"/>
    </row>
    <row r="36" spans="1:18" s="17" customFormat="1" ht="16.899999999999999" customHeight="1">
      <c r="A36" s="304"/>
      <c r="B36" s="304"/>
      <c r="C36" s="302"/>
      <c r="D36" s="254"/>
      <c r="E36" s="180"/>
      <c r="F36" s="30" t="s">
        <v>18</v>
      </c>
      <c r="G36" s="7"/>
      <c r="H36" s="19"/>
      <c r="I36" s="7"/>
      <c r="J36" s="19"/>
      <c r="K36" s="18"/>
      <c r="L36" s="18"/>
      <c r="M36" s="18"/>
      <c r="N36" s="18"/>
      <c r="O36" s="18"/>
      <c r="P36" s="18"/>
      <c r="Q36" s="18"/>
      <c r="R36" s="18"/>
    </row>
    <row r="37" spans="1:18" s="17" customFormat="1" ht="34.5">
      <c r="A37" s="304"/>
      <c r="B37" s="304"/>
      <c r="C37" s="302"/>
      <c r="D37" s="254"/>
      <c r="E37" s="180"/>
      <c r="F37" s="31" t="s">
        <v>32</v>
      </c>
      <c r="G37" s="7">
        <f t="shared" ref="G37:H37" si="13">+G39</f>
        <v>9650</v>
      </c>
      <c r="H37" s="19">
        <f t="shared" si="13"/>
        <v>15019</v>
      </c>
      <c r="I37" s="7">
        <f t="shared" ref="I37:J37" si="14">+I39</f>
        <v>15019</v>
      </c>
      <c r="J37" s="19">
        <f t="shared" si="14"/>
        <v>15019</v>
      </c>
      <c r="K37" s="18"/>
      <c r="L37" s="18"/>
      <c r="M37" s="18"/>
      <c r="N37" s="18"/>
      <c r="O37" s="18"/>
      <c r="P37" s="18"/>
      <c r="Q37" s="18"/>
      <c r="R37" s="18"/>
    </row>
    <row r="38" spans="1:18" s="17" customFormat="1" ht="16.899999999999999" customHeight="1">
      <c r="A38" s="304"/>
      <c r="B38" s="304"/>
      <c r="C38" s="302"/>
      <c r="D38" s="255"/>
      <c r="E38" s="256"/>
      <c r="F38" s="30" t="s">
        <v>18</v>
      </c>
      <c r="G38" s="7"/>
      <c r="H38" s="19"/>
      <c r="I38" s="7"/>
      <c r="J38" s="19"/>
      <c r="K38" s="18"/>
      <c r="L38" s="18"/>
      <c r="M38" s="18"/>
      <c r="N38" s="18"/>
      <c r="O38" s="18"/>
      <c r="P38" s="18"/>
      <c r="Q38" s="18"/>
      <c r="R38" s="18"/>
    </row>
    <row r="39" spans="1:18" s="17" customFormat="1" ht="18" customHeight="1">
      <c r="A39" s="304"/>
      <c r="B39" s="304"/>
      <c r="C39" s="302"/>
      <c r="D39" s="284">
        <v>1075</v>
      </c>
      <c r="E39" s="310" t="s">
        <v>188</v>
      </c>
      <c r="F39" s="310"/>
      <c r="G39" s="2">
        <f>+G41+G56</f>
        <v>9650</v>
      </c>
      <c r="H39" s="2">
        <f t="shared" ref="H39:J39" si="15">+H41+H56</f>
        <v>15019</v>
      </c>
      <c r="I39" s="2">
        <f t="shared" si="15"/>
        <v>15019</v>
      </c>
      <c r="J39" s="2">
        <f t="shared" si="15"/>
        <v>15019</v>
      </c>
      <c r="K39" s="18"/>
      <c r="L39" s="18"/>
      <c r="M39" s="18"/>
      <c r="N39" s="18"/>
      <c r="O39" s="18"/>
      <c r="P39" s="18"/>
      <c r="Q39" s="18"/>
      <c r="R39" s="18"/>
    </row>
    <row r="40" spans="1:18" s="17" customFormat="1" ht="16.899999999999999" customHeight="1">
      <c r="A40" s="304"/>
      <c r="B40" s="304"/>
      <c r="C40" s="302"/>
      <c r="D40" s="285"/>
      <c r="E40" s="32"/>
      <c r="F40" s="30" t="s">
        <v>18</v>
      </c>
      <c r="G40" s="2"/>
      <c r="H40" s="2"/>
      <c r="I40" s="2"/>
      <c r="J40" s="2"/>
      <c r="K40" s="18"/>
      <c r="L40" s="18"/>
      <c r="M40" s="18"/>
      <c r="N40" s="18"/>
      <c r="O40" s="18"/>
      <c r="P40" s="18"/>
      <c r="Q40" s="18"/>
      <c r="R40" s="18"/>
    </row>
    <row r="41" spans="1:18" s="17" customFormat="1" ht="34.5">
      <c r="A41" s="304"/>
      <c r="B41" s="304"/>
      <c r="C41" s="302"/>
      <c r="D41" s="285"/>
      <c r="E41" s="87">
        <v>21001</v>
      </c>
      <c r="F41" s="35" t="s">
        <v>132</v>
      </c>
      <c r="G41" s="20">
        <f t="shared" ref="G41:H41" si="16">+G43</f>
        <v>9650</v>
      </c>
      <c r="H41" s="20">
        <f t="shared" si="16"/>
        <v>7694</v>
      </c>
      <c r="I41" s="20">
        <f t="shared" ref="I41:J41" si="17">+I43</f>
        <v>7694</v>
      </c>
      <c r="J41" s="20">
        <f t="shared" si="17"/>
        <v>7694</v>
      </c>
      <c r="K41" s="18"/>
      <c r="L41" s="18"/>
      <c r="M41" s="18"/>
      <c r="N41" s="18"/>
      <c r="O41" s="18"/>
      <c r="P41" s="18"/>
      <c r="Q41" s="18"/>
      <c r="R41" s="18"/>
    </row>
    <row r="42" spans="1:18" s="17" customFormat="1">
      <c r="A42" s="304"/>
      <c r="B42" s="304"/>
      <c r="C42" s="302"/>
      <c r="D42" s="285"/>
      <c r="E42" s="313"/>
      <c r="F42" s="30" t="s">
        <v>38</v>
      </c>
      <c r="G42" s="7"/>
      <c r="H42" s="6"/>
      <c r="I42" s="7"/>
      <c r="J42" s="6"/>
    </row>
    <row r="43" spans="1:18" s="21" customFormat="1" ht="36.6" customHeight="1">
      <c r="A43" s="304"/>
      <c r="B43" s="304"/>
      <c r="C43" s="302"/>
      <c r="D43" s="285"/>
      <c r="E43" s="314"/>
      <c r="F43" s="33" t="s">
        <v>32</v>
      </c>
      <c r="G43" s="14">
        <f t="shared" ref="G43:H43" si="18">+G45</f>
        <v>9650</v>
      </c>
      <c r="H43" s="8">
        <f t="shared" si="18"/>
        <v>7694</v>
      </c>
      <c r="I43" s="258">
        <f t="shared" ref="I43:J43" si="19">+I45</f>
        <v>7694</v>
      </c>
      <c r="J43" s="8">
        <f t="shared" si="19"/>
        <v>7694</v>
      </c>
    </row>
    <row r="44" spans="1:18" s="17" customFormat="1" ht="51.75">
      <c r="A44" s="304"/>
      <c r="B44" s="304"/>
      <c r="C44" s="302"/>
      <c r="D44" s="285"/>
      <c r="E44" s="314"/>
      <c r="F44" s="30" t="s">
        <v>33</v>
      </c>
      <c r="G44" s="9"/>
      <c r="H44" s="6"/>
      <c r="I44" s="259"/>
      <c r="J44" s="6"/>
    </row>
    <row r="45" spans="1:18" s="17" customFormat="1" ht="16.899999999999999" customHeight="1">
      <c r="A45" s="304"/>
      <c r="B45" s="304"/>
      <c r="C45" s="302"/>
      <c r="D45" s="285"/>
      <c r="E45" s="314"/>
      <c r="F45" s="84" t="s">
        <v>19</v>
      </c>
      <c r="G45" s="9">
        <f>+G46+G50</f>
        <v>9650</v>
      </c>
      <c r="H45" s="9">
        <f t="shared" ref="H45:J45" si="20">+H46+H50</f>
        <v>7694</v>
      </c>
      <c r="I45" s="259">
        <f t="shared" si="20"/>
        <v>7694</v>
      </c>
      <c r="J45" s="9">
        <f t="shared" si="20"/>
        <v>7694</v>
      </c>
    </row>
    <row r="46" spans="1:18" s="17" customFormat="1" ht="16.899999999999999" customHeight="1">
      <c r="A46" s="304"/>
      <c r="B46" s="304"/>
      <c r="C46" s="302"/>
      <c r="D46" s="285"/>
      <c r="E46" s="314"/>
      <c r="F46" s="30" t="s">
        <v>201</v>
      </c>
      <c r="G46" s="9">
        <f>+G47</f>
        <v>9650</v>
      </c>
      <c r="H46" s="9">
        <f t="shared" ref="G46:J48" si="21">+H47</f>
        <v>9650</v>
      </c>
      <c r="I46" s="259">
        <f t="shared" si="21"/>
        <v>9650</v>
      </c>
      <c r="J46" s="9">
        <f t="shared" si="21"/>
        <v>9650</v>
      </c>
    </row>
    <row r="47" spans="1:18" s="17" customFormat="1">
      <c r="A47" s="304"/>
      <c r="B47" s="304"/>
      <c r="C47" s="302"/>
      <c r="D47" s="285"/>
      <c r="E47" s="314"/>
      <c r="F47" s="30" t="s">
        <v>202</v>
      </c>
      <c r="G47" s="9">
        <f>+G48</f>
        <v>9650</v>
      </c>
      <c r="H47" s="9">
        <f>+H48</f>
        <v>9650</v>
      </c>
      <c r="I47" s="259">
        <f>+I48</f>
        <v>9650</v>
      </c>
      <c r="J47" s="9">
        <f>+J48</f>
        <v>9650</v>
      </c>
    </row>
    <row r="48" spans="1:18" s="17" customFormat="1" ht="34.5">
      <c r="A48" s="304"/>
      <c r="B48" s="304"/>
      <c r="C48" s="302"/>
      <c r="D48" s="285"/>
      <c r="E48" s="314"/>
      <c r="F48" s="30" t="s">
        <v>203</v>
      </c>
      <c r="G48" s="9">
        <f t="shared" si="21"/>
        <v>9650</v>
      </c>
      <c r="H48" s="9">
        <f t="shared" si="21"/>
        <v>9650</v>
      </c>
      <c r="I48" s="259">
        <f t="shared" si="21"/>
        <v>9650</v>
      </c>
      <c r="J48" s="9">
        <f t="shared" si="21"/>
        <v>9650</v>
      </c>
      <c r="K48" s="22"/>
    </row>
    <row r="49" spans="1:18" s="17" customFormat="1" ht="34.5">
      <c r="A49" s="304"/>
      <c r="B49" s="304"/>
      <c r="C49" s="302"/>
      <c r="D49" s="285"/>
      <c r="E49" s="314"/>
      <c r="F49" s="175" t="s">
        <v>204</v>
      </c>
      <c r="G49" s="9">
        <f>+'Հավելված N 5'!G15</f>
        <v>9650</v>
      </c>
      <c r="H49" s="9">
        <f>+G49</f>
        <v>9650</v>
      </c>
      <c r="I49" s="259">
        <f>+H49</f>
        <v>9650</v>
      </c>
      <c r="J49" s="9">
        <f>+I49</f>
        <v>9650</v>
      </c>
      <c r="K49" s="23"/>
    </row>
    <row r="50" spans="1:18" s="17" customFormat="1" ht="16.899999999999999" customHeight="1">
      <c r="A50" s="304"/>
      <c r="B50" s="304"/>
      <c r="C50" s="302"/>
      <c r="D50" s="285"/>
      <c r="E50" s="314"/>
      <c r="F50" s="30" t="s">
        <v>119</v>
      </c>
      <c r="G50" s="9">
        <f>+G51</f>
        <v>0</v>
      </c>
      <c r="H50" s="9">
        <f t="shared" ref="G50:J52" si="22">+H51</f>
        <v>-1956</v>
      </c>
      <c r="I50" s="259">
        <f t="shared" si="22"/>
        <v>-1956</v>
      </c>
      <c r="J50" s="9">
        <f t="shared" si="22"/>
        <v>-1956</v>
      </c>
    </row>
    <row r="51" spans="1:18" s="17" customFormat="1">
      <c r="A51" s="304"/>
      <c r="B51" s="304"/>
      <c r="C51" s="302"/>
      <c r="D51" s="285"/>
      <c r="E51" s="314"/>
      <c r="F51" s="30" t="s">
        <v>120</v>
      </c>
      <c r="G51" s="9">
        <f>+G52+G54</f>
        <v>0</v>
      </c>
      <c r="H51" s="9">
        <f t="shared" ref="H51:J51" si="23">+H52+H54</f>
        <v>-1956</v>
      </c>
      <c r="I51" s="259">
        <f t="shared" si="23"/>
        <v>-1956</v>
      </c>
      <c r="J51" s="9">
        <f t="shared" si="23"/>
        <v>-1956</v>
      </c>
    </row>
    <row r="52" spans="1:18" s="17" customFormat="1">
      <c r="A52" s="304"/>
      <c r="B52" s="304"/>
      <c r="C52" s="302"/>
      <c r="D52" s="285"/>
      <c r="E52" s="314"/>
      <c r="F52" s="30" t="s">
        <v>121</v>
      </c>
      <c r="G52" s="9">
        <f t="shared" si="22"/>
        <v>0</v>
      </c>
      <c r="H52" s="9">
        <f t="shared" si="22"/>
        <v>-684</v>
      </c>
      <c r="I52" s="259">
        <f t="shared" si="22"/>
        <v>-684</v>
      </c>
      <c r="J52" s="9">
        <f t="shared" si="22"/>
        <v>-684</v>
      </c>
      <c r="K52" s="22"/>
    </row>
    <row r="53" spans="1:18" s="17" customFormat="1">
      <c r="A53" s="304"/>
      <c r="B53" s="304"/>
      <c r="C53" s="302"/>
      <c r="D53" s="285"/>
      <c r="E53" s="314"/>
      <c r="F53" s="175" t="s">
        <v>122</v>
      </c>
      <c r="G53" s="9">
        <f>+'Հավելված N 4'!E17</f>
        <v>0</v>
      </c>
      <c r="H53" s="9">
        <f>+'Հավելված N 4'!F17</f>
        <v>-684</v>
      </c>
      <c r="I53" s="259">
        <f>+'Հավելված N 4'!G17</f>
        <v>-684</v>
      </c>
      <c r="J53" s="9">
        <f>+'Հավելված N 4'!H17</f>
        <v>-684</v>
      </c>
      <c r="K53" s="23"/>
    </row>
    <row r="54" spans="1:18" s="17" customFormat="1">
      <c r="A54" s="304"/>
      <c r="B54" s="304"/>
      <c r="C54" s="302"/>
      <c r="D54" s="285"/>
      <c r="E54" s="314"/>
      <c r="F54" s="251" t="s">
        <v>199</v>
      </c>
      <c r="G54" s="184">
        <f>+G55</f>
        <v>0</v>
      </c>
      <c r="H54" s="184">
        <f t="shared" ref="H54:J54" si="24">+H55</f>
        <v>-1272</v>
      </c>
      <c r="I54" s="39">
        <f t="shared" si="24"/>
        <v>-1272</v>
      </c>
      <c r="J54" s="184">
        <f t="shared" si="24"/>
        <v>-1272</v>
      </c>
      <c r="K54" s="23"/>
    </row>
    <row r="55" spans="1:18" s="17" customFormat="1">
      <c r="A55" s="304"/>
      <c r="B55" s="304"/>
      <c r="C55" s="302"/>
      <c r="D55" s="285"/>
      <c r="E55" s="315"/>
      <c r="F55" s="251" t="s">
        <v>200</v>
      </c>
      <c r="G55" s="184">
        <f>+'Հավելված N 4'!E32</f>
        <v>0</v>
      </c>
      <c r="H55" s="184">
        <f>+'Հավելված N 4'!F32</f>
        <v>-1272</v>
      </c>
      <c r="I55" s="39">
        <f>+'Հավելված N 4'!G32</f>
        <v>-1272</v>
      </c>
      <c r="J55" s="184">
        <f>+'Հավելված N 4'!H32</f>
        <v>-1272</v>
      </c>
      <c r="K55" s="23"/>
    </row>
    <row r="56" spans="1:18" s="17" customFormat="1" ht="34.5">
      <c r="A56" s="304"/>
      <c r="B56" s="304"/>
      <c r="C56" s="302"/>
      <c r="D56" s="285"/>
      <c r="E56" s="87">
        <v>21004</v>
      </c>
      <c r="F56" s="35" t="s">
        <v>153</v>
      </c>
      <c r="G56" s="20">
        <f t="shared" ref="G56:J56" si="25">+G58</f>
        <v>0</v>
      </c>
      <c r="H56" s="20">
        <f t="shared" si="25"/>
        <v>7325</v>
      </c>
      <c r="I56" s="20">
        <f t="shared" si="25"/>
        <v>7325</v>
      </c>
      <c r="J56" s="20">
        <f t="shared" si="25"/>
        <v>7325</v>
      </c>
      <c r="K56" s="18"/>
      <c r="L56" s="18"/>
      <c r="M56" s="18"/>
      <c r="N56" s="18"/>
      <c r="O56" s="18"/>
      <c r="P56" s="18"/>
      <c r="Q56" s="18"/>
      <c r="R56" s="18"/>
    </row>
    <row r="57" spans="1:18" s="17" customFormat="1">
      <c r="A57" s="304"/>
      <c r="B57" s="304"/>
      <c r="C57" s="302"/>
      <c r="D57" s="285"/>
      <c r="E57" s="252"/>
      <c r="F57" s="30" t="s">
        <v>38</v>
      </c>
      <c r="G57" s="7"/>
      <c r="H57" s="6"/>
      <c r="I57" s="7"/>
      <c r="J57" s="6"/>
    </row>
    <row r="58" spans="1:18" s="21" customFormat="1" ht="36.6" customHeight="1">
      <c r="A58" s="304"/>
      <c r="B58" s="304"/>
      <c r="C58" s="302"/>
      <c r="D58" s="285"/>
      <c r="E58" s="252"/>
      <c r="F58" s="33" t="s">
        <v>32</v>
      </c>
      <c r="G58" s="14">
        <f t="shared" ref="G58:J58" si="26">+G60</f>
        <v>0</v>
      </c>
      <c r="H58" s="8">
        <f t="shared" si="26"/>
        <v>7325</v>
      </c>
      <c r="I58" s="258">
        <f t="shared" si="26"/>
        <v>7325</v>
      </c>
      <c r="J58" s="8">
        <f t="shared" si="26"/>
        <v>7325</v>
      </c>
    </row>
    <row r="59" spans="1:18" s="17" customFormat="1" ht="51.75">
      <c r="A59" s="304"/>
      <c r="B59" s="304"/>
      <c r="C59" s="302"/>
      <c r="D59" s="285"/>
      <c r="E59" s="252"/>
      <c r="F59" s="30" t="s">
        <v>33</v>
      </c>
      <c r="G59" s="9"/>
      <c r="H59" s="6"/>
      <c r="I59" s="259"/>
      <c r="J59" s="6"/>
    </row>
    <row r="60" spans="1:18" s="17" customFormat="1" ht="16.899999999999999" customHeight="1">
      <c r="A60" s="304"/>
      <c r="B60" s="304"/>
      <c r="C60" s="302"/>
      <c r="D60" s="285"/>
      <c r="E60" s="252"/>
      <c r="F60" s="203" t="s">
        <v>19</v>
      </c>
      <c r="G60" s="9">
        <f>+G61</f>
        <v>0</v>
      </c>
      <c r="H60" s="9">
        <f t="shared" ref="H60:J60" si="27">+H61</f>
        <v>7325</v>
      </c>
      <c r="I60" s="259">
        <f t="shared" si="27"/>
        <v>7325</v>
      </c>
      <c r="J60" s="9">
        <f t="shared" si="27"/>
        <v>7325</v>
      </c>
    </row>
    <row r="61" spans="1:18" s="17" customFormat="1" ht="16.899999999999999" customHeight="1">
      <c r="A61" s="304"/>
      <c r="B61" s="304"/>
      <c r="C61" s="302"/>
      <c r="D61" s="285"/>
      <c r="E61" s="252"/>
      <c r="F61" s="30" t="s">
        <v>119</v>
      </c>
      <c r="G61" s="9">
        <f>+G62</f>
        <v>0</v>
      </c>
      <c r="H61" s="9">
        <f t="shared" ref="G61:J63" si="28">+H62</f>
        <v>7325</v>
      </c>
      <c r="I61" s="259">
        <f t="shared" si="28"/>
        <v>7325</v>
      </c>
      <c r="J61" s="9">
        <f t="shared" si="28"/>
        <v>7325</v>
      </c>
    </row>
    <row r="62" spans="1:18" s="17" customFormat="1">
      <c r="A62" s="304"/>
      <c r="B62" s="304"/>
      <c r="C62" s="302"/>
      <c r="D62" s="285"/>
      <c r="E62" s="252"/>
      <c r="F62" s="30" t="s">
        <v>120</v>
      </c>
      <c r="G62" s="9">
        <f>+G63</f>
        <v>0</v>
      </c>
      <c r="H62" s="9">
        <f t="shared" si="28"/>
        <v>7325</v>
      </c>
      <c r="I62" s="259">
        <f t="shared" si="28"/>
        <v>7325</v>
      </c>
      <c r="J62" s="9">
        <f t="shared" si="28"/>
        <v>7325</v>
      </c>
    </row>
    <row r="63" spans="1:18" s="17" customFormat="1">
      <c r="A63" s="304"/>
      <c r="B63" s="304"/>
      <c r="C63" s="302"/>
      <c r="D63" s="285"/>
      <c r="E63" s="252"/>
      <c r="F63" s="30" t="s">
        <v>121</v>
      </c>
      <c r="G63" s="9">
        <f t="shared" si="28"/>
        <v>0</v>
      </c>
      <c r="H63" s="9">
        <f t="shared" si="28"/>
        <v>7325</v>
      </c>
      <c r="I63" s="259">
        <f t="shared" si="28"/>
        <v>7325</v>
      </c>
      <c r="J63" s="9">
        <f t="shared" si="28"/>
        <v>7325</v>
      </c>
      <c r="K63" s="22"/>
    </row>
    <row r="64" spans="1:18" s="17" customFormat="1">
      <c r="A64" s="304"/>
      <c r="B64" s="304"/>
      <c r="C64" s="303"/>
      <c r="D64" s="286"/>
      <c r="E64" s="252"/>
      <c r="F64" s="175" t="s">
        <v>122</v>
      </c>
      <c r="G64" s="9">
        <f>+'Հավելված N 4'!E44</f>
        <v>0</v>
      </c>
      <c r="H64" s="9">
        <f>+'Հավելված N 4'!F44</f>
        <v>7325</v>
      </c>
      <c r="I64" s="259">
        <f>+'Հավելված N 4'!G44</f>
        <v>7325</v>
      </c>
      <c r="J64" s="9">
        <f>+'Հավելված N 4'!H44</f>
        <v>7325</v>
      </c>
      <c r="K64" s="23"/>
    </row>
    <row r="65" spans="1:10" ht="9.4" customHeight="1">
      <c r="A65" s="46"/>
      <c r="B65" s="83"/>
      <c r="C65" s="47"/>
      <c r="D65" s="30"/>
      <c r="E65" s="30"/>
      <c r="I65" s="260"/>
    </row>
    <row r="66" spans="1:10" s="17" customFormat="1" ht="34.9" customHeight="1">
      <c r="A66" s="30"/>
      <c r="B66" s="30"/>
      <c r="C66" s="30"/>
      <c r="D66" s="79"/>
      <c r="E66" s="79"/>
      <c r="F66" s="29" t="s">
        <v>55</v>
      </c>
      <c r="G66" s="34">
        <f t="shared" ref="G66:J66" si="29">+G67</f>
        <v>0</v>
      </c>
      <c r="H66" s="34">
        <f t="shared" si="29"/>
        <v>0</v>
      </c>
      <c r="I66" s="34">
        <f t="shared" si="29"/>
        <v>0</v>
      </c>
      <c r="J66" s="34">
        <f t="shared" si="29"/>
        <v>0</v>
      </c>
    </row>
    <row r="67" spans="1:10" ht="34.5">
      <c r="A67" s="309" t="s">
        <v>56</v>
      </c>
      <c r="B67" s="318"/>
      <c r="C67" s="309"/>
      <c r="D67" s="309"/>
      <c r="E67" s="309"/>
      <c r="F67" s="35" t="s">
        <v>57</v>
      </c>
      <c r="G67" s="36">
        <f t="shared" ref="G67:H67" si="30">+G69</f>
        <v>0</v>
      </c>
      <c r="H67" s="36">
        <f t="shared" si="30"/>
        <v>0</v>
      </c>
      <c r="I67" s="36">
        <f t="shared" ref="I67:J67" si="31">+I69</f>
        <v>0</v>
      </c>
      <c r="J67" s="36">
        <f t="shared" si="31"/>
        <v>0</v>
      </c>
    </row>
    <row r="68" spans="1:10">
      <c r="A68" s="309"/>
      <c r="B68" s="318"/>
      <c r="C68" s="309"/>
      <c r="D68" s="309"/>
      <c r="E68" s="309"/>
      <c r="F68" s="30" t="s">
        <v>18</v>
      </c>
      <c r="G68" s="36"/>
      <c r="H68" s="36"/>
      <c r="I68" s="36"/>
      <c r="J68" s="36"/>
    </row>
    <row r="69" spans="1:10" ht="34.5">
      <c r="A69" s="309"/>
      <c r="B69" s="309" t="s">
        <v>58</v>
      </c>
      <c r="C69" s="318"/>
      <c r="D69" s="309"/>
      <c r="E69" s="309"/>
      <c r="F69" s="35" t="s">
        <v>59</v>
      </c>
      <c r="G69" s="37">
        <f t="shared" ref="G69:H69" si="32">+G71</f>
        <v>0</v>
      </c>
      <c r="H69" s="37">
        <f t="shared" si="32"/>
        <v>0</v>
      </c>
      <c r="I69" s="37">
        <f t="shared" ref="I69:J69" si="33">+I71</f>
        <v>0</v>
      </c>
      <c r="J69" s="37">
        <f t="shared" si="33"/>
        <v>0</v>
      </c>
    </row>
    <row r="70" spans="1:10">
      <c r="A70" s="309"/>
      <c r="B70" s="309"/>
      <c r="C70" s="318"/>
      <c r="D70" s="309"/>
      <c r="E70" s="309"/>
      <c r="F70" s="30" t="s">
        <v>18</v>
      </c>
      <c r="G70" s="37"/>
      <c r="H70" s="38"/>
      <c r="I70" s="37"/>
      <c r="J70" s="38"/>
    </row>
    <row r="71" spans="1:10">
      <c r="A71" s="309"/>
      <c r="B71" s="309"/>
      <c r="C71" s="309" t="s">
        <v>58</v>
      </c>
      <c r="D71" s="318"/>
      <c r="E71" s="309"/>
      <c r="F71" s="29" t="s">
        <v>60</v>
      </c>
      <c r="G71" s="37">
        <f>+G73</f>
        <v>0</v>
      </c>
      <c r="H71" s="37">
        <f>+H73</f>
        <v>0</v>
      </c>
      <c r="I71" s="37">
        <f>+I73</f>
        <v>0</v>
      </c>
      <c r="J71" s="37">
        <f>+J73</f>
        <v>0</v>
      </c>
    </row>
    <row r="72" spans="1:10">
      <c r="A72" s="309"/>
      <c r="B72" s="309"/>
      <c r="C72" s="309"/>
      <c r="D72" s="318"/>
      <c r="E72" s="309"/>
      <c r="F72" s="30" t="s">
        <v>18</v>
      </c>
      <c r="G72" s="38"/>
      <c r="H72" s="38"/>
      <c r="I72" s="261"/>
      <c r="J72" s="38"/>
    </row>
    <row r="73" spans="1:10">
      <c r="A73" s="309"/>
      <c r="B73" s="309"/>
      <c r="C73" s="309"/>
      <c r="D73" s="318"/>
      <c r="E73" s="309"/>
      <c r="F73" s="30" t="s">
        <v>61</v>
      </c>
      <c r="G73" s="39">
        <f t="shared" ref="G73:H73" si="34">+G75</f>
        <v>0</v>
      </c>
      <c r="H73" s="39">
        <f t="shared" si="34"/>
        <v>0</v>
      </c>
      <c r="I73" s="39">
        <f t="shared" ref="I73:J73" si="35">+I75</f>
        <v>0</v>
      </c>
      <c r="J73" s="39">
        <f t="shared" si="35"/>
        <v>0</v>
      </c>
    </row>
    <row r="74" spans="1:10">
      <c r="A74" s="309"/>
      <c r="B74" s="309"/>
      <c r="C74" s="309"/>
      <c r="D74" s="318"/>
      <c r="E74" s="309"/>
      <c r="F74" s="30" t="s">
        <v>18</v>
      </c>
      <c r="G74" s="41"/>
      <c r="H74" s="41"/>
      <c r="I74" s="262"/>
      <c r="J74" s="41"/>
    </row>
    <row r="75" spans="1:10">
      <c r="A75" s="309"/>
      <c r="B75" s="309"/>
      <c r="C75" s="309"/>
      <c r="D75" s="306" t="s">
        <v>62</v>
      </c>
      <c r="E75" s="316" t="s">
        <v>63</v>
      </c>
      <c r="F75" s="317" t="s">
        <v>60</v>
      </c>
      <c r="G75" s="36">
        <f>+G77+G86</f>
        <v>0</v>
      </c>
      <c r="H75" s="36">
        <f t="shared" ref="H75:J75" si="36">+H77+H86</f>
        <v>0</v>
      </c>
      <c r="I75" s="36">
        <f t="shared" si="36"/>
        <v>0</v>
      </c>
      <c r="J75" s="36">
        <f t="shared" si="36"/>
        <v>0</v>
      </c>
    </row>
    <row r="76" spans="1:10">
      <c r="A76" s="309"/>
      <c r="B76" s="309"/>
      <c r="C76" s="309"/>
      <c r="D76" s="307"/>
      <c r="E76" s="164"/>
      <c r="F76" s="30" t="s">
        <v>18</v>
      </c>
      <c r="G76" s="42"/>
      <c r="H76" s="42"/>
      <c r="I76" s="263"/>
      <c r="J76" s="42"/>
    </row>
    <row r="77" spans="1:10">
      <c r="A77" s="309"/>
      <c r="B77" s="309"/>
      <c r="C77" s="309"/>
      <c r="D77" s="307"/>
      <c r="E77" s="165">
        <v>11001</v>
      </c>
      <c r="F77" s="29" t="s">
        <v>60</v>
      </c>
      <c r="G77" s="27">
        <f t="shared" ref="G77:H77" si="37">+G79</f>
        <v>0</v>
      </c>
      <c r="H77" s="27">
        <f t="shared" si="37"/>
        <v>7325</v>
      </c>
      <c r="I77" s="264">
        <f t="shared" ref="I77:J77" si="38">+I79</f>
        <v>7325</v>
      </c>
      <c r="J77" s="27">
        <f t="shared" si="38"/>
        <v>7325</v>
      </c>
    </row>
    <row r="78" spans="1:10">
      <c r="A78" s="309"/>
      <c r="B78" s="309"/>
      <c r="C78" s="309"/>
      <c r="D78" s="307"/>
      <c r="E78" s="305"/>
      <c r="F78" s="166" t="s">
        <v>38</v>
      </c>
      <c r="G78" s="43"/>
      <c r="H78" s="43"/>
      <c r="I78" s="265"/>
      <c r="J78" s="43"/>
    </row>
    <row r="79" spans="1:10" ht="36.6" customHeight="1">
      <c r="A79" s="309"/>
      <c r="B79" s="309"/>
      <c r="C79" s="309"/>
      <c r="D79" s="307"/>
      <c r="E79" s="305"/>
      <c r="F79" s="167" t="s">
        <v>61</v>
      </c>
      <c r="G79" s="45">
        <f t="shared" ref="G79:H79" si="39">+G81</f>
        <v>0</v>
      </c>
      <c r="H79" s="45">
        <f t="shared" si="39"/>
        <v>7325</v>
      </c>
      <c r="I79" s="266">
        <f t="shared" ref="I79:J79" si="40">+I81</f>
        <v>7325</v>
      </c>
      <c r="J79" s="45">
        <f t="shared" si="40"/>
        <v>7325</v>
      </c>
    </row>
    <row r="80" spans="1:10" ht="50.85" customHeight="1">
      <c r="A80" s="309"/>
      <c r="B80" s="309"/>
      <c r="C80" s="309"/>
      <c r="D80" s="307"/>
      <c r="E80" s="305"/>
      <c r="F80" s="166" t="s">
        <v>64</v>
      </c>
      <c r="G80" s="43"/>
      <c r="H80" s="43"/>
      <c r="I80" s="265"/>
      <c r="J80" s="43"/>
    </row>
    <row r="81" spans="1:10">
      <c r="A81" s="309"/>
      <c r="B81" s="309"/>
      <c r="C81" s="309"/>
      <c r="D81" s="307"/>
      <c r="E81" s="305"/>
      <c r="F81" s="157" t="s">
        <v>19</v>
      </c>
      <c r="G81" s="42">
        <f>+G82</f>
        <v>0</v>
      </c>
      <c r="H81" s="42">
        <f t="shared" ref="H81:J84" si="41">+H82</f>
        <v>7325</v>
      </c>
      <c r="I81" s="263">
        <f t="shared" si="41"/>
        <v>7325</v>
      </c>
      <c r="J81" s="42">
        <f t="shared" si="41"/>
        <v>7325</v>
      </c>
    </row>
    <row r="82" spans="1:10">
      <c r="A82" s="309"/>
      <c r="B82" s="309"/>
      <c r="C82" s="309"/>
      <c r="D82" s="307"/>
      <c r="E82" s="305"/>
      <c r="F82" s="166" t="s">
        <v>75</v>
      </c>
      <c r="G82" s="40">
        <f>+G83</f>
        <v>0</v>
      </c>
      <c r="H82" s="40">
        <f t="shared" si="41"/>
        <v>7325</v>
      </c>
      <c r="I82" s="267">
        <f t="shared" si="41"/>
        <v>7325</v>
      </c>
      <c r="J82" s="40">
        <f t="shared" si="41"/>
        <v>7325</v>
      </c>
    </row>
    <row r="83" spans="1:10">
      <c r="A83" s="309"/>
      <c r="B83" s="309"/>
      <c r="C83" s="309"/>
      <c r="D83" s="307"/>
      <c r="E83" s="305"/>
      <c r="F83" s="166" t="s">
        <v>102</v>
      </c>
      <c r="G83" s="40">
        <f>+G84</f>
        <v>0</v>
      </c>
      <c r="H83" s="40">
        <f t="shared" si="41"/>
        <v>7325</v>
      </c>
      <c r="I83" s="267">
        <f t="shared" si="41"/>
        <v>7325</v>
      </c>
      <c r="J83" s="40">
        <f t="shared" si="41"/>
        <v>7325</v>
      </c>
    </row>
    <row r="84" spans="1:10">
      <c r="A84" s="309"/>
      <c r="B84" s="309"/>
      <c r="C84" s="309"/>
      <c r="D84" s="307"/>
      <c r="E84" s="305"/>
      <c r="F84" s="166" t="s">
        <v>103</v>
      </c>
      <c r="G84" s="40">
        <f>+G85</f>
        <v>0</v>
      </c>
      <c r="H84" s="40">
        <f t="shared" si="41"/>
        <v>7325</v>
      </c>
      <c r="I84" s="267">
        <f t="shared" si="41"/>
        <v>7325</v>
      </c>
      <c r="J84" s="40">
        <f t="shared" si="41"/>
        <v>7325</v>
      </c>
    </row>
    <row r="85" spans="1:10">
      <c r="A85" s="309"/>
      <c r="B85" s="309"/>
      <c r="C85" s="309"/>
      <c r="D85" s="307"/>
      <c r="E85" s="305"/>
      <c r="F85" s="166" t="s">
        <v>104</v>
      </c>
      <c r="G85" s="40">
        <f>+G56</f>
        <v>0</v>
      </c>
      <c r="H85" s="40">
        <f t="shared" ref="H85:J85" si="42">+H56</f>
        <v>7325</v>
      </c>
      <c r="I85" s="40">
        <f t="shared" si="42"/>
        <v>7325</v>
      </c>
      <c r="J85" s="40">
        <f t="shared" si="42"/>
        <v>7325</v>
      </c>
    </row>
    <row r="86" spans="1:10">
      <c r="A86" s="309"/>
      <c r="B86" s="309"/>
      <c r="C86" s="309"/>
      <c r="D86" s="307"/>
      <c r="E86" s="207">
        <v>11001</v>
      </c>
      <c r="F86" s="204" t="s">
        <v>60</v>
      </c>
      <c r="G86" s="27">
        <f t="shared" ref="G86:J86" si="43">+G88</f>
        <v>0</v>
      </c>
      <c r="H86" s="27">
        <f t="shared" si="43"/>
        <v>-7325</v>
      </c>
      <c r="I86" s="264">
        <f t="shared" si="43"/>
        <v>-7325</v>
      </c>
      <c r="J86" s="27">
        <f t="shared" si="43"/>
        <v>-7325</v>
      </c>
    </row>
    <row r="87" spans="1:10">
      <c r="A87" s="309"/>
      <c r="B87" s="309"/>
      <c r="C87" s="309"/>
      <c r="D87" s="307"/>
      <c r="E87" s="305"/>
      <c r="F87" s="166" t="s">
        <v>38</v>
      </c>
      <c r="G87" s="43"/>
      <c r="H87" s="43"/>
      <c r="I87" s="265"/>
      <c r="J87" s="43"/>
    </row>
    <row r="88" spans="1:10" ht="36.6" customHeight="1">
      <c r="A88" s="309"/>
      <c r="B88" s="309"/>
      <c r="C88" s="309"/>
      <c r="D88" s="307"/>
      <c r="E88" s="305"/>
      <c r="F88" s="167" t="s">
        <v>61</v>
      </c>
      <c r="G88" s="45">
        <f t="shared" ref="G88:J88" si="44">+G90</f>
        <v>0</v>
      </c>
      <c r="H88" s="45">
        <f t="shared" si="44"/>
        <v>-7325</v>
      </c>
      <c r="I88" s="266">
        <f t="shared" si="44"/>
        <v>-7325</v>
      </c>
      <c r="J88" s="45">
        <f t="shared" si="44"/>
        <v>-7325</v>
      </c>
    </row>
    <row r="89" spans="1:10" ht="50.85" customHeight="1">
      <c r="A89" s="309"/>
      <c r="B89" s="309"/>
      <c r="C89" s="309"/>
      <c r="D89" s="307"/>
      <c r="E89" s="305"/>
      <c r="F89" s="166" t="s">
        <v>64</v>
      </c>
      <c r="G89" s="43"/>
      <c r="H89" s="43"/>
      <c r="I89" s="265"/>
      <c r="J89" s="43"/>
    </row>
    <row r="90" spans="1:10">
      <c r="A90" s="309"/>
      <c r="B90" s="309"/>
      <c r="C90" s="309"/>
      <c r="D90" s="307"/>
      <c r="E90" s="305"/>
      <c r="F90" s="206" t="s">
        <v>19</v>
      </c>
      <c r="G90" s="42">
        <f>+G91</f>
        <v>0</v>
      </c>
      <c r="H90" s="42">
        <f t="shared" ref="H90:J93" si="45">+H91</f>
        <v>-7325</v>
      </c>
      <c r="I90" s="263">
        <f t="shared" si="45"/>
        <v>-7325</v>
      </c>
      <c r="J90" s="42">
        <f t="shared" si="45"/>
        <v>-7325</v>
      </c>
    </row>
    <row r="91" spans="1:10">
      <c r="A91" s="309"/>
      <c r="B91" s="309"/>
      <c r="C91" s="309"/>
      <c r="D91" s="307"/>
      <c r="E91" s="305"/>
      <c r="F91" s="166" t="s">
        <v>75</v>
      </c>
      <c r="G91" s="40">
        <f>+G92</f>
        <v>0</v>
      </c>
      <c r="H91" s="40">
        <f t="shared" si="45"/>
        <v>-7325</v>
      </c>
      <c r="I91" s="267">
        <f t="shared" si="45"/>
        <v>-7325</v>
      </c>
      <c r="J91" s="40">
        <f t="shared" si="45"/>
        <v>-7325</v>
      </c>
    </row>
    <row r="92" spans="1:10">
      <c r="A92" s="309"/>
      <c r="B92" s="309"/>
      <c r="C92" s="309"/>
      <c r="D92" s="307"/>
      <c r="E92" s="305"/>
      <c r="F92" s="166" t="s">
        <v>102</v>
      </c>
      <c r="G92" s="40">
        <f>+G93</f>
        <v>0</v>
      </c>
      <c r="H92" s="40">
        <f t="shared" si="45"/>
        <v>-7325</v>
      </c>
      <c r="I92" s="267">
        <f t="shared" si="45"/>
        <v>-7325</v>
      </c>
      <c r="J92" s="40">
        <f t="shared" si="45"/>
        <v>-7325</v>
      </c>
    </row>
    <row r="93" spans="1:10">
      <c r="A93" s="309"/>
      <c r="B93" s="309"/>
      <c r="C93" s="309"/>
      <c r="D93" s="307"/>
      <c r="E93" s="305"/>
      <c r="F93" s="166" t="s">
        <v>103</v>
      </c>
      <c r="G93" s="40">
        <f>+G94</f>
        <v>0</v>
      </c>
      <c r="H93" s="40">
        <f t="shared" si="45"/>
        <v>-7325</v>
      </c>
      <c r="I93" s="267">
        <f t="shared" si="45"/>
        <v>-7325</v>
      </c>
      <c r="J93" s="40">
        <f t="shared" si="45"/>
        <v>-7325</v>
      </c>
    </row>
    <row r="94" spans="1:10">
      <c r="A94" s="309"/>
      <c r="B94" s="309"/>
      <c r="C94" s="309"/>
      <c r="D94" s="308"/>
      <c r="E94" s="305"/>
      <c r="F94" s="166" t="s">
        <v>104</v>
      </c>
      <c r="G94" s="40">
        <f>-G85</f>
        <v>0</v>
      </c>
      <c r="H94" s="40">
        <f t="shared" ref="H94:J94" si="46">-H85</f>
        <v>-7325</v>
      </c>
      <c r="I94" s="40">
        <f t="shared" si="46"/>
        <v>-7325</v>
      </c>
      <c r="J94" s="40">
        <f t="shared" si="46"/>
        <v>-7325</v>
      </c>
    </row>
  </sheetData>
  <mergeCells count="31">
    <mergeCell ref="F1:J1"/>
    <mergeCell ref="C16:C19"/>
    <mergeCell ref="E39:F39"/>
    <mergeCell ref="F3:J3"/>
    <mergeCell ref="A7:J7"/>
    <mergeCell ref="A11:C11"/>
    <mergeCell ref="B16:B17"/>
    <mergeCell ref="D11:E11"/>
    <mergeCell ref="E27:E34"/>
    <mergeCell ref="F2:J2"/>
    <mergeCell ref="G11:J11"/>
    <mergeCell ref="F11:F12"/>
    <mergeCell ref="D39:D64"/>
    <mergeCell ref="C35:C64"/>
    <mergeCell ref="E24:F24"/>
    <mergeCell ref="D25:D34"/>
    <mergeCell ref="C20:C34"/>
    <mergeCell ref="B18:B64"/>
    <mergeCell ref="A16:A64"/>
    <mergeCell ref="E87:E94"/>
    <mergeCell ref="D75:D94"/>
    <mergeCell ref="A67:A94"/>
    <mergeCell ref="B69:B94"/>
    <mergeCell ref="C71:C94"/>
    <mergeCell ref="E42:E55"/>
    <mergeCell ref="E75:F75"/>
    <mergeCell ref="B67:B68"/>
    <mergeCell ref="C67:C70"/>
    <mergeCell ref="D67:D74"/>
    <mergeCell ref="E78:E85"/>
    <mergeCell ref="E67:E7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zoomScaleNormal="100" workbookViewId="0">
      <selection activeCell="F31" sqref="F31"/>
    </sheetView>
  </sheetViews>
  <sheetFormatPr defaultColWidth="9.140625" defaultRowHeight="17.25"/>
  <cols>
    <col min="1" max="1" width="9.140625" style="88"/>
    <col min="2" max="2" width="9.140625" style="88" customWidth="1"/>
    <col min="3" max="3" width="54.28515625" style="88" customWidth="1"/>
    <col min="4" max="4" width="16.42578125" style="88" customWidth="1"/>
    <col min="5" max="8" width="20.42578125" style="88" customWidth="1"/>
    <col min="9" max="9" width="15.42578125" style="88" bestFit="1" customWidth="1"/>
    <col min="10" max="10" width="13.85546875" style="88" bestFit="1" customWidth="1"/>
    <col min="11" max="16384" width="9.140625" style="88"/>
  </cols>
  <sheetData>
    <row r="1" spans="1:10" s="112" customFormat="1" ht="26.45" customHeight="1">
      <c r="A1" s="110"/>
      <c r="B1" s="111"/>
      <c r="C1" s="111"/>
      <c r="D1" s="111"/>
      <c r="E1" s="110"/>
      <c r="F1" s="335" t="s">
        <v>43</v>
      </c>
      <c r="G1" s="335"/>
      <c r="H1" s="335"/>
    </row>
    <row r="2" spans="1:10">
      <c r="A2" s="113"/>
      <c r="B2" s="113"/>
      <c r="C2" s="113"/>
      <c r="D2" s="113"/>
      <c r="E2" s="114"/>
      <c r="F2" s="336" t="s">
        <v>98</v>
      </c>
      <c r="G2" s="336"/>
      <c r="H2" s="336"/>
    </row>
    <row r="3" spans="1:10">
      <c r="A3" s="113"/>
      <c r="B3" s="113"/>
      <c r="C3" s="113"/>
      <c r="D3" s="113"/>
      <c r="E3" s="114"/>
      <c r="F3" s="336" t="s">
        <v>42</v>
      </c>
      <c r="G3" s="336"/>
      <c r="H3" s="336"/>
    </row>
    <row r="4" spans="1:10">
      <c r="A4" s="115"/>
      <c r="B4" s="115"/>
      <c r="C4" s="116"/>
      <c r="D4" s="114"/>
      <c r="E4" s="114"/>
      <c r="F4" s="114"/>
      <c r="G4" s="114"/>
      <c r="H4" s="114"/>
    </row>
    <row r="5" spans="1:10" ht="37.5" customHeight="1">
      <c r="A5" s="337" t="s">
        <v>115</v>
      </c>
      <c r="B5" s="338"/>
      <c r="C5" s="338"/>
      <c r="D5" s="338"/>
      <c r="E5" s="338"/>
      <c r="F5" s="338"/>
      <c r="G5" s="338"/>
      <c r="H5" s="338"/>
    </row>
    <row r="6" spans="1:10" ht="37.5" customHeight="1">
      <c r="A6" s="338"/>
      <c r="B6" s="338"/>
      <c r="C6" s="338"/>
      <c r="D6" s="338"/>
      <c r="E6" s="338"/>
      <c r="F6" s="338"/>
      <c r="G6" s="338"/>
      <c r="H6" s="338"/>
    </row>
    <row r="7" spans="1:10">
      <c r="E7" s="114"/>
      <c r="F7" s="114"/>
      <c r="G7" s="114"/>
    </row>
    <row r="8" spans="1:10">
      <c r="A8" s="117"/>
      <c r="B8" s="117"/>
      <c r="C8" s="117"/>
      <c r="D8" s="118"/>
      <c r="E8" s="114"/>
      <c r="F8" s="114"/>
      <c r="G8" s="339" t="s">
        <v>21</v>
      </c>
      <c r="H8" s="339"/>
    </row>
    <row r="9" spans="1:10" ht="45" customHeight="1">
      <c r="A9" s="320" t="s">
        <v>85</v>
      </c>
      <c r="B9" s="321"/>
      <c r="C9" s="322" t="s">
        <v>86</v>
      </c>
      <c r="D9" s="324" t="s">
        <v>87</v>
      </c>
      <c r="E9" s="326" t="s">
        <v>116</v>
      </c>
      <c r="F9" s="327"/>
      <c r="G9" s="327"/>
      <c r="H9" s="328"/>
    </row>
    <row r="10" spans="1:10" ht="103.5">
      <c r="A10" s="119" t="s">
        <v>36</v>
      </c>
      <c r="B10" s="119" t="s">
        <v>37</v>
      </c>
      <c r="C10" s="323"/>
      <c r="D10" s="325"/>
      <c r="E10" s="120" t="s">
        <v>88</v>
      </c>
      <c r="F10" s="120" t="s">
        <v>89</v>
      </c>
      <c r="G10" s="120" t="s">
        <v>90</v>
      </c>
      <c r="H10" s="120" t="s">
        <v>91</v>
      </c>
    </row>
    <row r="11" spans="1:10">
      <c r="A11" s="119"/>
      <c r="B11" s="119"/>
      <c r="C11" s="121" t="s">
        <v>92</v>
      </c>
      <c r="D11" s="122">
        <f>SUM(E11:H11)</f>
        <v>5369</v>
      </c>
      <c r="E11" s="123">
        <f>+E13</f>
        <v>0</v>
      </c>
      <c r="F11" s="123">
        <f>+F13</f>
        <v>6641</v>
      </c>
      <c r="G11" s="123">
        <f>+G13</f>
        <v>-1272</v>
      </c>
      <c r="H11" s="123">
        <f>+H13</f>
        <v>0</v>
      </c>
      <c r="I11" s="89"/>
      <c r="J11" s="89"/>
    </row>
    <row r="12" spans="1:10">
      <c r="A12" s="119"/>
      <c r="B12" s="119"/>
      <c r="C12" s="121" t="s">
        <v>93</v>
      </c>
      <c r="D12" s="124"/>
      <c r="E12" s="123"/>
      <c r="F12" s="123"/>
      <c r="G12" s="123"/>
      <c r="H12" s="123"/>
      <c r="I12" s="89"/>
      <c r="J12" s="125"/>
    </row>
    <row r="13" spans="1:10" ht="51.75">
      <c r="A13" s="126"/>
      <c r="B13" s="127"/>
      <c r="C13" s="127" t="s">
        <v>39</v>
      </c>
      <c r="D13" s="122">
        <f>SUM(E13:H13)</f>
        <v>5369</v>
      </c>
      <c r="E13" s="123">
        <f>+E15+E42</f>
        <v>0</v>
      </c>
      <c r="F13" s="123">
        <f t="shared" ref="F13:H13" si="0">+F15+F42</f>
        <v>6641</v>
      </c>
      <c r="G13" s="123">
        <f t="shared" si="0"/>
        <v>-1272</v>
      </c>
      <c r="H13" s="123">
        <f t="shared" si="0"/>
        <v>0</v>
      </c>
      <c r="I13" s="89"/>
    </row>
    <row r="14" spans="1:10">
      <c r="A14" s="126"/>
      <c r="B14" s="126"/>
      <c r="C14" s="126" t="s">
        <v>94</v>
      </c>
      <c r="D14" s="128"/>
      <c r="E14" s="128"/>
      <c r="F14" s="128"/>
      <c r="G14" s="128"/>
      <c r="H14" s="128"/>
    </row>
    <row r="15" spans="1:10" ht="34.5">
      <c r="A15" s="129">
        <v>1075</v>
      </c>
      <c r="B15" s="87">
        <v>21001</v>
      </c>
      <c r="C15" s="170" t="s">
        <v>132</v>
      </c>
      <c r="D15" s="122">
        <f>SUM(E15:H15)</f>
        <v>-1956</v>
      </c>
      <c r="E15" s="122">
        <f>+E17+E32</f>
        <v>0</v>
      </c>
      <c r="F15" s="122">
        <f t="shared" ref="F15:H15" si="1">+F17+F32</f>
        <v>-684</v>
      </c>
      <c r="G15" s="122">
        <f t="shared" si="1"/>
        <v>-1272</v>
      </c>
      <c r="H15" s="122">
        <f t="shared" si="1"/>
        <v>0</v>
      </c>
    </row>
    <row r="16" spans="1:10" s="1" customFormat="1">
      <c r="A16" s="130"/>
      <c r="B16" s="130"/>
      <c r="C16" s="147" t="s">
        <v>18</v>
      </c>
      <c r="D16" s="61"/>
      <c r="E16" s="132"/>
      <c r="F16" s="148"/>
      <c r="G16" s="61"/>
      <c r="H16" s="61"/>
    </row>
    <row r="17" spans="1:9" s="150" customFormat="1" ht="16.899999999999999" customHeight="1">
      <c r="A17" s="160"/>
      <c r="B17" s="160"/>
      <c r="C17" s="213" t="s">
        <v>133</v>
      </c>
      <c r="D17" s="133">
        <f>SUM(E17:H17)</f>
        <v>-684</v>
      </c>
      <c r="E17" s="133">
        <f>+E19+E21+E23+E26+E28+E30</f>
        <v>0</v>
      </c>
      <c r="F17" s="133">
        <f t="shared" ref="F17:H17" si="2">+F19+F21+F23+F26+F28+F30</f>
        <v>-684</v>
      </c>
      <c r="G17" s="133">
        <f t="shared" si="2"/>
        <v>0</v>
      </c>
      <c r="H17" s="133">
        <f t="shared" si="2"/>
        <v>0</v>
      </c>
      <c r="I17" s="149"/>
    </row>
    <row r="18" spans="1:9" s="1" customFormat="1">
      <c r="A18" s="130"/>
      <c r="B18" s="130"/>
      <c r="C18" s="126" t="s">
        <v>134</v>
      </c>
      <c r="D18" s="61"/>
      <c r="E18" s="132"/>
      <c r="F18" s="148"/>
      <c r="G18" s="61"/>
      <c r="H18" s="61"/>
    </row>
    <row r="19" spans="1:9" s="150" customFormat="1" ht="16.899999999999999" customHeight="1">
      <c r="A19" s="160"/>
      <c r="B19" s="160"/>
      <c r="C19" s="153" t="s">
        <v>156</v>
      </c>
      <c r="D19" s="133">
        <f>SUM(E19:H19)</f>
        <v>-1695.2</v>
      </c>
      <c r="E19" s="133">
        <f>SUM(E20:E20)</f>
        <v>0</v>
      </c>
      <c r="F19" s="133">
        <f>SUM(F20:F20)</f>
        <v>-1695.2</v>
      </c>
      <c r="G19" s="133">
        <f>SUM(G20:G20)</f>
        <v>0</v>
      </c>
      <c r="H19" s="133">
        <f>SUM(H20:H20)</f>
        <v>0</v>
      </c>
      <c r="I19" s="149"/>
    </row>
    <row r="20" spans="1:9" s="151" customFormat="1" ht="51.75">
      <c r="A20" s="172"/>
      <c r="B20" s="172"/>
      <c r="C20" s="215" t="s">
        <v>157</v>
      </c>
      <c r="D20" s="134">
        <f t="shared" ref="D20" si="3">+E20+F20+G20+H20</f>
        <v>-1695.2</v>
      </c>
      <c r="E20" s="134"/>
      <c r="F20" s="134">
        <f>+'Հավելված N 8'!I18+'Հավելված N 8'!I26+'Հավելված N 8'!I32</f>
        <v>-1695.2</v>
      </c>
      <c r="G20" s="134"/>
      <c r="H20" s="134"/>
    </row>
    <row r="21" spans="1:9" s="150" customFormat="1" ht="16.899999999999999" customHeight="1">
      <c r="A21" s="160"/>
      <c r="B21" s="160"/>
      <c r="C21" s="153" t="s">
        <v>105</v>
      </c>
      <c r="D21" s="133">
        <f>SUM(E21:H21)</f>
        <v>-633.6</v>
      </c>
      <c r="E21" s="133">
        <f>SUM(E22:E22)</f>
        <v>0</v>
      </c>
      <c r="F21" s="133">
        <f>SUM(F22:F22)</f>
        <v>-633.6</v>
      </c>
      <c r="G21" s="133">
        <f>SUM(G22:G22)</f>
        <v>0</v>
      </c>
      <c r="H21" s="133">
        <f>SUM(H22:H22)</f>
        <v>0</v>
      </c>
      <c r="I21" s="149"/>
    </row>
    <row r="22" spans="1:9" s="151" customFormat="1" ht="34.5">
      <c r="A22" s="172"/>
      <c r="B22" s="172"/>
      <c r="C22" s="215" t="s">
        <v>158</v>
      </c>
      <c r="D22" s="134">
        <f t="shared" ref="D22" si="4">+E22+F22+G22+H22</f>
        <v>-633.6</v>
      </c>
      <c r="E22" s="134"/>
      <c r="F22" s="134">
        <f>+'Հավելված N 8'!I19</f>
        <v>-633.6</v>
      </c>
      <c r="G22" s="134"/>
      <c r="H22" s="134"/>
    </row>
    <row r="23" spans="1:9" s="150" customFormat="1" ht="16.899999999999999" customHeight="1">
      <c r="A23" s="160"/>
      <c r="B23" s="160"/>
      <c r="C23" s="153" t="s">
        <v>159</v>
      </c>
      <c r="D23" s="133">
        <f>SUM(E23:H23)</f>
        <v>-32467.599999999999</v>
      </c>
      <c r="E23" s="133">
        <f>SUM(E24:E25)</f>
        <v>0</v>
      </c>
      <c r="F23" s="133">
        <f t="shared" ref="F23:H23" si="5">SUM(F24:F25)</f>
        <v>-32467.599999999999</v>
      </c>
      <c r="G23" s="133">
        <f t="shared" si="5"/>
        <v>0</v>
      </c>
      <c r="H23" s="133">
        <f t="shared" si="5"/>
        <v>0</v>
      </c>
      <c r="I23" s="149"/>
    </row>
    <row r="24" spans="1:9" s="151" customFormat="1" ht="51.75">
      <c r="A24" s="332"/>
      <c r="B24" s="332"/>
      <c r="C24" s="215" t="s">
        <v>160</v>
      </c>
      <c r="D24" s="134">
        <f t="shared" ref="D24:D25" si="6">+E24+F24+G24+H24</f>
        <v>-29698.3</v>
      </c>
      <c r="E24" s="134"/>
      <c r="F24" s="134">
        <f>+'Հավելված N 8'!I20+'Հավելված N 8'!I27</f>
        <v>-29698.3</v>
      </c>
      <c r="G24" s="134"/>
      <c r="H24" s="134"/>
    </row>
    <row r="25" spans="1:9" s="151" customFormat="1" ht="51.75">
      <c r="A25" s="333"/>
      <c r="B25" s="333"/>
      <c r="C25" s="215" t="s">
        <v>161</v>
      </c>
      <c r="D25" s="134">
        <f t="shared" si="6"/>
        <v>-2769.3</v>
      </c>
      <c r="E25" s="134"/>
      <c r="F25" s="134">
        <f>+'Հավելված N 8'!I21+'Հավելված N 8'!I28</f>
        <v>-2769.3</v>
      </c>
      <c r="G25" s="134"/>
      <c r="H25" s="134"/>
    </row>
    <row r="26" spans="1:9" s="150" customFormat="1" ht="16.899999999999999" customHeight="1">
      <c r="A26" s="160"/>
      <c r="B26" s="160"/>
      <c r="C26" s="153" t="s">
        <v>147</v>
      </c>
      <c r="D26" s="133">
        <f>SUM(E26:H26)</f>
        <v>8285.7000000000007</v>
      </c>
      <c r="E26" s="133">
        <f>SUM(E27:E27)</f>
        <v>0</v>
      </c>
      <c r="F26" s="133">
        <f>SUM(F27:F27)</f>
        <v>8285.7000000000007</v>
      </c>
      <c r="G26" s="133">
        <f>SUM(G27:G27)</f>
        <v>0</v>
      </c>
      <c r="H26" s="133">
        <f>SUM(H27:H27)</f>
        <v>0</v>
      </c>
      <c r="I26" s="149"/>
    </row>
    <row r="27" spans="1:9" s="151" customFormat="1" ht="51.75">
      <c r="A27" s="172"/>
      <c r="B27" s="172"/>
      <c r="C27" s="215" t="s">
        <v>148</v>
      </c>
      <c r="D27" s="134">
        <f t="shared" ref="D27" si="7">+E27+F27+G27+H27</f>
        <v>8285.7000000000007</v>
      </c>
      <c r="E27" s="134"/>
      <c r="F27" s="134">
        <f>+'Հավելված N 8'!I17+'Հավելված N 8'!I25+'Հավելված N 8'!I31</f>
        <v>8285.7000000000007</v>
      </c>
      <c r="G27" s="134"/>
      <c r="H27" s="134"/>
    </row>
    <row r="28" spans="1:9" s="150" customFormat="1" ht="16.899999999999999" customHeight="1">
      <c r="A28" s="160"/>
      <c r="B28" s="160"/>
      <c r="C28" s="153" t="s">
        <v>162</v>
      </c>
      <c r="D28" s="133">
        <f>SUM(E28:H28)</f>
        <v>-3010.8</v>
      </c>
      <c r="E28" s="133">
        <f>SUM(E29:E29)</f>
        <v>0</v>
      </c>
      <c r="F28" s="133">
        <f>SUM(F29:F29)</f>
        <v>-3010.8</v>
      </c>
      <c r="G28" s="133">
        <f>SUM(G29:G29)</f>
        <v>0</v>
      </c>
      <c r="H28" s="133">
        <f>SUM(H29:H29)</f>
        <v>0</v>
      </c>
      <c r="I28" s="149"/>
    </row>
    <row r="29" spans="1:9" s="151" customFormat="1" ht="34.5">
      <c r="A29" s="172"/>
      <c r="B29" s="172"/>
      <c r="C29" s="171" t="s">
        <v>163</v>
      </c>
      <c r="D29" s="134">
        <f t="shared" ref="D29" si="8">+E29+F29+G29+H29</f>
        <v>-3010.8</v>
      </c>
      <c r="E29" s="134"/>
      <c r="F29" s="134">
        <f>+'Հավելված N 8'!I23+'Հավելված N 8'!I30</f>
        <v>-3010.8</v>
      </c>
      <c r="G29" s="134"/>
      <c r="H29" s="134"/>
    </row>
    <row r="30" spans="1:9" s="150" customFormat="1" ht="16.899999999999999" customHeight="1">
      <c r="A30" s="160"/>
      <c r="B30" s="160"/>
      <c r="C30" s="153" t="s">
        <v>136</v>
      </c>
      <c r="D30" s="133">
        <f>SUM(E30:H30)</f>
        <v>28837.5</v>
      </c>
      <c r="E30" s="133">
        <f>SUM(E31:E31)</f>
        <v>0</v>
      </c>
      <c r="F30" s="133">
        <f>SUM(F31:F31)</f>
        <v>28837.5</v>
      </c>
      <c r="G30" s="133">
        <f>SUM(G31:G31)</f>
        <v>0</v>
      </c>
      <c r="H30" s="133">
        <f>SUM(H31:H31)</f>
        <v>0</v>
      </c>
      <c r="I30" s="149"/>
    </row>
    <row r="31" spans="1:9" s="151" customFormat="1" ht="51.75">
      <c r="A31" s="172"/>
      <c r="B31" s="172"/>
      <c r="C31" s="171" t="s">
        <v>137</v>
      </c>
      <c r="D31" s="134">
        <f t="shared" ref="D31" si="9">+E31+F31+G31+H31</f>
        <v>28837.5</v>
      </c>
      <c r="E31" s="134"/>
      <c r="F31" s="134">
        <f>+'Հավելված N 8'!I22+'Հավելված N 8'!I29+'Հավելված N 8'!I33</f>
        <v>28837.5</v>
      </c>
      <c r="G31" s="134"/>
      <c r="H31" s="134"/>
    </row>
    <row r="32" spans="1:9" s="150" customFormat="1" ht="69">
      <c r="A32" s="160"/>
      <c r="B32" s="160"/>
      <c r="C32" s="213" t="s">
        <v>135</v>
      </c>
      <c r="D32" s="229">
        <f>SUM(E32:H32)</f>
        <v>-1272</v>
      </c>
      <c r="E32" s="229">
        <f>+E34+E39</f>
        <v>0</v>
      </c>
      <c r="F32" s="229">
        <f t="shared" ref="F32:H32" si="10">+F34+F39</f>
        <v>0</v>
      </c>
      <c r="G32" s="229">
        <f t="shared" si="10"/>
        <v>-1272</v>
      </c>
      <c r="H32" s="229">
        <f t="shared" si="10"/>
        <v>0</v>
      </c>
      <c r="I32" s="149"/>
    </row>
    <row r="33" spans="1:9" s="1" customFormat="1">
      <c r="A33" s="130"/>
      <c r="B33" s="130"/>
      <c r="C33" s="126" t="s">
        <v>134</v>
      </c>
      <c r="D33" s="61"/>
      <c r="E33" s="132"/>
      <c r="F33" s="148"/>
      <c r="G33" s="61"/>
      <c r="H33" s="61"/>
    </row>
    <row r="34" spans="1:9" s="150" customFormat="1" ht="16.899999999999999" customHeight="1">
      <c r="A34" s="160"/>
      <c r="B34" s="160"/>
      <c r="C34" s="153" t="s">
        <v>159</v>
      </c>
      <c r="D34" s="133">
        <f>SUM(E34:H34)</f>
        <v>-720</v>
      </c>
      <c r="E34" s="133">
        <f>SUM(E35:E38)</f>
        <v>0</v>
      </c>
      <c r="F34" s="133">
        <f t="shared" ref="F34:H34" si="11">SUM(F35:F38)</f>
        <v>0</v>
      </c>
      <c r="G34" s="133">
        <f t="shared" si="11"/>
        <v>-720</v>
      </c>
      <c r="H34" s="133">
        <f t="shared" si="11"/>
        <v>0</v>
      </c>
      <c r="I34" s="149"/>
    </row>
    <row r="35" spans="1:9" s="151" customFormat="1" ht="69">
      <c r="A35" s="332"/>
      <c r="B35" s="332"/>
      <c r="C35" s="215" t="s">
        <v>164</v>
      </c>
      <c r="D35" s="134">
        <f t="shared" ref="D35:D38" si="12">+E35+F35+G35+H35</f>
        <v>-200</v>
      </c>
      <c r="E35" s="134"/>
      <c r="F35" s="134"/>
      <c r="G35" s="134">
        <f>+'Հավելված N 8'!I34</f>
        <v>-200</v>
      </c>
      <c r="H35" s="134"/>
    </row>
    <row r="36" spans="1:9" s="151" customFormat="1" ht="69">
      <c r="A36" s="334"/>
      <c r="B36" s="334"/>
      <c r="C36" s="215" t="s">
        <v>165</v>
      </c>
      <c r="D36" s="134">
        <f t="shared" si="12"/>
        <v>-120</v>
      </c>
      <c r="E36" s="134"/>
      <c r="F36" s="134"/>
      <c r="G36" s="134">
        <f>+'Հավելված N 8'!I35</f>
        <v>-120</v>
      </c>
      <c r="H36" s="134"/>
    </row>
    <row r="37" spans="1:9" s="151" customFormat="1" ht="69">
      <c r="A37" s="334"/>
      <c r="B37" s="334"/>
      <c r="C37" s="215" t="s">
        <v>166</v>
      </c>
      <c r="D37" s="134">
        <f t="shared" si="12"/>
        <v>-200</v>
      </c>
      <c r="E37" s="134"/>
      <c r="F37" s="134"/>
      <c r="G37" s="134">
        <f>+'Հավելված N 8'!I36</f>
        <v>-200</v>
      </c>
      <c r="H37" s="134"/>
    </row>
    <row r="38" spans="1:9" s="151" customFormat="1" ht="69">
      <c r="A38" s="333"/>
      <c r="B38" s="333"/>
      <c r="C38" s="215" t="s">
        <v>167</v>
      </c>
      <c r="D38" s="134">
        <f t="shared" si="12"/>
        <v>-200</v>
      </c>
      <c r="E38" s="134"/>
      <c r="F38" s="134"/>
      <c r="G38" s="134">
        <f>+'Հավելված N 8'!I37</f>
        <v>-200</v>
      </c>
      <c r="H38" s="134"/>
    </row>
    <row r="39" spans="1:9" s="150" customFormat="1" ht="16.899999999999999" customHeight="1">
      <c r="A39" s="160"/>
      <c r="B39" s="160"/>
      <c r="C39" s="153" t="s">
        <v>136</v>
      </c>
      <c r="D39" s="133">
        <f>SUM(E39:H39)</f>
        <v>-552</v>
      </c>
      <c r="E39" s="133">
        <f>SUM(E40:E41)</f>
        <v>0</v>
      </c>
      <c r="F39" s="133">
        <f t="shared" ref="F39" si="13">SUM(F40:F41)</f>
        <v>0</v>
      </c>
      <c r="G39" s="133">
        <f>SUM(G40:G41)</f>
        <v>-552</v>
      </c>
      <c r="H39" s="133">
        <f t="shared" ref="H39" si="14">SUM(H40:H41)</f>
        <v>0</v>
      </c>
      <c r="I39" s="149"/>
    </row>
    <row r="40" spans="1:9" s="151" customFormat="1" ht="51.75">
      <c r="A40" s="332"/>
      <c r="B40" s="332"/>
      <c r="C40" s="215" t="s">
        <v>168</v>
      </c>
      <c r="D40" s="134">
        <f t="shared" ref="D40:D41" si="15">+E40+F40+G40+H40</f>
        <v>-232</v>
      </c>
      <c r="E40" s="134"/>
      <c r="F40" s="134"/>
      <c r="G40" s="134">
        <f>+'Հավելված N 8'!I38</f>
        <v>-232</v>
      </c>
      <c r="H40" s="134"/>
    </row>
    <row r="41" spans="1:9" s="151" customFormat="1" ht="69">
      <c r="A41" s="333"/>
      <c r="B41" s="333"/>
      <c r="C41" s="215" t="s">
        <v>169</v>
      </c>
      <c r="D41" s="134">
        <f t="shared" si="15"/>
        <v>-320</v>
      </c>
      <c r="E41" s="134"/>
      <c r="F41" s="134"/>
      <c r="G41" s="134">
        <f>+'Հավելված N 8'!I39</f>
        <v>-320</v>
      </c>
      <c r="H41" s="134"/>
    </row>
    <row r="42" spans="1:9" s="220" customFormat="1" ht="51.75">
      <c r="A42" s="129">
        <v>1075</v>
      </c>
      <c r="B42" s="129">
        <v>21004</v>
      </c>
      <c r="C42" s="168" t="s">
        <v>153</v>
      </c>
      <c r="D42" s="123">
        <f t="shared" ref="D42" si="16">SUM(E42:H42)</f>
        <v>7325</v>
      </c>
      <c r="E42" s="123">
        <f>+E44</f>
        <v>0</v>
      </c>
      <c r="F42" s="123">
        <f t="shared" ref="F42:H42" si="17">+F44</f>
        <v>7325</v>
      </c>
      <c r="G42" s="123">
        <f t="shared" si="17"/>
        <v>0</v>
      </c>
      <c r="H42" s="123">
        <f t="shared" si="17"/>
        <v>0</v>
      </c>
    </row>
    <row r="43" spans="1:9" s="220" customFormat="1" ht="16.5">
      <c r="A43" s="329"/>
      <c r="B43" s="329"/>
      <c r="C43" s="221" t="s">
        <v>18</v>
      </c>
      <c r="D43" s="222"/>
      <c r="E43" s="222"/>
      <c r="F43" s="222"/>
      <c r="G43" s="222"/>
      <c r="H43" s="222"/>
    </row>
    <row r="44" spans="1:9" s="225" customFormat="1">
      <c r="A44" s="330"/>
      <c r="B44" s="330"/>
      <c r="C44" s="223" t="s">
        <v>106</v>
      </c>
      <c r="D44" s="224">
        <f>SUM(E44:H44)</f>
        <v>7325</v>
      </c>
      <c r="E44" s="224">
        <f>+E45</f>
        <v>0</v>
      </c>
      <c r="F44" s="224">
        <f t="shared" ref="F44:H44" si="18">+F45</f>
        <v>7325</v>
      </c>
      <c r="G44" s="224">
        <f t="shared" si="18"/>
        <v>0</v>
      </c>
      <c r="H44" s="224">
        <f t="shared" si="18"/>
        <v>0</v>
      </c>
    </row>
    <row r="45" spans="1:9" s="220" customFormat="1" ht="33">
      <c r="A45" s="331"/>
      <c r="B45" s="331"/>
      <c r="C45" s="226" t="s">
        <v>195</v>
      </c>
      <c r="D45" s="227">
        <f>+E45+F45+G45+H45</f>
        <v>7325</v>
      </c>
      <c r="E45" s="227"/>
      <c r="F45" s="227">
        <f>+'Հավելված N 8'!I42</f>
        <v>7325</v>
      </c>
      <c r="G45" s="227"/>
      <c r="H45" s="228"/>
    </row>
  </sheetData>
  <mergeCells count="17">
    <mergeCell ref="F1:H1"/>
    <mergeCell ref="F2:H2"/>
    <mergeCell ref="F3:H3"/>
    <mergeCell ref="A5:H6"/>
    <mergeCell ref="G8:H8"/>
    <mergeCell ref="A9:B9"/>
    <mergeCell ref="C9:C10"/>
    <mergeCell ref="D9:D10"/>
    <mergeCell ref="E9:H9"/>
    <mergeCell ref="A43:A45"/>
    <mergeCell ref="B43:B45"/>
    <mergeCell ref="B24:B25"/>
    <mergeCell ref="A24:A25"/>
    <mergeCell ref="A35:A38"/>
    <mergeCell ref="B35:B38"/>
    <mergeCell ref="B40:B41"/>
    <mergeCell ref="A40:A4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7"/>
  <sheetViews>
    <sheetView topLeftCell="A10" zoomScaleNormal="100" workbookViewId="0">
      <selection activeCell="G25" sqref="G25"/>
    </sheetView>
  </sheetViews>
  <sheetFormatPr defaultColWidth="9.140625" defaultRowHeight="17.25"/>
  <cols>
    <col min="1" max="3" width="9.140625" style="136"/>
    <col min="4" max="4" width="54.28515625" style="136" customWidth="1"/>
    <col min="5" max="8" width="17.140625" style="136" customWidth="1"/>
    <col min="9" max="9" width="33.7109375" style="136" customWidth="1"/>
    <col min="10" max="11" width="9.140625" style="136"/>
    <col min="12" max="12" width="12.28515625" style="136" customWidth="1"/>
    <col min="13" max="16384" width="9.140625" style="136"/>
  </cols>
  <sheetData>
    <row r="1" spans="2:9" s="135" customFormat="1" ht="25.5" customHeight="1">
      <c r="E1" s="343"/>
      <c r="F1" s="343"/>
      <c r="G1" s="343" t="s">
        <v>44</v>
      </c>
      <c r="H1" s="343"/>
    </row>
    <row r="2" spans="2:9">
      <c r="D2" s="137"/>
      <c r="E2" s="344"/>
      <c r="F2" s="344"/>
      <c r="G2" s="344" t="s">
        <v>98</v>
      </c>
      <c r="H2" s="344"/>
    </row>
    <row r="3" spans="2:9">
      <c r="D3" s="137"/>
      <c r="E3" s="344"/>
      <c r="F3" s="344"/>
      <c r="G3" s="344" t="s">
        <v>42</v>
      </c>
      <c r="H3" s="344"/>
    </row>
    <row r="4" spans="2:9" ht="13.5" customHeight="1">
      <c r="D4" s="137"/>
      <c r="E4" s="137"/>
      <c r="F4" s="137"/>
      <c r="G4" s="137"/>
      <c r="H4" s="137"/>
    </row>
    <row r="5" spans="2:9" ht="13.5" customHeight="1">
      <c r="D5" s="137"/>
      <c r="E5" s="137"/>
      <c r="F5" s="137"/>
      <c r="G5" s="137"/>
      <c r="H5" s="137"/>
    </row>
    <row r="6" spans="2:9" ht="85.5" customHeight="1">
      <c r="B6" s="345" t="s">
        <v>117</v>
      </c>
      <c r="C6" s="345"/>
      <c r="D6" s="345"/>
      <c r="E6" s="345"/>
      <c r="F6" s="345"/>
      <c r="G6" s="345"/>
      <c r="H6" s="345"/>
      <c r="I6" s="138"/>
    </row>
    <row r="8" spans="2:9">
      <c r="E8" s="139"/>
      <c r="F8" s="139"/>
      <c r="G8" s="139"/>
      <c r="H8" s="139" t="s">
        <v>21</v>
      </c>
    </row>
    <row r="9" spans="2:9" ht="41.45" customHeight="1">
      <c r="B9" s="320" t="s">
        <v>85</v>
      </c>
      <c r="C9" s="321"/>
      <c r="D9" s="322" t="s">
        <v>86</v>
      </c>
      <c r="E9" s="346" t="s">
        <v>45</v>
      </c>
      <c r="F9" s="347"/>
      <c r="G9" s="347"/>
      <c r="H9" s="348"/>
    </row>
    <row r="10" spans="2:9" ht="88.5" customHeight="1">
      <c r="B10" s="119" t="s">
        <v>36</v>
      </c>
      <c r="C10" s="119" t="s">
        <v>37</v>
      </c>
      <c r="D10" s="323"/>
      <c r="E10" s="159" t="s">
        <v>101</v>
      </c>
      <c r="F10" s="159" t="s">
        <v>99</v>
      </c>
      <c r="G10" s="159" t="s">
        <v>13</v>
      </c>
      <c r="H10" s="159" t="s">
        <v>14</v>
      </c>
    </row>
    <row r="11" spans="2:9" ht="51.75">
      <c r="B11" s="119"/>
      <c r="C11" s="119"/>
      <c r="D11" s="140" t="s">
        <v>39</v>
      </c>
      <c r="E11" s="141">
        <f>+E13+E42</f>
        <v>0</v>
      </c>
      <c r="F11" s="141">
        <f t="shared" ref="F11:H11" si="0">+F13+F42</f>
        <v>5369</v>
      </c>
      <c r="G11" s="141">
        <f t="shared" si="0"/>
        <v>5369</v>
      </c>
      <c r="H11" s="141">
        <f t="shared" si="0"/>
        <v>5369</v>
      </c>
      <c r="I11" s="257"/>
    </row>
    <row r="12" spans="2:9">
      <c r="B12" s="119"/>
      <c r="C12" s="119"/>
      <c r="D12" s="142" t="s">
        <v>95</v>
      </c>
      <c r="E12" s="141"/>
      <c r="F12" s="141"/>
      <c r="G12" s="141"/>
      <c r="H12" s="141"/>
    </row>
    <row r="13" spans="2:9" ht="34.5">
      <c r="B13" s="129">
        <v>1075</v>
      </c>
      <c r="C13" s="87">
        <v>21001</v>
      </c>
      <c r="D13" s="170" t="s">
        <v>132</v>
      </c>
      <c r="E13" s="122">
        <f t="shared" ref="E13:F13" si="1">+E15</f>
        <v>0</v>
      </c>
      <c r="F13" s="122">
        <f t="shared" si="1"/>
        <v>-1956</v>
      </c>
      <c r="G13" s="122">
        <f t="shared" ref="G13:H13" si="2">+G15</f>
        <v>-1956</v>
      </c>
      <c r="H13" s="122">
        <f t="shared" si="2"/>
        <v>-1956</v>
      </c>
    </row>
    <row r="14" spans="2:9">
      <c r="B14" s="143"/>
      <c r="C14" s="143"/>
      <c r="D14" s="131" t="s">
        <v>38</v>
      </c>
      <c r="E14" s="144"/>
      <c r="F14" s="128"/>
      <c r="G14" s="144"/>
      <c r="H14" s="128"/>
    </row>
    <row r="15" spans="2:9" ht="34.5">
      <c r="B15" s="161"/>
      <c r="C15" s="161"/>
      <c r="D15" s="145" t="s">
        <v>32</v>
      </c>
      <c r="E15" s="146">
        <f>+E17+E32</f>
        <v>0</v>
      </c>
      <c r="F15" s="249">
        <f t="shared" ref="F15:H15" si="3">+F17+F32</f>
        <v>-1956</v>
      </c>
      <c r="G15" s="249">
        <f t="shared" si="3"/>
        <v>-1956</v>
      </c>
      <c r="H15" s="249">
        <f t="shared" si="3"/>
        <v>-1956</v>
      </c>
    </row>
    <row r="16" spans="2:9">
      <c r="B16" s="161"/>
      <c r="C16" s="161"/>
      <c r="D16" s="147" t="s">
        <v>96</v>
      </c>
      <c r="E16" s="152"/>
      <c r="F16" s="152"/>
      <c r="G16" s="152"/>
      <c r="H16" s="152"/>
    </row>
    <row r="17" spans="2:8">
      <c r="B17" s="161"/>
      <c r="C17" s="161"/>
      <c r="D17" s="213" t="s">
        <v>133</v>
      </c>
      <c r="E17" s="250">
        <f>+E19+E21+E23+E26+E28+E30</f>
        <v>0</v>
      </c>
      <c r="F17" s="250">
        <f t="shared" ref="F17:H17" si="4">+F19+F21+F23+F26+F28+F30</f>
        <v>-684</v>
      </c>
      <c r="G17" s="250">
        <f t="shared" si="4"/>
        <v>-684</v>
      </c>
      <c r="H17" s="250">
        <f t="shared" si="4"/>
        <v>-684</v>
      </c>
    </row>
    <row r="18" spans="2:8">
      <c r="B18" s="161"/>
      <c r="C18" s="161"/>
      <c r="D18" s="211" t="s">
        <v>134</v>
      </c>
      <c r="E18" s="152"/>
      <c r="F18" s="152"/>
      <c r="G18" s="152"/>
      <c r="H18" s="152"/>
    </row>
    <row r="19" spans="2:8">
      <c r="B19" s="161"/>
      <c r="C19" s="161"/>
      <c r="D19" s="153" t="s">
        <v>156</v>
      </c>
      <c r="E19" s="247">
        <f>+E20</f>
        <v>0</v>
      </c>
      <c r="F19" s="247">
        <f t="shared" ref="F19:H19" si="5">+F20</f>
        <v>-345.5</v>
      </c>
      <c r="G19" s="247">
        <f t="shared" si="5"/>
        <v>-1209.3</v>
      </c>
      <c r="H19" s="247">
        <f t="shared" si="5"/>
        <v>-1695.2</v>
      </c>
    </row>
    <row r="20" spans="2:8" ht="51.75">
      <c r="B20" s="161"/>
      <c r="C20" s="161"/>
      <c r="D20" s="215" t="s">
        <v>157</v>
      </c>
      <c r="E20" s="154">
        <v>0</v>
      </c>
      <c r="F20" s="154">
        <f>-146.7-118.8-80</f>
        <v>-345.5</v>
      </c>
      <c r="G20" s="154">
        <f>-513.4-415.9-280</f>
        <v>-1209.3</v>
      </c>
      <c r="H20" s="154">
        <f>+'Հավելված N 3'!D20</f>
        <v>-1695.2</v>
      </c>
    </row>
    <row r="21" spans="2:8">
      <c r="B21" s="152"/>
      <c r="C21" s="152"/>
      <c r="D21" s="153" t="s">
        <v>105</v>
      </c>
      <c r="E21" s="247">
        <f>+E22</f>
        <v>0</v>
      </c>
      <c r="F21" s="247">
        <f t="shared" ref="F21" si="6">+F22</f>
        <v>-132.69999999999999</v>
      </c>
      <c r="G21" s="247">
        <f t="shared" ref="G21" si="7">+G22</f>
        <v>-464.6</v>
      </c>
      <c r="H21" s="247">
        <f t="shared" ref="H21" si="8">+H22</f>
        <v>-633.6</v>
      </c>
    </row>
    <row r="22" spans="2:8" ht="34.5">
      <c r="B22" s="152"/>
      <c r="C22" s="152"/>
      <c r="D22" s="215" t="s">
        <v>158</v>
      </c>
      <c r="E22" s="154">
        <v>0</v>
      </c>
      <c r="F22" s="154">
        <v>-132.69999999999999</v>
      </c>
      <c r="G22" s="154">
        <v>-464.6</v>
      </c>
      <c r="H22" s="154">
        <f>+'Հավելված N 3'!D22</f>
        <v>-633.6</v>
      </c>
    </row>
    <row r="23" spans="2:8">
      <c r="B23" s="152"/>
      <c r="C23" s="152"/>
      <c r="D23" s="153" t="s">
        <v>159</v>
      </c>
      <c r="E23" s="155">
        <f>SUM(E24:E25)</f>
        <v>0</v>
      </c>
      <c r="F23" s="155">
        <f t="shared" ref="F23:H23" si="9">SUM(F24:F25)</f>
        <v>-9061.5</v>
      </c>
      <c r="G23" s="155">
        <f t="shared" si="9"/>
        <v>-31715.5</v>
      </c>
      <c r="H23" s="155">
        <f t="shared" si="9"/>
        <v>-32467.599999999999</v>
      </c>
    </row>
    <row r="24" spans="2:8" ht="51.75">
      <c r="B24" s="340"/>
      <c r="C24" s="340"/>
      <c r="D24" s="215" t="s">
        <v>160</v>
      </c>
      <c r="E24" s="154">
        <v>0</v>
      </c>
      <c r="F24" s="154">
        <f>-7431-80.5</f>
        <v>-7511.5</v>
      </c>
      <c r="G24" s="154">
        <f>-26008.5-281.7</f>
        <v>-26290.2</v>
      </c>
      <c r="H24" s="154">
        <f>+'Հավելված N 3'!D24</f>
        <v>-29698.3</v>
      </c>
    </row>
    <row r="25" spans="2:8" ht="51.75">
      <c r="B25" s="341"/>
      <c r="C25" s="341"/>
      <c r="D25" s="215" t="s">
        <v>161</v>
      </c>
      <c r="E25" s="154">
        <v>0</v>
      </c>
      <c r="F25" s="154">
        <f>-1490.6-59.4</f>
        <v>-1550</v>
      </c>
      <c r="G25" s="154">
        <f>-5217.5-207.8</f>
        <v>-5425.3</v>
      </c>
      <c r="H25" s="154">
        <f>+'Հավելված N 3'!D25</f>
        <v>-2769.3</v>
      </c>
    </row>
    <row r="26" spans="2:8">
      <c r="B26" s="152"/>
      <c r="C26" s="152"/>
      <c r="D26" s="153" t="s">
        <v>147</v>
      </c>
      <c r="E26" s="247">
        <f>+E27</f>
        <v>0</v>
      </c>
      <c r="F26" s="247">
        <f t="shared" ref="F26" si="10">+F27</f>
        <v>8285.7000000000007</v>
      </c>
      <c r="G26" s="247">
        <f t="shared" ref="G26" si="11">+G27</f>
        <v>8285.7000000000007</v>
      </c>
      <c r="H26" s="247">
        <f t="shared" ref="H26" si="12">+H27</f>
        <v>8285.7000000000007</v>
      </c>
    </row>
    <row r="27" spans="2:8" ht="51.75">
      <c r="B27" s="152"/>
      <c r="C27" s="152"/>
      <c r="D27" s="215" t="s">
        <v>148</v>
      </c>
      <c r="E27" s="154">
        <v>0</v>
      </c>
      <c r="F27" s="154">
        <f>+'Հավելված N 3'!D27</f>
        <v>8285.7000000000007</v>
      </c>
      <c r="G27" s="154">
        <f>+F27</f>
        <v>8285.7000000000007</v>
      </c>
      <c r="H27" s="154">
        <f>+G27</f>
        <v>8285.7000000000007</v>
      </c>
    </row>
    <row r="28" spans="2:8">
      <c r="B28" s="152"/>
      <c r="C28" s="152"/>
      <c r="D28" s="153" t="s">
        <v>162</v>
      </c>
      <c r="E28" s="247">
        <f>+E29</f>
        <v>0</v>
      </c>
      <c r="F28" s="247">
        <f t="shared" ref="F28" si="13">+F29</f>
        <v>-2713.6</v>
      </c>
      <c r="G28" s="247">
        <f t="shared" ref="G28" si="14">+G29</f>
        <v>-3010.8</v>
      </c>
      <c r="H28" s="247">
        <f t="shared" ref="H28" si="15">+H29</f>
        <v>-3010.8</v>
      </c>
    </row>
    <row r="29" spans="2:8" ht="34.5">
      <c r="B29" s="152"/>
      <c r="C29" s="152"/>
      <c r="D29" s="215" t="s">
        <v>163</v>
      </c>
      <c r="E29" s="154">
        <v>0</v>
      </c>
      <c r="F29" s="154">
        <f>-2600.9-112.7</f>
        <v>-2713.6</v>
      </c>
      <c r="G29" s="154">
        <f>+'Հավելված N 3'!D29</f>
        <v>-3010.8</v>
      </c>
      <c r="H29" s="154">
        <f>+'Հավելված N 3'!D29</f>
        <v>-3010.8</v>
      </c>
    </row>
    <row r="30" spans="2:8">
      <c r="B30" s="152"/>
      <c r="C30" s="152"/>
      <c r="D30" s="153" t="s">
        <v>136</v>
      </c>
      <c r="E30" s="247">
        <f>+E31</f>
        <v>0</v>
      </c>
      <c r="F30" s="247">
        <f t="shared" ref="F30" si="16">+F31</f>
        <v>3283.6</v>
      </c>
      <c r="G30" s="247">
        <f t="shared" ref="G30" si="17">+G31</f>
        <v>27430.5</v>
      </c>
      <c r="H30" s="247">
        <f t="shared" ref="H30" si="18">+H31</f>
        <v>28837.5</v>
      </c>
    </row>
    <row r="31" spans="2:8" ht="51.75">
      <c r="B31" s="152"/>
      <c r="C31" s="152"/>
      <c r="D31" s="215" t="s">
        <v>137</v>
      </c>
      <c r="E31" s="154">
        <v>0</v>
      </c>
      <c r="F31" s="154">
        <v>3283.6</v>
      </c>
      <c r="G31" s="154">
        <v>27430.5</v>
      </c>
      <c r="H31" s="154">
        <f>+'Հավելված N 3'!D31</f>
        <v>28837.5</v>
      </c>
    </row>
    <row r="32" spans="2:8" ht="69">
      <c r="B32" s="161"/>
      <c r="C32" s="161"/>
      <c r="D32" s="213" t="s">
        <v>135</v>
      </c>
      <c r="E32" s="250">
        <f>+E34+E39</f>
        <v>0</v>
      </c>
      <c r="F32" s="250">
        <f t="shared" ref="F32:H32" si="19">+F34+F39</f>
        <v>-1272</v>
      </c>
      <c r="G32" s="250">
        <f t="shared" si="19"/>
        <v>-1272</v>
      </c>
      <c r="H32" s="250">
        <f t="shared" si="19"/>
        <v>-1272</v>
      </c>
    </row>
    <row r="33" spans="2:8">
      <c r="B33" s="161"/>
      <c r="C33" s="161"/>
      <c r="D33" s="211" t="s">
        <v>134</v>
      </c>
      <c r="E33" s="152"/>
      <c r="F33" s="152"/>
      <c r="G33" s="152"/>
      <c r="H33" s="152"/>
    </row>
    <row r="34" spans="2:8">
      <c r="B34" s="152"/>
      <c r="C34" s="152"/>
      <c r="D34" s="153" t="s">
        <v>159</v>
      </c>
      <c r="E34" s="248">
        <f>SUM(E35:E38)</f>
        <v>0</v>
      </c>
      <c r="F34" s="248">
        <f t="shared" ref="F34:H34" si="20">SUM(F35:F38)</f>
        <v>-720</v>
      </c>
      <c r="G34" s="248">
        <f t="shared" si="20"/>
        <v>-720</v>
      </c>
      <c r="H34" s="248">
        <f t="shared" si="20"/>
        <v>-720</v>
      </c>
    </row>
    <row r="35" spans="2:8" ht="69">
      <c r="B35" s="340"/>
      <c r="C35" s="340"/>
      <c r="D35" s="215" t="s">
        <v>164</v>
      </c>
      <c r="E35" s="154">
        <v>0</v>
      </c>
      <c r="F35" s="154">
        <f>+'Հավելված N 3'!D35</f>
        <v>-200</v>
      </c>
      <c r="G35" s="154">
        <f>+F35</f>
        <v>-200</v>
      </c>
      <c r="H35" s="154">
        <f>+G35</f>
        <v>-200</v>
      </c>
    </row>
    <row r="36" spans="2:8" ht="69">
      <c r="B36" s="342"/>
      <c r="C36" s="342"/>
      <c r="D36" s="215" t="s">
        <v>165</v>
      </c>
      <c r="E36" s="154">
        <v>0</v>
      </c>
      <c r="F36" s="154">
        <f>+'Հավելված N 3'!D36</f>
        <v>-120</v>
      </c>
      <c r="G36" s="154">
        <f t="shared" ref="G36:H36" si="21">+F36</f>
        <v>-120</v>
      </c>
      <c r="H36" s="154">
        <f t="shared" si="21"/>
        <v>-120</v>
      </c>
    </row>
    <row r="37" spans="2:8" ht="69">
      <c r="B37" s="342"/>
      <c r="C37" s="342"/>
      <c r="D37" s="215" t="s">
        <v>166</v>
      </c>
      <c r="E37" s="154">
        <v>0</v>
      </c>
      <c r="F37" s="154">
        <f>+'Հավելված N 3'!D37</f>
        <v>-200</v>
      </c>
      <c r="G37" s="154">
        <f t="shared" ref="G37:H37" si="22">+F37</f>
        <v>-200</v>
      </c>
      <c r="H37" s="154">
        <f t="shared" si="22"/>
        <v>-200</v>
      </c>
    </row>
    <row r="38" spans="2:8" ht="69">
      <c r="B38" s="341"/>
      <c r="C38" s="341"/>
      <c r="D38" s="215" t="s">
        <v>167</v>
      </c>
      <c r="E38" s="154">
        <v>0</v>
      </c>
      <c r="F38" s="154">
        <f>+'Հավելված N 3'!D38</f>
        <v>-200</v>
      </c>
      <c r="G38" s="154">
        <f t="shared" ref="G38:H38" si="23">+F38</f>
        <v>-200</v>
      </c>
      <c r="H38" s="154">
        <f t="shared" si="23"/>
        <v>-200</v>
      </c>
    </row>
    <row r="39" spans="2:8">
      <c r="B39" s="152"/>
      <c r="C39" s="152"/>
      <c r="D39" s="153" t="s">
        <v>136</v>
      </c>
      <c r="E39" s="248">
        <f>SUM(E40:E41)</f>
        <v>0</v>
      </c>
      <c r="F39" s="248">
        <f t="shared" ref="F39:H39" si="24">SUM(F40:F41)</f>
        <v>-552</v>
      </c>
      <c r="G39" s="248">
        <f t="shared" si="24"/>
        <v>-552</v>
      </c>
      <c r="H39" s="248">
        <f t="shared" si="24"/>
        <v>-552</v>
      </c>
    </row>
    <row r="40" spans="2:8" ht="51.75">
      <c r="B40" s="340"/>
      <c r="C40" s="340"/>
      <c r="D40" s="215" t="s">
        <v>168</v>
      </c>
      <c r="E40" s="154">
        <v>0</v>
      </c>
      <c r="F40" s="154">
        <f>+'Հավելված N 3'!D40</f>
        <v>-232</v>
      </c>
      <c r="G40" s="154">
        <f t="shared" ref="G40:H40" si="25">+F40</f>
        <v>-232</v>
      </c>
      <c r="H40" s="154">
        <f t="shared" si="25"/>
        <v>-232</v>
      </c>
    </row>
    <row r="41" spans="2:8" ht="69">
      <c r="B41" s="341"/>
      <c r="C41" s="341"/>
      <c r="D41" s="215" t="s">
        <v>169</v>
      </c>
      <c r="E41" s="154">
        <v>0</v>
      </c>
      <c r="F41" s="154">
        <f>+'Հավելված N 3'!D41</f>
        <v>-320</v>
      </c>
      <c r="G41" s="154">
        <f t="shared" ref="G41:H41" si="26">+F41</f>
        <v>-320</v>
      </c>
      <c r="H41" s="154">
        <f t="shared" si="26"/>
        <v>-320</v>
      </c>
    </row>
    <row r="42" spans="2:8" ht="51.75">
      <c r="B42" s="129">
        <v>1075</v>
      </c>
      <c r="C42" s="129">
        <v>21004</v>
      </c>
      <c r="D42" s="168" t="s">
        <v>153</v>
      </c>
      <c r="E42" s="122">
        <f>+E44</f>
        <v>0</v>
      </c>
      <c r="F42" s="122">
        <f t="shared" ref="F42:H42" si="27">+F44</f>
        <v>7325</v>
      </c>
      <c r="G42" s="122">
        <f t="shared" si="27"/>
        <v>7325</v>
      </c>
      <c r="H42" s="122">
        <f t="shared" si="27"/>
        <v>7325</v>
      </c>
    </row>
    <row r="43" spans="2:8">
      <c r="B43" s="330"/>
      <c r="C43" s="330"/>
      <c r="D43" s="131" t="s">
        <v>38</v>
      </c>
      <c r="E43" s="144"/>
      <c r="F43" s="144"/>
      <c r="G43" s="144"/>
      <c r="H43" s="144"/>
    </row>
    <row r="44" spans="2:8" ht="34.5">
      <c r="B44" s="330"/>
      <c r="C44" s="330"/>
      <c r="D44" s="145" t="s">
        <v>32</v>
      </c>
      <c r="E44" s="146">
        <f>+E46</f>
        <v>0</v>
      </c>
      <c r="F44" s="146">
        <f t="shared" ref="F44:H44" si="28">+F46</f>
        <v>7325</v>
      </c>
      <c r="G44" s="146">
        <f t="shared" si="28"/>
        <v>7325</v>
      </c>
      <c r="H44" s="146">
        <f t="shared" si="28"/>
        <v>7325</v>
      </c>
    </row>
    <row r="45" spans="2:8">
      <c r="B45" s="330"/>
      <c r="C45" s="330"/>
      <c r="D45" s="211" t="s">
        <v>96</v>
      </c>
      <c r="E45" s="152"/>
      <c r="F45" s="152"/>
      <c r="G45" s="152"/>
      <c r="H45" s="152"/>
    </row>
    <row r="46" spans="2:8">
      <c r="B46" s="330"/>
      <c r="C46" s="330"/>
      <c r="D46" s="223" t="s">
        <v>106</v>
      </c>
      <c r="E46" s="248">
        <f>+E47</f>
        <v>0</v>
      </c>
      <c r="F46" s="248">
        <f t="shared" ref="F46:H46" si="29">+F47</f>
        <v>7325</v>
      </c>
      <c r="G46" s="248">
        <f t="shared" si="29"/>
        <v>7325</v>
      </c>
      <c r="H46" s="248">
        <f t="shared" si="29"/>
        <v>7325</v>
      </c>
    </row>
    <row r="47" spans="2:8" ht="33">
      <c r="B47" s="331"/>
      <c r="C47" s="331"/>
      <c r="D47" s="226" t="s">
        <v>195</v>
      </c>
      <c r="E47" s="154">
        <v>0</v>
      </c>
      <c r="F47" s="154">
        <f>+'Հավելված N 3'!D45</f>
        <v>7325</v>
      </c>
      <c r="G47" s="154">
        <f>+F47</f>
        <v>7325</v>
      </c>
      <c r="H47" s="154">
        <f>+G47</f>
        <v>7325</v>
      </c>
    </row>
  </sheetData>
  <mergeCells count="18">
    <mergeCell ref="G1:H1"/>
    <mergeCell ref="G2:H2"/>
    <mergeCell ref="G3:H3"/>
    <mergeCell ref="B6:H6"/>
    <mergeCell ref="B9:C9"/>
    <mergeCell ref="D9:D10"/>
    <mergeCell ref="E1:F1"/>
    <mergeCell ref="E2:F2"/>
    <mergeCell ref="E3:F3"/>
    <mergeCell ref="E9:H9"/>
    <mergeCell ref="B43:B47"/>
    <mergeCell ref="C43:C47"/>
    <mergeCell ref="C24:C25"/>
    <mergeCell ref="B24:B25"/>
    <mergeCell ref="C35:C38"/>
    <mergeCell ref="B35:B38"/>
    <mergeCell ref="C40:C41"/>
    <mergeCell ref="B40:B4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7"/>
  <sheetViews>
    <sheetView topLeftCell="C4" zoomScaleNormal="100" workbookViewId="0">
      <selection activeCell="C12" sqref="C12:E12"/>
    </sheetView>
  </sheetViews>
  <sheetFormatPr defaultColWidth="9.140625" defaultRowHeight="17.25"/>
  <cols>
    <col min="1" max="1" width="9.85546875" style="230" customWidth="1"/>
    <col min="2" max="2" width="13.140625" style="230" customWidth="1"/>
    <col min="3" max="3" width="8" style="230" customWidth="1"/>
    <col min="4" max="4" width="7.85546875" style="246" customWidth="1"/>
    <col min="5" max="5" width="39.140625" style="246" customWidth="1"/>
    <col min="6" max="6" width="50.140625" style="246" customWidth="1"/>
    <col min="7" max="7" width="35" style="230" customWidth="1"/>
    <col min="8" max="8" width="11.140625" style="230" bestFit="1" customWidth="1"/>
    <col min="9" max="10" width="9.140625" style="230"/>
    <col min="11" max="11" width="12.140625" style="230" customWidth="1"/>
    <col min="12" max="16384" width="9.140625" style="230"/>
  </cols>
  <sheetData>
    <row r="1" spans="1:43" s="1" customFormat="1" ht="24" customHeight="1">
      <c r="F1" s="369" t="s">
        <v>185</v>
      </c>
      <c r="G1" s="369"/>
      <c r="AB1" s="369"/>
      <c r="AC1" s="369"/>
      <c r="AD1" s="369"/>
    </row>
    <row r="2" spans="1:43" s="1" customFormat="1">
      <c r="A2" s="237"/>
      <c r="B2" s="237"/>
      <c r="C2" s="237"/>
      <c r="D2" s="237"/>
      <c r="E2" s="237"/>
      <c r="F2" s="369" t="s">
        <v>100</v>
      </c>
      <c r="G2" s="369"/>
      <c r="Y2" s="237"/>
      <c r="Z2" s="237"/>
      <c r="AA2" s="369"/>
      <c r="AB2" s="369"/>
      <c r="AC2" s="369"/>
      <c r="AD2" s="369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</row>
    <row r="3" spans="1:43" s="1" customFormat="1" ht="15.95" customHeight="1">
      <c r="A3" s="237"/>
      <c r="B3" s="237"/>
      <c r="C3" s="237"/>
      <c r="D3" s="237"/>
      <c r="E3" s="237"/>
      <c r="F3" s="369" t="s">
        <v>8</v>
      </c>
      <c r="G3" s="369"/>
      <c r="Y3" s="369"/>
      <c r="Z3" s="369"/>
      <c r="AA3" s="369"/>
      <c r="AB3" s="369"/>
      <c r="AC3" s="369"/>
      <c r="AD3" s="369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s="1" customFormat="1">
      <c r="F4" s="186"/>
      <c r="G4" s="186"/>
      <c r="H4" s="186"/>
    </row>
    <row r="5" spans="1:43" s="1" customFormat="1" ht="15.95" customHeight="1">
      <c r="F5" s="186"/>
      <c r="G5" s="186"/>
      <c r="H5" s="186"/>
    </row>
    <row r="6" spans="1:43" s="1" customFormat="1" ht="67.5" customHeight="1">
      <c r="A6" s="357" t="s">
        <v>194</v>
      </c>
      <c r="B6" s="357"/>
      <c r="C6" s="357"/>
      <c r="D6" s="357"/>
      <c r="E6" s="357"/>
      <c r="F6" s="357"/>
      <c r="G6" s="357"/>
      <c r="H6" s="212"/>
    </row>
    <row r="7" spans="1:43" s="1" customFormat="1" ht="21" customHeight="1">
      <c r="A7" s="358" t="s">
        <v>186</v>
      </c>
      <c r="B7" s="358"/>
      <c r="C7" s="358"/>
      <c r="D7" s="358"/>
      <c r="E7" s="358"/>
      <c r="F7" s="358"/>
      <c r="G7" s="358"/>
      <c r="H7" s="212"/>
    </row>
    <row r="8" spans="1:43" ht="103.5">
      <c r="A8" s="359" t="s">
        <v>11</v>
      </c>
      <c r="B8" s="359"/>
      <c r="C8" s="209"/>
      <c r="D8" s="360" t="s">
        <v>17</v>
      </c>
      <c r="E8" s="361"/>
      <c r="F8" s="364" t="s">
        <v>187</v>
      </c>
      <c r="G8" s="209" t="s">
        <v>116</v>
      </c>
    </row>
    <row r="9" spans="1:43" s="235" customFormat="1" ht="51.75">
      <c r="A9" s="209" t="s">
        <v>15</v>
      </c>
      <c r="B9" s="209" t="s">
        <v>37</v>
      </c>
      <c r="C9" s="209"/>
      <c r="D9" s="362"/>
      <c r="E9" s="363"/>
      <c r="F9" s="365"/>
      <c r="G9" s="209" t="s">
        <v>14</v>
      </c>
    </row>
    <row r="10" spans="1:43" s="235" customFormat="1" ht="31.5" customHeight="1">
      <c r="A10" s="366" t="s">
        <v>32</v>
      </c>
      <c r="B10" s="367"/>
      <c r="C10" s="367"/>
      <c r="D10" s="367"/>
      <c r="E10" s="367"/>
      <c r="F10" s="368"/>
      <c r="G10" s="122">
        <f>+G11</f>
        <v>-5369</v>
      </c>
      <c r="H10" s="238"/>
    </row>
    <row r="11" spans="1:43" ht="24" customHeight="1">
      <c r="A11" s="239">
        <v>1075</v>
      </c>
      <c r="B11" s="349" t="s">
        <v>188</v>
      </c>
      <c r="C11" s="350"/>
      <c r="D11" s="350"/>
      <c r="E11" s="350"/>
      <c r="F11" s="351"/>
      <c r="G11" s="240">
        <f>+G12+G15</f>
        <v>-5369</v>
      </c>
    </row>
    <row r="12" spans="1:43" ht="37.700000000000003" customHeight="1">
      <c r="A12" s="231"/>
      <c r="B12" s="239">
        <v>11004</v>
      </c>
      <c r="C12" s="352" t="s">
        <v>189</v>
      </c>
      <c r="D12" s="353"/>
      <c r="E12" s="354"/>
      <c r="F12" s="232"/>
      <c r="G12" s="233">
        <f>+G13</f>
        <v>-15019</v>
      </c>
    </row>
    <row r="13" spans="1:43" ht="34.5">
      <c r="A13" s="231"/>
      <c r="B13" s="239"/>
      <c r="C13" s="231"/>
      <c r="D13" s="241"/>
      <c r="E13" s="241"/>
      <c r="F13" s="232" t="s">
        <v>32</v>
      </c>
      <c r="G13" s="236">
        <f>+G14</f>
        <v>-15019</v>
      </c>
    </row>
    <row r="14" spans="1:43" ht="51.75">
      <c r="A14" s="231"/>
      <c r="B14" s="231"/>
      <c r="C14" s="231"/>
      <c r="D14" s="241"/>
      <c r="E14" s="241"/>
      <c r="F14" s="234" t="s">
        <v>190</v>
      </c>
      <c r="G14" s="242">
        <v>-15019</v>
      </c>
    </row>
    <row r="15" spans="1:43" ht="37.700000000000003" customHeight="1">
      <c r="A15" s="231"/>
      <c r="B15" s="239">
        <v>21001</v>
      </c>
      <c r="C15" s="352" t="s">
        <v>132</v>
      </c>
      <c r="D15" s="353"/>
      <c r="E15" s="354"/>
      <c r="F15" s="232" t="s">
        <v>32</v>
      </c>
      <c r="G15" s="233">
        <f>+G17</f>
        <v>9650</v>
      </c>
      <c r="H15" s="243"/>
    </row>
    <row r="16" spans="1:43" ht="37.700000000000003" customHeight="1">
      <c r="A16" s="231"/>
      <c r="B16" s="239"/>
      <c r="C16" s="244"/>
      <c r="D16" s="355" t="s">
        <v>192</v>
      </c>
      <c r="E16" s="356"/>
      <c r="F16" s="232"/>
      <c r="G16" s="42"/>
    </row>
    <row r="17" spans="1:7" ht="103.5">
      <c r="A17" s="231"/>
      <c r="B17" s="231"/>
      <c r="C17" s="231"/>
      <c r="D17" s="241"/>
      <c r="E17" s="31" t="s">
        <v>193</v>
      </c>
      <c r="F17" s="234" t="s">
        <v>191</v>
      </c>
      <c r="G17" s="245">
        <v>9650</v>
      </c>
    </row>
  </sheetData>
  <mergeCells count="16">
    <mergeCell ref="F1:G1"/>
    <mergeCell ref="AB1:AD1"/>
    <mergeCell ref="F2:G2"/>
    <mergeCell ref="AA2:AD2"/>
    <mergeCell ref="F3:G3"/>
    <mergeCell ref="Y3:AD3"/>
    <mergeCell ref="B11:F11"/>
    <mergeCell ref="C12:E12"/>
    <mergeCell ref="C15:E15"/>
    <mergeCell ref="D16:E16"/>
    <mergeCell ref="A6:G6"/>
    <mergeCell ref="A7:G7"/>
    <mergeCell ref="A8:B8"/>
    <mergeCell ref="D8:E9"/>
    <mergeCell ref="F8:F9"/>
    <mergeCell ref="A10:F10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C1" sqref="C1:G1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7" width="19" style="1" customWidth="1"/>
    <col min="8" max="8" width="10" style="1" customWidth="1"/>
    <col min="9" max="9" width="49.85546875" style="1" customWidth="1"/>
    <col min="10" max="16384" width="9.140625" style="1"/>
  </cols>
  <sheetData>
    <row r="1" spans="1:7" ht="37.5" customHeight="1">
      <c r="C1" s="335" t="s">
        <v>84</v>
      </c>
      <c r="D1" s="335"/>
      <c r="E1" s="335"/>
      <c r="F1" s="335"/>
      <c r="G1" s="335"/>
    </row>
    <row r="2" spans="1:7" ht="17.45" customHeight="1">
      <c r="C2" s="336" t="s">
        <v>98</v>
      </c>
      <c r="D2" s="336"/>
      <c r="E2" s="336"/>
      <c r="F2" s="336"/>
      <c r="G2" s="336"/>
    </row>
    <row r="3" spans="1:7" ht="17.45" customHeight="1">
      <c r="C3" s="336" t="s">
        <v>42</v>
      </c>
      <c r="D3" s="336"/>
      <c r="E3" s="336"/>
      <c r="F3" s="336"/>
      <c r="G3" s="336"/>
    </row>
    <row r="6" spans="1:7" ht="59.45" customHeight="1">
      <c r="A6" s="71"/>
      <c r="B6" s="389" t="s">
        <v>130</v>
      </c>
      <c r="C6" s="389"/>
      <c r="D6" s="389"/>
      <c r="E6" s="389"/>
      <c r="F6" s="389"/>
      <c r="G6" s="389"/>
    </row>
    <row r="7" spans="1:7" ht="23.45" customHeight="1"/>
    <row r="8" spans="1:7" ht="21.95" customHeight="1">
      <c r="A8" s="388" t="s">
        <v>54</v>
      </c>
      <c r="B8" s="388"/>
      <c r="C8" s="388"/>
      <c r="D8" s="388"/>
      <c r="E8" s="388"/>
      <c r="F8" s="388"/>
      <c r="G8" s="388"/>
    </row>
    <row r="9" spans="1:7" ht="38.85" customHeight="1">
      <c r="C9" s="390" t="s">
        <v>48</v>
      </c>
      <c r="D9" s="390"/>
      <c r="E9" s="390"/>
      <c r="F9" s="390"/>
      <c r="G9" s="10"/>
    </row>
    <row r="10" spans="1:7">
      <c r="B10" s="384" t="s">
        <v>10</v>
      </c>
      <c r="C10" s="385"/>
      <c r="D10" s="386"/>
      <c r="E10" s="386"/>
      <c r="F10" s="385"/>
      <c r="G10" s="387"/>
    </row>
    <row r="11" spans="1:7" s="26" customFormat="1">
      <c r="B11" s="72"/>
      <c r="C11" s="72"/>
      <c r="D11" s="73"/>
      <c r="E11" s="73"/>
      <c r="F11" s="73"/>
      <c r="G11" s="73"/>
    </row>
    <row r="12" spans="1:7" s="26" customFormat="1">
      <c r="B12" s="72"/>
      <c r="C12" s="72"/>
    </row>
    <row r="13" spans="1:7" s="3" customFormat="1">
      <c r="B13" s="62" t="s">
        <v>71</v>
      </c>
      <c r="C13" s="62" t="s">
        <v>1</v>
      </c>
      <c r="D13" s="54"/>
      <c r="E13" s="54"/>
      <c r="F13" s="54"/>
      <c r="G13" s="54"/>
    </row>
    <row r="14" spans="1:7" s="3" customFormat="1">
      <c r="B14" s="63">
        <v>1075</v>
      </c>
      <c r="C14" s="28" t="s">
        <v>226</v>
      </c>
      <c r="D14" s="62"/>
      <c r="E14" s="62"/>
      <c r="F14" s="62"/>
      <c r="G14" s="62"/>
    </row>
    <row r="15" spans="1:7" s="3" customFormat="1"/>
    <row r="16" spans="1:7" s="3" customFormat="1">
      <c r="B16" s="380" t="s">
        <v>2</v>
      </c>
      <c r="C16" s="381"/>
      <c r="D16" s="74"/>
      <c r="E16" s="74"/>
      <c r="F16" s="74"/>
      <c r="G16" s="74"/>
    </row>
    <row r="17" spans="2:8" s="3" customFormat="1" ht="37.15" customHeight="1">
      <c r="B17" s="28" t="s">
        <v>3</v>
      </c>
      <c r="C17" s="44">
        <v>1075</v>
      </c>
      <c r="D17" s="293" t="s">
        <v>52</v>
      </c>
      <c r="E17" s="294"/>
      <c r="F17" s="294"/>
      <c r="G17" s="295"/>
    </row>
    <row r="18" spans="2:8" s="3" customFormat="1" ht="34.5">
      <c r="B18" s="28" t="s">
        <v>4</v>
      </c>
      <c r="C18" s="44">
        <v>11004</v>
      </c>
      <c r="D18" s="11" t="s">
        <v>101</v>
      </c>
      <c r="E18" s="11" t="s">
        <v>99</v>
      </c>
      <c r="F18" s="11" t="s">
        <v>13</v>
      </c>
      <c r="G18" s="11" t="s">
        <v>14</v>
      </c>
    </row>
    <row r="19" spans="2:8" s="3" customFormat="1" ht="34.5">
      <c r="B19" s="210" t="s">
        <v>218</v>
      </c>
      <c r="C19" s="68" t="s">
        <v>219</v>
      </c>
      <c r="D19" s="374"/>
      <c r="E19" s="374"/>
      <c r="F19" s="374"/>
      <c r="G19" s="374"/>
    </row>
    <row r="20" spans="2:8" s="3" customFormat="1" ht="51.75">
      <c r="B20" s="28" t="s">
        <v>220</v>
      </c>
      <c r="C20" s="68" t="s">
        <v>221</v>
      </c>
      <c r="D20" s="375"/>
      <c r="E20" s="375"/>
      <c r="F20" s="375"/>
      <c r="G20" s="375"/>
    </row>
    <row r="21" spans="2:8" s="3" customFormat="1" ht="34.5">
      <c r="B21" s="66" t="s">
        <v>222</v>
      </c>
      <c r="C21" s="68" t="s">
        <v>223</v>
      </c>
      <c r="D21" s="375"/>
      <c r="E21" s="375"/>
      <c r="F21" s="375"/>
      <c r="G21" s="375"/>
    </row>
    <row r="22" spans="2:8" s="3" customFormat="1" ht="69">
      <c r="B22" s="30" t="s">
        <v>224</v>
      </c>
      <c r="C22" s="68" t="s">
        <v>225</v>
      </c>
      <c r="D22" s="375"/>
      <c r="E22" s="375"/>
      <c r="F22" s="375"/>
      <c r="G22" s="375"/>
    </row>
    <row r="23" spans="2:8" s="3" customFormat="1">
      <c r="B23" s="377" t="s">
        <v>0</v>
      </c>
      <c r="C23" s="378"/>
      <c r="D23" s="376"/>
      <c r="E23" s="376"/>
      <c r="F23" s="376"/>
      <c r="G23" s="376"/>
    </row>
    <row r="24" spans="2:8" s="76" customFormat="1">
      <c r="B24" s="13" t="s">
        <v>7</v>
      </c>
      <c r="C24" s="13"/>
      <c r="D24" s="77">
        <f>+'Հավելված N 1'!D23</f>
        <v>-9650</v>
      </c>
      <c r="E24" s="77">
        <f>+'Հավելված N 1'!E23</f>
        <v>-15019</v>
      </c>
      <c r="F24" s="77">
        <f>+'Հավելված N 1'!F23</f>
        <v>-15019</v>
      </c>
      <c r="G24" s="77">
        <f>+'Հավելված N 1'!G23</f>
        <v>-15019</v>
      </c>
      <c r="H24" s="78"/>
    </row>
    <row r="25" spans="2:8" ht="8.25" customHeight="1"/>
    <row r="26" spans="2:8" s="3" customFormat="1">
      <c r="B26" s="380" t="s">
        <v>2</v>
      </c>
      <c r="C26" s="381"/>
      <c r="D26" s="74"/>
      <c r="E26" s="74"/>
      <c r="F26" s="74"/>
      <c r="G26" s="74"/>
    </row>
    <row r="27" spans="2:8" s="3" customFormat="1" ht="37.15" customHeight="1">
      <c r="B27" s="28" t="s">
        <v>3</v>
      </c>
      <c r="C27" s="44">
        <v>1075</v>
      </c>
      <c r="D27" s="293" t="s">
        <v>45</v>
      </c>
      <c r="E27" s="294"/>
      <c r="F27" s="294"/>
      <c r="G27" s="295"/>
    </row>
    <row r="28" spans="2:8" s="3" customFormat="1" ht="34.5">
      <c r="B28" s="28" t="s">
        <v>4</v>
      </c>
      <c r="C28" s="44">
        <v>21001</v>
      </c>
      <c r="D28" s="11" t="s">
        <v>101</v>
      </c>
      <c r="E28" s="11" t="s">
        <v>99</v>
      </c>
      <c r="F28" s="11" t="s">
        <v>13</v>
      </c>
      <c r="G28" s="11" t="s">
        <v>14</v>
      </c>
    </row>
    <row r="29" spans="2:8" s="3" customFormat="1" ht="34.5">
      <c r="B29" s="210" t="s">
        <v>5</v>
      </c>
      <c r="C29" s="68" t="s">
        <v>227</v>
      </c>
      <c r="D29" s="374"/>
      <c r="E29" s="374"/>
      <c r="F29" s="374"/>
      <c r="G29" s="374"/>
    </row>
    <row r="30" spans="2:8" s="3" customFormat="1" ht="86.25">
      <c r="B30" s="28" t="s">
        <v>9</v>
      </c>
      <c r="C30" s="68" t="s">
        <v>228</v>
      </c>
      <c r="D30" s="375"/>
      <c r="E30" s="375"/>
      <c r="F30" s="375"/>
      <c r="G30" s="375"/>
    </row>
    <row r="31" spans="2:8" s="3" customFormat="1" ht="34.5">
      <c r="B31" s="66" t="s">
        <v>6</v>
      </c>
      <c r="C31" s="68" t="s">
        <v>229</v>
      </c>
      <c r="D31" s="375"/>
      <c r="E31" s="375"/>
      <c r="F31" s="375"/>
      <c r="G31" s="375"/>
    </row>
    <row r="32" spans="2:8" s="3" customFormat="1" ht="51.75">
      <c r="B32" s="30" t="s">
        <v>230</v>
      </c>
      <c r="C32" s="68" t="s">
        <v>231</v>
      </c>
      <c r="D32" s="375"/>
      <c r="E32" s="375"/>
      <c r="F32" s="375"/>
      <c r="G32" s="375"/>
    </row>
    <row r="33" spans="2:8" s="3" customFormat="1">
      <c r="B33" s="377" t="s">
        <v>0</v>
      </c>
      <c r="C33" s="378"/>
      <c r="D33" s="376"/>
      <c r="E33" s="376"/>
      <c r="F33" s="376"/>
      <c r="G33" s="376"/>
    </row>
    <row r="34" spans="2:8" s="3" customFormat="1">
      <c r="B34" s="382" t="s">
        <v>232</v>
      </c>
      <c r="C34" s="383"/>
      <c r="D34" s="205"/>
      <c r="E34" s="12">
        <v>1</v>
      </c>
      <c r="F34" s="12">
        <v>1</v>
      </c>
      <c r="G34" s="12">
        <v>1</v>
      </c>
    </row>
    <row r="35" spans="2:8" s="3" customFormat="1" ht="18" customHeight="1">
      <c r="B35" s="382" t="s">
        <v>233</v>
      </c>
      <c r="C35" s="383"/>
      <c r="D35" s="12">
        <v>1</v>
      </c>
      <c r="E35" s="12">
        <v>1</v>
      </c>
      <c r="F35" s="12">
        <v>1</v>
      </c>
      <c r="G35" s="12">
        <v>1</v>
      </c>
    </row>
    <row r="36" spans="2:8" s="76" customFormat="1">
      <c r="B36" s="13" t="s">
        <v>7</v>
      </c>
      <c r="C36" s="13"/>
      <c r="D36" s="77">
        <f>+'Հավելված N 1'!D29</f>
        <v>9650</v>
      </c>
      <c r="E36" s="77">
        <f>+'Հավելված N 1'!E29</f>
        <v>7694</v>
      </c>
      <c r="F36" s="77">
        <f>+'Հավելված N 1'!F29</f>
        <v>7694</v>
      </c>
      <c r="G36" s="77">
        <f>+'Հավելված N 1'!G29</f>
        <v>7694</v>
      </c>
      <c r="H36" s="78"/>
    </row>
    <row r="37" spans="2:8" ht="8.25" customHeight="1"/>
    <row r="38" spans="2:8" s="3" customFormat="1">
      <c r="B38" s="380" t="s">
        <v>2</v>
      </c>
      <c r="C38" s="381"/>
      <c r="D38" s="74"/>
      <c r="E38" s="74"/>
      <c r="F38" s="74"/>
      <c r="G38" s="74"/>
    </row>
    <row r="39" spans="2:8" s="3" customFormat="1" ht="37.15" customHeight="1">
      <c r="B39" s="28" t="s">
        <v>3</v>
      </c>
      <c r="C39" s="44">
        <v>1075</v>
      </c>
      <c r="D39" s="293" t="s">
        <v>45</v>
      </c>
      <c r="E39" s="294"/>
      <c r="F39" s="294"/>
      <c r="G39" s="295"/>
    </row>
    <row r="40" spans="2:8" s="3" customFormat="1" ht="34.5">
      <c r="B40" s="28" t="s">
        <v>4</v>
      </c>
      <c r="C40" s="44">
        <v>21004</v>
      </c>
      <c r="D40" s="11" t="s">
        <v>101</v>
      </c>
      <c r="E40" s="11" t="s">
        <v>99</v>
      </c>
      <c r="F40" s="11" t="s">
        <v>13</v>
      </c>
      <c r="G40" s="11" t="s">
        <v>14</v>
      </c>
    </row>
    <row r="41" spans="2:8" s="3" customFormat="1" ht="34.5">
      <c r="B41" s="210" t="s">
        <v>5</v>
      </c>
      <c r="C41" s="68" t="s">
        <v>153</v>
      </c>
      <c r="D41" s="374"/>
      <c r="E41" s="374"/>
      <c r="F41" s="374"/>
      <c r="G41" s="374"/>
    </row>
    <row r="42" spans="2:8" s="3" customFormat="1" ht="34.5">
      <c r="B42" s="28" t="s">
        <v>9</v>
      </c>
      <c r="C42" s="68" t="s">
        <v>234</v>
      </c>
      <c r="D42" s="375"/>
      <c r="E42" s="375"/>
      <c r="F42" s="375"/>
      <c r="G42" s="375"/>
    </row>
    <row r="43" spans="2:8" s="3" customFormat="1" ht="34.5">
      <c r="B43" s="66" t="s">
        <v>6</v>
      </c>
      <c r="C43" s="68" t="s">
        <v>217</v>
      </c>
      <c r="D43" s="375"/>
      <c r="E43" s="375"/>
      <c r="F43" s="375"/>
      <c r="G43" s="375"/>
    </row>
    <row r="44" spans="2:8" s="3" customFormat="1" ht="51.75">
      <c r="B44" s="30" t="s">
        <v>74</v>
      </c>
      <c r="C44" s="68" t="s">
        <v>235</v>
      </c>
      <c r="D44" s="375"/>
      <c r="E44" s="375"/>
      <c r="F44" s="375"/>
      <c r="G44" s="375"/>
    </row>
    <row r="45" spans="2:8" s="3" customFormat="1">
      <c r="B45" s="377" t="s">
        <v>0</v>
      </c>
      <c r="C45" s="378"/>
      <c r="D45" s="376"/>
      <c r="E45" s="376"/>
      <c r="F45" s="376"/>
      <c r="G45" s="376"/>
    </row>
    <row r="46" spans="2:8" s="3" customFormat="1" ht="18" customHeight="1">
      <c r="B46" s="370" t="s">
        <v>236</v>
      </c>
      <c r="C46" s="371"/>
      <c r="D46" s="205"/>
      <c r="E46" s="12">
        <v>1</v>
      </c>
      <c r="F46" s="12">
        <v>1</v>
      </c>
      <c r="G46" s="12">
        <v>1</v>
      </c>
    </row>
    <row r="47" spans="2:8" s="76" customFormat="1">
      <c r="B47" s="13" t="s">
        <v>7</v>
      </c>
      <c r="C47" s="13"/>
      <c r="D47" s="77">
        <f>+'Հավելված N 1'!D35</f>
        <v>0</v>
      </c>
      <c r="E47" s="77">
        <f>+'Հավելված N 1'!E35</f>
        <v>7325</v>
      </c>
      <c r="F47" s="77">
        <f>+'Հավելված N 1'!F35</f>
        <v>7325</v>
      </c>
      <c r="G47" s="77">
        <f>+'Հավելված N 1'!G35</f>
        <v>7325</v>
      </c>
      <c r="H47" s="78"/>
    </row>
    <row r="53" spans="1:7">
      <c r="A53" s="391" t="s">
        <v>69</v>
      </c>
      <c r="B53" s="391"/>
      <c r="C53" s="391"/>
      <c r="D53" s="391"/>
      <c r="E53" s="391"/>
      <c r="F53" s="391"/>
      <c r="G53" s="391"/>
    </row>
    <row r="54" spans="1:7" ht="38.85" customHeight="1">
      <c r="C54" s="390" t="s">
        <v>70</v>
      </c>
      <c r="D54" s="390"/>
      <c r="E54" s="390"/>
      <c r="F54" s="390"/>
      <c r="G54" s="10"/>
    </row>
    <row r="55" spans="1:7">
      <c r="B55" s="58" t="s">
        <v>10</v>
      </c>
      <c r="C55" s="59"/>
      <c r="D55" s="59"/>
      <c r="E55" s="60"/>
      <c r="F55" s="59"/>
      <c r="G55" s="60"/>
    </row>
    <row r="56" spans="1:7" s="26" customFormat="1">
      <c r="B56" s="72"/>
      <c r="C56" s="72"/>
      <c r="D56" s="73"/>
      <c r="E56" s="73"/>
      <c r="F56" s="73"/>
      <c r="G56" s="73"/>
    </row>
    <row r="57" spans="1:7" s="26" customFormat="1">
      <c r="B57" s="72"/>
      <c r="C57" s="72"/>
    </row>
    <row r="58" spans="1:7">
      <c r="B58" s="62" t="s">
        <v>71</v>
      </c>
      <c r="C58" s="62" t="s">
        <v>1</v>
      </c>
      <c r="D58" s="61"/>
      <c r="E58" s="61"/>
      <c r="F58" s="61"/>
      <c r="G58" s="61"/>
    </row>
    <row r="59" spans="1:7">
      <c r="B59" s="63">
        <v>1139</v>
      </c>
      <c r="C59" s="64" t="s">
        <v>63</v>
      </c>
      <c r="D59" s="65"/>
      <c r="E59" s="65"/>
      <c r="F59" s="65"/>
      <c r="G59" s="65"/>
    </row>
    <row r="60" spans="1:7" s="3" customFormat="1">
      <c r="B60" s="1"/>
      <c r="C60" s="1"/>
      <c r="D60" s="1"/>
      <c r="E60" s="1"/>
      <c r="F60" s="1"/>
      <c r="G60" s="1"/>
    </row>
    <row r="61" spans="1:7">
      <c r="B61" s="372" t="s">
        <v>2</v>
      </c>
      <c r="C61" s="373"/>
      <c r="D61" s="61"/>
      <c r="E61" s="61"/>
      <c r="F61" s="61"/>
      <c r="G61" s="61"/>
    </row>
    <row r="62" spans="1:7" s="3" customFormat="1" ht="37.15" customHeight="1">
      <c r="B62" s="28" t="s">
        <v>3</v>
      </c>
      <c r="C62" s="44">
        <v>1139</v>
      </c>
      <c r="D62" s="293" t="s">
        <v>45</v>
      </c>
      <c r="E62" s="294"/>
      <c r="F62" s="294"/>
      <c r="G62" s="295"/>
    </row>
    <row r="63" spans="1:7" ht="34.5">
      <c r="B63" s="66" t="s">
        <v>4</v>
      </c>
      <c r="C63" s="67">
        <v>11001</v>
      </c>
      <c r="D63" s="11" t="s">
        <v>101</v>
      </c>
      <c r="E63" s="11" t="s">
        <v>99</v>
      </c>
      <c r="F63" s="11" t="s">
        <v>13</v>
      </c>
      <c r="G63" s="11" t="s">
        <v>14</v>
      </c>
    </row>
    <row r="64" spans="1:7" ht="34.5">
      <c r="B64" s="66" t="s">
        <v>5</v>
      </c>
      <c r="C64" s="68" t="s">
        <v>63</v>
      </c>
      <c r="D64" s="374"/>
      <c r="E64" s="374"/>
      <c r="F64" s="374"/>
      <c r="G64" s="374"/>
    </row>
    <row r="65" spans="2:7" ht="69">
      <c r="B65" s="66" t="s">
        <v>9</v>
      </c>
      <c r="C65" s="68" t="s">
        <v>72</v>
      </c>
      <c r="D65" s="375"/>
      <c r="E65" s="375"/>
      <c r="F65" s="375"/>
      <c r="G65" s="375"/>
    </row>
    <row r="66" spans="2:7" ht="34.5">
      <c r="B66" s="66" t="s">
        <v>6</v>
      </c>
      <c r="C66" s="68" t="s">
        <v>73</v>
      </c>
      <c r="D66" s="375"/>
      <c r="E66" s="375"/>
      <c r="F66" s="375"/>
      <c r="G66" s="375"/>
    </row>
    <row r="67" spans="2:7" ht="51.75">
      <c r="B67" s="31" t="s">
        <v>74</v>
      </c>
      <c r="C67" s="68" t="s">
        <v>70</v>
      </c>
      <c r="D67" s="375"/>
      <c r="E67" s="375"/>
      <c r="F67" s="375"/>
      <c r="G67" s="375"/>
    </row>
    <row r="68" spans="2:7">
      <c r="B68" s="69"/>
      <c r="C68" s="70" t="s">
        <v>0</v>
      </c>
      <c r="D68" s="376"/>
      <c r="E68" s="376"/>
      <c r="F68" s="376"/>
      <c r="G68" s="376"/>
    </row>
    <row r="69" spans="2:7">
      <c r="B69" s="379" t="s">
        <v>7</v>
      </c>
      <c r="C69" s="379"/>
      <c r="D69" s="42">
        <f>+'Հավելված N 1'!D49</f>
        <v>0</v>
      </c>
      <c r="E69" s="42">
        <f>+'Հավելված N 1'!E49</f>
        <v>7325</v>
      </c>
      <c r="F69" s="42">
        <f>+'Հավելված N 1'!F49</f>
        <v>7325</v>
      </c>
      <c r="G69" s="42">
        <f>+'Հավելված N 1'!G49</f>
        <v>7325</v>
      </c>
    </row>
    <row r="70" spans="2:7" ht="8.25" customHeight="1"/>
    <row r="71" spans="2:7">
      <c r="B71" s="372" t="s">
        <v>2</v>
      </c>
      <c r="C71" s="373"/>
      <c r="D71" s="61"/>
      <c r="E71" s="61"/>
      <c r="F71" s="61"/>
      <c r="G71" s="61"/>
    </row>
    <row r="72" spans="2:7" s="3" customFormat="1" ht="37.15" customHeight="1">
      <c r="B72" s="28" t="s">
        <v>3</v>
      </c>
      <c r="C72" s="44">
        <v>1139</v>
      </c>
      <c r="D72" s="293" t="s">
        <v>52</v>
      </c>
      <c r="E72" s="294"/>
      <c r="F72" s="294"/>
      <c r="G72" s="295"/>
    </row>
    <row r="73" spans="2:7" ht="34.5">
      <c r="B73" s="66" t="s">
        <v>4</v>
      </c>
      <c r="C73" s="67">
        <v>11001</v>
      </c>
      <c r="D73" s="11" t="s">
        <v>101</v>
      </c>
      <c r="E73" s="11" t="s">
        <v>99</v>
      </c>
      <c r="F73" s="11" t="s">
        <v>13</v>
      </c>
      <c r="G73" s="11" t="s">
        <v>14</v>
      </c>
    </row>
    <row r="74" spans="2:7" ht="34.5">
      <c r="B74" s="66" t="s">
        <v>5</v>
      </c>
      <c r="C74" s="68" t="s">
        <v>63</v>
      </c>
      <c r="D74" s="374"/>
      <c r="E74" s="374"/>
      <c r="F74" s="374"/>
      <c r="G74" s="374"/>
    </row>
    <row r="75" spans="2:7" ht="69">
      <c r="B75" s="66" t="s">
        <v>9</v>
      </c>
      <c r="C75" s="68" t="s">
        <v>72</v>
      </c>
      <c r="D75" s="375"/>
      <c r="E75" s="375"/>
      <c r="F75" s="375"/>
      <c r="G75" s="375"/>
    </row>
    <row r="76" spans="2:7" ht="34.5">
      <c r="B76" s="66" t="s">
        <v>6</v>
      </c>
      <c r="C76" s="68" t="s">
        <v>73</v>
      </c>
      <c r="D76" s="375"/>
      <c r="E76" s="375"/>
      <c r="F76" s="375"/>
      <c r="G76" s="375"/>
    </row>
    <row r="77" spans="2:7" ht="51.75">
      <c r="B77" s="31" t="s">
        <v>74</v>
      </c>
      <c r="C77" s="68" t="s">
        <v>70</v>
      </c>
      <c r="D77" s="375"/>
      <c r="E77" s="375"/>
      <c r="F77" s="375"/>
      <c r="G77" s="375"/>
    </row>
    <row r="78" spans="2:7">
      <c r="B78" s="69"/>
      <c r="C78" s="70" t="s">
        <v>0</v>
      </c>
      <c r="D78" s="376"/>
      <c r="E78" s="376"/>
      <c r="F78" s="376"/>
      <c r="G78" s="376"/>
    </row>
    <row r="79" spans="2:7">
      <c r="B79" s="379" t="s">
        <v>7</v>
      </c>
      <c r="C79" s="379"/>
      <c r="D79" s="42">
        <f>+'Հավելված N 1'!D55</f>
        <v>0</v>
      </c>
      <c r="E79" s="42">
        <f>+'Հավելված N 1'!E55</f>
        <v>-7325</v>
      </c>
      <c r="F79" s="42">
        <f>+'Հավելված N 1'!F55</f>
        <v>-7325</v>
      </c>
      <c r="G79" s="42">
        <f>+'Հավելված N 1'!G55</f>
        <v>-7325</v>
      </c>
    </row>
  </sheetData>
  <mergeCells count="47">
    <mergeCell ref="B16:C16"/>
    <mergeCell ref="C54:F54"/>
    <mergeCell ref="D72:G72"/>
    <mergeCell ref="A53:G53"/>
    <mergeCell ref="B71:C71"/>
    <mergeCell ref="B23:C23"/>
    <mergeCell ref="D17:G17"/>
    <mergeCell ref="D19:D23"/>
    <mergeCell ref="C1:G1"/>
    <mergeCell ref="C2:G2"/>
    <mergeCell ref="C3:G3"/>
    <mergeCell ref="B10:G10"/>
    <mergeCell ref="A8:G8"/>
    <mergeCell ref="B6:G6"/>
    <mergeCell ref="C9:F9"/>
    <mergeCell ref="F74:F78"/>
    <mergeCell ref="G74:G78"/>
    <mergeCell ref="B79:C79"/>
    <mergeCell ref="D74:D78"/>
    <mergeCell ref="E74:E78"/>
    <mergeCell ref="B69:C69"/>
    <mergeCell ref="E19:E23"/>
    <mergeCell ref="F19:F23"/>
    <mergeCell ref="G19:G23"/>
    <mergeCell ref="B26:C26"/>
    <mergeCell ref="D27:G27"/>
    <mergeCell ref="D29:D33"/>
    <mergeCell ref="E29:E33"/>
    <mergeCell ref="F29:F33"/>
    <mergeCell ref="G29:G33"/>
    <mergeCell ref="B33:C33"/>
    <mergeCell ref="B34:C34"/>
    <mergeCell ref="B35:C35"/>
    <mergeCell ref="B38:C38"/>
    <mergeCell ref="D39:G39"/>
    <mergeCell ref="D41:D45"/>
    <mergeCell ref="E41:E45"/>
    <mergeCell ref="F41:F45"/>
    <mergeCell ref="G41:G45"/>
    <mergeCell ref="B45:C45"/>
    <mergeCell ref="B46:C46"/>
    <mergeCell ref="B61:C61"/>
    <mergeCell ref="D62:G62"/>
    <mergeCell ref="D64:D68"/>
    <mergeCell ref="E64:E68"/>
    <mergeCell ref="F64:F68"/>
    <mergeCell ref="G64:G6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4" zoomScaleNormal="100" zoomScaleSheetLayoutView="100" workbookViewId="0">
      <selection activeCell="D79" sqref="D79:G79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7" width="19" style="1" customWidth="1"/>
    <col min="8" max="8" width="10" style="1" customWidth="1"/>
    <col min="9" max="9" width="49.85546875" style="1" customWidth="1"/>
    <col min="10" max="16384" width="9.140625" style="1"/>
  </cols>
  <sheetData>
    <row r="1" spans="1:7" ht="37.5" customHeight="1">
      <c r="C1" s="335" t="s">
        <v>237</v>
      </c>
      <c r="D1" s="335"/>
      <c r="E1" s="335"/>
      <c r="F1" s="335"/>
      <c r="G1" s="335"/>
    </row>
    <row r="2" spans="1:7" ht="17.45" customHeight="1">
      <c r="C2" s="336" t="s">
        <v>98</v>
      </c>
      <c r="D2" s="336"/>
      <c r="E2" s="336"/>
      <c r="F2" s="336"/>
      <c r="G2" s="336"/>
    </row>
    <row r="3" spans="1:7" ht="17.45" customHeight="1">
      <c r="C3" s="336" t="s">
        <v>42</v>
      </c>
      <c r="D3" s="336"/>
      <c r="E3" s="336"/>
      <c r="F3" s="336"/>
      <c r="G3" s="336"/>
    </row>
    <row r="6" spans="1:7" ht="59.45" customHeight="1">
      <c r="A6" s="71"/>
      <c r="B6" s="392" t="s">
        <v>238</v>
      </c>
      <c r="C6" s="392"/>
      <c r="D6" s="392"/>
      <c r="E6" s="392"/>
      <c r="F6" s="392"/>
      <c r="G6" s="392"/>
    </row>
    <row r="7" spans="1:7" ht="23.45" customHeight="1"/>
    <row r="8" spans="1:7" ht="21.95" customHeight="1">
      <c r="A8" s="388" t="s">
        <v>131</v>
      </c>
      <c r="B8" s="388"/>
      <c r="C8" s="388"/>
      <c r="D8" s="388"/>
      <c r="E8" s="388"/>
      <c r="F8" s="388"/>
      <c r="G8" s="388"/>
    </row>
    <row r="9" spans="1:7" ht="38.85" customHeight="1">
      <c r="C9" s="390" t="s">
        <v>48</v>
      </c>
      <c r="D9" s="390"/>
      <c r="E9" s="390"/>
      <c r="F9" s="390"/>
      <c r="G9" s="10"/>
    </row>
    <row r="10" spans="1:7">
      <c r="B10" s="384" t="s">
        <v>53</v>
      </c>
      <c r="C10" s="385"/>
      <c r="D10" s="386"/>
      <c r="E10" s="386"/>
      <c r="F10" s="385"/>
      <c r="G10" s="387"/>
    </row>
    <row r="11" spans="1:7" s="26" customFormat="1">
      <c r="B11" s="72"/>
      <c r="C11" s="72"/>
      <c r="D11" s="73"/>
      <c r="E11" s="73"/>
      <c r="F11" s="73"/>
      <c r="G11" s="73"/>
    </row>
    <row r="12" spans="1:7" s="26" customFormat="1">
      <c r="B12" s="72"/>
      <c r="C12" s="72"/>
    </row>
    <row r="13" spans="1:7" s="3" customFormat="1">
      <c r="B13" s="62" t="s">
        <v>71</v>
      </c>
      <c r="C13" s="62" t="s">
        <v>1</v>
      </c>
      <c r="D13" s="54"/>
      <c r="E13" s="54"/>
      <c r="F13" s="54"/>
      <c r="G13" s="54"/>
    </row>
    <row r="14" spans="1:7" s="3" customFormat="1">
      <c r="B14" s="63">
        <v>1075</v>
      </c>
      <c r="C14" s="28" t="s">
        <v>226</v>
      </c>
      <c r="D14" s="62"/>
      <c r="E14" s="62"/>
      <c r="F14" s="62"/>
      <c r="G14" s="62"/>
    </row>
    <row r="15" spans="1:7" s="3" customFormat="1"/>
    <row r="16" spans="1:7" s="3" customFormat="1">
      <c r="B16" s="380" t="s">
        <v>2</v>
      </c>
      <c r="C16" s="381"/>
      <c r="D16" s="74"/>
      <c r="E16" s="74"/>
      <c r="F16" s="74"/>
      <c r="G16" s="74"/>
    </row>
    <row r="17" spans="2:8" s="3" customFormat="1" ht="37.15" customHeight="1">
      <c r="B17" s="28" t="s">
        <v>3</v>
      </c>
      <c r="C17" s="44">
        <v>1075</v>
      </c>
      <c r="D17" s="293" t="s">
        <v>52</v>
      </c>
      <c r="E17" s="294"/>
      <c r="F17" s="294"/>
      <c r="G17" s="295"/>
    </row>
    <row r="18" spans="2:8" s="3" customFormat="1" ht="34.5">
      <c r="B18" s="28" t="s">
        <v>4</v>
      </c>
      <c r="C18" s="44">
        <v>11004</v>
      </c>
      <c r="D18" s="11" t="s">
        <v>101</v>
      </c>
      <c r="E18" s="11" t="s">
        <v>99</v>
      </c>
      <c r="F18" s="11" t="s">
        <v>13</v>
      </c>
      <c r="G18" s="11" t="s">
        <v>14</v>
      </c>
    </row>
    <row r="19" spans="2:8" s="3" customFormat="1" ht="34.5">
      <c r="B19" s="210" t="s">
        <v>218</v>
      </c>
      <c r="C19" s="68" t="s">
        <v>219</v>
      </c>
      <c r="D19" s="374"/>
      <c r="E19" s="374"/>
      <c r="F19" s="374"/>
      <c r="G19" s="374"/>
    </row>
    <row r="20" spans="2:8" s="3" customFormat="1" ht="51.75">
      <c r="B20" s="28" t="s">
        <v>220</v>
      </c>
      <c r="C20" s="68" t="s">
        <v>221</v>
      </c>
      <c r="D20" s="375"/>
      <c r="E20" s="375"/>
      <c r="F20" s="375"/>
      <c r="G20" s="375"/>
    </row>
    <row r="21" spans="2:8" s="3" customFormat="1" ht="34.5">
      <c r="B21" s="66" t="s">
        <v>222</v>
      </c>
      <c r="C21" s="68" t="s">
        <v>223</v>
      </c>
      <c r="D21" s="375"/>
      <c r="E21" s="375"/>
      <c r="F21" s="375"/>
      <c r="G21" s="375"/>
    </row>
    <row r="22" spans="2:8" s="3" customFormat="1" ht="69">
      <c r="B22" s="30" t="s">
        <v>224</v>
      </c>
      <c r="C22" s="68" t="s">
        <v>225</v>
      </c>
      <c r="D22" s="375"/>
      <c r="E22" s="375"/>
      <c r="F22" s="375"/>
      <c r="G22" s="375"/>
    </row>
    <row r="23" spans="2:8" s="3" customFormat="1">
      <c r="B23" s="377" t="s">
        <v>0</v>
      </c>
      <c r="C23" s="378"/>
      <c r="D23" s="376"/>
      <c r="E23" s="376"/>
      <c r="F23" s="376"/>
      <c r="G23" s="376"/>
    </row>
    <row r="24" spans="2:8" s="76" customFormat="1">
      <c r="B24" s="13" t="s">
        <v>7</v>
      </c>
      <c r="C24" s="13"/>
      <c r="D24" s="77">
        <f>+'Հավելված N 2'!G28</f>
        <v>-9650</v>
      </c>
      <c r="E24" s="77">
        <f>+'Հավելված N 2'!H28</f>
        <v>-15019</v>
      </c>
      <c r="F24" s="77">
        <f>+'Հավելված N 2'!I28</f>
        <v>-15019</v>
      </c>
      <c r="G24" s="77">
        <f>+'Հավելված N 2'!J28</f>
        <v>-15019</v>
      </c>
      <c r="H24" s="78"/>
    </row>
    <row r="25" spans="2:8" ht="8.25" customHeight="1"/>
    <row r="26" spans="2:8" s="3" customFormat="1">
      <c r="B26" s="380" t="s">
        <v>2</v>
      </c>
      <c r="C26" s="381"/>
      <c r="D26" s="74"/>
      <c r="E26" s="74"/>
      <c r="F26" s="74"/>
      <c r="G26" s="74"/>
    </row>
    <row r="27" spans="2:8" s="3" customFormat="1" ht="37.15" customHeight="1">
      <c r="B27" s="28" t="s">
        <v>3</v>
      </c>
      <c r="C27" s="44">
        <v>1075</v>
      </c>
      <c r="D27" s="293" t="s">
        <v>45</v>
      </c>
      <c r="E27" s="294"/>
      <c r="F27" s="294"/>
      <c r="G27" s="295"/>
    </row>
    <row r="28" spans="2:8" s="3" customFormat="1" ht="34.5">
      <c r="B28" s="28" t="s">
        <v>4</v>
      </c>
      <c r="C28" s="44">
        <v>21001</v>
      </c>
      <c r="D28" s="11" t="s">
        <v>101</v>
      </c>
      <c r="E28" s="11" t="s">
        <v>99</v>
      </c>
      <c r="F28" s="11" t="s">
        <v>13</v>
      </c>
      <c r="G28" s="11" t="s">
        <v>14</v>
      </c>
    </row>
    <row r="29" spans="2:8" s="3" customFormat="1" ht="34.5">
      <c r="B29" s="210" t="s">
        <v>5</v>
      </c>
      <c r="C29" s="68" t="s">
        <v>227</v>
      </c>
      <c r="D29" s="374"/>
      <c r="E29" s="374"/>
      <c r="F29" s="374"/>
      <c r="G29" s="374"/>
    </row>
    <row r="30" spans="2:8" s="3" customFormat="1" ht="86.25">
      <c r="B30" s="28" t="s">
        <v>9</v>
      </c>
      <c r="C30" s="68" t="s">
        <v>228</v>
      </c>
      <c r="D30" s="375"/>
      <c r="E30" s="375"/>
      <c r="F30" s="375"/>
      <c r="G30" s="375"/>
    </row>
    <row r="31" spans="2:8" s="3" customFormat="1" ht="34.5">
      <c r="B31" s="66" t="s">
        <v>6</v>
      </c>
      <c r="C31" s="68" t="s">
        <v>229</v>
      </c>
      <c r="D31" s="375"/>
      <c r="E31" s="375"/>
      <c r="F31" s="375"/>
      <c r="G31" s="375"/>
    </row>
    <row r="32" spans="2:8" s="3" customFormat="1" ht="51.75">
      <c r="B32" s="30" t="s">
        <v>230</v>
      </c>
      <c r="C32" s="68" t="s">
        <v>231</v>
      </c>
      <c r="D32" s="375"/>
      <c r="E32" s="375"/>
      <c r="F32" s="375"/>
      <c r="G32" s="375"/>
    </row>
    <row r="33" spans="2:8" s="3" customFormat="1">
      <c r="B33" s="377" t="s">
        <v>0</v>
      </c>
      <c r="C33" s="378"/>
      <c r="D33" s="376"/>
      <c r="E33" s="376"/>
      <c r="F33" s="376"/>
      <c r="G33" s="376"/>
    </row>
    <row r="34" spans="2:8" s="3" customFormat="1">
      <c r="B34" s="382" t="s">
        <v>232</v>
      </c>
      <c r="C34" s="383"/>
      <c r="D34" s="205"/>
      <c r="E34" s="12">
        <v>1</v>
      </c>
      <c r="F34" s="12">
        <v>1</v>
      </c>
      <c r="G34" s="12">
        <v>1</v>
      </c>
    </row>
    <row r="35" spans="2:8" s="3" customFormat="1" ht="18" customHeight="1">
      <c r="B35" s="382" t="s">
        <v>233</v>
      </c>
      <c r="C35" s="383"/>
      <c r="D35" s="12">
        <v>1</v>
      </c>
      <c r="E35" s="12">
        <v>1</v>
      </c>
      <c r="F35" s="12">
        <v>1</v>
      </c>
      <c r="G35" s="12">
        <v>1</v>
      </c>
    </row>
    <row r="36" spans="2:8" s="76" customFormat="1">
      <c r="B36" s="13" t="s">
        <v>7</v>
      </c>
      <c r="C36" s="13"/>
      <c r="D36" s="77">
        <f>+'Հավելված N 2'!G43</f>
        <v>9650</v>
      </c>
      <c r="E36" s="77">
        <f>+'Հավելված N 2'!H43</f>
        <v>7694</v>
      </c>
      <c r="F36" s="77">
        <f>+'Հավելված N 2'!I43</f>
        <v>7694</v>
      </c>
      <c r="G36" s="77">
        <f>+'Հավելված N 2'!J43</f>
        <v>7694</v>
      </c>
      <c r="H36" s="78"/>
    </row>
    <row r="37" spans="2:8" ht="8.25" customHeight="1"/>
    <row r="38" spans="2:8" s="3" customFormat="1">
      <c r="B38" s="380" t="s">
        <v>2</v>
      </c>
      <c r="C38" s="381"/>
      <c r="D38" s="74"/>
      <c r="E38" s="74"/>
      <c r="F38" s="74"/>
      <c r="G38" s="74"/>
    </row>
    <row r="39" spans="2:8" s="3" customFormat="1" ht="37.15" customHeight="1">
      <c r="B39" s="28" t="s">
        <v>3</v>
      </c>
      <c r="C39" s="44">
        <v>1075</v>
      </c>
      <c r="D39" s="293" t="s">
        <v>45</v>
      </c>
      <c r="E39" s="294"/>
      <c r="F39" s="294"/>
      <c r="G39" s="295"/>
    </row>
    <row r="40" spans="2:8" s="3" customFormat="1" ht="34.5">
      <c r="B40" s="28" t="s">
        <v>4</v>
      </c>
      <c r="C40" s="44">
        <v>21004</v>
      </c>
      <c r="D40" s="11" t="s">
        <v>101</v>
      </c>
      <c r="E40" s="11" t="s">
        <v>99</v>
      </c>
      <c r="F40" s="11" t="s">
        <v>13</v>
      </c>
      <c r="G40" s="11" t="s">
        <v>14</v>
      </c>
    </row>
    <row r="41" spans="2:8" s="3" customFormat="1" ht="34.5">
      <c r="B41" s="210" t="s">
        <v>5</v>
      </c>
      <c r="C41" s="68" t="s">
        <v>153</v>
      </c>
      <c r="D41" s="374"/>
      <c r="E41" s="374"/>
      <c r="F41" s="374"/>
      <c r="G41" s="374"/>
    </row>
    <row r="42" spans="2:8" s="3" customFormat="1" ht="34.5">
      <c r="B42" s="28" t="s">
        <v>9</v>
      </c>
      <c r="C42" s="68" t="s">
        <v>234</v>
      </c>
      <c r="D42" s="375"/>
      <c r="E42" s="375"/>
      <c r="F42" s="375"/>
      <c r="G42" s="375"/>
    </row>
    <row r="43" spans="2:8" s="3" customFormat="1" ht="34.5">
      <c r="B43" s="66" t="s">
        <v>6</v>
      </c>
      <c r="C43" s="68" t="s">
        <v>217</v>
      </c>
      <c r="D43" s="375"/>
      <c r="E43" s="375"/>
      <c r="F43" s="375"/>
      <c r="G43" s="375"/>
    </row>
    <row r="44" spans="2:8" s="3" customFormat="1" ht="51.75">
      <c r="B44" s="30" t="s">
        <v>74</v>
      </c>
      <c r="C44" s="68" t="s">
        <v>235</v>
      </c>
      <c r="D44" s="375"/>
      <c r="E44" s="375"/>
      <c r="F44" s="375"/>
      <c r="G44" s="375"/>
    </row>
    <row r="45" spans="2:8" s="3" customFormat="1">
      <c r="B45" s="377" t="s">
        <v>0</v>
      </c>
      <c r="C45" s="378"/>
      <c r="D45" s="376"/>
      <c r="E45" s="376"/>
      <c r="F45" s="376"/>
      <c r="G45" s="376"/>
    </row>
    <row r="46" spans="2:8" s="3" customFormat="1" ht="18" customHeight="1">
      <c r="B46" s="370" t="s">
        <v>236</v>
      </c>
      <c r="C46" s="371"/>
      <c r="D46" s="205"/>
      <c r="E46" s="12">
        <v>1</v>
      </c>
      <c r="F46" s="12">
        <v>1</v>
      </c>
      <c r="G46" s="12">
        <v>1</v>
      </c>
    </row>
    <row r="47" spans="2:8" s="76" customFormat="1">
      <c r="B47" s="13" t="s">
        <v>7</v>
      </c>
      <c r="C47" s="13"/>
      <c r="D47" s="77">
        <f>+'Հավելված N 2'!G58</f>
        <v>0</v>
      </c>
      <c r="E47" s="77">
        <f>+'Հավելված N 2'!H58</f>
        <v>7325</v>
      </c>
      <c r="F47" s="77">
        <f>+'Հավելված N 2'!I58</f>
        <v>7325</v>
      </c>
      <c r="G47" s="77">
        <f>+'Հավելված N 2'!J58</f>
        <v>7325</v>
      </c>
      <c r="H47" s="78"/>
    </row>
    <row r="53" spans="1:7">
      <c r="A53" s="391" t="s">
        <v>97</v>
      </c>
      <c r="B53" s="391"/>
      <c r="C53" s="391"/>
      <c r="D53" s="391"/>
      <c r="E53" s="391"/>
      <c r="F53" s="391"/>
      <c r="G53" s="391"/>
    </row>
    <row r="54" spans="1:7" ht="38.85" customHeight="1">
      <c r="C54" s="390" t="s">
        <v>70</v>
      </c>
      <c r="D54" s="390"/>
      <c r="E54" s="390"/>
      <c r="F54" s="390"/>
      <c r="G54" s="10"/>
    </row>
    <row r="55" spans="1:7">
      <c r="B55" s="58" t="s">
        <v>53</v>
      </c>
      <c r="C55" s="59"/>
      <c r="D55" s="59"/>
      <c r="E55" s="60"/>
      <c r="F55" s="59"/>
      <c r="G55" s="60"/>
    </row>
    <row r="56" spans="1:7" s="26" customFormat="1">
      <c r="B56" s="72"/>
      <c r="C56" s="72"/>
      <c r="D56" s="73"/>
      <c r="E56" s="73"/>
      <c r="F56" s="73"/>
      <c r="G56" s="73"/>
    </row>
    <row r="57" spans="1:7" s="26" customFormat="1">
      <c r="B57" s="72"/>
      <c r="C57" s="72"/>
    </row>
    <row r="58" spans="1:7">
      <c r="B58" s="62" t="s">
        <v>71</v>
      </c>
      <c r="C58" s="62" t="s">
        <v>1</v>
      </c>
      <c r="D58" s="61"/>
      <c r="E58" s="61"/>
      <c r="F58" s="61"/>
      <c r="G58" s="61"/>
    </row>
    <row r="59" spans="1:7">
      <c r="B59" s="63">
        <v>1139</v>
      </c>
      <c r="C59" s="64" t="s">
        <v>63</v>
      </c>
      <c r="D59" s="65"/>
      <c r="E59" s="65"/>
      <c r="F59" s="65"/>
      <c r="G59" s="65"/>
    </row>
    <row r="60" spans="1:7" s="3" customFormat="1">
      <c r="B60" s="1"/>
      <c r="C60" s="1"/>
      <c r="D60" s="1"/>
      <c r="E60" s="1"/>
      <c r="F60" s="1"/>
      <c r="G60" s="1"/>
    </row>
    <row r="61" spans="1:7">
      <c r="B61" s="372" t="s">
        <v>2</v>
      </c>
      <c r="C61" s="373"/>
      <c r="D61" s="61"/>
      <c r="E61" s="61"/>
      <c r="F61" s="61"/>
      <c r="G61" s="61"/>
    </row>
    <row r="62" spans="1:7" s="3" customFormat="1" ht="37.15" customHeight="1">
      <c r="B62" s="28" t="s">
        <v>3</v>
      </c>
      <c r="C62" s="44">
        <v>1139</v>
      </c>
      <c r="D62" s="293" t="s">
        <v>45</v>
      </c>
      <c r="E62" s="294"/>
      <c r="F62" s="294"/>
      <c r="G62" s="295"/>
    </row>
    <row r="63" spans="1:7" ht="34.5">
      <c r="B63" s="66" t="s">
        <v>4</v>
      </c>
      <c r="C63" s="67">
        <v>11001</v>
      </c>
      <c r="D63" s="11" t="s">
        <v>101</v>
      </c>
      <c r="E63" s="11" t="s">
        <v>99</v>
      </c>
      <c r="F63" s="11" t="s">
        <v>13</v>
      </c>
      <c r="G63" s="11" t="s">
        <v>14</v>
      </c>
    </row>
    <row r="64" spans="1:7" ht="34.5">
      <c r="B64" s="66" t="s">
        <v>5</v>
      </c>
      <c r="C64" s="68" t="s">
        <v>63</v>
      </c>
      <c r="D64" s="374"/>
      <c r="E64" s="374"/>
      <c r="F64" s="374"/>
      <c r="G64" s="374"/>
    </row>
    <row r="65" spans="2:7" ht="69">
      <c r="B65" s="66" t="s">
        <v>9</v>
      </c>
      <c r="C65" s="68" t="s">
        <v>72</v>
      </c>
      <c r="D65" s="375"/>
      <c r="E65" s="375"/>
      <c r="F65" s="375"/>
      <c r="G65" s="375"/>
    </row>
    <row r="66" spans="2:7" ht="34.5">
      <c r="B66" s="66" t="s">
        <v>6</v>
      </c>
      <c r="C66" s="68" t="s">
        <v>73</v>
      </c>
      <c r="D66" s="375"/>
      <c r="E66" s="375"/>
      <c r="F66" s="375"/>
      <c r="G66" s="375"/>
    </row>
    <row r="67" spans="2:7" ht="51.75">
      <c r="B67" s="31" t="s">
        <v>74</v>
      </c>
      <c r="C67" s="68" t="s">
        <v>70</v>
      </c>
      <c r="D67" s="375"/>
      <c r="E67" s="375"/>
      <c r="F67" s="375"/>
      <c r="G67" s="375"/>
    </row>
    <row r="68" spans="2:7">
      <c r="B68" s="69"/>
      <c r="C68" s="70" t="s">
        <v>0</v>
      </c>
      <c r="D68" s="376"/>
      <c r="E68" s="376"/>
      <c r="F68" s="376"/>
      <c r="G68" s="376"/>
    </row>
    <row r="69" spans="2:7">
      <c r="B69" s="379" t="s">
        <v>7</v>
      </c>
      <c r="C69" s="379"/>
      <c r="D69" s="42">
        <f>+'Հավելված N 2'!G79</f>
        <v>0</v>
      </c>
      <c r="E69" s="42">
        <f>+'Հավելված N 2'!H79</f>
        <v>7325</v>
      </c>
      <c r="F69" s="42">
        <f>+'Հավելված N 2'!I79</f>
        <v>7325</v>
      </c>
      <c r="G69" s="42">
        <f>+'Հավելված N 2'!J79</f>
        <v>7325</v>
      </c>
    </row>
    <row r="70" spans="2:7" ht="8.25" customHeight="1"/>
    <row r="71" spans="2:7">
      <c r="B71" s="372" t="s">
        <v>2</v>
      </c>
      <c r="C71" s="373"/>
      <c r="D71" s="61"/>
      <c r="E71" s="61"/>
      <c r="F71" s="61"/>
      <c r="G71" s="61"/>
    </row>
    <row r="72" spans="2:7" s="3" customFormat="1" ht="37.15" customHeight="1">
      <c r="B72" s="28" t="s">
        <v>3</v>
      </c>
      <c r="C72" s="44">
        <v>1139</v>
      </c>
      <c r="D72" s="293" t="s">
        <v>52</v>
      </c>
      <c r="E72" s="294"/>
      <c r="F72" s="294"/>
      <c r="G72" s="295"/>
    </row>
    <row r="73" spans="2:7" ht="34.5">
      <c r="B73" s="66" t="s">
        <v>4</v>
      </c>
      <c r="C73" s="67">
        <v>11001</v>
      </c>
      <c r="D73" s="11" t="s">
        <v>101</v>
      </c>
      <c r="E73" s="11" t="s">
        <v>99</v>
      </c>
      <c r="F73" s="11" t="s">
        <v>13</v>
      </c>
      <c r="G73" s="11" t="s">
        <v>14</v>
      </c>
    </row>
    <row r="74" spans="2:7" ht="34.5">
      <c r="B74" s="66" t="s">
        <v>5</v>
      </c>
      <c r="C74" s="68" t="s">
        <v>63</v>
      </c>
      <c r="D74" s="374"/>
      <c r="E74" s="374"/>
      <c r="F74" s="374"/>
      <c r="G74" s="374"/>
    </row>
    <row r="75" spans="2:7" ht="69">
      <c r="B75" s="66" t="s">
        <v>9</v>
      </c>
      <c r="C75" s="68" t="s">
        <v>72</v>
      </c>
      <c r="D75" s="375"/>
      <c r="E75" s="375"/>
      <c r="F75" s="375"/>
      <c r="G75" s="375"/>
    </row>
    <row r="76" spans="2:7" ht="34.5">
      <c r="B76" s="66" t="s">
        <v>6</v>
      </c>
      <c r="C76" s="68" t="s">
        <v>73</v>
      </c>
      <c r="D76" s="375"/>
      <c r="E76" s="375"/>
      <c r="F76" s="375"/>
      <c r="G76" s="375"/>
    </row>
    <row r="77" spans="2:7" ht="51.75">
      <c r="B77" s="31" t="s">
        <v>74</v>
      </c>
      <c r="C77" s="68" t="s">
        <v>70</v>
      </c>
      <c r="D77" s="375"/>
      <c r="E77" s="375"/>
      <c r="F77" s="375"/>
      <c r="G77" s="375"/>
    </row>
    <row r="78" spans="2:7">
      <c r="B78" s="69"/>
      <c r="C78" s="70" t="s">
        <v>0</v>
      </c>
      <c r="D78" s="376"/>
      <c r="E78" s="376"/>
      <c r="F78" s="376"/>
      <c r="G78" s="376"/>
    </row>
    <row r="79" spans="2:7">
      <c r="B79" s="379" t="s">
        <v>7</v>
      </c>
      <c r="C79" s="379"/>
      <c r="D79" s="42">
        <f>+'Հավելված N 2'!G88</f>
        <v>0</v>
      </c>
      <c r="E79" s="42">
        <f>+'Հավելված N 2'!H88</f>
        <v>-7325</v>
      </c>
      <c r="F79" s="42">
        <f>+'Հավելված N 2'!I88</f>
        <v>-7325</v>
      </c>
      <c r="G79" s="42">
        <f>+'Հավելված N 2'!J88</f>
        <v>-7325</v>
      </c>
    </row>
  </sheetData>
  <mergeCells count="47">
    <mergeCell ref="C9:F9"/>
    <mergeCell ref="C1:G1"/>
    <mergeCell ref="C2:G2"/>
    <mergeCell ref="C3:G3"/>
    <mergeCell ref="B6:G6"/>
    <mergeCell ref="A8:G8"/>
    <mergeCell ref="B10:G10"/>
    <mergeCell ref="B16:C16"/>
    <mergeCell ref="D17:G17"/>
    <mergeCell ref="D19:D23"/>
    <mergeCell ref="E19:E23"/>
    <mergeCell ref="F19:F23"/>
    <mergeCell ref="G19:G23"/>
    <mergeCell ref="B23:C23"/>
    <mergeCell ref="B26:C26"/>
    <mergeCell ref="D27:G27"/>
    <mergeCell ref="D29:D33"/>
    <mergeCell ref="E29:E33"/>
    <mergeCell ref="F29:F33"/>
    <mergeCell ref="G29:G33"/>
    <mergeCell ref="B33:C33"/>
    <mergeCell ref="D64:D68"/>
    <mergeCell ref="E64:E68"/>
    <mergeCell ref="F64:F68"/>
    <mergeCell ref="G64:G68"/>
    <mergeCell ref="B34:C34"/>
    <mergeCell ref="B35:C35"/>
    <mergeCell ref="B38:C38"/>
    <mergeCell ref="D39:G39"/>
    <mergeCell ref="D41:D45"/>
    <mergeCell ref="E41:E45"/>
    <mergeCell ref="F41:F45"/>
    <mergeCell ref="G41:G45"/>
    <mergeCell ref="B45:C45"/>
    <mergeCell ref="B46:C46"/>
    <mergeCell ref="A53:G53"/>
    <mergeCell ref="C54:F54"/>
    <mergeCell ref="B61:C61"/>
    <mergeCell ref="D62:G62"/>
    <mergeCell ref="B79:C79"/>
    <mergeCell ref="B69:C69"/>
    <mergeCell ref="B71:C71"/>
    <mergeCell ref="D72:G72"/>
    <mergeCell ref="D74:D78"/>
    <mergeCell ref="E74:E78"/>
    <mergeCell ref="F74:F78"/>
    <mergeCell ref="G74:G7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" zoomScaleNormal="100" workbookViewId="0">
      <selection activeCell="I14" sqref="I14"/>
    </sheetView>
  </sheetViews>
  <sheetFormatPr defaultColWidth="9.140625" defaultRowHeight="17.25"/>
  <cols>
    <col min="1" max="4" width="18.28515625" style="93" customWidth="1"/>
    <col min="5" max="6" width="14.42578125" style="278" customWidth="1"/>
    <col min="7" max="7" width="17.85546875" style="281" customWidth="1"/>
    <col min="8" max="8" width="14.42578125" style="281" customWidth="1"/>
    <col min="9" max="9" width="30.28515625" style="278" customWidth="1"/>
    <col min="10" max="10" width="18" style="93" customWidth="1"/>
    <col min="11" max="11" width="37.140625" style="93" customWidth="1"/>
    <col min="12" max="12" width="20.28515625" style="93" customWidth="1"/>
    <col min="13" max="13" width="14" style="93" bestFit="1" customWidth="1"/>
    <col min="14" max="16384" width="9.140625" style="93"/>
  </cols>
  <sheetData>
    <row r="1" spans="1:10" ht="33.4" customHeight="1">
      <c r="A1" s="268"/>
      <c r="B1" s="268"/>
      <c r="C1" s="268"/>
      <c r="D1" s="268"/>
      <c r="E1" s="269"/>
      <c r="F1" s="269"/>
      <c r="G1" s="270"/>
      <c r="H1" s="403" t="s">
        <v>239</v>
      </c>
      <c r="I1" s="403"/>
    </row>
    <row r="2" spans="1:10">
      <c r="A2" s="268"/>
      <c r="B2" s="268"/>
      <c r="C2" s="268"/>
      <c r="D2" s="268"/>
      <c r="E2" s="269"/>
      <c r="F2" s="269"/>
      <c r="G2" s="270"/>
      <c r="H2" s="404" t="s">
        <v>100</v>
      </c>
      <c r="I2" s="404"/>
    </row>
    <row r="3" spans="1:10">
      <c r="A3" s="268"/>
      <c r="B3" s="268"/>
      <c r="C3" s="268"/>
      <c r="D3" s="268"/>
      <c r="E3" s="269"/>
      <c r="F3" s="269"/>
      <c r="G3" s="270"/>
      <c r="H3" s="404" t="s">
        <v>8</v>
      </c>
      <c r="I3" s="404"/>
    </row>
    <row r="4" spans="1:10">
      <c r="A4" s="268"/>
      <c r="B4" s="268"/>
      <c r="C4" s="268"/>
      <c r="D4" s="268"/>
      <c r="E4" s="269"/>
      <c r="F4" s="269"/>
      <c r="G4" s="270"/>
      <c r="H4" s="270"/>
      <c r="I4" s="271"/>
    </row>
    <row r="5" spans="1:10">
      <c r="A5" s="268"/>
      <c r="B5" s="268"/>
      <c r="C5" s="268"/>
      <c r="D5" s="268"/>
      <c r="E5" s="269"/>
      <c r="F5" s="269"/>
      <c r="G5" s="270"/>
      <c r="H5" s="270"/>
      <c r="I5" s="271"/>
    </row>
    <row r="6" spans="1:10" ht="21.95" customHeight="1">
      <c r="A6" s="405" t="s">
        <v>241</v>
      </c>
      <c r="B6" s="405"/>
      <c r="C6" s="405"/>
      <c r="D6" s="405"/>
      <c r="E6" s="405"/>
      <c r="F6" s="405"/>
      <c r="G6" s="405"/>
      <c r="H6" s="405"/>
      <c r="I6" s="405"/>
    </row>
    <row r="7" spans="1:10" ht="21" customHeight="1">
      <c r="A7" s="405"/>
      <c r="B7" s="405"/>
      <c r="C7" s="405"/>
      <c r="D7" s="405"/>
      <c r="E7" s="405"/>
      <c r="F7" s="405"/>
      <c r="G7" s="405"/>
      <c r="H7" s="405"/>
      <c r="I7" s="405"/>
    </row>
    <row r="8" spans="1:10" ht="21" customHeight="1">
      <c r="A8" s="272"/>
      <c r="B8" s="272"/>
      <c r="C8" s="272"/>
      <c r="D8" s="272"/>
      <c r="E8" s="272"/>
      <c r="F8" s="272"/>
      <c r="G8" s="272"/>
      <c r="H8" s="272"/>
      <c r="I8" s="272"/>
    </row>
    <row r="9" spans="1:10" ht="21" customHeight="1">
      <c r="A9" s="272"/>
      <c r="B9" s="272"/>
      <c r="C9" s="272"/>
      <c r="D9" s="272"/>
      <c r="E9" s="272"/>
      <c r="F9" s="272"/>
      <c r="G9" s="272"/>
      <c r="H9" s="272"/>
      <c r="I9" s="272"/>
    </row>
    <row r="10" spans="1:10" ht="73.7" customHeight="1">
      <c r="A10" s="406" t="s">
        <v>76</v>
      </c>
      <c r="B10" s="406" t="s">
        <v>77</v>
      </c>
      <c r="C10" s="406"/>
      <c r="D10" s="406"/>
      <c r="E10" s="406" t="s">
        <v>78</v>
      </c>
      <c r="F10" s="406" t="s">
        <v>79</v>
      </c>
      <c r="G10" s="406" t="s">
        <v>80</v>
      </c>
      <c r="H10" s="359" t="s">
        <v>242</v>
      </c>
      <c r="I10" s="359"/>
    </row>
    <row r="11" spans="1:10" ht="21" customHeight="1">
      <c r="A11" s="406"/>
      <c r="B11" s="406"/>
      <c r="C11" s="406"/>
      <c r="D11" s="406"/>
      <c r="E11" s="406"/>
      <c r="F11" s="406"/>
      <c r="G11" s="406"/>
      <c r="H11" s="273" t="s">
        <v>81</v>
      </c>
      <c r="I11" s="274" t="s">
        <v>82</v>
      </c>
    </row>
    <row r="12" spans="1:10">
      <c r="A12" s="275">
        <v>1</v>
      </c>
      <c r="B12" s="407">
        <v>2</v>
      </c>
      <c r="C12" s="408"/>
      <c r="D12" s="409"/>
      <c r="E12" s="273">
        <v>3</v>
      </c>
      <c r="F12" s="273">
        <v>4</v>
      </c>
      <c r="G12" s="273">
        <v>5</v>
      </c>
      <c r="H12" s="273">
        <v>6</v>
      </c>
      <c r="I12" s="273">
        <v>7</v>
      </c>
      <c r="J12" s="276"/>
    </row>
    <row r="13" spans="1:10" ht="44.85" customHeight="1">
      <c r="A13" s="410" t="s">
        <v>32</v>
      </c>
      <c r="B13" s="410"/>
      <c r="C13" s="410"/>
      <c r="D13" s="410"/>
      <c r="E13" s="410"/>
      <c r="F13" s="410"/>
      <c r="G13" s="410"/>
      <c r="H13" s="410"/>
      <c r="I13" s="163">
        <f>+I14</f>
        <v>5368.9999999999991</v>
      </c>
      <c r="J13" s="277"/>
    </row>
    <row r="14" spans="1:10" s="278" customFormat="1" ht="38.25" customHeight="1">
      <c r="A14" s="214" t="s">
        <v>83</v>
      </c>
      <c r="B14" s="214" t="s">
        <v>138</v>
      </c>
      <c r="C14" s="214" t="s">
        <v>139</v>
      </c>
      <c r="D14" s="400" t="s">
        <v>140</v>
      </c>
      <c r="E14" s="401"/>
      <c r="F14" s="401"/>
      <c r="G14" s="401"/>
      <c r="H14" s="402"/>
      <c r="I14" s="162">
        <f>+I15+I40</f>
        <v>5368.9999999999991</v>
      </c>
    </row>
    <row r="15" spans="1:10" ht="54.95" customHeight="1">
      <c r="A15" s="279" t="s">
        <v>141</v>
      </c>
      <c r="B15" s="394" t="s">
        <v>132</v>
      </c>
      <c r="C15" s="395"/>
      <c r="D15" s="395"/>
      <c r="E15" s="395"/>
      <c r="F15" s="395"/>
      <c r="G15" s="395"/>
      <c r="H15" s="396"/>
      <c r="I15" s="280">
        <f>+I16+I24</f>
        <v>-1956.0000000000009</v>
      </c>
    </row>
    <row r="16" spans="1:10" ht="16.5" customHeight="1">
      <c r="A16" s="90"/>
      <c r="B16" s="397" t="s">
        <v>107</v>
      </c>
      <c r="C16" s="398"/>
      <c r="D16" s="399"/>
      <c r="E16" s="91"/>
      <c r="F16" s="91"/>
      <c r="G16" s="92"/>
      <c r="H16" s="92"/>
      <c r="I16" s="174">
        <f>SUM(I17:I23)</f>
        <v>494.49999999999909</v>
      </c>
      <c r="J16" s="98"/>
    </row>
    <row r="17" spans="1:10" s="96" customFormat="1">
      <c r="A17" s="216" t="s">
        <v>149</v>
      </c>
      <c r="B17" s="393" t="s">
        <v>143</v>
      </c>
      <c r="C17" s="393"/>
      <c r="D17" s="393"/>
      <c r="E17" s="94" t="s">
        <v>112</v>
      </c>
      <c r="F17" s="94" t="s">
        <v>108</v>
      </c>
      <c r="G17" s="42">
        <v>7810000</v>
      </c>
      <c r="H17" s="217">
        <v>1</v>
      </c>
      <c r="I17" s="218">
        <v>7810</v>
      </c>
      <c r="J17" s="97"/>
    </row>
    <row r="18" spans="1:10" s="96" customFormat="1">
      <c r="A18" s="216" t="s">
        <v>170</v>
      </c>
      <c r="B18" s="393" t="s">
        <v>143</v>
      </c>
      <c r="C18" s="393"/>
      <c r="D18" s="393"/>
      <c r="E18" s="94" t="s">
        <v>111</v>
      </c>
      <c r="F18" s="94" t="s">
        <v>108</v>
      </c>
      <c r="G18" s="42"/>
      <c r="H18" s="217"/>
      <c r="I18" s="218">
        <v>-733.4</v>
      </c>
      <c r="J18" s="97"/>
    </row>
    <row r="19" spans="1:10" s="96" customFormat="1">
      <c r="A19" s="216" t="s">
        <v>171</v>
      </c>
      <c r="B19" s="393" t="s">
        <v>143</v>
      </c>
      <c r="C19" s="393"/>
      <c r="D19" s="393"/>
      <c r="E19" s="94" t="s">
        <v>111</v>
      </c>
      <c r="F19" s="94" t="s">
        <v>108</v>
      </c>
      <c r="G19" s="42"/>
      <c r="H19" s="217"/>
      <c r="I19" s="218">
        <v>-633.6</v>
      </c>
      <c r="J19" s="97"/>
    </row>
    <row r="20" spans="1:10" s="96" customFormat="1">
      <c r="A20" s="216" t="s">
        <v>172</v>
      </c>
      <c r="B20" s="393" t="s">
        <v>143</v>
      </c>
      <c r="C20" s="393"/>
      <c r="D20" s="393"/>
      <c r="E20" s="94" t="s">
        <v>111</v>
      </c>
      <c r="F20" s="94" t="s">
        <v>108</v>
      </c>
      <c r="G20" s="42"/>
      <c r="H20" s="217"/>
      <c r="I20" s="218">
        <v>-29370.6</v>
      </c>
      <c r="J20" s="97"/>
    </row>
    <row r="21" spans="1:10" s="96" customFormat="1">
      <c r="A21" s="216" t="s">
        <v>174</v>
      </c>
      <c r="B21" s="393" t="s">
        <v>143</v>
      </c>
      <c r="C21" s="393"/>
      <c r="D21" s="393"/>
      <c r="E21" s="94" t="s">
        <v>112</v>
      </c>
      <c r="F21" s="94" t="s">
        <v>108</v>
      </c>
      <c r="G21" s="42"/>
      <c r="H21" s="217"/>
      <c r="I21" s="218">
        <v>-2532.4</v>
      </c>
      <c r="J21" s="97"/>
    </row>
    <row r="22" spans="1:10" s="96" customFormat="1">
      <c r="A22" s="208" t="s">
        <v>142</v>
      </c>
      <c r="B22" s="393" t="s">
        <v>143</v>
      </c>
      <c r="C22" s="393"/>
      <c r="D22" s="393"/>
      <c r="E22" s="94" t="s">
        <v>111</v>
      </c>
      <c r="F22" s="94" t="s">
        <v>108</v>
      </c>
      <c r="G22" s="42"/>
      <c r="H22" s="95"/>
      <c r="I22" s="173">
        <f>30222.2-1429.9</f>
        <v>28792.3</v>
      </c>
      <c r="J22" s="97"/>
    </row>
    <row r="23" spans="1:10" s="96" customFormat="1">
      <c r="A23" s="216" t="s">
        <v>176</v>
      </c>
      <c r="B23" s="393" t="s">
        <v>143</v>
      </c>
      <c r="C23" s="393"/>
      <c r="D23" s="393"/>
      <c r="E23" s="94" t="s">
        <v>112</v>
      </c>
      <c r="F23" s="94" t="s">
        <v>108</v>
      </c>
      <c r="G23" s="42"/>
      <c r="H23" s="217"/>
      <c r="I23" s="218">
        <v>-2837.8</v>
      </c>
      <c r="J23" s="97"/>
    </row>
    <row r="24" spans="1:10" ht="16.5" customHeight="1">
      <c r="A24" s="90"/>
      <c r="B24" s="397" t="s">
        <v>109</v>
      </c>
      <c r="C24" s="398"/>
      <c r="D24" s="399"/>
      <c r="E24" s="91"/>
      <c r="F24" s="91"/>
      <c r="G24" s="92"/>
      <c r="H24" s="92"/>
      <c r="I24" s="174">
        <f>SUM(I25:I39)</f>
        <v>-2450.5</v>
      </c>
      <c r="J24" s="98"/>
    </row>
    <row r="25" spans="1:10" s="96" customFormat="1" ht="18" customHeight="1">
      <c r="A25" s="216" t="s">
        <v>150</v>
      </c>
      <c r="B25" s="393" t="s">
        <v>144</v>
      </c>
      <c r="C25" s="393"/>
      <c r="D25" s="393"/>
      <c r="E25" s="94" t="s">
        <v>112</v>
      </c>
      <c r="F25" s="94" t="s">
        <v>108</v>
      </c>
      <c r="G25" s="42">
        <v>317000</v>
      </c>
      <c r="H25" s="217">
        <v>1</v>
      </c>
      <c r="I25" s="219">
        <v>317</v>
      </c>
      <c r="J25" s="97"/>
    </row>
    <row r="26" spans="1:10" s="96" customFormat="1" ht="18" customHeight="1">
      <c r="A26" s="216" t="s">
        <v>110</v>
      </c>
      <c r="B26" s="393" t="s">
        <v>144</v>
      </c>
      <c r="C26" s="393"/>
      <c r="D26" s="393"/>
      <c r="E26" s="94" t="s">
        <v>112</v>
      </c>
      <c r="F26" s="94" t="s">
        <v>108</v>
      </c>
      <c r="G26" s="42"/>
      <c r="H26" s="217"/>
      <c r="I26" s="219">
        <v>-578.6</v>
      </c>
      <c r="J26" s="97"/>
    </row>
    <row r="27" spans="1:10" s="96" customFormat="1" ht="18" customHeight="1">
      <c r="A27" s="216" t="s">
        <v>173</v>
      </c>
      <c r="B27" s="393" t="s">
        <v>144</v>
      </c>
      <c r="C27" s="393"/>
      <c r="D27" s="393"/>
      <c r="E27" s="94" t="s">
        <v>112</v>
      </c>
      <c r="F27" s="94" t="s">
        <v>108</v>
      </c>
      <c r="G27" s="42"/>
      <c r="H27" s="217"/>
      <c r="I27" s="219">
        <v>-327.7</v>
      </c>
      <c r="J27" s="97"/>
    </row>
    <row r="28" spans="1:10" s="96" customFormat="1" ht="18" customHeight="1">
      <c r="A28" s="216" t="s">
        <v>175</v>
      </c>
      <c r="B28" s="393" t="s">
        <v>144</v>
      </c>
      <c r="C28" s="393"/>
      <c r="D28" s="393"/>
      <c r="E28" s="94" t="s">
        <v>112</v>
      </c>
      <c r="F28" s="94" t="s">
        <v>108</v>
      </c>
      <c r="G28" s="42"/>
      <c r="H28" s="217"/>
      <c r="I28" s="219">
        <v>-236.9</v>
      </c>
      <c r="J28" s="97"/>
    </row>
    <row r="29" spans="1:10" s="96" customFormat="1" ht="18" customHeight="1">
      <c r="A29" s="208" t="s">
        <v>146</v>
      </c>
      <c r="B29" s="393" t="s">
        <v>144</v>
      </c>
      <c r="C29" s="393"/>
      <c r="D29" s="393"/>
      <c r="E29" s="94" t="s">
        <v>112</v>
      </c>
      <c r="F29" s="94" t="s">
        <v>108</v>
      </c>
      <c r="G29" s="42"/>
      <c r="H29" s="95"/>
      <c r="I29" s="173">
        <f>124.8-362.3</f>
        <v>-237.5</v>
      </c>
      <c r="J29" s="97"/>
    </row>
    <row r="30" spans="1:10" s="96" customFormat="1" ht="18" customHeight="1">
      <c r="A30" s="216" t="s">
        <v>177</v>
      </c>
      <c r="B30" s="393" t="s">
        <v>144</v>
      </c>
      <c r="C30" s="393"/>
      <c r="D30" s="393"/>
      <c r="E30" s="94" t="s">
        <v>112</v>
      </c>
      <c r="F30" s="94" t="s">
        <v>108</v>
      </c>
      <c r="G30" s="42"/>
      <c r="H30" s="217"/>
      <c r="I30" s="219">
        <v>-173</v>
      </c>
      <c r="J30" s="97"/>
    </row>
    <row r="31" spans="1:10" s="96" customFormat="1" ht="18" customHeight="1">
      <c r="A31" s="216" t="s">
        <v>152</v>
      </c>
      <c r="B31" s="393" t="s">
        <v>145</v>
      </c>
      <c r="C31" s="393"/>
      <c r="D31" s="393"/>
      <c r="E31" s="94" t="s">
        <v>114</v>
      </c>
      <c r="F31" s="94" t="s">
        <v>108</v>
      </c>
      <c r="G31" s="42">
        <v>158700</v>
      </c>
      <c r="H31" s="95">
        <v>1</v>
      </c>
      <c r="I31" s="173">
        <v>158.69999999999999</v>
      </c>
      <c r="J31" s="97"/>
    </row>
    <row r="32" spans="1:10" s="96" customFormat="1" ht="18.600000000000001" customHeight="1">
      <c r="A32" s="216" t="s">
        <v>113</v>
      </c>
      <c r="B32" s="393" t="s">
        <v>145</v>
      </c>
      <c r="C32" s="393"/>
      <c r="D32" s="393"/>
      <c r="E32" s="94" t="s">
        <v>114</v>
      </c>
      <c r="F32" s="94" t="s">
        <v>108</v>
      </c>
      <c r="G32" s="42"/>
      <c r="H32" s="95"/>
      <c r="I32" s="173">
        <v>-383.2</v>
      </c>
      <c r="J32" s="97"/>
    </row>
    <row r="33" spans="1:10" s="96" customFormat="1" ht="18" customHeight="1">
      <c r="A33" s="208" t="s">
        <v>151</v>
      </c>
      <c r="B33" s="393" t="s">
        <v>145</v>
      </c>
      <c r="C33" s="393"/>
      <c r="D33" s="393"/>
      <c r="E33" s="94" t="s">
        <v>114</v>
      </c>
      <c r="F33" s="94" t="s">
        <v>108</v>
      </c>
      <c r="G33" s="42"/>
      <c r="H33" s="95"/>
      <c r="I33" s="173">
        <f>289.5-6.8</f>
        <v>282.7</v>
      </c>
      <c r="J33" s="97"/>
    </row>
    <row r="34" spans="1:10" s="96" customFormat="1" ht="18" customHeight="1">
      <c r="A34" s="216" t="s">
        <v>179</v>
      </c>
      <c r="B34" s="393" t="s">
        <v>178</v>
      </c>
      <c r="C34" s="393"/>
      <c r="D34" s="393"/>
      <c r="E34" s="94" t="s">
        <v>112</v>
      </c>
      <c r="F34" s="94" t="s">
        <v>108</v>
      </c>
      <c r="G34" s="42">
        <v>200000</v>
      </c>
      <c r="H34" s="95">
        <v>-1</v>
      </c>
      <c r="I34" s="173">
        <v>-200</v>
      </c>
      <c r="J34" s="97"/>
    </row>
    <row r="35" spans="1:10" s="96" customFormat="1" ht="18" customHeight="1">
      <c r="A35" s="216" t="s">
        <v>180</v>
      </c>
      <c r="B35" s="393" t="s">
        <v>178</v>
      </c>
      <c r="C35" s="393"/>
      <c r="D35" s="393"/>
      <c r="E35" s="94" t="s">
        <v>112</v>
      </c>
      <c r="F35" s="94" t="s">
        <v>108</v>
      </c>
      <c r="G35" s="42">
        <v>120000</v>
      </c>
      <c r="H35" s="95">
        <v>-1</v>
      </c>
      <c r="I35" s="173">
        <v>-120</v>
      </c>
      <c r="J35" s="97"/>
    </row>
    <row r="36" spans="1:10" s="96" customFormat="1" ht="18" customHeight="1">
      <c r="A36" s="216" t="s">
        <v>181</v>
      </c>
      <c r="B36" s="393" t="s">
        <v>178</v>
      </c>
      <c r="C36" s="393"/>
      <c r="D36" s="393"/>
      <c r="E36" s="94" t="s">
        <v>112</v>
      </c>
      <c r="F36" s="94" t="s">
        <v>108</v>
      </c>
      <c r="G36" s="42">
        <v>200000</v>
      </c>
      <c r="H36" s="95">
        <v>-1</v>
      </c>
      <c r="I36" s="173">
        <v>-200</v>
      </c>
      <c r="J36" s="97"/>
    </row>
    <row r="37" spans="1:10" s="96" customFormat="1" ht="18" customHeight="1">
      <c r="A37" s="216" t="s">
        <v>182</v>
      </c>
      <c r="B37" s="393" t="s">
        <v>178</v>
      </c>
      <c r="C37" s="393"/>
      <c r="D37" s="393"/>
      <c r="E37" s="94" t="s">
        <v>112</v>
      </c>
      <c r="F37" s="94" t="s">
        <v>108</v>
      </c>
      <c r="G37" s="42">
        <v>200000</v>
      </c>
      <c r="H37" s="95">
        <v>-1</v>
      </c>
      <c r="I37" s="173">
        <v>-200</v>
      </c>
      <c r="J37" s="97"/>
    </row>
    <row r="38" spans="1:10" s="96" customFormat="1" ht="18" customHeight="1">
      <c r="A38" s="216" t="s">
        <v>183</v>
      </c>
      <c r="B38" s="393" t="s">
        <v>178</v>
      </c>
      <c r="C38" s="393"/>
      <c r="D38" s="393"/>
      <c r="E38" s="94" t="s">
        <v>112</v>
      </c>
      <c r="F38" s="94" t="s">
        <v>108</v>
      </c>
      <c r="G38" s="42">
        <v>232000</v>
      </c>
      <c r="H38" s="95">
        <v>-1</v>
      </c>
      <c r="I38" s="173">
        <v>-232</v>
      </c>
      <c r="J38" s="97"/>
    </row>
    <row r="39" spans="1:10" s="96" customFormat="1" ht="18" customHeight="1">
      <c r="A39" s="216" t="s">
        <v>184</v>
      </c>
      <c r="B39" s="393" t="s">
        <v>178</v>
      </c>
      <c r="C39" s="393"/>
      <c r="D39" s="393"/>
      <c r="E39" s="94" t="s">
        <v>112</v>
      </c>
      <c r="F39" s="94" t="s">
        <v>108</v>
      </c>
      <c r="G39" s="42">
        <v>320000</v>
      </c>
      <c r="H39" s="95">
        <v>-1</v>
      </c>
      <c r="I39" s="173">
        <v>-320</v>
      </c>
      <c r="J39" s="97"/>
    </row>
    <row r="40" spans="1:10" ht="54.95" customHeight="1">
      <c r="A40" s="279" t="s">
        <v>154</v>
      </c>
      <c r="B40" s="394" t="s">
        <v>155</v>
      </c>
      <c r="C40" s="395"/>
      <c r="D40" s="395"/>
      <c r="E40" s="395"/>
      <c r="F40" s="395"/>
      <c r="G40" s="395"/>
      <c r="H40" s="396"/>
      <c r="I40" s="280">
        <f>+I41</f>
        <v>7325</v>
      </c>
    </row>
    <row r="41" spans="1:10" ht="16.5" customHeight="1">
      <c r="A41" s="90"/>
      <c r="B41" s="397" t="s">
        <v>107</v>
      </c>
      <c r="C41" s="398"/>
      <c r="D41" s="399"/>
      <c r="E41" s="91"/>
      <c r="F41" s="91"/>
      <c r="G41" s="92"/>
      <c r="H41" s="92"/>
      <c r="I41" s="174">
        <f>+I42</f>
        <v>7325</v>
      </c>
      <c r="J41" s="98"/>
    </row>
    <row r="42" spans="1:10" s="96" customFormat="1">
      <c r="A42" s="216" t="s">
        <v>149</v>
      </c>
      <c r="B42" s="393" t="s">
        <v>143</v>
      </c>
      <c r="C42" s="393"/>
      <c r="D42" s="393"/>
      <c r="E42" s="94" t="s">
        <v>114</v>
      </c>
      <c r="F42" s="94" t="s">
        <v>108</v>
      </c>
      <c r="G42" s="42">
        <v>7325000</v>
      </c>
      <c r="H42" s="95">
        <v>1</v>
      </c>
      <c r="I42" s="173">
        <v>7325</v>
      </c>
      <c r="J42" s="97"/>
    </row>
  </sheetData>
  <mergeCells count="41"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24:D24"/>
    <mergeCell ref="B29:D29"/>
    <mergeCell ref="B33:D33"/>
    <mergeCell ref="B25:D25"/>
    <mergeCell ref="B17:D17"/>
    <mergeCell ref="B31:D31"/>
    <mergeCell ref="B16:D16"/>
    <mergeCell ref="B22:D22"/>
    <mergeCell ref="B40:H40"/>
    <mergeCell ref="B41:D41"/>
    <mergeCell ref="B42:D42"/>
    <mergeCell ref="B18:D18"/>
    <mergeCell ref="B19:D19"/>
    <mergeCell ref="B20:D20"/>
    <mergeCell ref="B21:D21"/>
    <mergeCell ref="B23:D23"/>
    <mergeCell ref="B26:D26"/>
    <mergeCell ref="B27:D27"/>
    <mergeCell ref="B28:D28"/>
    <mergeCell ref="B30:D30"/>
    <mergeCell ref="B32:D32"/>
    <mergeCell ref="B38:D38"/>
    <mergeCell ref="B39:D39"/>
    <mergeCell ref="B34:D34"/>
    <mergeCell ref="B35:D35"/>
    <mergeCell ref="B36:D36"/>
    <mergeCell ref="B37:D3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zoomScaleSheetLayoutView="100" workbookViewId="0">
      <selection activeCell="F18" sqref="F18"/>
    </sheetView>
  </sheetViews>
  <sheetFormatPr defaultColWidth="9.140625" defaultRowHeight="17.25"/>
  <cols>
    <col min="1" max="3" width="8.85546875" style="1" customWidth="1"/>
    <col min="4" max="4" width="10.28515625" style="1" customWidth="1"/>
    <col min="5" max="5" width="14.5703125" style="1" customWidth="1"/>
    <col min="6" max="6" width="62.140625" style="1" customWidth="1"/>
    <col min="7" max="8" width="14.140625" style="1" customWidth="1"/>
    <col min="9" max="9" width="14.85546875" style="1" customWidth="1"/>
    <col min="10" max="10" width="13.140625" style="1" customWidth="1"/>
    <col min="11" max="11" width="49.85546875" style="1" customWidth="1"/>
    <col min="12" max="12" width="14.28515625" style="1" customWidth="1"/>
    <col min="13" max="16384" width="9.140625" style="1"/>
  </cols>
  <sheetData>
    <row r="1" spans="1:10" ht="37.9" customHeight="1">
      <c r="H1" s="417" t="s">
        <v>240</v>
      </c>
      <c r="I1" s="417"/>
      <c r="J1" s="417"/>
    </row>
    <row r="2" spans="1:10" ht="17.45" customHeight="1">
      <c r="I2" s="186"/>
      <c r="J2" s="186" t="s">
        <v>100</v>
      </c>
    </row>
    <row r="3" spans="1:10" ht="17.45" customHeight="1">
      <c r="I3" s="186"/>
      <c r="J3" s="186" t="s">
        <v>8</v>
      </c>
    </row>
    <row r="6" spans="1:10" ht="52.5" customHeight="1">
      <c r="A6" s="418" t="s">
        <v>129</v>
      </c>
      <c r="B6" s="418"/>
      <c r="C6" s="418"/>
      <c r="D6" s="418"/>
      <c r="E6" s="418"/>
      <c r="F6" s="418"/>
      <c r="G6" s="418"/>
      <c r="H6" s="418"/>
      <c r="I6" s="418"/>
      <c r="J6" s="418"/>
    </row>
    <row r="8" spans="1:10">
      <c r="I8" s="419" t="s">
        <v>21</v>
      </c>
      <c r="J8" s="419"/>
    </row>
    <row r="9" spans="1:10" s="187" customFormat="1" ht="73.900000000000006" customHeight="1">
      <c r="A9" s="420" t="s">
        <v>22</v>
      </c>
      <c r="B9" s="420"/>
      <c r="C9" s="420"/>
      <c r="D9" s="420" t="s">
        <v>11</v>
      </c>
      <c r="E9" s="420"/>
      <c r="F9" s="420" t="s">
        <v>17</v>
      </c>
      <c r="G9" s="421" t="s">
        <v>124</v>
      </c>
      <c r="H9" s="422"/>
      <c r="I9" s="422"/>
      <c r="J9" s="423"/>
    </row>
    <row r="10" spans="1:10" s="187" customFormat="1" ht="45" customHeight="1">
      <c r="A10" s="188" t="s">
        <v>125</v>
      </c>
      <c r="B10" s="188" t="s">
        <v>126</v>
      </c>
      <c r="C10" s="188" t="s">
        <v>23</v>
      </c>
      <c r="D10" s="188" t="s">
        <v>15</v>
      </c>
      <c r="E10" s="188" t="s">
        <v>16</v>
      </c>
      <c r="F10" s="420"/>
      <c r="G10" s="188" t="s">
        <v>127</v>
      </c>
      <c r="H10" s="188" t="s">
        <v>128</v>
      </c>
      <c r="I10" s="188" t="s">
        <v>13</v>
      </c>
      <c r="J10" s="188" t="s">
        <v>14</v>
      </c>
    </row>
    <row r="11" spans="1:10" s="187" customFormat="1" ht="22.5" customHeight="1">
      <c r="A11" s="178"/>
      <c r="B11" s="178"/>
      <c r="C11" s="178"/>
      <c r="D11" s="188"/>
      <c r="E11" s="188"/>
      <c r="F11" s="29" t="s">
        <v>20</v>
      </c>
      <c r="G11" s="177">
        <f>+G13+G34</f>
        <v>0</v>
      </c>
      <c r="H11" s="177">
        <f>+H13+H34</f>
        <v>0</v>
      </c>
      <c r="I11" s="177">
        <f t="shared" ref="I11:J11" si="0">+I13+I34</f>
        <v>0</v>
      </c>
      <c r="J11" s="177">
        <f t="shared" si="0"/>
        <v>0</v>
      </c>
    </row>
    <row r="12" spans="1:10" s="187" customFormat="1" ht="22.5" customHeight="1">
      <c r="A12" s="178"/>
      <c r="B12" s="178"/>
      <c r="C12" s="178"/>
      <c r="D12" s="188"/>
      <c r="E12" s="188"/>
      <c r="F12" s="30" t="s">
        <v>31</v>
      </c>
      <c r="G12" s="177"/>
      <c r="H12" s="177"/>
      <c r="I12" s="177"/>
      <c r="J12" s="177"/>
    </row>
    <row r="13" spans="1:10" s="190" customFormat="1" ht="27" customHeight="1">
      <c r="A13" s="189"/>
      <c r="B13" s="189"/>
      <c r="C13" s="189"/>
      <c r="D13" s="188"/>
      <c r="E13" s="188"/>
      <c r="F13" s="29" t="s">
        <v>55</v>
      </c>
      <c r="G13" s="177">
        <f>+G14</f>
        <v>0</v>
      </c>
      <c r="H13" s="177">
        <f>+H14</f>
        <v>-7325</v>
      </c>
      <c r="I13" s="177">
        <f t="shared" ref="I13:J13" si="1">+I14</f>
        <v>-7325</v>
      </c>
      <c r="J13" s="177">
        <f t="shared" si="1"/>
        <v>-7325</v>
      </c>
    </row>
    <row r="14" spans="1:10" ht="34.5">
      <c r="A14" s="309" t="s">
        <v>56</v>
      </c>
      <c r="B14" s="309"/>
      <c r="C14" s="309"/>
      <c r="D14" s="309"/>
      <c r="E14" s="309"/>
      <c r="F14" s="35" t="s">
        <v>57</v>
      </c>
      <c r="G14" s="177">
        <f t="shared" ref="G14:J14" si="2">+G16</f>
        <v>0</v>
      </c>
      <c r="H14" s="177">
        <f t="shared" si="2"/>
        <v>-7325</v>
      </c>
      <c r="I14" s="177">
        <f t="shared" si="2"/>
        <v>-7325</v>
      </c>
      <c r="J14" s="177">
        <f t="shared" si="2"/>
        <v>-7325</v>
      </c>
    </row>
    <row r="15" spans="1:10">
      <c r="A15" s="309"/>
      <c r="B15" s="309"/>
      <c r="C15" s="309"/>
      <c r="D15" s="309"/>
      <c r="E15" s="309"/>
      <c r="F15" s="30" t="s">
        <v>18</v>
      </c>
      <c r="G15" s="191"/>
      <c r="H15" s="191"/>
      <c r="I15" s="191"/>
      <c r="J15" s="191"/>
    </row>
    <row r="16" spans="1:10" ht="34.5">
      <c r="A16" s="309"/>
      <c r="B16" s="309" t="s">
        <v>58</v>
      </c>
      <c r="C16" s="309"/>
      <c r="D16" s="309"/>
      <c r="E16" s="309"/>
      <c r="F16" s="35" t="s">
        <v>59</v>
      </c>
      <c r="G16" s="177">
        <f t="shared" ref="G16:J16" si="3">+G18</f>
        <v>0</v>
      </c>
      <c r="H16" s="177">
        <f t="shared" si="3"/>
        <v>-7325</v>
      </c>
      <c r="I16" s="177">
        <f t="shared" si="3"/>
        <v>-7325</v>
      </c>
      <c r="J16" s="177">
        <f t="shared" si="3"/>
        <v>-7325</v>
      </c>
    </row>
    <row r="17" spans="1:10">
      <c r="A17" s="309"/>
      <c r="B17" s="309"/>
      <c r="C17" s="309"/>
      <c r="D17" s="309"/>
      <c r="E17" s="309"/>
      <c r="F17" s="30" t="s">
        <v>18</v>
      </c>
      <c r="G17" s="191"/>
      <c r="H17" s="191"/>
      <c r="I17" s="191"/>
      <c r="J17" s="191"/>
    </row>
    <row r="18" spans="1:10">
      <c r="A18" s="309"/>
      <c r="B18" s="309"/>
      <c r="C18" s="309" t="s">
        <v>58</v>
      </c>
      <c r="D18" s="309"/>
      <c r="E18" s="309"/>
      <c r="F18" s="29" t="s">
        <v>60</v>
      </c>
      <c r="G18" s="192">
        <f>+G20</f>
        <v>0</v>
      </c>
      <c r="H18" s="192">
        <f>+H20</f>
        <v>-7325</v>
      </c>
      <c r="I18" s="192">
        <f t="shared" ref="I18:J18" si="4">+I20</f>
        <v>-7325</v>
      </c>
      <c r="J18" s="192">
        <f t="shared" si="4"/>
        <v>-7325</v>
      </c>
    </row>
    <row r="19" spans="1:10" ht="18" customHeight="1">
      <c r="A19" s="309"/>
      <c r="B19" s="309"/>
      <c r="C19" s="309"/>
      <c r="D19" s="309"/>
      <c r="E19" s="309"/>
      <c r="F19" s="30" t="s">
        <v>18</v>
      </c>
      <c r="G19" s="38"/>
      <c r="H19" s="38"/>
      <c r="I19" s="38"/>
      <c r="J19" s="38"/>
    </row>
    <row r="20" spans="1:10">
      <c r="A20" s="309"/>
      <c r="B20" s="309"/>
      <c r="C20" s="309"/>
      <c r="D20" s="309"/>
      <c r="E20" s="309"/>
      <c r="F20" s="30" t="s">
        <v>61</v>
      </c>
      <c r="G20" s="192">
        <f t="shared" ref="G20:J20" si="5">+G22</f>
        <v>0</v>
      </c>
      <c r="H20" s="192">
        <f t="shared" si="5"/>
        <v>-7325</v>
      </c>
      <c r="I20" s="192">
        <f t="shared" si="5"/>
        <v>-7325</v>
      </c>
      <c r="J20" s="192">
        <f t="shared" si="5"/>
        <v>-7325</v>
      </c>
    </row>
    <row r="21" spans="1:10">
      <c r="A21" s="309"/>
      <c r="B21" s="309"/>
      <c r="C21" s="309"/>
      <c r="D21" s="309"/>
      <c r="E21" s="309"/>
      <c r="F21" s="30" t="s">
        <v>18</v>
      </c>
      <c r="G21" s="193"/>
      <c r="H21" s="193"/>
      <c r="I21" s="193"/>
      <c r="J21" s="193"/>
    </row>
    <row r="22" spans="1:10" s="194" customFormat="1" ht="22.5" customHeight="1">
      <c r="A22" s="309"/>
      <c r="B22" s="309"/>
      <c r="C22" s="309"/>
      <c r="D22" s="309" t="s">
        <v>62</v>
      </c>
      <c r="E22" s="416" t="s">
        <v>63</v>
      </c>
      <c r="F22" s="416" t="s">
        <v>60</v>
      </c>
      <c r="G22" s="192">
        <f>+G24</f>
        <v>0</v>
      </c>
      <c r="H22" s="192">
        <f>+H24</f>
        <v>-7325</v>
      </c>
      <c r="I22" s="192">
        <f t="shared" ref="I22:J22" si="6">+I24</f>
        <v>-7325</v>
      </c>
      <c r="J22" s="192">
        <f t="shared" si="6"/>
        <v>-7325</v>
      </c>
    </row>
    <row r="23" spans="1:10" ht="17.850000000000001" customHeight="1">
      <c r="A23" s="309"/>
      <c r="B23" s="309"/>
      <c r="C23" s="309"/>
      <c r="D23" s="309"/>
      <c r="E23" s="195"/>
      <c r="F23" s="178" t="s">
        <v>18</v>
      </c>
      <c r="G23" s="42"/>
      <c r="H23" s="42"/>
      <c r="I23" s="42"/>
      <c r="J23" s="42"/>
    </row>
    <row r="24" spans="1:10" ht="20.100000000000001" customHeight="1">
      <c r="A24" s="309"/>
      <c r="B24" s="309"/>
      <c r="C24" s="309"/>
      <c r="D24" s="309"/>
      <c r="E24" s="196" t="s">
        <v>67</v>
      </c>
      <c r="F24" s="29" t="s">
        <v>60</v>
      </c>
      <c r="G24" s="27">
        <f t="shared" ref="G24:J24" si="7">+G26</f>
        <v>0</v>
      </c>
      <c r="H24" s="27">
        <f t="shared" si="7"/>
        <v>-7325</v>
      </c>
      <c r="I24" s="27">
        <f t="shared" si="7"/>
        <v>-7325</v>
      </c>
      <c r="J24" s="27">
        <f t="shared" si="7"/>
        <v>-7325</v>
      </c>
    </row>
    <row r="25" spans="1:10" ht="17.850000000000001" customHeight="1">
      <c r="A25" s="309"/>
      <c r="B25" s="309"/>
      <c r="C25" s="309"/>
      <c r="D25" s="309"/>
      <c r="E25" s="305"/>
      <c r="F25" s="178" t="s">
        <v>38</v>
      </c>
      <c r="G25" s="40"/>
      <c r="H25" s="40"/>
      <c r="I25" s="40"/>
      <c r="J25" s="40"/>
    </row>
    <row r="26" spans="1:10">
      <c r="A26" s="309"/>
      <c r="B26" s="309"/>
      <c r="C26" s="309"/>
      <c r="D26" s="309"/>
      <c r="E26" s="305"/>
      <c r="F26" s="44" t="s">
        <v>61</v>
      </c>
      <c r="G26" s="45">
        <f t="shared" ref="G26:J26" si="8">+G28</f>
        <v>0</v>
      </c>
      <c r="H26" s="45">
        <f t="shared" si="8"/>
        <v>-7325</v>
      </c>
      <c r="I26" s="45">
        <f t="shared" si="8"/>
        <v>-7325</v>
      </c>
      <c r="J26" s="45">
        <f t="shared" si="8"/>
        <v>-7325</v>
      </c>
    </row>
    <row r="27" spans="1:10" ht="51.75">
      <c r="A27" s="309"/>
      <c r="B27" s="309"/>
      <c r="C27" s="309"/>
      <c r="D27" s="309"/>
      <c r="E27" s="305"/>
      <c r="F27" s="30" t="s">
        <v>33</v>
      </c>
      <c r="G27" s="40"/>
      <c r="H27" s="40"/>
      <c r="I27" s="40"/>
      <c r="J27" s="40"/>
    </row>
    <row r="28" spans="1:10" ht="17.850000000000001" customHeight="1">
      <c r="A28" s="309"/>
      <c r="B28" s="309"/>
      <c r="C28" s="309"/>
      <c r="D28" s="309"/>
      <c r="E28" s="305"/>
      <c r="F28" s="197" t="s">
        <v>19</v>
      </c>
      <c r="G28" s="42">
        <f t="shared" ref="G28:J31" si="9">+G29</f>
        <v>0</v>
      </c>
      <c r="H28" s="42">
        <f t="shared" si="9"/>
        <v>-7325</v>
      </c>
      <c r="I28" s="42">
        <f t="shared" si="9"/>
        <v>-7325</v>
      </c>
      <c r="J28" s="42">
        <f t="shared" si="9"/>
        <v>-7325</v>
      </c>
    </row>
    <row r="29" spans="1:10" ht="17.850000000000001" customHeight="1">
      <c r="A29" s="309"/>
      <c r="B29" s="309"/>
      <c r="C29" s="309"/>
      <c r="D29" s="309"/>
      <c r="E29" s="305"/>
      <c r="F29" s="166" t="s">
        <v>75</v>
      </c>
      <c r="G29" s="40">
        <f>+G30</f>
        <v>0</v>
      </c>
      <c r="H29" s="40">
        <f t="shared" si="9"/>
        <v>-7325</v>
      </c>
      <c r="I29" s="40">
        <f t="shared" si="9"/>
        <v>-7325</v>
      </c>
      <c r="J29" s="40">
        <f t="shared" si="9"/>
        <v>-7325</v>
      </c>
    </row>
    <row r="30" spans="1:10" ht="17.850000000000001" customHeight="1">
      <c r="A30" s="309"/>
      <c r="B30" s="309"/>
      <c r="C30" s="309"/>
      <c r="D30" s="309"/>
      <c r="E30" s="305"/>
      <c r="F30" s="166" t="s">
        <v>102</v>
      </c>
      <c r="G30" s="40">
        <f>+G31</f>
        <v>0</v>
      </c>
      <c r="H30" s="40">
        <f t="shared" si="9"/>
        <v>-7325</v>
      </c>
      <c r="I30" s="40">
        <f t="shared" si="9"/>
        <v>-7325</v>
      </c>
      <c r="J30" s="40">
        <f t="shared" si="9"/>
        <v>-7325</v>
      </c>
    </row>
    <row r="31" spans="1:10" ht="17.850000000000001" customHeight="1">
      <c r="A31" s="309"/>
      <c r="B31" s="309"/>
      <c r="C31" s="309"/>
      <c r="D31" s="309"/>
      <c r="E31" s="305"/>
      <c r="F31" s="166" t="s">
        <v>103</v>
      </c>
      <c r="G31" s="40">
        <f>+G32</f>
        <v>0</v>
      </c>
      <c r="H31" s="40">
        <f t="shared" si="9"/>
        <v>-7325</v>
      </c>
      <c r="I31" s="40">
        <f t="shared" si="9"/>
        <v>-7325</v>
      </c>
      <c r="J31" s="40">
        <f t="shared" si="9"/>
        <v>-7325</v>
      </c>
    </row>
    <row r="32" spans="1:10" ht="17.45" customHeight="1">
      <c r="A32" s="309"/>
      <c r="B32" s="309"/>
      <c r="C32" s="309"/>
      <c r="D32" s="309"/>
      <c r="E32" s="305"/>
      <c r="F32" s="166" t="s">
        <v>104</v>
      </c>
      <c r="G32" s="40">
        <f>+'Հավելված N 2'!G94</f>
        <v>0</v>
      </c>
      <c r="H32" s="40">
        <f>+'Հավելված N 2'!H94</f>
        <v>-7325</v>
      </c>
      <c r="I32" s="40">
        <f>+'Հավելված N 2'!I94</f>
        <v>-7325</v>
      </c>
      <c r="J32" s="40">
        <f>+'Հավելված N 2'!J94</f>
        <v>-7325</v>
      </c>
    </row>
    <row r="33" spans="1:17" s="3" customFormat="1" ht="9.4" customHeight="1">
      <c r="A33" s="46"/>
      <c r="B33" s="83"/>
      <c r="C33" s="47"/>
      <c r="D33" s="30"/>
      <c r="E33" s="30"/>
    </row>
    <row r="34" spans="1:17" s="190" customFormat="1" ht="34.5">
      <c r="A34" s="189"/>
      <c r="B34" s="189"/>
      <c r="C34" s="189"/>
      <c r="D34" s="189"/>
      <c r="E34" s="189"/>
      <c r="F34" s="29" t="s">
        <v>39</v>
      </c>
      <c r="G34" s="177">
        <f>+G35</f>
        <v>0</v>
      </c>
      <c r="H34" s="177">
        <f t="shared" ref="H34:J34" si="10">+H35</f>
        <v>7325</v>
      </c>
      <c r="I34" s="177">
        <f t="shared" si="10"/>
        <v>7325</v>
      </c>
      <c r="J34" s="177">
        <f t="shared" si="10"/>
        <v>7325</v>
      </c>
    </row>
    <row r="35" spans="1:17" s="17" customFormat="1" ht="17.45" customHeight="1">
      <c r="A35" s="301" t="s">
        <v>46</v>
      </c>
      <c r="B35" s="412"/>
      <c r="C35" s="374"/>
      <c r="D35" s="413"/>
      <c r="E35" s="179"/>
      <c r="F35" s="204" t="s">
        <v>47</v>
      </c>
      <c r="G35" s="36">
        <f>+G37</f>
        <v>0</v>
      </c>
      <c r="H35" s="36">
        <f t="shared" ref="H35:J35" si="11">+H37</f>
        <v>7325</v>
      </c>
      <c r="I35" s="36">
        <f t="shared" si="11"/>
        <v>7325</v>
      </c>
      <c r="J35" s="36">
        <f t="shared" si="11"/>
        <v>7325</v>
      </c>
    </row>
    <row r="36" spans="1:17" s="17" customFormat="1" ht="16.899999999999999" customHeight="1">
      <c r="A36" s="302"/>
      <c r="B36" s="412"/>
      <c r="C36" s="375"/>
      <c r="D36" s="414"/>
      <c r="E36" s="180"/>
      <c r="F36" s="30" t="s">
        <v>18</v>
      </c>
      <c r="G36" s="181"/>
      <c r="H36" s="181"/>
      <c r="I36" s="181"/>
      <c r="J36" s="181"/>
    </row>
    <row r="37" spans="1:17" s="17" customFormat="1">
      <c r="A37" s="302"/>
      <c r="B37" s="301" t="s">
        <v>196</v>
      </c>
      <c r="C37" s="375"/>
      <c r="D37" s="414"/>
      <c r="E37" s="180"/>
      <c r="F37" s="204" t="s">
        <v>198</v>
      </c>
      <c r="G37" s="37">
        <f>+G39</f>
        <v>0</v>
      </c>
      <c r="H37" s="37">
        <f t="shared" ref="H37:J37" si="12">+H39</f>
        <v>7325</v>
      </c>
      <c r="I37" s="37">
        <f t="shared" si="12"/>
        <v>7325</v>
      </c>
      <c r="J37" s="37">
        <f t="shared" si="12"/>
        <v>7325</v>
      </c>
    </row>
    <row r="38" spans="1:17" s="17" customFormat="1" ht="16.899999999999999" customHeight="1">
      <c r="A38" s="302"/>
      <c r="B38" s="302"/>
      <c r="C38" s="376"/>
      <c r="D38" s="414"/>
      <c r="E38" s="180"/>
      <c r="F38" s="30" t="s">
        <v>18</v>
      </c>
      <c r="G38" s="181"/>
      <c r="H38" s="181"/>
      <c r="I38" s="37"/>
      <c r="J38" s="181"/>
    </row>
    <row r="39" spans="1:17" s="17" customFormat="1" ht="34.5">
      <c r="A39" s="302"/>
      <c r="B39" s="302"/>
      <c r="C39" s="301" t="s">
        <v>197</v>
      </c>
      <c r="D39" s="414"/>
      <c r="E39" s="180"/>
      <c r="F39" s="204" t="s">
        <v>140</v>
      </c>
      <c r="G39" s="198">
        <f>+G41</f>
        <v>0</v>
      </c>
      <c r="H39" s="37">
        <f>+H41</f>
        <v>7325</v>
      </c>
      <c r="I39" s="37">
        <f t="shared" ref="I39:J39" si="13">+I41</f>
        <v>7325</v>
      </c>
      <c r="J39" s="37">
        <f t="shared" si="13"/>
        <v>7325</v>
      </c>
      <c r="K39" s="18"/>
      <c r="L39" s="18"/>
      <c r="M39" s="18"/>
      <c r="N39" s="18"/>
      <c r="O39" s="18"/>
      <c r="P39" s="18"/>
      <c r="Q39" s="18"/>
    </row>
    <row r="40" spans="1:17" s="17" customFormat="1" ht="16.899999999999999" customHeight="1">
      <c r="A40" s="302"/>
      <c r="B40" s="302"/>
      <c r="C40" s="302"/>
      <c r="D40" s="414"/>
      <c r="E40" s="180"/>
      <c r="F40" s="30" t="s">
        <v>18</v>
      </c>
      <c r="G40" s="199"/>
      <c r="H40" s="199"/>
      <c r="I40" s="37"/>
      <c r="J40" s="199"/>
      <c r="K40" s="18"/>
      <c r="L40" s="18"/>
      <c r="M40" s="18"/>
      <c r="N40" s="18"/>
      <c r="O40" s="18"/>
      <c r="P40" s="18"/>
      <c r="Q40" s="18"/>
    </row>
    <row r="41" spans="1:17" s="17" customFormat="1" ht="34.5">
      <c r="A41" s="302"/>
      <c r="B41" s="302"/>
      <c r="C41" s="302"/>
      <c r="D41" s="414"/>
      <c r="E41" s="180"/>
      <c r="F41" s="31" t="s">
        <v>32</v>
      </c>
      <c r="G41" s="199">
        <f>+G43</f>
        <v>0</v>
      </c>
      <c r="H41" s="199">
        <f>+H43</f>
        <v>7325</v>
      </c>
      <c r="I41" s="37">
        <f t="shared" ref="I41:J41" si="14">+I43</f>
        <v>7325</v>
      </c>
      <c r="J41" s="199">
        <f t="shared" si="14"/>
        <v>7325</v>
      </c>
      <c r="K41" s="18"/>
      <c r="L41" s="18"/>
      <c r="M41" s="18"/>
      <c r="N41" s="18"/>
      <c r="O41" s="18"/>
      <c r="P41" s="18"/>
      <c r="Q41" s="18"/>
    </row>
    <row r="42" spans="1:17" s="17" customFormat="1" ht="16.899999999999999" customHeight="1">
      <c r="A42" s="302"/>
      <c r="B42" s="302"/>
      <c r="C42" s="302"/>
      <c r="D42" s="415"/>
      <c r="E42" s="180"/>
      <c r="F42" s="200" t="s">
        <v>18</v>
      </c>
      <c r="G42" s="199"/>
      <c r="H42" s="199"/>
      <c r="I42" s="37"/>
      <c r="J42" s="199"/>
      <c r="K42" s="18"/>
      <c r="L42" s="18"/>
      <c r="M42" s="18"/>
      <c r="N42" s="18"/>
      <c r="O42" s="18"/>
      <c r="P42" s="18"/>
      <c r="Q42" s="18"/>
    </row>
    <row r="43" spans="1:17" s="17" customFormat="1" ht="18" customHeight="1">
      <c r="A43" s="302"/>
      <c r="B43" s="302"/>
      <c r="C43" s="302"/>
      <c r="D43" s="287">
        <v>1075</v>
      </c>
      <c r="E43" s="310" t="s">
        <v>188</v>
      </c>
      <c r="F43" s="310"/>
      <c r="G43" s="36">
        <f>+G45</f>
        <v>0</v>
      </c>
      <c r="H43" s="36">
        <f t="shared" ref="H43:J43" si="15">+H45</f>
        <v>7325</v>
      </c>
      <c r="I43" s="36">
        <f t="shared" si="15"/>
        <v>7325</v>
      </c>
      <c r="J43" s="36">
        <f t="shared" si="15"/>
        <v>7325</v>
      </c>
      <c r="K43" s="18"/>
      <c r="L43" s="18"/>
      <c r="M43" s="18"/>
      <c r="N43" s="18"/>
      <c r="O43" s="18"/>
      <c r="P43" s="18"/>
      <c r="Q43" s="18"/>
    </row>
    <row r="44" spans="1:17" s="17" customFormat="1" ht="16.899999999999999" customHeight="1">
      <c r="A44" s="302"/>
      <c r="B44" s="302"/>
      <c r="C44" s="302"/>
      <c r="D44" s="287"/>
      <c r="E44" s="32"/>
      <c r="F44" s="30" t="s">
        <v>18</v>
      </c>
      <c r="G44" s="199"/>
      <c r="H44" s="199"/>
      <c r="I44" s="37"/>
      <c r="J44" s="199"/>
      <c r="K44" s="18"/>
      <c r="L44" s="18"/>
      <c r="M44" s="18"/>
      <c r="N44" s="18"/>
      <c r="O44" s="18"/>
      <c r="P44" s="18"/>
      <c r="Q44" s="18"/>
    </row>
    <row r="45" spans="1:17" s="17" customFormat="1" ht="34.5">
      <c r="A45" s="302"/>
      <c r="B45" s="302"/>
      <c r="C45" s="302"/>
      <c r="D45" s="287"/>
      <c r="E45" s="87">
        <v>21004</v>
      </c>
      <c r="F45" s="35" t="s">
        <v>153</v>
      </c>
      <c r="G45" s="201">
        <f>+G47</f>
        <v>0</v>
      </c>
      <c r="H45" s="201">
        <f>+H47</f>
        <v>7325</v>
      </c>
      <c r="I45" s="201">
        <f t="shared" ref="I45:J45" si="16">+I47</f>
        <v>7325</v>
      </c>
      <c r="J45" s="202">
        <f t="shared" si="16"/>
        <v>7325</v>
      </c>
      <c r="K45" s="18"/>
      <c r="L45" s="18"/>
      <c r="M45" s="18"/>
      <c r="N45" s="18"/>
      <c r="O45" s="18"/>
      <c r="P45" s="18"/>
      <c r="Q45" s="18"/>
    </row>
    <row r="46" spans="1:17" s="17" customFormat="1" ht="16.899999999999999" customHeight="1">
      <c r="A46" s="302"/>
      <c r="B46" s="302"/>
      <c r="C46" s="302"/>
      <c r="D46" s="287"/>
      <c r="E46" s="411"/>
      <c r="F46" s="30" t="s">
        <v>38</v>
      </c>
      <c r="G46" s="181"/>
      <c r="H46" s="181"/>
      <c r="I46" s="37"/>
      <c r="J46" s="181"/>
    </row>
    <row r="47" spans="1:17" s="21" customFormat="1" ht="34.5">
      <c r="A47" s="302"/>
      <c r="B47" s="302"/>
      <c r="C47" s="302"/>
      <c r="D47" s="287"/>
      <c r="E47" s="411"/>
      <c r="F47" s="33" t="s">
        <v>32</v>
      </c>
      <c r="G47" s="182">
        <f>+G49</f>
        <v>0</v>
      </c>
      <c r="H47" s="182">
        <f>+H49</f>
        <v>7325</v>
      </c>
      <c r="I47" s="183">
        <f t="shared" ref="I47:J47" si="17">+I49</f>
        <v>7325</v>
      </c>
      <c r="J47" s="182">
        <f t="shared" si="17"/>
        <v>7325</v>
      </c>
    </row>
    <row r="48" spans="1:17" s="17" customFormat="1" ht="51.75">
      <c r="A48" s="302"/>
      <c r="B48" s="302"/>
      <c r="C48" s="302"/>
      <c r="D48" s="287"/>
      <c r="E48" s="411"/>
      <c r="F48" s="30" t="s">
        <v>33</v>
      </c>
      <c r="G48" s="181"/>
      <c r="H48" s="181"/>
      <c r="I48" s="184"/>
      <c r="J48" s="181"/>
    </row>
    <row r="49" spans="1:10" s="17" customFormat="1" ht="16.899999999999999" customHeight="1">
      <c r="A49" s="302"/>
      <c r="B49" s="302"/>
      <c r="C49" s="302"/>
      <c r="D49" s="287"/>
      <c r="E49" s="411"/>
      <c r="F49" s="169" t="s">
        <v>19</v>
      </c>
      <c r="G49" s="185">
        <f t="shared" ref="G49:J52" si="18">+G50</f>
        <v>0</v>
      </c>
      <c r="H49" s="185">
        <f t="shared" si="18"/>
        <v>7325</v>
      </c>
      <c r="I49" s="184">
        <f t="shared" si="18"/>
        <v>7325</v>
      </c>
      <c r="J49" s="185">
        <f t="shared" si="18"/>
        <v>7325</v>
      </c>
    </row>
    <row r="50" spans="1:10" s="17" customFormat="1" ht="16.899999999999999" customHeight="1">
      <c r="A50" s="302"/>
      <c r="B50" s="302"/>
      <c r="C50" s="302"/>
      <c r="D50" s="287"/>
      <c r="E50" s="411"/>
      <c r="F50" s="30" t="s">
        <v>119</v>
      </c>
      <c r="G50" s="184">
        <f t="shared" si="18"/>
        <v>0</v>
      </c>
      <c r="H50" s="184">
        <f t="shared" si="18"/>
        <v>7325</v>
      </c>
      <c r="I50" s="184">
        <f t="shared" si="18"/>
        <v>7325</v>
      </c>
      <c r="J50" s="184">
        <f t="shared" si="18"/>
        <v>7325</v>
      </c>
    </row>
    <row r="51" spans="1:10" s="17" customFormat="1" ht="16.899999999999999" customHeight="1">
      <c r="A51" s="302"/>
      <c r="B51" s="302"/>
      <c r="C51" s="302"/>
      <c r="D51" s="287"/>
      <c r="E51" s="411"/>
      <c r="F51" s="30" t="s">
        <v>120</v>
      </c>
      <c r="G51" s="184">
        <f t="shared" si="18"/>
        <v>0</v>
      </c>
      <c r="H51" s="184">
        <f t="shared" si="18"/>
        <v>7325</v>
      </c>
      <c r="I51" s="184">
        <f t="shared" si="18"/>
        <v>7325</v>
      </c>
      <c r="J51" s="184">
        <f t="shared" si="18"/>
        <v>7325</v>
      </c>
    </row>
    <row r="52" spans="1:10" s="17" customFormat="1" ht="16.899999999999999" customHeight="1">
      <c r="A52" s="302"/>
      <c r="B52" s="302"/>
      <c r="C52" s="302"/>
      <c r="D52" s="287"/>
      <c r="E52" s="411"/>
      <c r="F52" s="30" t="s">
        <v>121</v>
      </c>
      <c r="G52" s="184">
        <f t="shared" si="18"/>
        <v>0</v>
      </c>
      <c r="H52" s="184">
        <f t="shared" si="18"/>
        <v>7325</v>
      </c>
      <c r="I52" s="184">
        <f t="shared" si="18"/>
        <v>7325</v>
      </c>
      <c r="J52" s="184">
        <f t="shared" si="18"/>
        <v>7325</v>
      </c>
    </row>
    <row r="53" spans="1:10" s="17" customFormat="1">
      <c r="A53" s="303"/>
      <c r="B53" s="303"/>
      <c r="C53" s="303"/>
      <c r="D53" s="287"/>
      <c r="E53" s="411"/>
      <c r="F53" s="175" t="s">
        <v>122</v>
      </c>
      <c r="G53" s="184">
        <f>+'Հավելված N 2'!G64</f>
        <v>0</v>
      </c>
      <c r="H53" s="184">
        <f>+'Հավելված N 2'!H64</f>
        <v>7325</v>
      </c>
      <c r="I53" s="184">
        <f>+'Հավելված N 2'!I64</f>
        <v>7325</v>
      </c>
      <c r="J53" s="184">
        <f>+'Հավելված N 2'!J64</f>
        <v>7325</v>
      </c>
    </row>
  </sheetData>
  <mergeCells count="26">
    <mergeCell ref="H1:J1"/>
    <mergeCell ref="A6:J6"/>
    <mergeCell ref="I8:J8"/>
    <mergeCell ref="A9:C9"/>
    <mergeCell ref="D9:E9"/>
    <mergeCell ref="F9:F10"/>
    <mergeCell ref="G9:J9"/>
    <mergeCell ref="E14:E21"/>
    <mergeCell ref="B16:B32"/>
    <mergeCell ref="C18:C32"/>
    <mergeCell ref="D22:D32"/>
    <mergeCell ref="E22:F22"/>
    <mergeCell ref="E25:E32"/>
    <mergeCell ref="A14:A32"/>
    <mergeCell ref="B14:B15"/>
    <mergeCell ref="C14:C17"/>
    <mergeCell ref="D14:D21"/>
    <mergeCell ref="C39:C53"/>
    <mergeCell ref="E43:F43"/>
    <mergeCell ref="E46:E53"/>
    <mergeCell ref="A35:A53"/>
    <mergeCell ref="B35:B36"/>
    <mergeCell ref="C35:C38"/>
    <mergeCell ref="D35:D42"/>
    <mergeCell ref="B37:B53"/>
    <mergeCell ref="D43:D5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https://mul2.gov.am/tasks/765905/oneclick/havelvatsner.xlsx?token=4148b5a46e4db6d686d73c8979ef3183</cp:keywords>
  <cp:lastModifiedBy>Arpine Martirosyan</cp:lastModifiedBy>
  <cp:lastPrinted>2022-02-24T08:25:43Z</cp:lastPrinted>
  <dcterms:created xsi:type="dcterms:W3CDTF">2022-01-04T07:12:58Z</dcterms:created>
  <dcterms:modified xsi:type="dcterms:W3CDTF">2023-03-24T12:02:40Z</dcterms:modified>
</cp:coreProperties>
</file>