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tum_Hamamchyan\Desktop\Նախագիծ_ՏՏ_625.3 մլն դրամ\"/>
    </mc:Choice>
  </mc:AlternateContent>
  <bookViews>
    <workbookView xWindow="0" yWindow="0" windowWidth="24000" windowHeight="9045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  <sheet name="Հավելված 7" sheetId="27" r:id="rId7"/>
  </sheets>
  <definedNames>
    <definedName name="_xlnm._FilterDatabase" localSheetId="2" hidden="1">'Հավելված 3'!$F$1:$F$46</definedName>
    <definedName name="_xlnm._FilterDatabase" localSheetId="4" hidden="1">'Հավելված 5 աղյուսակներ 1,2'!$A$1:$A$108</definedName>
    <definedName name="_xlnm.Print_Area" localSheetId="0">'Հավելված 1'!$A$1:$G$46</definedName>
    <definedName name="_xlnm.Print_Area" localSheetId="2">'Հավելված 3'!$A$1:$J$61</definedName>
    <definedName name="_xlnm.Print_Area" localSheetId="4">'Հավելված 5 աղյուսակներ 1,2'!$A$1:$F$128</definedName>
    <definedName name="_xlnm.Print_Titles" localSheetId="0">'Հավելված 1'!$4:$5</definedName>
    <definedName name="_xlnm.Print_Titles" localSheetId="2">'Հավելված 3'!$4:$5</definedName>
  </definedNames>
  <calcPr calcId="152511"/>
</workbook>
</file>

<file path=xl/calcChain.xml><?xml version="1.0" encoding="utf-8"?>
<calcChain xmlns="http://schemas.openxmlformats.org/spreadsheetml/2006/main">
  <c r="J37" i="27" l="1"/>
  <c r="I37" i="27"/>
  <c r="H37" i="27"/>
  <c r="J33" i="5"/>
  <c r="I44" i="5"/>
  <c r="H44" i="5"/>
  <c r="G14" i="23" l="1"/>
  <c r="G28" i="23" l="1"/>
  <c r="G27" i="23"/>
  <c r="G26" i="23"/>
  <c r="G25" i="23"/>
  <c r="G24" i="23"/>
  <c r="G19" i="23" s="1"/>
  <c r="G23" i="23"/>
  <c r="G22" i="23"/>
  <c r="G21" i="23"/>
  <c r="G20" i="23"/>
  <c r="G18" i="23"/>
  <c r="G17" i="23" s="1"/>
  <c r="G15" i="23"/>
  <c r="G13" i="23" s="1"/>
  <c r="G10" i="23"/>
  <c r="G9" i="23" s="1"/>
  <c r="G12" i="23" l="1"/>
  <c r="G16" i="23"/>
  <c r="G8" i="23" l="1"/>
  <c r="G7" i="23" s="1"/>
  <c r="J44" i="5"/>
  <c r="J25" i="27" l="1"/>
  <c r="J24" i="27" s="1"/>
  <c r="J23" i="27" s="1"/>
  <c r="J22" i="27" s="1"/>
  <c r="J20" i="27" s="1"/>
  <c r="J18" i="27" s="1"/>
  <c r="I25" i="27"/>
  <c r="I24" i="27" s="1"/>
  <c r="I23" i="27" s="1"/>
  <c r="I22" i="27" s="1"/>
  <c r="I20" i="27" s="1"/>
  <c r="I18" i="27" s="1"/>
  <c r="H25" i="27"/>
  <c r="H24" i="27" s="1"/>
  <c r="H23" i="27" s="1"/>
  <c r="H22" i="27" s="1"/>
  <c r="H20" i="27" s="1"/>
  <c r="H18" i="27" s="1"/>
  <c r="G25" i="27"/>
  <c r="G24" i="27" s="1"/>
  <c r="G23" i="27" s="1"/>
  <c r="G22" i="27" s="1"/>
  <c r="G20" i="27" s="1"/>
  <c r="G18" i="27" s="1"/>
  <c r="E15" i="24"/>
  <c r="D15" i="24"/>
  <c r="H24" i="5"/>
  <c r="H23" i="5" s="1"/>
  <c r="H22" i="5" s="1"/>
  <c r="H21" i="5" s="1"/>
  <c r="H19" i="5" s="1"/>
  <c r="H17" i="5" s="1"/>
  <c r="D20" i="7" s="1"/>
  <c r="I24" i="5"/>
  <c r="I23" i="5" s="1"/>
  <c r="I22" i="5" s="1"/>
  <c r="I21" i="5" s="1"/>
  <c r="I19" i="5" s="1"/>
  <c r="I17" i="5" s="1"/>
  <c r="E20" i="7" s="1"/>
  <c r="J24" i="5"/>
  <c r="J23" i="5" s="1"/>
  <c r="J22" i="5" s="1"/>
  <c r="J21" i="5" s="1"/>
  <c r="J19" i="5" s="1"/>
  <c r="J17" i="5" s="1"/>
  <c r="F20" i="7" s="1"/>
  <c r="G24" i="5"/>
  <c r="G23" i="5" s="1"/>
  <c r="G22" i="5" s="1"/>
  <c r="G21" i="5" s="1"/>
  <c r="G19" i="5" s="1"/>
  <c r="G17" i="5" s="1"/>
  <c r="G15" i="24" l="1"/>
  <c r="F15" i="24"/>
  <c r="I54" i="27"/>
  <c r="J54" i="27"/>
  <c r="H32" i="5" l="1"/>
  <c r="H31" i="5" s="1"/>
  <c r="H30" i="5" s="1"/>
  <c r="H28" i="5" s="1"/>
  <c r="H26" i="5" s="1"/>
  <c r="I32" i="5"/>
  <c r="I31" i="5" s="1"/>
  <c r="I30" i="5" s="1"/>
  <c r="I28" i="5" s="1"/>
  <c r="I26" i="5" s="1"/>
  <c r="G32" i="5"/>
  <c r="G31" i="5" s="1"/>
  <c r="G30" i="5" s="1"/>
  <c r="G28" i="5" s="1"/>
  <c r="G26" i="5" s="1"/>
  <c r="C31" i="7" l="1"/>
  <c r="C94" i="7"/>
  <c r="D21" i="24"/>
  <c r="E83" i="7"/>
  <c r="D83" i="7"/>
  <c r="D31" i="7"/>
  <c r="D94" i="7"/>
  <c r="E21" i="24"/>
  <c r="E94" i="7"/>
  <c r="E31" i="7"/>
  <c r="F21" i="24"/>
  <c r="I53" i="27"/>
  <c r="I52" i="27" s="1"/>
  <c r="I51" i="27" s="1"/>
  <c r="I49" i="27" s="1"/>
  <c r="I47" i="27" s="1"/>
  <c r="I45" i="27" s="1"/>
  <c r="I44" i="27" s="1"/>
  <c r="I42" i="27" s="1"/>
  <c r="I40" i="27" s="1"/>
  <c r="I38" i="27" s="1"/>
  <c r="H36" i="27"/>
  <c r="H33" i="27" s="1"/>
  <c r="H32" i="27" s="1"/>
  <c r="J34" i="27"/>
  <c r="I34" i="27"/>
  <c r="H34" i="27"/>
  <c r="G34" i="27"/>
  <c r="C20" i="7" l="1"/>
  <c r="C83" i="7"/>
  <c r="H31" i="27"/>
  <c r="I36" i="27"/>
  <c r="I33" i="27" s="1"/>
  <c r="I32" i="27" s="1"/>
  <c r="I31" i="27" s="1"/>
  <c r="I29" i="27" s="1"/>
  <c r="I27" i="27" s="1"/>
  <c r="I16" i="27" s="1"/>
  <c r="J36" i="27"/>
  <c r="J33" i="27" s="1"/>
  <c r="J32" i="27" s="1"/>
  <c r="J31" i="27" s="1"/>
  <c r="J29" i="27" s="1"/>
  <c r="J27" i="27" s="1"/>
  <c r="J16" i="27" s="1"/>
  <c r="J53" i="27"/>
  <c r="J52" i="27" s="1"/>
  <c r="J51" i="27" s="1"/>
  <c r="J49" i="27" s="1"/>
  <c r="J47" i="27" s="1"/>
  <c r="J45" i="27" s="1"/>
  <c r="J44" i="27" s="1"/>
  <c r="J42" i="27" s="1"/>
  <c r="J40" i="27" s="1"/>
  <c r="J38" i="27" s="1"/>
  <c r="H29" i="27" l="1"/>
  <c r="H27" i="27" s="1"/>
  <c r="H16" i="27" s="1"/>
  <c r="H15" i="27" s="1"/>
  <c r="H13" i="27" s="1"/>
  <c r="H11" i="27" s="1"/>
  <c r="H9" i="27" s="1"/>
  <c r="I15" i="27"/>
  <c r="I13" i="27" s="1"/>
  <c r="I11" i="27" s="1"/>
  <c r="I9" i="27" s="1"/>
  <c r="I7" i="27" s="1"/>
  <c r="J15" i="27"/>
  <c r="J13" i="27" s="1"/>
  <c r="J11" i="27" s="1"/>
  <c r="J9" i="27" s="1"/>
  <c r="J7" i="27" s="1"/>
  <c r="E8" i="25" l="1"/>
  <c r="G8" i="25"/>
  <c r="H13" i="25"/>
  <c r="G13" i="25"/>
  <c r="E13" i="25"/>
  <c r="H41" i="5" l="1"/>
  <c r="I41" i="5"/>
  <c r="J41" i="5"/>
  <c r="G41" i="5"/>
  <c r="H43" i="5"/>
  <c r="I43" i="5"/>
  <c r="J43" i="5"/>
  <c r="G43" i="5"/>
  <c r="H40" i="5" l="1"/>
  <c r="I40" i="5"/>
  <c r="G40" i="5"/>
  <c r="J40" i="5"/>
  <c r="G61" i="5" l="1"/>
  <c r="G54" i="27" s="1"/>
  <c r="H12" i="25"/>
  <c r="H10" i="25" s="1"/>
  <c r="H8" i="25" s="1"/>
  <c r="E10" i="25"/>
  <c r="F10" i="25"/>
  <c r="G10" i="25"/>
  <c r="G37" i="27" l="1"/>
  <c r="G36" i="27" s="1"/>
  <c r="G33" i="27" s="1"/>
  <c r="G32" i="27" s="1"/>
  <c r="G31" i="27" s="1"/>
  <c r="G29" i="27" s="1"/>
  <c r="G27" i="27" s="1"/>
  <c r="G53" i="27"/>
  <c r="G52" i="27" s="1"/>
  <c r="G51" i="27" s="1"/>
  <c r="G49" i="27" s="1"/>
  <c r="G47" i="27" s="1"/>
  <c r="G45" i="27" s="1"/>
  <c r="G44" i="27" s="1"/>
  <c r="G42" i="27" s="1"/>
  <c r="G40" i="27" s="1"/>
  <c r="G38" i="27" s="1"/>
  <c r="D12" i="25"/>
  <c r="D10" i="25" s="1"/>
  <c r="I60" i="5"/>
  <c r="I59" i="5" s="1"/>
  <c r="I58" i="5" s="1"/>
  <c r="I56" i="5" s="1"/>
  <c r="I54" i="5" s="1"/>
  <c r="G60" i="5"/>
  <c r="G59" i="5" s="1"/>
  <c r="G58" i="5" s="1"/>
  <c r="G56" i="5" s="1"/>
  <c r="G54" i="5" s="1"/>
  <c r="H39" i="5"/>
  <c r="H38" i="5" s="1"/>
  <c r="I39" i="5"/>
  <c r="I38" i="5" s="1"/>
  <c r="J39" i="5"/>
  <c r="J38" i="5" s="1"/>
  <c r="G16" i="27" l="1"/>
  <c r="G15" i="27" s="1"/>
  <c r="G13" i="27" s="1"/>
  <c r="G11" i="27" s="1"/>
  <c r="G9" i="27" s="1"/>
  <c r="G7" i="27" s="1"/>
  <c r="E63" i="7"/>
  <c r="F15" i="26"/>
  <c r="F13" i="26" s="1"/>
  <c r="C63" i="7"/>
  <c r="D15" i="26"/>
  <c r="D13" i="26" s="1"/>
  <c r="I52" i="5"/>
  <c r="I51" i="5" s="1"/>
  <c r="I49" i="5" s="1"/>
  <c r="E126" i="7"/>
  <c r="G52" i="5"/>
  <c r="G51" i="5" s="1"/>
  <c r="G49" i="5" s="1"/>
  <c r="C126" i="7"/>
  <c r="J60" i="5"/>
  <c r="J59" i="5" s="1"/>
  <c r="J58" i="5" s="1"/>
  <c r="J56" i="5" s="1"/>
  <c r="J54" i="5" s="1"/>
  <c r="J36" i="5"/>
  <c r="J34" i="5" s="1"/>
  <c r="G27" i="24" l="1"/>
  <c r="G47" i="5"/>
  <c r="G45" i="5" s="1"/>
  <c r="D41" i="24"/>
  <c r="D34" i="24" s="1"/>
  <c r="D33" i="24" s="1"/>
  <c r="I47" i="5"/>
  <c r="I45" i="5" s="1"/>
  <c r="F41" i="24"/>
  <c r="F34" i="24" s="1"/>
  <c r="F33" i="24" s="1"/>
  <c r="F63" i="7"/>
  <c r="G15" i="26"/>
  <c r="G13" i="26" s="1"/>
  <c r="G12" i="26"/>
  <c r="G10" i="26" s="1"/>
  <c r="G8" i="26" s="1"/>
  <c r="J52" i="5"/>
  <c r="F126" i="7"/>
  <c r="F44" i="7"/>
  <c r="F107" i="7"/>
  <c r="G39" i="5"/>
  <c r="G38" i="5" s="1"/>
  <c r="G36" i="5" s="1"/>
  <c r="G34" i="5" s="1"/>
  <c r="G15" i="5" s="1"/>
  <c r="H36" i="5"/>
  <c r="H34" i="5" s="1"/>
  <c r="I36" i="5"/>
  <c r="I34" i="5" s="1"/>
  <c r="H15" i="5" l="1"/>
  <c r="H14" i="5" s="1"/>
  <c r="H12" i="5" s="1"/>
  <c r="H10" i="5" s="1"/>
  <c r="H8" i="5" s="1"/>
  <c r="I15" i="5"/>
  <c r="C44" i="7"/>
  <c r="G14" i="5"/>
  <c r="G12" i="5" s="1"/>
  <c r="G10" i="5" s="1"/>
  <c r="G8" i="5" s="1"/>
  <c r="G6" i="5" s="1"/>
  <c r="I14" i="5"/>
  <c r="I12" i="5" s="1"/>
  <c r="I10" i="5" s="1"/>
  <c r="I8" i="5" s="1"/>
  <c r="I6" i="5" s="1"/>
  <c r="F27" i="24"/>
  <c r="E27" i="24"/>
  <c r="D27" i="24"/>
  <c r="D8" i="24" s="1"/>
  <c r="G6" i="26"/>
  <c r="J51" i="5"/>
  <c r="J49" i="5" s="1"/>
  <c r="F15" i="25"/>
  <c r="D12" i="26"/>
  <c r="D10" i="26" s="1"/>
  <c r="D8" i="26" s="1"/>
  <c r="D6" i="26" s="1"/>
  <c r="F12" i="26"/>
  <c r="F10" i="26" s="1"/>
  <c r="F8" i="26" s="1"/>
  <c r="F6" i="26" s="1"/>
  <c r="E12" i="26"/>
  <c r="E10" i="26" s="1"/>
  <c r="E8" i="26" s="1"/>
  <c r="E107" i="7"/>
  <c r="E44" i="7"/>
  <c r="D107" i="7"/>
  <c r="D44" i="7"/>
  <c r="C107" i="7"/>
  <c r="F8" i="24" l="1"/>
  <c r="F7" i="24" s="1"/>
  <c r="F6" i="24" s="1"/>
  <c r="E8" i="24"/>
  <c r="E7" i="24" s="1"/>
  <c r="J47" i="5"/>
  <c r="J45" i="5" s="1"/>
  <c r="G41" i="24"/>
  <c r="G34" i="24" s="1"/>
  <c r="G33" i="24" s="1"/>
  <c r="D7" i="24"/>
  <c r="D6" i="24" s="1"/>
  <c r="F13" i="25"/>
  <c r="F8" i="25" s="1"/>
  <c r="D15" i="25"/>
  <c r="D13" i="25" s="1"/>
  <c r="D8" i="25" s="1"/>
  <c r="J32" i="5" l="1"/>
  <c r="J31" i="5" s="1"/>
  <c r="J30" i="5" s="1"/>
  <c r="J28" i="5" s="1"/>
  <c r="J26" i="5" s="1"/>
  <c r="J15" i="5" s="1"/>
  <c r="F83" i="7" l="1"/>
  <c r="G21" i="24"/>
  <c r="F31" i="7"/>
  <c r="J14" i="5"/>
  <c r="J12" i="5" s="1"/>
  <c r="J10" i="5" s="1"/>
  <c r="J8" i="5" s="1"/>
  <c r="J6" i="5" s="1"/>
  <c r="F94" i="7"/>
  <c r="H54" i="27"/>
  <c r="H53" i="27" s="1"/>
  <c r="H52" i="27" s="1"/>
  <c r="H51" i="27" s="1"/>
  <c r="H49" i="27" s="1"/>
  <c r="H47" i="27" s="1"/>
  <c r="H45" i="27" s="1"/>
  <c r="H44" i="27" s="1"/>
  <c r="H42" i="27" s="1"/>
  <c r="H40" i="27" s="1"/>
  <c r="H38" i="27" s="1"/>
  <c r="H7" i="27" s="1"/>
  <c r="H60" i="5"/>
  <c r="H59" i="5" s="1"/>
  <c r="H58" i="5" s="1"/>
  <c r="H56" i="5" s="1"/>
  <c r="H54" i="5" s="1"/>
  <c r="G8" i="24" l="1"/>
  <c r="G7" i="24" s="1"/>
  <c r="G6" i="24" s="1"/>
  <c r="D126" i="7"/>
  <c r="E15" i="26"/>
  <c r="E13" i="26" s="1"/>
  <c r="E6" i="26" s="1"/>
  <c r="H52" i="5"/>
  <c r="H51" i="5" s="1"/>
  <c r="H49" i="5" s="1"/>
  <c r="D63" i="7"/>
  <c r="E41" i="24" l="1"/>
  <c r="E34" i="24" s="1"/>
  <c r="E33" i="24" s="1"/>
  <c r="E6" i="24" s="1"/>
  <c r="H47" i="5"/>
  <c r="H45" i="5" s="1"/>
  <c r="H6" i="5" s="1"/>
</calcChain>
</file>

<file path=xl/sharedStrings.xml><?xml version="1.0" encoding="utf-8"?>
<sst xmlns="http://schemas.openxmlformats.org/spreadsheetml/2006/main" count="519" uniqueCount="206">
  <si>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</si>
  <si>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</si>
  <si>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</si>
  <si>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</si>
  <si>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</si>
  <si>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</si>
  <si>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</si>
  <si>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</si>
  <si>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</si>
  <si>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</si>
  <si>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</si>
  <si>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</si>
  <si>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</si>
  <si>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</si>
  <si>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</si>
  <si>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</si>
  <si>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</si>
  <si>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</si>
  <si>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</si>
  <si>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</si>
  <si>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</si>
  <si>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</si>
  <si>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</si>
  <si>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</si>
  <si>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</si>
  <si>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</si>
  <si>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 xml:space="preserve"> Ծառայությունների մատուցում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</si>
  <si>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</si>
  <si>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</si>
  <si>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</si>
  <si>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</si>
  <si>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</si>
  <si>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</si>
  <si>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</si>
  <si>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</si>
  <si>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</si>
  <si>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</si>
  <si>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</si>
  <si>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</si>
  <si>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</si>
  <si>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</si>
  <si>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</si>
  <si>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</si>
  <si>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</si>
  <si>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</si>
  <si>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</si>
  <si>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</si>
  <si>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</si>
  <si>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</si>
  <si>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</si>
  <si>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</si>
  <si>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</si>
  <si>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</si>
  <si>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</si>
  <si>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</si>
  <si>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</si>
  <si>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</si>
  <si>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</si>
  <si>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</si>
  <si>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</si>
  <si>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</si>
  <si>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</si>
  <si>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</si>
  <si>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</si>
  <si>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</si>
  <si>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</si>
  <si>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Առաջին եռամսյակ</t>
  </si>
  <si>
    <t>Առաջին կիսամյակ</t>
  </si>
  <si>
    <t>Ինն ամիս</t>
  </si>
  <si>
    <t xml:space="preserve"> Միջոցառման անվանումը`</t>
  </si>
  <si>
    <t xml:space="preserve"> ԱՅԼ ՀԻՄՆԱԿԱՆ ՄԻՋՈՑՆԵՐ</t>
  </si>
  <si>
    <t xml:space="preserve"> - Ոչ նյութական հիմնական միջոցներ</t>
  </si>
  <si>
    <t>ՄԱՍ 1. ՊԵՏԱԿԱՆ ՄԱՐՄՆԻ ԳԾՈՎ ԱՐԴՅՈՒՆՔԱՅԻՆ (ԿԱՏԱՐՈՂԱԿԱՆ) ՑՈՒՑԱՆԻՇՆԵՐԸ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</si>
  <si>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</si>
  <si>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</si>
  <si>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</si>
  <si>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</si>
  <si>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</si>
  <si>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</si>
  <si>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</si>
  <si>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</si>
  <si>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ՀՀ կառավարություն</t>
  </si>
  <si>
    <t xml:space="preserve"> Ծրագրի անվանումը`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</si>
  <si>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</si>
  <si>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</si>
  <si>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</si>
  <si>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</si>
  <si>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</si>
  <si>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</si>
  <si>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</si>
  <si>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</si>
  <si>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</si>
  <si>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</si>
  <si>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</si>
  <si>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</si>
  <si>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</si>
  <si>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</si>
  <si>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</si>
  <si>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</si>
  <si>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</si>
  <si>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</si>
  <si>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Արդյունքի չափորոշիչներ </t>
  </si>
  <si>
    <t xml:space="preserve"> Միջոցառման վրա կատարվող ծախսը (հազար դրամ) </t>
  </si>
  <si>
    <t>Միջոցառումն իրականացնողի անվանումը</t>
  </si>
  <si>
    <t>ՀՀ կառավարություն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</si>
  <si>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</si>
  <si>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</si>
  <si>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</si>
  <si>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</si>
  <si>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</si>
  <si>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</si>
  <si>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</si>
  <si>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</si>
  <si>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</si>
  <si>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</si>
  <si>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</si>
  <si>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</si>
  <si>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</si>
  <si>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</si>
  <si>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</si>
  <si>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</si>
  <si>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>Հավելված N 6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</si>
  <si>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</si>
  <si>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</si>
  <si>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</si>
  <si>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</si>
  <si>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</si>
  <si>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</si>
  <si>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</si>
  <si>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</si>
  <si>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</si>
  <si>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</si>
  <si>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</si>
  <si>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</si>
  <si>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ՄԱՍ III. ԾԱՌԱՅՈՒԹՅՈՒՆՆԵՐ</t>
  </si>
  <si>
    <t>1023 31001</t>
  </si>
  <si>
    <t>հազ. դրամներով</t>
  </si>
  <si>
    <t>«ՀԱՅԱՍՏԱՆԻ ՀԱՆՐԱՊԵՏՈՒԹՅԱՆ 2023 ԹՎԱԿԱՆԻ ՊԵՏԱԿԱՆ ԲՅՈՒՋԵԻ ՄԱՍԻՆ» ՀԱՅԱՍՏԱՆԻ ՀԱՆՐԱՊԵՏՈՒԹՅԱՆ ՕՐԵՆՔԻ N 1 ՀԱՎԵԼՎԱԾԻ N 3 ԱՂՅՈՒՍԱԿՈՒՄ ԿԱՏԱՐՎՈՂ ՓՈՓՈԽՈՒԹՅՈՒՆՆԵՐԸ</t>
  </si>
  <si>
    <t>ՀԱՅԱՍՏԱՆԻ ՀԱՆՐԱՊԵՏՈՒԹՅԱՆ ԿԱՌԱՎԱՐՈՒԹՅԱՆ 2022 ԹՎԱԿԱՆԻ ԴԵԿՏԵՄԲԵՐԻ 29-Ի N 2111-Ն ՈՐՈՇՄԱՆ NN 3 ԵՎ 4 ՀԱՎԵԼՎԱԾՆԵՐԻ ԱՂՅՈՒՍԱԿՆԵՐՈՒՄ ԿԱՏԱՐՎՈՂ ՓՈՓՈԽՈՒԹՅՈՒՆՆԵՐԸ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</si>
  <si>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ՓՈՓՈԽՈՒԹՅՈՒՆՆԵՐԸ</t>
  </si>
  <si>
    <t>Էլեկտրոնային հաշվառման համակարգերի ներդրում, հատ</t>
  </si>
  <si>
    <t xml:space="preserve"> - Վարչական սարքավորումներ</t>
  </si>
  <si>
    <t xml:space="preserve">Համակարգչային սարքավորումների քանակ, հատ 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</si>
  <si>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 </t>
  </si>
  <si>
    <t>ՄԱՍ I. ԱՊՐԱՆՔՆԵՐ</t>
  </si>
  <si>
    <t>30232480-502</t>
  </si>
  <si>
    <t>տեղեկությունների պահպանման կրիչներ</t>
  </si>
  <si>
    <t>ԷԱՃ</t>
  </si>
  <si>
    <t>հատ</t>
  </si>
  <si>
    <t>72261110-512</t>
  </si>
  <si>
    <t>ծրագրային ապահովման մշակման ծառայություններ</t>
  </si>
  <si>
    <t>ԳՀ</t>
  </si>
  <si>
    <t>դրամ</t>
  </si>
  <si>
    <t>72261110-504</t>
  </si>
  <si>
    <t>ԲՄ</t>
  </si>
  <si>
    <t>72261110-516</t>
  </si>
  <si>
    <t>72261110-515</t>
  </si>
  <si>
    <t>72261110-513</t>
  </si>
  <si>
    <t>72261110-514</t>
  </si>
  <si>
    <t>72261110-517</t>
  </si>
  <si>
    <t xml:space="preserve">ՀԱՅԱՍՏԱՆԻ ՀԱՆՐԱՊԵՏՈՒԹՅԱՆ ԿԱՌԱՎԱՐՈՒԹՅԱՆ 2022 ԹՎԱԿԱՆԻ ԴԵԿՏԵՄԲԵՐԻ 29-Ի N 2111-Ն ՈՐՈՇՄԱՆ N 10  ՀԱՎԵԼՎԱԾՈՒՄ ԿԱՏԱՐՎՈՂ ՓՈՓՈԽՈՒԹՅՈՒՆՆԵՐԸ ԵՎ ԼՐԱՑՈՒՄՆԵՐԸ </t>
  </si>
  <si>
    <t xml:space="preserve"> ՄԵՔԵՆԱՆԵՐ  ԵՎ  ՍԱՐՔԱՎՈՐՈՒՄՆԵՐ</t>
  </si>
  <si>
    <t xml:space="preserve"> ՇԵՆՔԵՐ ԵՎ ՇԻՆՈՒԹՅՈՒՆՆԵՐ</t>
  </si>
  <si>
    <t xml:space="preserve"> - Շենքերի և շինությունների շինարարություն</t>
  </si>
  <si>
    <t>ՀՀ ԿԱՌԱՎԱՐՈՒԹՅՈՒՆ</t>
  </si>
  <si>
    <t>ՀՀ կառավարության պահուստային ֆոնդ</t>
  </si>
  <si>
    <t xml:space="preserve"> ԸՆԹԱՑԻԿ ԾԱԽՍԵՐ</t>
  </si>
  <si>
    <t>Հավելված N 7</t>
  </si>
  <si>
    <t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</si>
  <si>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Ակցիզային դրոշմանիշերի ձեռքբերում</t>
  </si>
  <si>
    <t xml:space="preserve"> ՀՀ-ում արտադրվող և ներմուծվող ալկոհոլային խմիչքների, ծխախոտի արտադրանքի դրոշմավորման համար ակցիզային դրոշմանիշերի ձեռքբերում</t>
  </si>
  <si>
    <t xml:space="preserve"> 11002</t>
  </si>
  <si>
    <t xml:space="preserve"> ԱՅԼ  ԾԱԽՍԵՐ</t>
  </si>
  <si>
    <t xml:space="preserve"> Այլ ծախսեր</t>
  </si>
  <si>
    <t xml:space="preserve"> 1023 </t>
  </si>
  <si>
    <t xml:space="preserve"> 11002 </t>
  </si>
  <si>
    <t xml:space="preserve"> Ակցիզային դրոշմանիշերի ձեռքբերում </t>
  </si>
  <si>
    <t xml:space="preserve"> ՀՀ-ում արտադրվող և ներմուծվող ալկոհոլային խմիչքների, ծխախոտի արտադրանքի դրոշմավորման համար ակցիզային դրոշմանիշերի ձեռքբերում </t>
  </si>
  <si>
    <t xml:space="preserve"> Ծառայությունը մատուցող կազմակերպության(ների) անվանում(ներ)ը` </t>
  </si>
  <si>
    <t xml:space="preserve">  Ալկոհոլային խմիչքների ակցիզային դրոշմանիշերի ձեռքբերումների քանակ (հազար հատ) </t>
  </si>
  <si>
    <t xml:space="preserve">  Ծխախոտի արտադրանքի դրոշմանիշերի ձեռքբերումների քանակ (հազար հատ) </t>
  </si>
  <si>
    <t>ՀԱՅԱՍՏԱՆԻ ՀԱՆՐԱՊԵՏՈՒԹՅԱՆ ԿԱՌԱՎԱՐՈՒԹՅԱՆ 2022 ԹՎԱԿԱՆԻ ԴԵԿՏԵՄԲԵՐԻ 29-Ի N 2111-Ն ՈՐՈՇՄԱՆ N 9 
ՀԱՎԵԼՎԱԾԻ  N 9.25 ԵՎ N 9.47 ԱՂՅՈՒՍԱԿՆԵՐՈՒՄ ԿԱՏԱՐՎՈՂ ՓՈՓՈԽՈՒԹՅՈՒՆՆԵՐԸ ԵՎ ԼՐԱՑՈՒՄՆԵՐԸ</t>
  </si>
  <si>
    <t>ՀԱՅԱՍՏԱՆԻ ՀԱՆՐԱՊԵՏՈՒԹՅԱՆ ԿԱՌԱՎԱՐՈՒԹՅԱՆ 2022 ԹՎԱԿԱՆԻ ԴԵԿՏԵՄԲԵՐԻ 29-Ի N 2111-Ն ՈՐՈՇՄԱՆ  N 9.1
ՀԱՎԵԼՎԱԾԻ  N 9.1.27 ԵՎ N 9.1.58 ԱՂՅՈՒՍԱԿՆԵՐՈՒՄ ԿԱՏԱՐՎՈՂ ՓՈՓՈԽՈՒԹՅՈՒՆՆԵՐԸ ԵՎ ԼՐԱՑՈՒՄՆԵՐԸ</t>
  </si>
  <si>
    <t xml:space="preserve">Գրասենյակային գույքի միավոր քանակ, հատ </t>
  </si>
  <si>
    <t xml:space="preserve">Այլ սարքավորումների քանակ, հատ </t>
  </si>
  <si>
    <t xml:space="preserve"> Հարկային և մաքսային ծառայություններ</t>
  </si>
  <si>
    <t xml:space="preserve"> ԾԱՌԱՅՈՒԹՅՈՒՆՆԵՐԻ  ԵՎ   ԱՊՐԱՆՔՆԵՐԻ  ՁԵՌՔԲԵՐՈՒՄ</t>
  </si>
  <si>
    <t>Ծրագրի դասիչը՝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</si>
  <si>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</si>
  <si>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</si>
  <si>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</si>
  <si>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</si>
  <si>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</si>
  <si>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Ծառայությունը մատուցող կազմակերպության անվանումը 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</si>
  <si>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</si>
  <si>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</si>
  <si>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</si>
  <si>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>1023 11001</t>
  </si>
  <si>
    <t xml:space="preserve">79111200-1 </t>
  </si>
  <si>
    <t>ներկայացուցչական ծառայություններ</t>
  </si>
  <si>
    <t>ՄԱ</t>
  </si>
  <si>
    <t>1023 10002</t>
  </si>
  <si>
    <t>79821200-2</t>
  </si>
  <si>
    <t>այլ պոլիգրաֆիական արտադրանքի տպագրման ծառայություն</t>
  </si>
  <si>
    <t xml:space="preserve"> 79821200-1</t>
  </si>
  <si>
    <t xml:space="preserve"> այլ պոլիգրաֆիական արտադրանքի տպագրման ծառայություն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</si>
</sst>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(* #,##0_);_(* \(#,##0\);_(* &quot;-&quot;??_);_(@_)"/>
    <numFmt numFmtId="171" formatCode="#,##0.000_ ;\-#,##0.000\ "/>
    <numFmt numFmtId="172" formatCode="0.0"/>
    <numFmt numFmtId="173" formatCode="_-* #,##0.0\ _ _-;\-* #,##0.0\ _ _-;_-* &quot;-&quot;??\ _ _-;_-@_-"/>
  </numFmts>
  <fonts count="5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rgb="FFFF000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b/>
      <sz val="11"/>
      <color rgb="FF000000"/>
      <name val="GHEA Grapalat"/>
      <family val="3"/>
    </font>
    <font>
      <sz val="12"/>
      <name val="GHEA Grapalat"/>
      <family val="3"/>
    </font>
    <font>
      <b/>
      <sz val="12"/>
      <name val="GHEA Grapalat"/>
      <family val="2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2"/>
      <color rgb="FF333333"/>
      <name val="GHEA Grapalat"/>
      <family val="3"/>
    </font>
    <font>
      <sz val="9"/>
      <color theme="1"/>
      <name val="GHEA Grapalat"/>
      <family val="3"/>
    </font>
    <font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3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7" fontId="16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6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0" fillId="0" borderId="0"/>
    <xf numFmtId="0" fontId="4" fillId="0" borderId="0"/>
    <xf numFmtId="0" fontId="21" fillId="3" borderId="0" applyNumberFormat="0" applyBorder="0" applyAlignment="0" applyProtection="0"/>
    <xf numFmtId="0" fontId="19" fillId="0" borderId="0"/>
    <xf numFmtId="0" fontId="3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10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6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12" borderId="6" applyNumberFormat="0" applyAlignment="0" applyProtection="0"/>
    <xf numFmtId="0" fontId="32" fillId="0" borderId="11" applyNumberFormat="0" applyFill="0" applyAlignment="0" applyProtection="0"/>
    <xf numFmtId="0" fontId="33" fillId="24" borderId="0" applyNumberFormat="0" applyBorder="0" applyAlignment="0" applyProtection="0"/>
    <xf numFmtId="1" fontId="39" fillId="0" borderId="0"/>
    <xf numFmtId="1" fontId="39" fillId="0" borderId="0"/>
    <xf numFmtId="1" fontId="39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4" fillId="22" borderId="13" applyNumberFormat="0" applyAlignment="0" applyProtection="0"/>
    <xf numFmtId="0" fontId="38" fillId="0" borderId="0"/>
    <xf numFmtId="0" fontId="38" fillId="0" borderId="0"/>
    <xf numFmtId="0" fontId="38" fillId="0" borderId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0" fillId="0" borderId="0"/>
    <xf numFmtId="1" fontId="39" fillId="0" borderId="0"/>
    <xf numFmtId="0" fontId="3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229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8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166" fontId="9" fillId="0" borderId="1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17" xfId="0" applyFont="1" applyFill="1" applyBorder="1" applyAlignment="1">
      <alignment horizontal="left" vertical="top" wrapText="1"/>
    </xf>
    <xf numFmtId="166" fontId="6" fillId="2" borderId="17" xfId="0" applyNumberFormat="1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textRotation="90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5" fontId="17" fillId="2" borderId="17" xfId="0" applyNumberFormat="1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left" vertical="top" wrapText="1"/>
    </xf>
    <xf numFmtId="165" fontId="6" fillId="0" borderId="0" xfId="92" applyNumberFormat="1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left" vertical="top" wrapText="1"/>
    </xf>
    <xf numFmtId="0" fontId="14" fillId="0" borderId="17" xfId="0" applyFont="1" applyBorder="1" applyAlignment="1">
      <alignment horizontal="center" vertical="center" wrapText="1"/>
    </xf>
    <xf numFmtId="166" fontId="12" fillId="0" borderId="0" xfId="0" applyNumberFormat="1" applyFont="1"/>
    <xf numFmtId="168" fontId="12" fillId="0" borderId="0" xfId="0" applyNumberFormat="1" applyFont="1"/>
    <xf numFmtId="168" fontId="7" fillId="0" borderId="0" xfId="0" applyNumberFormat="1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left"/>
    </xf>
    <xf numFmtId="166" fontId="9" fillId="2" borderId="17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6" fontId="7" fillId="0" borderId="17" xfId="0" applyNumberFormat="1" applyFont="1" applyFill="1" applyBorder="1" applyAlignment="1">
      <alignment horizontal="left" vertical="top" wrapText="1"/>
    </xf>
    <xf numFmtId="0" fontId="12" fillId="2" borderId="17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left" vertical="top" wrapText="1"/>
    </xf>
    <xf numFmtId="166" fontId="42" fillId="2" borderId="17" xfId="0" applyNumberFormat="1" applyFont="1" applyFill="1" applyBorder="1" applyAlignment="1">
      <alignment horizontal="center" vertical="center" wrapText="1"/>
    </xf>
    <xf numFmtId="166" fontId="13" fillId="2" borderId="0" xfId="3" applyNumberFormat="1" applyFont="1" applyFill="1" applyAlignment="1">
      <alignment horizontal="right" vertical="center"/>
    </xf>
    <xf numFmtId="0" fontId="42" fillId="2" borderId="2" xfId="0" applyFont="1" applyFill="1" applyBorder="1" applyAlignment="1">
      <alignment horizontal="left" vertical="top" wrapText="1"/>
    </xf>
    <xf numFmtId="0" fontId="42" fillId="2" borderId="0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vertical="top" wrapText="1"/>
    </xf>
    <xf numFmtId="0" fontId="42" fillId="2" borderId="0" xfId="0" applyFont="1" applyFill="1" applyBorder="1" applyAlignment="1">
      <alignment horizontal="right" vertical="center" wrapText="1"/>
    </xf>
    <xf numFmtId="166" fontId="42" fillId="2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169" fontId="42" fillId="0" borderId="0" xfId="0" applyNumberFormat="1" applyFont="1" applyFill="1" applyAlignment="1">
      <alignment vertical="center" wrapText="1"/>
    </xf>
    <xf numFmtId="0" fontId="42" fillId="0" borderId="17" xfId="0" applyFont="1" applyBorder="1" applyAlignment="1">
      <alignment horizontal="left" vertical="center" wrapText="1"/>
    </xf>
    <xf numFmtId="169" fontId="13" fillId="0" borderId="0" xfId="0" applyNumberFormat="1" applyFont="1" applyFill="1" applyAlignment="1">
      <alignment vertical="center" wrapText="1"/>
    </xf>
    <xf numFmtId="166" fontId="13" fillId="0" borderId="0" xfId="3" applyNumberFormat="1" applyFont="1" applyAlignment="1">
      <alignment horizontal="right" vertical="center"/>
    </xf>
    <xf numFmtId="49" fontId="13" fillId="0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169" fontId="13" fillId="0" borderId="0" xfId="0" applyNumberFormat="1" applyFont="1" applyFill="1" applyAlignment="1">
      <alignment horizontal="center" vertical="center" wrapText="1"/>
    </xf>
    <xf numFmtId="169" fontId="42" fillId="0" borderId="0" xfId="0" applyNumberFormat="1" applyFont="1" applyFill="1" applyBorder="1" applyAlignment="1">
      <alignment horizontal="right" vertical="center" wrapText="1"/>
    </xf>
    <xf numFmtId="165" fontId="42" fillId="0" borderId="0" xfId="92" applyNumberFormat="1" applyFont="1" applyFill="1" applyBorder="1" applyAlignment="1">
      <alignment horizontal="right" vertical="center"/>
    </xf>
    <xf numFmtId="49" fontId="44" fillId="0" borderId="17" xfId="0" applyNumberFormat="1" applyFont="1" applyFill="1" applyBorder="1" applyAlignment="1">
      <alignment horizontal="center" vertical="center" textRotation="90" wrapText="1"/>
    </xf>
    <xf numFmtId="49" fontId="45" fillId="0" borderId="17" xfId="0" applyNumberFormat="1" applyFont="1" applyFill="1" applyBorder="1" applyAlignment="1">
      <alignment horizontal="center" vertical="center" textRotation="90" wrapText="1"/>
    </xf>
    <xf numFmtId="0" fontId="45" fillId="0" borderId="4" xfId="0" applyNumberFormat="1" applyFont="1" applyFill="1" applyBorder="1" applyAlignment="1">
      <alignment horizontal="center" vertical="center" wrapText="1"/>
    </xf>
    <xf numFmtId="166" fontId="11" fillId="0" borderId="17" xfId="0" applyNumberFormat="1" applyFont="1" applyFill="1" applyBorder="1" applyAlignment="1">
      <alignment horizontal="center" vertical="center" wrapText="1"/>
    </xf>
    <xf numFmtId="0" fontId="44" fillId="0" borderId="4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9" fontId="12" fillId="0" borderId="17" xfId="0" applyNumberFormat="1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/>
    </xf>
    <xf numFmtId="166" fontId="42" fillId="0" borderId="17" xfId="0" applyNumberFormat="1" applyFont="1" applyFill="1" applyBorder="1" applyAlignment="1">
      <alignment horizontal="center" vertical="center" wrapText="1"/>
    </xf>
    <xf numFmtId="169" fontId="42" fillId="0" borderId="17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center" vertical="center" wrapText="1"/>
    </xf>
    <xf numFmtId="43" fontId="12" fillId="0" borderId="0" xfId="0" applyNumberFormat="1" applyFont="1"/>
    <xf numFmtId="0" fontId="12" fillId="0" borderId="0" xfId="0" applyFont="1" applyFill="1" applyAlignment="1"/>
    <xf numFmtId="0" fontId="12" fillId="0" borderId="0" xfId="0" applyFont="1" applyBorder="1"/>
    <xf numFmtId="166" fontId="11" fillId="0" borderId="0" xfId="0" applyNumberFormat="1" applyFont="1" applyFill="1" applyAlignment="1">
      <alignment horizontal="center" wrapText="1"/>
    </xf>
    <xf numFmtId="166" fontId="42" fillId="0" borderId="0" xfId="92" applyNumberFormat="1" applyFont="1" applyFill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166" fontId="12" fillId="0" borderId="17" xfId="0" applyNumberFormat="1" applyFont="1" applyBorder="1" applyAlignment="1">
      <alignment horizontal="center" vertical="center" wrapText="1"/>
    </xf>
    <xf numFmtId="1" fontId="47" fillId="0" borderId="17" xfId="0" applyNumberFormat="1" applyFont="1" applyFill="1" applyBorder="1" applyAlignment="1">
      <alignment vertical="top" shrinkToFit="1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166" fontId="45" fillId="0" borderId="17" xfId="0" applyNumberFormat="1" applyFont="1" applyFill="1" applyBorder="1" applyAlignment="1">
      <alignment horizontal="center" vertical="center"/>
    </xf>
    <xf numFmtId="0" fontId="11" fillId="0" borderId="17" xfId="0" applyFont="1" applyBorder="1" applyAlignment="1">
      <alignment vertical="top" wrapText="1"/>
    </xf>
    <xf numFmtId="166" fontId="44" fillId="2" borderId="17" xfId="0" applyNumberFormat="1" applyFont="1" applyFill="1" applyBorder="1" applyAlignment="1">
      <alignment vertical="center"/>
    </xf>
    <xf numFmtId="0" fontId="42" fillId="0" borderId="17" xfId="0" applyFont="1" applyFill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1" fontId="48" fillId="0" borderId="17" xfId="0" applyNumberFormat="1" applyFont="1" applyFill="1" applyBorder="1" applyAlignment="1">
      <alignment horizontal="left" vertical="top" shrinkToFit="1"/>
    </xf>
    <xf numFmtId="0" fontId="48" fillId="0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wrapText="1"/>
    </xf>
    <xf numFmtId="0" fontId="48" fillId="0" borderId="17" xfId="0" applyFont="1" applyBorder="1" applyAlignment="1">
      <alignment horizontal="left" wrapText="1"/>
    </xf>
    <xf numFmtId="0" fontId="11" fillId="0" borderId="17" xfId="0" applyFont="1" applyBorder="1" applyAlignment="1">
      <alignment vertical="center" wrapText="1"/>
    </xf>
    <xf numFmtId="0" fontId="48" fillId="0" borderId="17" xfId="0" applyFont="1" applyBorder="1" applyAlignment="1">
      <alignment horizontal="left" vertical="top" wrapText="1"/>
    </xf>
    <xf numFmtId="0" fontId="42" fillId="0" borderId="17" xfId="0" applyFont="1" applyBorder="1" applyAlignment="1">
      <alignment horizontal="center" vertical="center" wrapText="1"/>
    </xf>
    <xf numFmtId="0" fontId="49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66" fontId="13" fillId="2" borderId="17" xfId="0" applyNumberFormat="1" applyFont="1" applyFill="1" applyBorder="1" applyAlignment="1">
      <alignment horizontal="center" vertical="center" wrapText="1"/>
    </xf>
    <xf numFmtId="168" fontId="11" fillId="0" borderId="0" xfId="0" applyNumberFormat="1" applyFont="1"/>
    <xf numFmtId="0" fontId="12" fillId="0" borderId="15" xfId="0" applyFont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right" vertical="center"/>
    </xf>
    <xf numFmtId="0" fontId="50" fillId="0" borderId="0" xfId="0" applyFont="1" applyFill="1" applyBorder="1" applyAlignment="1">
      <alignment horizontal="left" vertical="top"/>
    </xf>
    <xf numFmtId="170" fontId="42" fillId="0" borderId="17" xfId="0" applyNumberFormat="1" applyFont="1" applyFill="1" applyBorder="1" applyAlignment="1">
      <alignment horizontal="center" vertical="center" wrapText="1"/>
    </xf>
    <xf numFmtId="0" fontId="51" fillId="0" borderId="17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top" wrapText="1"/>
    </xf>
    <xf numFmtId="166" fontId="42" fillId="2" borderId="4" xfId="0" applyNumberFormat="1" applyFont="1" applyFill="1" applyBorder="1" applyAlignment="1">
      <alignment horizontal="center" vertical="center" wrapText="1"/>
    </xf>
    <xf numFmtId="0" fontId="51" fillId="0" borderId="17" xfId="0" applyFont="1" applyFill="1" applyBorder="1" applyAlignment="1">
      <alignment horizontal="center" vertical="center" wrapText="1"/>
    </xf>
    <xf numFmtId="171" fontId="52" fillId="0" borderId="0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left" vertical="center" wrapText="1"/>
    </xf>
    <xf numFmtId="165" fontId="42" fillId="2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top" wrapText="1"/>
    </xf>
    <xf numFmtId="0" fontId="48" fillId="2" borderId="17" xfId="0" applyFont="1" applyFill="1" applyBorder="1" applyAlignment="1">
      <alignment horizontal="center" vertical="center" wrapText="1"/>
    </xf>
    <xf numFmtId="0" fontId="48" fillId="2" borderId="17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64" fontId="7" fillId="0" borderId="0" xfId="3" applyFont="1" applyFill="1" applyBorder="1" applyAlignment="1">
      <alignment horizontal="left" vertical="top"/>
    </xf>
    <xf numFmtId="43" fontId="7" fillId="0" borderId="0" xfId="0" applyNumberFormat="1" applyFont="1" applyFill="1" applyBorder="1" applyAlignment="1">
      <alignment horizontal="left" vertical="top"/>
    </xf>
    <xf numFmtId="166" fontId="8" fillId="0" borderId="0" xfId="0" applyNumberFormat="1" applyFont="1" applyFill="1" applyBorder="1" applyAlignment="1">
      <alignment horizontal="left" vertical="top"/>
    </xf>
    <xf numFmtId="0" fontId="13" fillId="2" borderId="17" xfId="0" applyFont="1" applyFill="1" applyBorder="1" applyAlignment="1">
      <alignment horizontal="left"/>
    </xf>
    <xf numFmtId="0" fontId="42" fillId="0" borderId="17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 wrapText="1"/>
    </xf>
    <xf numFmtId="0" fontId="42" fillId="2" borderId="0" xfId="0" applyFont="1" applyFill="1"/>
    <xf numFmtId="0" fontId="13" fillId="2" borderId="1" xfId="0" applyFont="1" applyFill="1" applyBorder="1" applyAlignment="1">
      <alignment vertical="top" wrapText="1"/>
    </xf>
    <xf numFmtId="0" fontId="42" fillId="2" borderId="1" xfId="0" applyFont="1" applyFill="1" applyBorder="1" applyAlignment="1">
      <alignment horizontal="left" vertical="top" wrapText="1"/>
    </xf>
    <xf numFmtId="0" fontId="42" fillId="2" borderId="0" xfId="0" applyFont="1" applyFill="1" applyAlignment="1">
      <alignment horizontal="justify"/>
    </xf>
    <xf numFmtId="0" fontId="42" fillId="2" borderId="17" xfId="0" applyFont="1" applyFill="1" applyBorder="1" applyAlignment="1">
      <alignment vertical="top" wrapText="1"/>
    </xf>
    <xf numFmtId="168" fontId="42" fillId="2" borderId="0" xfId="0" applyNumberFormat="1" applyFont="1" applyFill="1"/>
    <xf numFmtId="0" fontId="42" fillId="2" borderId="17" xfId="0" applyFont="1" applyFill="1" applyBorder="1" applyAlignment="1">
      <alignment horizontal="left" vertical="center"/>
    </xf>
    <xf numFmtId="0" fontId="42" fillId="2" borderId="17" xfId="0" applyFont="1" applyFill="1" applyBorder="1" applyAlignment="1">
      <alignment horizontal="left" vertical="top"/>
    </xf>
    <xf numFmtId="164" fontId="42" fillId="2" borderId="0" xfId="3" applyFont="1" applyFill="1"/>
    <xf numFmtId="0" fontId="42" fillId="2" borderId="17" xfId="0" applyFont="1" applyFill="1" applyBorder="1" applyAlignment="1">
      <alignment horizontal="right" vertical="top" wrapText="1"/>
    </xf>
    <xf numFmtId="43" fontId="42" fillId="2" borderId="0" xfId="0" applyNumberFormat="1" applyFont="1" applyFill="1"/>
    <xf numFmtId="173" fontId="42" fillId="2" borderId="0" xfId="3" applyNumberFormat="1" applyFont="1" applyFill="1"/>
    <xf numFmtId="172" fontId="42" fillId="2" borderId="0" xfId="0" applyNumberFormat="1" applyFont="1" applyFill="1"/>
    <xf numFmtId="0" fontId="42" fillId="2" borderId="15" xfId="0" applyFont="1" applyFill="1" applyBorder="1" applyAlignment="1">
      <alignment horizontal="left" vertical="top" wrapText="1"/>
    </xf>
    <xf numFmtId="0" fontId="42" fillId="2" borderId="16" xfId="0" applyFont="1" applyFill="1" applyBorder="1" applyAlignment="1">
      <alignment horizontal="left" vertical="top" wrapText="1"/>
    </xf>
    <xf numFmtId="0" fontId="42" fillId="2" borderId="0" xfId="0" applyFont="1" applyFill="1" applyBorder="1" applyAlignment="1">
      <alignment horizontal="left" vertical="center"/>
    </xf>
    <xf numFmtId="0" fontId="42" fillId="2" borderId="0" xfId="0" applyFont="1" applyFill="1" applyBorder="1" applyAlignment="1">
      <alignment horizontal="left" vertical="top"/>
    </xf>
    <xf numFmtId="0" fontId="53" fillId="0" borderId="0" xfId="0" applyFont="1" applyAlignment="1">
      <alignment horizontal="left" vertical="top" wrapText="1"/>
    </xf>
    <xf numFmtId="0" fontId="42" fillId="2" borderId="0" xfId="0" applyFont="1" applyFill="1" applyBorder="1"/>
    <xf numFmtId="0" fontId="42" fillId="2" borderId="4" xfId="0" applyFont="1" applyFill="1" applyBorder="1" applyAlignment="1">
      <alignment horizontal="left" vertical="center"/>
    </xf>
    <xf numFmtId="0" fontId="42" fillId="2" borderId="4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50" fillId="0" borderId="17" xfId="0" applyFont="1" applyFill="1" applyBorder="1" applyAlignment="1">
      <alignment horizontal="center" vertical="center"/>
    </xf>
    <xf numFmtId="0" fontId="50" fillId="0" borderId="17" xfId="0" applyFont="1" applyFill="1" applyBorder="1" applyAlignment="1">
      <alignment horizontal="center" vertical="center" wrapText="1"/>
    </xf>
    <xf numFmtId="170" fontId="50" fillId="0" borderId="17" xfId="0" applyNumberFormat="1" applyFont="1" applyFill="1" applyBorder="1" applyAlignment="1">
      <alignment horizontal="center" vertical="center" wrapText="1"/>
    </xf>
    <xf numFmtId="166" fontId="50" fillId="0" borderId="17" xfId="0" applyNumberFormat="1" applyFont="1" applyFill="1" applyBorder="1" applyAlignment="1">
      <alignment horizontal="center" vertical="center" wrapText="1"/>
    </xf>
    <xf numFmtId="173" fontId="40" fillId="0" borderId="0" xfId="3" applyNumberFormat="1" applyFont="1" applyFill="1" applyBorder="1" applyAlignment="1">
      <alignment horizontal="left" vertical="center"/>
    </xf>
    <xf numFmtId="43" fontId="40" fillId="0" borderId="0" xfId="0" applyNumberFormat="1" applyFont="1" applyFill="1" applyBorder="1" applyAlignment="1">
      <alignment horizontal="left" vertical="top"/>
    </xf>
    <xf numFmtId="0" fontId="41" fillId="0" borderId="17" xfId="0" applyFont="1" applyFill="1" applyBorder="1" applyAlignment="1">
      <alignment horizontal="left" vertical="center" wrapText="1"/>
    </xf>
    <xf numFmtId="166" fontId="7" fillId="0" borderId="17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42" fillId="0" borderId="17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 wrapText="1"/>
    </xf>
    <xf numFmtId="173" fontId="8" fillId="0" borderId="0" xfId="3" applyNumberFormat="1" applyFont="1" applyFill="1" applyBorder="1" applyAlignment="1">
      <alignment horizontal="left" vertical="center"/>
    </xf>
    <xf numFmtId="173" fontId="8" fillId="0" borderId="0" xfId="0" applyNumberFormat="1" applyFont="1" applyFill="1" applyBorder="1" applyAlignment="1">
      <alignment horizontal="left" vertical="center"/>
    </xf>
    <xf numFmtId="43" fontId="8" fillId="0" borderId="0" xfId="0" applyNumberFormat="1" applyFont="1" applyFill="1" applyBorder="1" applyAlignment="1">
      <alignment horizontal="left" vertical="center"/>
    </xf>
    <xf numFmtId="164" fontId="42" fillId="0" borderId="17" xfId="3" applyNumberFormat="1" applyFont="1" applyFill="1" applyBorder="1" applyAlignment="1">
      <alignment horizontal="center" vertical="center" wrapText="1"/>
    </xf>
    <xf numFmtId="173" fontId="42" fillId="0" borderId="17" xfId="3" applyNumberFormat="1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/>
    </xf>
    <xf numFmtId="166" fontId="44" fillId="2" borderId="19" xfId="0" applyNumberFormat="1" applyFont="1" applyFill="1" applyBorder="1" applyAlignment="1">
      <alignment horizontal="center" vertical="center"/>
    </xf>
    <xf numFmtId="166" fontId="44" fillId="2" borderId="3" xfId="0" applyNumberFormat="1" applyFont="1" applyFill="1" applyBorder="1" applyAlignment="1">
      <alignment horizontal="center" vertical="center"/>
    </xf>
    <xf numFmtId="166" fontId="44" fillId="2" borderId="4" xfId="0" applyNumberFormat="1" applyFont="1" applyFill="1" applyBorder="1" applyAlignment="1">
      <alignment horizontal="center" vertical="center"/>
    </xf>
    <xf numFmtId="0" fontId="48" fillId="0" borderId="17" xfId="0" applyFont="1" applyFill="1" applyBorder="1" applyAlignment="1">
      <alignment horizontal="center" vertical="top" wrapText="1"/>
    </xf>
    <xf numFmtId="0" fontId="42" fillId="0" borderId="17" xfId="0" applyFont="1" applyFill="1" applyBorder="1" applyAlignment="1">
      <alignment horizontal="center" vertical="top" wrapText="1"/>
    </xf>
    <xf numFmtId="166" fontId="42" fillId="0" borderId="15" xfId="0" applyNumberFormat="1" applyFont="1" applyFill="1" applyBorder="1" applyAlignment="1">
      <alignment horizontal="center" vertical="center" wrapText="1"/>
    </xf>
    <xf numFmtId="166" fontId="42" fillId="0" borderId="18" xfId="0" applyNumberFormat="1" applyFont="1" applyFill="1" applyBorder="1" applyAlignment="1">
      <alignment horizontal="center" vertical="center" wrapText="1"/>
    </xf>
    <xf numFmtId="166" fontId="42" fillId="0" borderId="16" xfId="0" applyNumberFormat="1" applyFont="1" applyFill="1" applyBorder="1" applyAlignment="1">
      <alignment horizontal="center" vertical="center" wrapText="1"/>
    </xf>
    <xf numFmtId="166" fontId="44" fillId="2" borderId="17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1" fontId="48" fillId="0" borderId="17" xfId="0" applyNumberFormat="1" applyFont="1" applyFill="1" applyBorder="1" applyAlignment="1">
      <alignment horizontal="center" vertical="top" shrinkToFit="1"/>
    </xf>
    <xf numFmtId="0" fontId="42" fillId="2" borderId="19" xfId="0" applyFont="1" applyFill="1" applyBorder="1" applyAlignment="1">
      <alignment horizontal="center" vertical="top" wrapText="1"/>
    </xf>
    <xf numFmtId="0" fontId="42" fillId="2" borderId="3" xfId="0" applyFont="1" applyFill="1" applyBorder="1" applyAlignment="1">
      <alignment horizontal="center" vertical="top" wrapText="1"/>
    </xf>
    <xf numFmtId="0" fontId="42" fillId="2" borderId="4" xfId="0" applyFont="1" applyFill="1" applyBorder="1" applyAlignment="1">
      <alignment horizontal="center" vertical="top" wrapText="1"/>
    </xf>
    <xf numFmtId="0" fontId="48" fillId="2" borderId="17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vertical="center" wrapText="1"/>
    </xf>
    <xf numFmtId="49" fontId="44" fillId="0" borderId="20" xfId="0" applyNumberFormat="1" applyFont="1" applyFill="1" applyBorder="1" applyAlignment="1">
      <alignment horizontal="center" vertical="center" wrapText="1"/>
    </xf>
    <xf numFmtId="49" fontId="44" fillId="0" borderId="21" xfId="0" applyNumberFormat="1" applyFont="1" applyFill="1" applyBorder="1" applyAlignment="1">
      <alignment horizontal="center" vertical="center" wrapText="1"/>
    </xf>
    <xf numFmtId="49" fontId="44" fillId="0" borderId="22" xfId="0" applyNumberFormat="1" applyFont="1" applyFill="1" applyBorder="1" applyAlignment="1">
      <alignment horizontal="center" vertical="center" wrapText="1"/>
    </xf>
    <xf numFmtId="49" fontId="44" fillId="0" borderId="23" xfId="0" applyNumberFormat="1" applyFont="1" applyFill="1" applyBorder="1" applyAlignment="1">
      <alignment horizontal="center" vertical="center" wrapText="1"/>
    </xf>
    <xf numFmtId="49" fontId="44" fillId="0" borderId="25" xfId="0" applyNumberFormat="1" applyFont="1" applyFill="1" applyBorder="1" applyAlignment="1">
      <alignment horizontal="center" vertical="center" wrapText="1"/>
    </xf>
    <xf numFmtId="49" fontId="44" fillId="0" borderId="26" xfId="0" applyNumberFormat="1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3" xfId="0" applyNumberFormat="1" applyFont="1" applyFill="1" applyBorder="1" applyAlignment="1">
      <alignment horizontal="center" vertical="center" wrapText="1"/>
    </xf>
    <xf numFmtId="0" fontId="44" fillId="0" borderId="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69" fontId="44" fillId="0" borderId="19" xfId="0" applyNumberFormat="1" applyFont="1" applyFill="1" applyBorder="1" applyAlignment="1">
      <alignment horizontal="center" vertical="center" wrapText="1"/>
    </xf>
    <xf numFmtId="169" fontId="44" fillId="0" borderId="3" xfId="0" applyNumberFormat="1" applyFont="1" applyFill="1" applyBorder="1" applyAlignment="1">
      <alignment horizontal="center" vertical="center" wrapText="1"/>
    </xf>
    <xf numFmtId="169" fontId="44" fillId="0" borderId="4" xfId="0" applyNumberFormat="1" applyFont="1" applyFill="1" applyBorder="1" applyAlignment="1">
      <alignment horizontal="center" vertical="center" wrapText="1"/>
    </xf>
    <xf numFmtId="169" fontId="42" fillId="0" borderId="20" xfId="0" applyNumberFormat="1" applyFont="1" applyFill="1" applyBorder="1" applyAlignment="1">
      <alignment horizontal="center" vertical="center" wrapText="1"/>
    </xf>
    <xf numFmtId="169" fontId="42" fillId="0" borderId="24" xfId="0" applyNumberFormat="1" applyFont="1" applyFill="1" applyBorder="1" applyAlignment="1">
      <alignment horizontal="center" vertical="center" wrapText="1"/>
    </xf>
    <xf numFmtId="169" fontId="42" fillId="0" borderId="21" xfId="0" applyNumberFormat="1" applyFont="1" applyFill="1" applyBorder="1" applyAlignment="1">
      <alignment horizontal="center" vertical="center" wrapText="1"/>
    </xf>
    <xf numFmtId="169" fontId="44" fillId="0" borderId="17" xfId="0" applyNumberFormat="1" applyFont="1" applyFill="1" applyBorder="1" applyAlignment="1">
      <alignment horizontal="center" vertical="center" wrapText="1"/>
    </xf>
    <xf numFmtId="169" fontId="44" fillId="2" borderId="17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0" fontId="42" fillId="0" borderId="24" xfId="0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left" vertical="top" wrapText="1"/>
    </xf>
    <xf numFmtId="0" fontId="42" fillId="2" borderId="16" xfId="0" applyFont="1" applyFill="1" applyBorder="1" applyAlignment="1">
      <alignment horizontal="left" vertical="top" wrapText="1"/>
    </xf>
    <xf numFmtId="0" fontId="13" fillId="2" borderId="5" xfId="0" applyFont="1" applyFill="1" applyBorder="1" applyAlignment="1">
      <alignment horizontal="left"/>
    </xf>
    <xf numFmtId="0" fontId="13" fillId="2" borderId="17" xfId="0" applyFont="1" applyFill="1" applyBorder="1" applyAlignment="1">
      <alignment horizontal="left"/>
    </xf>
    <xf numFmtId="0" fontId="42" fillId="2" borderId="15" xfId="0" applyFont="1" applyFill="1" applyBorder="1" applyAlignment="1">
      <alignment horizontal="center" vertical="top" wrapText="1"/>
    </xf>
    <xf numFmtId="0" fontId="42" fillId="2" borderId="18" xfId="0" applyFont="1" applyFill="1" applyBorder="1" applyAlignment="1">
      <alignment horizontal="center" vertical="top" wrapText="1"/>
    </xf>
    <xf numFmtId="0" fontId="42" fillId="2" borderId="16" xfId="0" applyFont="1" applyFill="1" applyBorder="1" applyAlignment="1">
      <alignment horizontal="center" vertical="top" wrapText="1"/>
    </xf>
    <xf numFmtId="0" fontId="42" fillId="2" borderId="17" xfId="0" applyFont="1" applyFill="1" applyBorder="1" applyAlignment="1">
      <alignment horizontal="center" vertical="top" wrapText="1"/>
    </xf>
    <xf numFmtId="0" fontId="43" fillId="0" borderId="0" xfId="0" applyFont="1" applyAlignment="1">
      <alignment horizontal="center" vertical="top"/>
    </xf>
    <xf numFmtId="0" fontId="13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/>
    </xf>
    <xf numFmtId="0" fontId="42" fillId="0" borderId="17" xfId="0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/>
    </xf>
    <xf numFmtId="0" fontId="42" fillId="0" borderId="16" xfId="0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6" fontId="5" fillId="0" borderId="0" xfId="3" applyNumberFormat="1" applyFont="1" applyAlignment="1">
      <alignment horizontal="right" vertical="center"/>
    </xf>
  </cellXfs>
  <cellStyles count="9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6"/>
  <sheetViews>
    <sheetView tabSelected="1" zoomScaleNormal="100" workbookViewId="0">
      <selection activeCell="E27" sqref="E27:E32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17.5" style="20" customWidth="1"/>
    <col min="5" max="5" width="19.5" style="20" customWidth="1"/>
    <col min="6" max="6" width="18.33203125" style="20" customWidth="1"/>
    <col min="7" max="7" width="18.1640625" style="20" customWidth="1"/>
    <col min="8" max="9" width="9.33203125" style="1"/>
    <col min="10" max="10" width="16.5" style="1" bestFit="1" customWidth="1"/>
    <col min="11" max="16384" width="9.33203125" style="1"/>
  </cols>
  <sheetData>
    <row r="1" spans="1:44" x14ac:dyDescent="0.3">
      <c r="G1" s="44" t="s">
        <v>33</v>
      </c>
      <c r="H1" s="65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</row>
    <row r="2" spans="1:44" ht="91.5" customHeight="1" x14ac:dyDescent="0.3">
      <c r="A2" s="169" t="s">
        <v>143</v>
      </c>
      <c r="B2" s="169"/>
      <c r="C2" s="169"/>
      <c r="D2" s="169"/>
      <c r="E2" s="169"/>
      <c r="F2" s="169"/>
      <c r="G2" s="169"/>
      <c r="H2" s="3"/>
      <c r="I2" s="40"/>
    </row>
    <row r="3" spans="1:44" x14ac:dyDescent="0.3">
      <c r="B3" s="40"/>
      <c r="C3" s="40"/>
      <c r="D3" s="67"/>
      <c r="E3" s="67"/>
      <c r="F3" s="67"/>
      <c r="G3" s="68" t="s">
        <v>136</v>
      </c>
      <c r="H3" s="40"/>
      <c r="I3" s="40"/>
    </row>
    <row r="4" spans="1:44" ht="55.5" customHeight="1" x14ac:dyDescent="0.3">
      <c r="A4" s="170" t="s">
        <v>0</v>
      </c>
      <c r="B4" s="170"/>
      <c r="C4" s="171" t="s">
        <v>28</v>
      </c>
      <c r="D4" s="165" t="s">
        <v>34</v>
      </c>
      <c r="E4" s="166"/>
      <c r="F4" s="166"/>
      <c r="G4" s="167"/>
    </row>
    <row r="5" spans="1:44" ht="48.75" customHeight="1" x14ac:dyDescent="0.3">
      <c r="A5" s="69" t="s">
        <v>37</v>
      </c>
      <c r="B5" s="69" t="s">
        <v>38</v>
      </c>
      <c r="C5" s="171"/>
      <c r="D5" s="70" t="s">
        <v>66</v>
      </c>
      <c r="E5" s="70" t="s">
        <v>67</v>
      </c>
      <c r="F5" s="70" t="s">
        <v>68</v>
      </c>
      <c r="G5" s="70" t="s">
        <v>36</v>
      </c>
    </row>
    <row r="6" spans="1:44" s="6" customFormat="1" ht="25.5" customHeight="1" x14ac:dyDescent="0.3">
      <c r="A6" s="71"/>
      <c r="B6" s="72"/>
      <c r="C6" s="73" t="s">
        <v>29</v>
      </c>
      <c r="D6" s="74">
        <f>D7+D33</f>
        <v>0</v>
      </c>
      <c r="E6" s="74">
        <f>E7+E33</f>
        <v>0</v>
      </c>
      <c r="F6" s="74">
        <f t="shared" ref="F6:G6" si="0">F7+F33</f>
        <v>0</v>
      </c>
      <c r="G6" s="74">
        <f t="shared" si="0"/>
        <v>0</v>
      </c>
    </row>
    <row r="7" spans="1:44" s="6" customFormat="1" ht="29.25" customHeight="1" x14ac:dyDescent="0.3">
      <c r="A7" s="159"/>
      <c r="B7" s="159"/>
      <c r="C7" s="75" t="s">
        <v>1</v>
      </c>
      <c r="D7" s="76">
        <f>D8</f>
        <v>0</v>
      </c>
      <c r="E7" s="76">
        <f>E8</f>
        <v>313811.5</v>
      </c>
      <c r="F7" s="76">
        <f t="shared" ref="F7:G7" si="1">F8</f>
        <v>313811.5</v>
      </c>
      <c r="G7" s="76">
        <f t="shared" si="1"/>
        <v>313811.5</v>
      </c>
    </row>
    <row r="8" spans="1:44" x14ac:dyDescent="0.3">
      <c r="A8" s="172">
        <v>1023</v>
      </c>
      <c r="B8" s="172"/>
      <c r="C8" s="77" t="s">
        <v>39</v>
      </c>
      <c r="D8" s="168">
        <f>D15+D21+D27</f>
        <v>0</v>
      </c>
      <c r="E8" s="168">
        <f t="shared" ref="E8:G8" si="2">E15+E21+E27</f>
        <v>313811.5</v>
      </c>
      <c r="F8" s="168">
        <f t="shared" si="2"/>
        <v>313811.5</v>
      </c>
      <c r="G8" s="168">
        <f t="shared" si="2"/>
        <v>313811.5</v>
      </c>
    </row>
    <row r="9" spans="1:44" x14ac:dyDescent="0.3">
      <c r="A9" s="172"/>
      <c r="B9" s="172"/>
      <c r="C9" s="77" t="s">
        <v>2</v>
      </c>
      <c r="D9" s="168"/>
      <c r="E9" s="168"/>
      <c r="F9" s="168"/>
      <c r="G9" s="168"/>
    </row>
    <row r="10" spans="1:44" ht="21.75" customHeight="1" x14ac:dyDescent="0.3">
      <c r="A10" s="172"/>
      <c r="B10" s="172"/>
      <c r="C10" s="77" t="s">
        <v>40</v>
      </c>
      <c r="D10" s="168"/>
      <c r="E10" s="168"/>
      <c r="F10" s="168"/>
      <c r="G10" s="168"/>
    </row>
    <row r="11" spans="1:44" ht="78" customHeight="1" x14ac:dyDescent="0.3">
      <c r="A11" s="172"/>
      <c r="B11" s="172"/>
      <c r="C11" s="78" t="s">
        <v>30</v>
      </c>
      <c r="D11" s="168"/>
      <c r="E11" s="168"/>
      <c r="F11" s="168"/>
      <c r="G11" s="168"/>
    </row>
    <row r="12" spans="1:44" ht="22.5" customHeight="1" x14ac:dyDescent="0.3">
      <c r="A12" s="172"/>
      <c r="B12" s="172"/>
      <c r="C12" s="77" t="s">
        <v>41</v>
      </c>
      <c r="D12" s="168"/>
      <c r="E12" s="168"/>
      <c r="F12" s="168"/>
      <c r="G12" s="168"/>
    </row>
    <row r="13" spans="1:44" ht="54.75" customHeight="1" x14ac:dyDescent="0.3">
      <c r="A13" s="172"/>
      <c r="B13" s="172"/>
      <c r="C13" s="78" t="s">
        <v>31</v>
      </c>
      <c r="D13" s="168"/>
      <c r="E13" s="168"/>
      <c r="F13" s="168"/>
      <c r="G13" s="168"/>
    </row>
    <row r="14" spans="1:44" x14ac:dyDescent="0.3">
      <c r="A14" s="164" t="s">
        <v>32</v>
      </c>
      <c r="B14" s="164"/>
      <c r="C14" s="164"/>
      <c r="D14" s="164"/>
      <c r="E14" s="164"/>
      <c r="F14" s="164"/>
      <c r="G14" s="164"/>
    </row>
    <row r="15" spans="1:44" hidden="1" x14ac:dyDescent="0.3">
      <c r="A15" s="107"/>
      <c r="B15" s="108">
        <v>11001</v>
      </c>
      <c r="C15" s="31" t="s">
        <v>69</v>
      </c>
      <c r="D15" s="160">
        <f>'Հավելված 3'!G17</f>
        <v>0</v>
      </c>
      <c r="E15" s="160">
        <f>'Հավելված 3'!H17</f>
        <v>0</v>
      </c>
      <c r="F15" s="160">
        <f>'Հավելված 3'!I17</f>
        <v>0</v>
      </c>
      <c r="G15" s="160">
        <f>'Հավելված 3'!J17</f>
        <v>0</v>
      </c>
    </row>
    <row r="16" spans="1:44" hidden="1" x14ac:dyDescent="0.3">
      <c r="A16" s="173"/>
      <c r="B16" s="176"/>
      <c r="C16" s="109" t="s">
        <v>185</v>
      </c>
      <c r="D16" s="161"/>
      <c r="E16" s="161"/>
      <c r="F16" s="161"/>
      <c r="G16" s="161"/>
    </row>
    <row r="17" spans="1:10" hidden="1" x14ac:dyDescent="0.3">
      <c r="A17" s="174"/>
      <c r="B17" s="176"/>
      <c r="C17" s="109" t="s">
        <v>42</v>
      </c>
      <c r="D17" s="161"/>
      <c r="E17" s="161"/>
      <c r="F17" s="161"/>
      <c r="G17" s="161"/>
    </row>
    <row r="18" spans="1:10" ht="74.25" hidden="1" customHeight="1" x14ac:dyDescent="0.3">
      <c r="A18" s="174"/>
      <c r="B18" s="176"/>
      <c r="C18" s="109" t="s">
        <v>196</v>
      </c>
      <c r="D18" s="161"/>
      <c r="E18" s="161"/>
      <c r="F18" s="161"/>
      <c r="G18" s="161"/>
    </row>
    <row r="19" spans="1:10" hidden="1" x14ac:dyDescent="0.3">
      <c r="A19" s="174"/>
      <c r="B19" s="176"/>
      <c r="C19" s="109" t="s">
        <v>51</v>
      </c>
      <c r="D19" s="161"/>
      <c r="E19" s="161"/>
      <c r="F19" s="161"/>
      <c r="G19" s="161"/>
    </row>
    <row r="20" spans="1:10" ht="19.5" hidden="1" customHeight="1" x14ac:dyDescent="0.3">
      <c r="A20" s="175"/>
      <c r="B20" s="176"/>
      <c r="C20" s="109" t="s">
        <v>88</v>
      </c>
      <c r="D20" s="162"/>
      <c r="E20" s="162"/>
      <c r="F20" s="162"/>
      <c r="G20" s="162"/>
    </row>
    <row r="21" spans="1:10" x14ac:dyDescent="0.3">
      <c r="A21" s="107"/>
      <c r="B21" s="108">
        <v>11002</v>
      </c>
      <c r="C21" s="31" t="s">
        <v>69</v>
      </c>
      <c r="D21" s="160">
        <f>'Հավելված 3'!G26</f>
        <v>0</v>
      </c>
      <c r="E21" s="160">
        <f>'Հավելված 3'!H26</f>
        <v>0</v>
      </c>
      <c r="F21" s="160">
        <f>'Հավելված 3'!I26</f>
        <v>-100000</v>
      </c>
      <c r="G21" s="160">
        <f>'Հավելված 3'!J26</f>
        <v>-311458.5</v>
      </c>
    </row>
    <row r="22" spans="1:10" x14ac:dyDescent="0.3">
      <c r="A22" s="173"/>
      <c r="B22" s="176"/>
      <c r="C22" s="109" t="s">
        <v>169</v>
      </c>
      <c r="D22" s="161"/>
      <c r="E22" s="161"/>
      <c r="F22" s="161"/>
      <c r="G22" s="161"/>
    </row>
    <row r="23" spans="1:10" x14ac:dyDescent="0.3">
      <c r="A23" s="174"/>
      <c r="B23" s="176"/>
      <c r="C23" s="109" t="s">
        <v>42</v>
      </c>
      <c r="D23" s="161"/>
      <c r="E23" s="161"/>
      <c r="F23" s="161"/>
      <c r="G23" s="161"/>
    </row>
    <row r="24" spans="1:10" ht="59.25" customHeight="1" x14ac:dyDescent="0.3">
      <c r="A24" s="174"/>
      <c r="B24" s="176"/>
      <c r="C24" s="109" t="s">
        <v>170</v>
      </c>
      <c r="D24" s="161"/>
      <c r="E24" s="161"/>
      <c r="F24" s="161"/>
      <c r="G24" s="161"/>
      <c r="J24" s="64"/>
    </row>
    <row r="25" spans="1:10" x14ac:dyDescent="0.3">
      <c r="A25" s="174"/>
      <c r="B25" s="176"/>
      <c r="C25" s="109" t="s">
        <v>51</v>
      </c>
      <c r="D25" s="161"/>
      <c r="E25" s="161"/>
      <c r="F25" s="161"/>
      <c r="G25" s="161"/>
      <c r="J25" s="21"/>
    </row>
    <row r="26" spans="1:10" ht="19.5" customHeight="1" x14ac:dyDescent="0.3">
      <c r="A26" s="175"/>
      <c r="B26" s="176"/>
      <c r="C26" s="109" t="s">
        <v>88</v>
      </c>
      <c r="D26" s="162"/>
      <c r="E26" s="162"/>
      <c r="F26" s="162"/>
      <c r="G26" s="162"/>
    </row>
    <row r="27" spans="1:10" x14ac:dyDescent="0.3">
      <c r="A27" s="79"/>
      <c r="B27" s="80">
        <v>31001</v>
      </c>
      <c r="C27" s="81" t="s">
        <v>10</v>
      </c>
      <c r="D27" s="160">
        <f>'Հավելված 3'!G34</f>
        <v>0</v>
      </c>
      <c r="E27" s="160">
        <f>'Հավելված 3'!H34</f>
        <v>313811.5</v>
      </c>
      <c r="F27" s="160">
        <f>'Հավելված 3'!I34</f>
        <v>413811.5</v>
      </c>
      <c r="G27" s="160">
        <f>'Հավելված 3'!J34</f>
        <v>625270</v>
      </c>
    </row>
    <row r="28" spans="1:10" ht="38.25" customHeight="1" x14ac:dyDescent="0.3">
      <c r="A28" s="163"/>
      <c r="B28" s="163"/>
      <c r="C28" s="82" t="s">
        <v>50</v>
      </c>
      <c r="D28" s="161"/>
      <c r="E28" s="161"/>
      <c r="F28" s="161"/>
      <c r="G28" s="161"/>
    </row>
    <row r="29" spans="1:10" ht="20.25" customHeight="1" x14ac:dyDescent="0.3">
      <c r="A29" s="163"/>
      <c r="B29" s="163"/>
      <c r="C29" s="82" t="s">
        <v>42</v>
      </c>
      <c r="D29" s="161"/>
      <c r="E29" s="161"/>
      <c r="F29" s="161"/>
      <c r="G29" s="161"/>
    </row>
    <row r="30" spans="1:10" ht="34.5" x14ac:dyDescent="0.3">
      <c r="A30" s="163"/>
      <c r="B30" s="163"/>
      <c r="C30" s="82" t="s">
        <v>50</v>
      </c>
      <c r="D30" s="161"/>
      <c r="E30" s="161"/>
      <c r="F30" s="161"/>
      <c r="G30" s="161"/>
    </row>
    <row r="31" spans="1:10" x14ac:dyDescent="0.3">
      <c r="A31" s="163"/>
      <c r="B31" s="163"/>
      <c r="C31" s="82" t="s">
        <v>51</v>
      </c>
      <c r="D31" s="161"/>
      <c r="E31" s="161"/>
      <c r="F31" s="161"/>
      <c r="G31" s="161"/>
      <c r="J31" s="21"/>
    </row>
    <row r="32" spans="1:10" ht="47.25" customHeight="1" x14ac:dyDescent="0.3">
      <c r="A32" s="163"/>
      <c r="B32" s="163"/>
      <c r="C32" s="82" t="s">
        <v>52</v>
      </c>
      <c r="D32" s="162"/>
      <c r="E32" s="162"/>
      <c r="F32" s="162"/>
      <c r="G32" s="162"/>
    </row>
    <row r="33" spans="1:7" s="6" customFormat="1" ht="30.75" customHeight="1" x14ac:dyDescent="0.3">
      <c r="A33" s="159"/>
      <c r="B33" s="159"/>
      <c r="C33" s="83" t="s">
        <v>81</v>
      </c>
      <c r="D33" s="76">
        <f>D34</f>
        <v>0</v>
      </c>
      <c r="E33" s="76">
        <f t="shared" ref="E33:G33" si="3">E34</f>
        <v>-313811.5</v>
      </c>
      <c r="F33" s="76">
        <f t="shared" si="3"/>
        <v>-313811.5</v>
      </c>
      <c r="G33" s="76">
        <f t="shared" si="3"/>
        <v>-313811.5</v>
      </c>
    </row>
    <row r="34" spans="1:7" ht="20.25" customHeight="1" x14ac:dyDescent="0.3">
      <c r="A34" s="172" t="s">
        <v>79</v>
      </c>
      <c r="B34" s="172"/>
      <c r="C34" s="77" t="s">
        <v>82</v>
      </c>
      <c r="D34" s="168">
        <f>D41</f>
        <v>0</v>
      </c>
      <c r="E34" s="168">
        <f t="shared" ref="E34:G34" si="4">E41</f>
        <v>-313811.5</v>
      </c>
      <c r="F34" s="168">
        <f t="shared" si="4"/>
        <v>-313811.5</v>
      </c>
      <c r="G34" s="168">
        <f t="shared" si="4"/>
        <v>-313811.5</v>
      </c>
    </row>
    <row r="35" spans="1:7" ht="20.25" customHeight="1" x14ac:dyDescent="0.3">
      <c r="A35" s="172"/>
      <c r="B35" s="172"/>
      <c r="C35" s="77" t="s">
        <v>78</v>
      </c>
      <c r="D35" s="168"/>
      <c r="E35" s="168"/>
      <c r="F35" s="168"/>
      <c r="G35" s="168"/>
    </row>
    <row r="36" spans="1:7" x14ac:dyDescent="0.3">
      <c r="A36" s="172"/>
      <c r="B36" s="172"/>
      <c r="C36" s="77" t="s">
        <v>83</v>
      </c>
      <c r="D36" s="168"/>
      <c r="E36" s="168"/>
      <c r="F36" s="168"/>
      <c r="G36" s="168"/>
    </row>
    <row r="37" spans="1:7" ht="50.25" customHeight="1" x14ac:dyDescent="0.3">
      <c r="A37" s="172"/>
      <c r="B37" s="172"/>
      <c r="C37" s="78" t="s">
        <v>84</v>
      </c>
      <c r="D37" s="168"/>
      <c r="E37" s="168"/>
      <c r="F37" s="168"/>
      <c r="G37" s="168"/>
    </row>
    <row r="38" spans="1:7" x14ac:dyDescent="0.3">
      <c r="A38" s="172"/>
      <c r="B38" s="172"/>
      <c r="C38" s="77" t="s">
        <v>85</v>
      </c>
      <c r="D38" s="168"/>
      <c r="E38" s="168"/>
      <c r="F38" s="168"/>
      <c r="G38" s="168"/>
    </row>
    <row r="39" spans="1:7" ht="51.75" x14ac:dyDescent="0.3">
      <c r="A39" s="172"/>
      <c r="B39" s="172"/>
      <c r="C39" s="78" t="s">
        <v>86</v>
      </c>
      <c r="D39" s="168"/>
      <c r="E39" s="168"/>
      <c r="F39" s="168"/>
      <c r="G39" s="168"/>
    </row>
    <row r="40" spans="1:7" ht="22.5" customHeight="1" x14ac:dyDescent="0.3">
      <c r="A40" s="164" t="s">
        <v>32</v>
      </c>
      <c r="B40" s="164"/>
      <c r="C40" s="164"/>
      <c r="D40" s="164"/>
      <c r="E40" s="164"/>
      <c r="F40" s="164"/>
      <c r="G40" s="164"/>
    </row>
    <row r="41" spans="1:7" ht="24.75" customHeight="1" x14ac:dyDescent="0.3">
      <c r="A41" s="79"/>
      <c r="B41" s="80" t="s">
        <v>80</v>
      </c>
      <c r="C41" s="31" t="s">
        <v>69</v>
      </c>
      <c r="D41" s="160">
        <f>'Հավելված 3'!G49</f>
        <v>0</v>
      </c>
      <c r="E41" s="160">
        <f>'Հավելված 3'!H49</f>
        <v>-313811.5</v>
      </c>
      <c r="F41" s="160">
        <f>'Հավելված 3'!I49</f>
        <v>-313811.5</v>
      </c>
      <c r="G41" s="160">
        <f>'Հավելված 3'!J49</f>
        <v>-313811.5</v>
      </c>
    </row>
    <row r="42" spans="1:7" ht="21.75" customHeight="1" x14ac:dyDescent="0.3">
      <c r="A42" s="163"/>
      <c r="B42" s="163"/>
      <c r="C42" s="84" t="s">
        <v>78</v>
      </c>
      <c r="D42" s="161"/>
      <c r="E42" s="161"/>
      <c r="F42" s="161"/>
      <c r="G42" s="161"/>
    </row>
    <row r="43" spans="1:7" x14ac:dyDescent="0.3">
      <c r="A43" s="163"/>
      <c r="B43" s="163"/>
      <c r="C43" s="84" t="s">
        <v>42</v>
      </c>
      <c r="D43" s="161"/>
      <c r="E43" s="161"/>
      <c r="F43" s="161"/>
      <c r="G43" s="161"/>
    </row>
    <row r="44" spans="1:7" ht="87" customHeight="1" x14ac:dyDescent="0.3">
      <c r="A44" s="163"/>
      <c r="B44" s="163"/>
      <c r="C44" s="84" t="s">
        <v>87</v>
      </c>
      <c r="D44" s="161"/>
      <c r="E44" s="161"/>
      <c r="F44" s="161"/>
      <c r="G44" s="161"/>
    </row>
    <row r="45" spans="1:7" x14ac:dyDescent="0.3">
      <c r="A45" s="163"/>
      <c r="B45" s="163"/>
      <c r="C45" s="84" t="s">
        <v>51</v>
      </c>
      <c r="D45" s="161"/>
      <c r="E45" s="161"/>
      <c r="F45" s="161"/>
      <c r="G45" s="161"/>
    </row>
    <row r="46" spans="1:7" ht="24.75" customHeight="1" x14ac:dyDescent="0.3">
      <c r="A46" s="163"/>
      <c r="B46" s="163"/>
      <c r="C46" s="84" t="s">
        <v>88</v>
      </c>
      <c r="D46" s="162"/>
      <c r="E46" s="162"/>
      <c r="F46" s="162"/>
      <c r="G46" s="162"/>
    </row>
  </sheetData>
  <mergeCells count="44">
    <mergeCell ref="D15:D20"/>
    <mergeCell ref="E15:E20"/>
    <mergeCell ref="F15:F20"/>
    <mergeCell ref="G15:G20"/>
    <mergeCell ref="A16:A20"/>
    <mergeCell ref="B16:B20"/>
    <mergeCell ref="D21:D26"/>
    <mergeCell ref="E21:E26"/>
    <mergeCell ref="F21:F26"/>
    <mergeCell ref="G21:G26"/>
    <mergeCell ref="A22:A26"/>
    <mergeCell ref="B22:B26"/>
    <mergeCell ref="G41:G46"/>
    <mergeCell ref="A42:A46"/>
    <mergeCell ref="B42:B46"/>
    <mergeCell ref="A40:G40"/>
    <mergeCell ref="A34:A39"/>
    <mergeCell ref="B34:B39"/>
    <mergeCell ref="D34:D39"/>
    <mergeCell ref="E34:E39"/>
    <mergeCell ref="F34:F39"/>
    <mergeCell ref="G34:G39"/>
    <mergeCell ref="D41:D46"/>
    <mergeCell ref="E41:E46"/>
    <mergeCell ref="F41:F46"/>
    <mergeCell ref="A2:G2"/>
    <mergeCell ref="A4:B4"/>
    <mergeCell ref="C4:C5"/>
    <mergeCell ref="A8:A13"/>
    <mergeCell ref="B8:B13"/>
    <mergeCell ref="A7:B7"/>
    <mergeCell ref="G8:G13"/>
    <mergeCell ref="A14:G14"/>
    <mergeCell ref="D4:G4"/>
    <mergeCell ref="D8:D13"/>
    <mergeCell ref="E8:E13"/>
    <mergeCell ref="F8:F13"/>
    <mergeCell ref="A33:B33"/>
    <mergeCell ref="F27:F32"/>
    <mergeCell ref="E27:E32"/>
    <mergeCell ref="G27:G32"/>
    <mergeCell ref="D27:D32"/>
    <mergeCell ref="A28:A32"/>
    <mergeCell ref="B28:B32"/>
  </mergeCells>
  <pageMargins left="0.59055118110236227" right="0.27559055118110237" top="0.43307086614173229" bottom="0.43307086614173229" header="0.15748031496062992" footer="0.15748031496062992"/>
  <pageSetup scale="75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zoomScaleNormal="100" workbookViewId="0">
      <selection activeCell="D8" sqref="D8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ht="25.5" customHeight="1" x14ac:dyDescent="0.3">
      <c r="A1" s="43"/>
      <c r="B1" s="43"/>
      <c r="C1" s="43"/>
      <c r="D1" s="43"/>
      <c r="E1" s="43"/>
      <c r="F1" s="43"/>
      <c r="G1" s="41"/>
      <c r="H1" s="44" t="s">
        <v>25</v>
      </c>
    </row>
    <row r="2" spans="1:11" ht="40.5" customHeight="1" x14ac:dyDescent="0.3">
      <c r="A2" s="177" t="s">
        <v>137</v>
      </c>
      <c r="B2" s="177"/>
      <c r="C2" s="177"/>
      <c r="D2" s="177"/>
      <c r="E2" s="177"/>
      <c r="F2" s="177"/>
      <c r="G2" s="177"/>
      <c r="H2" s="177"/>
    </row>
    <row r="3" spans="1:11" x14ac:dyDescent="0.3">
      <c r="A3" s="45"/>
      <c r="B3" s="45"/>
      <c r="C3" s="46"/>
      <c r="D3" s="47"/>
      <c r="E3" s="47"/>
      <c r="F3" s="47"/>
      <c r="G3" s="48"/>
      <c r="H3" s="49" t="s">
        <v>136</v>
      </c>
    </row>
    <row r="4" spans="1:11" ht="44.25" customHeight="1" x14ac:dyDescent="0.3">
      <c r="A4" s="178" t="s">
        <v>105</v>
      </c>
      <c r="B4" s="179"/>
      <c r="C4" s="184" t="s">
        <v>106</v>
      </c>
      <c r="D4" s="187" t="s">
        <v>34</v>
      </c>
      <c r="E4" s="188"/>
      <c r="F4" s="188"/>
      <c r="G4" s="188"/>
      <c r="H4" s="189"/>
    </row>
    <row r="5" spans="1:11" x14ac:dyDescent="0.3">
      <c r="A5" s="180"/>
      <c r="B5" s="181"/>
      <c r="C5" s="185"/>
      <c r="D5" s="190" t="s">
        <v>107</v>
      </c>
      <c r="E5" s="193" t="s">
        <v>3</v>
      </c>
      <c r="F5" s="194"/>
      <c r="G5" s="194"/>
      <c r="H5" s="195"/>
    </row>
    <row r="6" spans="1:11" x14ac:dyDescent="0.3">
      <c r="A6" s="182"/>
      <c r="B6" s="183"/>
      <c r="C6" s="185"/>
      <c r="D6" s="191"/>
      <c r="E6" s="196" t="s">
        <v>108</v>
      </c>
      <c r="F6" s="196" t="s">
        <v>109</v>
      </c>
      <c r="G6" s="196" t="s">
        <v>110</v>
      </c>
      <c r="H6" s="197" t="s">
        <v>111</v>
      </c>
    </row>
    <row r="7" spans="1:11" ht="96" customHeight="1" x14ac:dyDescent="0.3">
      <c r="A7" s="50" t="s">
        <v>37</v>
      </c>
      <c r="B7" s="50" t="s">
        <v>38</v>
      </c>
      <c r="C7" s="186"/>
      <c r="D7" s="192"/>
      <c r="E7" s="196"/>
      <c r="F7" s="196"/>
      <c r="G7" s="196"/>
      <c r="H7" s="197"/>
    </row>
    <row r="8" spans="1:11" s="6" customFormat="1" x14ac:dyDescent="0.3">
      <c r="A8" s="51"/>
      <c r="B8" s="51"/>
      <c r="C8" s="52" t="s">
        <v>29</v>
      </c>
      <c r="D8" s="53">
        <f>D10+D13</f>
        <v>311458.5</v>
      </c>
      <c r="E8" s="53">
        <f t="shared" ref="E8:H8" si="0">E10+E13</f>
        <v>0</v>
      </c>
      <c r="F8" s="53">
        <f t="shared" si="0"/>
        <v>-313811.5</v>
      </c>
      <c r="G8" s="53">
        <f t="shared" si="0"/>
        <v>0</v>
      </c>
      <c r="H8" s="53">
        <f t="shared" si="0"/>
        <v>625270</v>
      </c>
    </row>
    <row r="9" spans="1:11" x14ac:dyDescent="0.3">
      <c r="A9" s="50"/>
      <c r="B9" s="50"/>
      <c r="C9" s="54" t="s">
        <v>3</v>
      </c>
      <c r="D9" s="55"/>
      <c r="E9" s="55"/>
      <c r="F9" s="56"/>
      <c r="G9" s="56"/>
      <c r="H9" s="31"/>
    </row>
    <row r="10" spans="1:11" s="6" customFormat="1" ht="34.5" x14ac:dyDescent="0.3">
      <c r="A10" s="57"/>
      <c r="B10" s="58"/>
      <c r="C10" s="58" t="s">
        <v>112</v>
      </c>
      <c r="D10" s="53">
        <f>D12</f>
        <v>625270</v>
      </c>
      <c r="E10" s="53">
        <f t="shared" ref="E10:H10" si="1">E12</f>
        <v>0</v>
      </c>
      <c r="F10" s="53">
        <f t="shared" si="1"/>
        <v>0</v>
      </c>
      <c r="G10" s="53">
        <f t="shared" si="1"/>
        <v>0</v>
      </c>
      <c r="H10" s="53">
        <f t="shared" si="1"/>
        <v>625270</v>
      </c>
    </row>
    <row r="11" spans="1:11" x14ac:dyDescent="0.3">
      <c r="A11" s="59"/>
      <c r="B11" s="59"/>
      <c r="C11" s="59" t="s">
        <v>113</v>
      </c>
      <c r="D11" s="60"/>
      <c r="E11" s="60"/>
      <c r="F11" s="61"/>
      <c r="G11" s="61"/>
      <c r="H11" s="62"/>
    </row>
    <row r="12" spans="1:11" ht="59.25" customHeight="1" x14ac:dyDescent="0.3">
      <c r="A12" s="63">
        <v>1023</v>
      </c>
      <c r="B12" s="63">
        <v>31001</v>
      </c>
      <c r="C12" s="42" t="s">
        <v>114</v>
      </c>
      <c r="D12" s="33">
        <f>E12+F12+G12+H12</f>
        <v>625270</v>
      </c>
      <c r="E12" s="33"/>
      <c r="F12" s="33"/>
      <c r="G12" s="33"/>
      <c r="H12" s="33">
        <f>'Հավելված 3'!J44+'Հավելված 3'!J42</f>
        <v>625270</v>
      </c>
      <c r="K12" s="64"/>
    </row>
    <row r="13" spans="1:11" s="6" customFormat="1" ht="25.5" customHeight="1" x14ac:dyDescent="0.3">
      <c r="A13" s="57"/>
      <c r="B13" s="58"/>
      <c r="C13" s="58" t="s">
        <v>164</v>
      </c>
      <c r="D13" s="53">
        <f>D15</f>
        <v>-313811.5</v>
      </c>
      <c r="E13" s="53">
        <f>E15</f>
        <v>0</v>
      </c>
      <c r="F13" s="53">
        <f>F15</f>
        <v>-313811.5</v>
      </c>
      <c r="G13" s="53">
        <f>G15</f>
        <v>0</v>
      </c>
      <c r="H13" s="53">
        <f>H15</f>
        <v>0</v>
      </c>
    </row>
    <row r="14" spans="1:11" x14ac:dyDescent="0.3">
      <c r="A14" s="63"/>
      <c r="B14" s="63"/>
      <c r="C14" s="63" t="s">
        <v>113</v>
      </c>
      <c r="D14" s="105"/>
      <c r="E14" s="105"/>
      <c r="F14" s="105"/>
      <c r="G14" s="105"/>
      <c r="H14" s="105"/>
    </row>
    <row r="15" spans="1:11" ht="35.25" customHeight="1" x14ac:dyDescent="0.3">
      <c r="A15" s="63">
        <v>1139</v>
      </c>
      <c r="B15" s="63">
        <v>11001</v>
      </c>
      <c r="C15" s="42" t="s">
        <v>165</v>
      </c>
      <c r="D15" s="33">
        <f t="shared" ref="D15" si="2">SUM(E15:H15)</f>
        <v>-313811.5</v>
      </c>
      <c r="E15" s="33"/>
      <c r="F15" s="33">
        <f>'Հավելված 3'!J52</f>
        <v>-313811.5</v>
      </c>
      <c r="G15" s="33"/>
      <c r="H15" s="33"/>
      <c r="K15" s="64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0866141732283505" right="0.70866141732283505" top="0.74803149606299202" bottom="0.74803149606299202" header="0.31496062992126" footer="0.31496062992126"/>
  <pageSetup scale="77" firstPageNumber="5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opLeftCell="A41" zoomScaleNormal="100" zoomScaleSheetLayoutView="100" workbookViewId="0">
      <selection activeCell="F71" sqref="F71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9.1640625" style="2" customWidth="1"/>
    <col min="8" max="8" width="18.1640625" style="2" customWidth="1"/>
    <col min="9" max="9" width="17.1640625" style="2" customWidth="1"/>
    <col min="10" max="10" width="19" style="2" customWidth="1"/>
    <col min="11" max="11" width="23" style="2" customWidth="1"/>
    <col min="12" max="12" width="18" style="2" bestFit="1" customWidth="1"/>
    <col min="13" max="13" width="18.5" style="2" bestFit="1" customWidth="1"/>
    <col min="14" max="14" width="19.1640625" style="2" customWidth="1"/>
    <col min="15" max="16384" width="9.33203125" style="2"/>
  </cols>
  <sheetData>
    <row r="1" spans="1:12" ht="16.5" customHeight="1" x14ac:dyDescent="0.2">
      <c r="J1" s="4" t="s">
        <v>27</v>
      </c>
    </row>
    <row r="2" spans="1:12" ht="41.25" customHeight="1" x14ac:dyDescent="0.3">
      <c r="A2" s="198" t="s">
        <v>138</v>
      </c>
      <c r="B2" s="198"/>
      <c r="C2" s="198"/>
      <c r="D2" s="198"/>
      <c r="E2" s="198"/>
      <c r="F2" s="198"/>
      <c r="G2" s="198"/>
      <c r="H2" s="198"/>
      <c r="I2" s="198"/>
      <c r="J2" s="198"/>
      <c r="K2" s="3"/>
    </row>
    <row r="3" spans="1:12" ht="22.5" customHeight="1" x14ac:dyDescent="0.2">
      <c r="J3" s="16" t="s">
        <v>136</v>
      </c>
    </row>
    <row r="4" spans="1:12" ht="45" customHeight="1" x14ac:dyDescent="0.2">
      <c r="A4" s="199" t="s">
        <v>14</v>
      </c>
      <c r="B4" s="199"/>
      <c r="C4" s="199"/>
      <c r="D4" s="199" t="s">
        <v>0</v>
      </c>
      <c r="E4" s="199"/>
      <c r="F4" s="199" t="s">
        <v>12</v>
      </c>
      <c r="G4" s="200" t="s">
        <v>34</v>
      </c>
      <c r="H4" s="201"/>
      <c r="I4" s="201"/>
      <c r="J4" s="202"/>
    </row>
    <row r="5" spans="1:12" s="11" customFormat="1" ht="83.25" customHeight="1" x14ac:dyDescent="0.2">
      <c r="A5" s="12" t="s">
        <v>45</v>
      </c>
      <c r="B5" s="12" t="s">
        <v>46</v>
      </c>
      <c r="C5" s="12" t="s">
        <v>47</v>
      </c>
      <c r="D5" s="12" t="s">
        <v>43</v>
      </c>
      <c r="E5" s="12" t="s">
        <v>44</v>
      </c>
      <c r="F5" s="199"/>
      <c r="G5" s="19" t="s">
        <v>66</v>
      </c>
      <c r="H5" s="19" t="s">
        <v>67</v>
      </c>
      <c r="I5" s="19" t="s">
        <v>68</v>
      </c>
      <c r="J5" s="19" t="s">
        <v>36</v>
      </c>
    </row>
    <row r="6" spans="1:12" s="11" customFormat="1" ht="16.5" x14ac:dyDescent="0.2">
      <c r="A6" s="99"/>
      <c r="B6" s="99"/>
      <c r="C6" s="99"/>
      <c r="D6" s="99"/>
      <c r="E6" s="99"/>
      <c r="F6" s="7" t="s">
        <v>15</v>
      </c>
      <c r="G6" s="13">
        <f>G8+G45</f>
        <v>0</v>
      </c>
      <c r="H6" s="13">
        <f>H8+H45</f>
        <v>0</v>
      </c>
      <c r="I6" s="13">
        <f>I8+I45</f>
        <v>0</v>
      </c>
      <c r="J6" s="13">
        <f>J8+J45</f>
        <v>0</v>
      </c>
      <c r="L6" s="22"/>
    </row>
    <row r="7" spans="1:12" s="11" customFormat="1" ht="16.5" x14ac:dyDescent="0.2">
      <c r="A7" s="99"/>
      <c r="B7" s="99"/>
      <c r="C7" s="99"/>
      <c r="D7" s="99"/>
      <c r="E7" s="99"/>
      <c r="F7" s="7" t="s">
        <v>3</v>
      </c>
      <c r="G7" s="7"/>
      <c r="H7" s="7"/>
      <c r="I7" s="7"/>
      <c r="J7" s="7"/>
    </row>
    <row r="8" spans="1:12" s="11" customFormat="1" ht="33" x14ac:dyDescent="0.2">
      <c r="A8" s="25" t="s">
        <v>4</v>
      </c>
      <c r="B8" s="99"/>
      <c r="C8" s="99"/>
      <c r="D8" s="99"/>
      <c r="E8" s="99"/>
      <c r="F8" s="7" t="s">
        <v>16</v>
      </c>
      <c r="G8" s="13">
        <f>G10</f>
        <v>0</v>
      </c>
      <c r="H8" s="13">
        <f t="shared" ref="H8:J8" si="0">H10</f>
        <v>313811.5</v>
      </c>
      <c r="I8" s="13">
        <f t="shared" si="0"/>
        <v>313811.5</v>
      </c>
      <c r="J8" s="13">
        <f t="shared" si="0"/>
        <v>313811.5</v>
      </c>
    </row>
    <row r="9" spans="1:12" s="11" customFormat="1" ht="16.5" x14ac:dyDescent="0.2">
      <c r="A9" s="25"/>
      <c r="B9" s="99"/>
      <c r="C9" s="99"/>
      <c r="D9" s="99"/>
      <c r="E9" s="99"/>
      <c r="F9" s="7" t="s">
        <v>3</v>
      </c>
      <c r="G9" s="7"/>
      <c r="H9" s="7"/>
      <c r="I9" s="7"/>
      <c r="J9" s="7"/>
    </row>
    <row r="10" spans="1:12" s="11" customFormat="1" ht="49.5" x14ac:dyDescent="0.2">
      <c r="A10" s="99"/>
      <c r="B10" s="25" t="s">
        <v>4</v>
      </c>
      <c r="C10" s="99"/>
      <c r="D10" s="99"/>
      <c r="E10" s="99"/>
      <c r="F10" s="7" t="s">
        <v>17</v>
      </c>
      <c r="G10" s="13">
        <f>G12</f>
        <v>0</v>
      </c>
      <c r="H10" s="13">
        <f t="shared" ref="H10:J10" si="1">H12</f>
        <v>313811.5</v>
      </c>
      <c r="I10" s="13">
        <f t="shared" si="1"/>
        <v>313811.5</v>
      </c>
      <c r="J10" s="13">
        <f t="shared" si="1"/>
        <v>313811.5</v>
      </c>
    </row>
    <row r="11" spans="1:12" s="11" customFormat="1" ht="16.5" x14ac:dyDescent="0.2">
      <c r="A11" s="99"/>
      <c r="B11" s="25"/>
      <c r="C11" s="99"/>
      <c r="D11" s="99"/>
      <c r="E11" s="99"/>
      <c r="F11" s="7" t="s">
        <v>3</v>
      </c>
      <c r="G11" s="7"/>
      <c r="H11" s="7"/>
      <c r="I11" s="7"/>
      <c r="J11" s="7"/>
    </row>
    <row r="12" spans="1:12" s="11" customFormat="1" ht="16.5" x14ac:dyDescent="0.2">
      <c r="A12" s="99"/>
      <c r="B12" s="99"/>
      <c r="C12" s="25" t="s">
        <v>5</v>
      </c>
      <c r="D12" s="99"/>
      <c r="E12" s="17"/>
      <c r="F12" s="7" t="s">
        <v>18</v>
      </c>
      <c r="G12" s="13">
        <f>G14</f>
        <v>0</v>
      </c>
      <c r="H12" s="13">
        <f t="shared" ref="H12:J12" si="2">H14</f>
        <v>313811.5</v>
      </c>
      <c r="I12" s="13">
        <f t="shared" si="2"/>
        <v>313811.5</v>
      </c>
      <c r="J12" s="13">
        <f t="shared" si="2"/>
        <v>313811.5</v>
      </c>
    </row>
    <row r="13" spans="1:12" s="11" customFormat="1" ht="16.5" x14ac:dyDescent="0.2">
      <c r="A13" s="99"/>
      <c r="B13" s="99"/>
      <c r="C13" s="25"/>
      <c r="D13" s="99"/>
      <c r="E13" s="17"/>
      <c r="F13" s="7" t="s">
        <v>3</v>
      </c>
      <c r="G13" s="7"/>
      <c r="H13" s="7"/>
      <c r="I13" s="7"/>
      <c r="J13" s="7"/>
    </row>
    <row r="14" spans="1:12" s="142" customFormat="1" ht="22.5" customHeight="1" x14ac:dyDescent="0.2">
      <c r="A14" s="140"/>
      <c r="B14" s="140"/>
      <c r="C14" s="25"/>
      <c r="D14" s="140"/>
      <c r="E14" s="17"/>
      <c r="F14" s="149" t="s">
        <v>20</v>
      </c>
      <c r="G14" s="13">
        <f>G15</f>
        <v>0</v>
      </c>
      <c r="H14" s="13">
        <f t="shared" ref="H14:J14" si="3">H15</f>
        <v>313811.5</v>
      </c>
      <c r="I14" s="13">
        <f t="shared" si="3"/>
        <v>313811.5</v>
      </c>
      <c r="J14" s="13">
        <f t="shared" si="3"/>
        <v>313811.5</v>
      </c>
    </row>
    <row r="15" spans="1:12" s="11" customFormat="1" ht="16.5" x14ac:dyDescent="0.2">
      <c r="A15" s="99"/>
      <c r="B15" s="99"/>
      <c r="C15" s="25"/>
      <c r="D15" s="17">
        <v>1023</v>
      </c>
      <c r="E15" s="17"/>
      <c r="F15" s="7" t="s">
        <v>19</v>
      </c>
      <c r="G15" s="13">
        <f>G17+G26+G34</f>
        <v>0</v>
      </c>
      <c r="H15" s="13">
        <f t="shared" ref="H15:J15" si="4">H17+H26+H34</f>
        <v>313811.5</v>
      </c>
      <c r="I15" s="13">
        <f t="shared" si="4"/>
        <v>313811.5</v>
      </c>
      <c r="J15" s="13">
        <f t="shared" si="4"/>
        <v>313811.5</v>
      </c>
    </row>
    <row r="16" spans="1:12" s="11" customFormat="1" ht="16.5" x14ac:dyDescent="0.2">
      <c r="A16" s="99"/>
      <c r="B16" s="99"/>
      <c r="C16" s="25"/>
      <c r="D16" s="17"/>
      <c r="E16" s="17"/>
      <c r="F16" s="7" t="s">
        <v>3</v>
      </c>
      <c r="G16" s="5"/>
      <c r="H16" s="5"/>
      <c r="I16" s="5"/>
      <c r="J16" s="5"/>
    </row>
    <row r="17" spans="1:12" s="11" customFormat="1" ht="16.5" hidden="1" x14ac:dyDescent="0.2">
      <c r="A17" s="112"/>
      <c r="B17" s="112"/>
      <c r="C17" s="25"/>
      <c r="D17" s="17"/>
      <c r="E17" s="17" t="s">
        <v>80</v>
      </c>
      <c r="F17" s="7" t="s">
        <v>185</v>
      </c>
      <c r="G17" s="5">
        <f>G19</f>
        <v>0</v>
      </c>
      <c r="H17" s="5">
        <f t="shared" ref="H17:J17" si="5">H19</f>
        <v>0</v>
      </c>
      <c r="I17" s="5">
        <f t="shared" si="5"/>
        <v>0</v>
      </c>
      <c r="J17" s="5">
        <f t="shared" si="5"/>
        <v>0</v>
      </c>
      <c r="L17" s="22"/>
    </row>
    <row r="18" spans="1:12" s="11" customFormat="1" ht="16.5" hidden="1" x14ac:dyDescent="0.2">
      <c r="A18" s="112"/>
      <c r="B18" s="112"/>
      <c r="C18" s="25"/>
      <c r="D18" s="17"/>
      <c r="E18" s="17"/>
      <c r="F18" s="7" t="s">
        <v>21</v>
      </c>
      <c r="G18" s="5"/>
      <c r="H18" s="5"/>
      <c r="I18" s="5"/>
      <c r="J18" s="5"/>
    </row>
    <row r="19" spans="1:12" s="11" customFormat="1" ht="16.5" hidden="1" x14ac:dyDescent="0.2">
      <c r="A19" s="112"/>
      <c r="B19" s="112"/>
      <c r="C19" s="25"/>
      <c r="D19" s="17"/>
      <c r="E19" s="17"/>
      <c r="F19" s="7" t="s">
        <v>20</v>
      </c>
      <c r="G19" s="5">
        <f>G21</f>
        <v>0</v>
      </c>
      <c r="H19" s="5">
        <f t="shared" ref="H19:J19" si="6">H21</f>
        <v>0</v>
      </c>
      <c r="I19" s="5">
        <f t="shared" si="6"/>
        <v>0</v>
      </c>
      <c r="J19" s="5">
        <f t="shared" si="6"/>
        <v>0</v>
      </c>
      <c r="L19" s="22"/>
    </row>
    <row r="20" spans="1:12" s="11" customFormat="1" ht="33" hidden="1" x14ac:dyDescent="0.2">
      <c r="A20" s="112"/>
      <c r="B20" s="112"/>
      <c r="C20" s="25"/>
      <c r="D20" s="17"/>
      <c r="E20" s="17"/>
      <c r="F20" s="7" t="s">
        <v>22</v>
      </c>
      <c r="G20" s="5"/>
      <c r="H20" s="5"/>
      <c r="I20" s="5"/>
      <c r="J20" s="5"/>
    </row>
    <row r="21" spans="1:12" s="11" customFormat="1" ht="16.5" hidden="1" x14ac:dyDescent="0.2">
      <c r="A21" s="112"/>
      <c r="B21" s="112"/>
      <c r="C21" s="25"/>
      <c r="D21" s="17"/>
      <c r="E21" s="17"/>
      <c r="F21" s="7" t="s">
        <v>23</v>
      </c>
      <c r="G21" s="5">
        <f>G22</f>
        <v>0</v>
      </c>
      <c r="H21" s="5">
        <f t="shared" ref="H21:J24" si="7">H22</f>
        <v>0</v>
      </c>
      <c r="I21" s="5">
        <f t="shared" si="7"/>
        <v>0</v>
      </c>
      <c r="J21" s="5">
        <f t="shared" si="7"/>
        <v>0</v>
      </c>
    </row>
    <row r="22" spans="1:12" s="11" customFormat="1" ht="16.5" hidden="1" x14ac:dyDescent="0.2">
      <c r="A22" s="112"/>
      <c r="B22" s="112"/>
      <c r="C22" s="25"/>
      <c r="D22" s="17"/>
      <c r="E22" s="17"/>
      <c r="F22" s="7" t="s">
        <v>166</v>
      </c>
      <c r="G22" s="5">
        <f>G23</f>
        <v>0</v>
      </c>
      <c r="H22" s="5">
        <f t="shared" si="7"/>
        <v>0</v>
      </c>
      <c r="I22" s="5">
        <f t="shared" si="7"/>
        <v>0</v>
      </c>
      <c r="J22" s="5">
        <f t="shared" si="7"/>
        <v>0</v>
      </c>
    </row>
    <row r="23" spans="1:12" s="11" customFormat="1" ht="33" hidden="1" x14ac:dyDescent="0.2">
      <c r="A23" s="112"/>
      <c r="B23" s="112"/>
      <c r="C23" s="25"/>
      <c r="D23" s="17"/>
      <c r="E23" s="17"/>
      <c r="F23" s="7" t="s">
        <v>186</v>
      </c>
      <c r="G23" s="5">
        <f>G24</f>
        <v>0</v>
      </c>
      <c r="H23" s="5">
        <f t="shared" si="7"/>
        <v>0</v>
      </c>
      <c r="I23" s="5">
        <f t="shared" si="7"/>
        <v>0</v>
      </c>
      <c r="J23" s="5">
        <f t="shared" si="7"/>
        <v>0</v>
      </c>
    </row>
    <row r="24" spans="1:12" s="11" customFormat="1" ht="20.25" hidden="1" customHeight="1" x14ac:dyDescent="0.2">
      <c r="A24" s="112"/>
      <c r="B24" s="112"/>
      <c r="C24" s="25"/>
      <c r="D24" s="17"/>
      <c r="E24" s="17"/>
      <c r="F24" s="7" t="s">
        <v>194</v>
      </c>
      <c r="G24" s="5">
        <f>G25</f>
        <v>0</v>
      </c>
      <c r="H24" s="5">
        <f t="shared" si="7"/>
        <v>0</v>
      </c>
      <c r="I24" s="5">
        <f t="shared" si="7"/>
        <v>0</v>
      </c>
      <c r="J24" s="5">
        <f t="shared" si="7"/>
        <v>0</v>
      </c>
    </row>
    <row r="25" spans="1:12" s="11" customFormat="1" ht="16.5" hidden="1" x14ac:dyDescent="0.2">
      <c r="A25" s="112"/>
      <c r="B25" s="112"/>
      <c r="C25" s="25"/>
      <c r="D25" s="17"/>
      <c r="E25" s="17"/>
      <c r="F25" s="7" t="s">
        <v>195</v>
      </c>
      <c r="G25" s="5">
        <v>0</v>
      </c>
      <c r="H25" s="5">
        <v>0</v>
      </c>
      <c r="I25" s="5">
        <v>0</v>
      </c>
      <c r="J25" s="5">
        <v>0</v>
      </c>
    </row>
    <row r="26" spans="1:12" s="11" customFormat="1" ht="16.5" x14ac:dyDescent="0.2">
      <c r="A26" s="106"/>
      <c r="B26" s="106"/>
      <c r="C26" s="25"/>
      <c r="D26" s="17"/>
      <c r="E26" s="17" t="s">
        <v>171</v>
      </c>
      <c r="F26" s="7" t="s">
        <v>169</v>
      </c>
      <c r="G26" s="5">
        <f>G28</f>
        <v>0</v>
      </c>
      <c r="H26" s="5">
        <f t="shared" ref="H26:J26" si="8">H28</f>
        <v>0</v>
      </c>
      <c r="I26" s="5">
        <f t="shared" si="8"/>
        <v>-100000</v>
      </c>
      <c r="J26" s="5">
        <f t="shared" si="8"/>
        <v>-311458.5</v>
      </c>
      <c r="K26" s="114"/>
    </row>
    <row r="27" spans="1:12" s="11" customFormat="1" ht="16.5" x14ac:dyDescent="0.2">
      <c r="A27" s="106"/>
      <c r="B27" s="106"/>
      <c r="C27" s="25"/>
      <c r="D27" s="17"/>
      <c r="E27" s="17"/>
      <c r="F27" s="7" t="s">
        <v>21</v>
      </c>
      <c r="G27" s="5"/>
      <c r="H27" s="5"/>
      <c r="I27" s="5"/>
      <c r="J27" s="5"/>
    </row>
    <row r="28" spans="1:12" s="11" customFormat="1" ht="16.5" x14ac:dyDescent="0.2">
      <c r="A28" s="106"/>
      <c r="B28" s="106"/>
      <c r="C28" s="25"/>
      <c r="D28" s="17"/>
      <c r="E28" s="17"/>
      <c r="F28" s="7" t="s">
        <v>20</v>
      </c>
      <c r="G28" s="5">
        <f>G30</f>
        <v>0</v>
      </c>
      <c r="H28" s="5">
        <f t="shared" ref="H28:J28" si="9">H30</f>
        <v>0</v>
      </c>
      <c r="I28" s="5">
        <f t="shared" si="9"/>
        <v>-100000</v>
      </c>
      <c r="J28" s="5">
        <f t="shared" si="9"/>
        <v>-311458.5</v>
      </c>
    </row>
    <row r="29" spans="1:12" s="11" customFormat="1" ht="33" x14ac:dyDescent="0.2">
      <c r="A29" s="106"/>
      <c r="B29" s="106"/>
      <c r="C29" s="25"/>
      <c r="D29" s="17"/>
      <c r="E29" s="17"/>
      <c r="F29" s="7" t="s">
        <v>22</v>
      </c>
      <c r="G29" s="5"/>
      <c r="H29" s="5"/>
      <c r="I29" s="5"/>
      <c r="J29" s="5"/>
    </row>
    <row r="30" spans="1:12" s="11" customFormat="1" ht="16.5" x14ac:dyDescent="0.2">
      <c r="A30" s="106"/>
      <c r="B30" s="106"/>
      <c r="C30" s="25"/>
      <c r="D30" s="17"/>
      <c r="E30" s="17"/>
      <c r="F30" s="7" t="s">
        <v>23</v>
      </c>
      <c r="G30" s="5">
        <f>G31</f>
        <v>0</v>
      </c>
      <c r="H30" s="5">
        <f t="shared" ref="H30:J32" si="10">H31</f>
        <v>0</v>
      </c>
      <c r="I30" s="5">
        <f t="shared" si="10"/>
        <v>-100000</v>
      </c>
      <c r="J30" s="5">
        <f t="shared" si="10"/>
        <v>-311458.5</v>
      </c>
    </row>
    <row r="31" spans="1:12" s="11" customFormat="1" ht="16.5" x14ac:dyDescent="0.2">
      <c r="A31" s="106"/>
      <c r="B31" s="106"/>
      <c r="C31" s="25"/>
      <c r="D31" s="17"/>
      <c r="E31" s="17"/>
      <c r="F31" s="7" t="s">
        <v>166</v>
      </c>
      <c r="G31" s="5">
        <f>G32</f>
        <v>0</v>
      </c>
      <c r="H31" s="5">
        <f t="shared" si="10"/>
        <v>0</v>
      </c>
      <c r="I31" s="5">
        <f t="shared" si="10"/>
        <v>-100000</v>
      </c>
      <c r="J31" s="5">
        <f t="shared" si="10"/>
        <v>-311458.5</v>
      </c>
    </row>
    <row r="32" spans="1:12" s="11" customFormat="1" ht="16.5" x14ac:dyDescent="0.2">
      <c r="A32" s="106"/>
      <c r="B32" s="106"/>
      <c r="C32" s="25"/>
      <c r="D32" s="17"/>
      <c r="E32" s="17"/>
      <c r="F32" s="7" t="s">
        <v>172</v>
      </c>
      <c r="G32" s="5">
        <f>G33</f>
        <v>0</v>
      </c>
      <c r="H32" s="5">
        <f t="shared" si="10"/>
        <v>0</v>
      </c>
      <c r="I32" s="5">
        <f t="shared" si="10"/>
        <v>-100000</v>
      </c>
      <c r="J32" s="5">
        <f t="shared" si="10"/>
        <v>-311458.5</v>
      </c>
    </row>
    <row r="33" spans="1:14" s="11" customFormat="1" ht="16.5" x14ac:dyDescent="0.2">
      <c r="A33" s="106"/>
      <c r="B33" s="106"/>
      <c r="C33" s="25"/>
      <c r="D33" s="17"/>
      <c r="E33" s="17"/>
      <c r="F33" s="7" t="s">
        <v>173</v>
      </c>
      <c r="G33" s="5"/>
      <c r="H33" s="5"/>
      <c r="I33" s="5">
        <v>-100000</v>
      </c>
      <c r="J33" s="5">
        <f>-285270+40000-66188.5</f>
        <v>-311458.5</v>
      </c>
      <c r="L33" s="113"/>
      <c r="M33" s="113"/>
    </row>
    <row r="34" spans="1:14" s="11" customFormat="1" ht="36" customHeight="1" x14ac:dyDescent="0.2">
      <c r="A34" s="25"/>
      <c r="B34" s="25"/>
      <c r="C34" s="25"/>
      <c r="D34" s="25"/>
      <c r="E34" s="26" t="s">
        <v>53</v>
      </c>
      <c r="F34" s="7" t="s">
        <v>50</v>
      </c>
      <c r="G34" s="24">
        <f>G36</f>
        <v>0</v>
      </c>
      <c r="H34" s="24">
        <f>H36</f>
        <v>313811.5</v>
      </c>
      <c r="I34" s="24">
        <f>I36</f>
        <v>413811.5</v>
      </c>
      <c r="J34" s="24">
        <f>J36</f>
        <v>625270</v>
      </c>
      <c r="K34" s="22"/>
      <c r="L34" s="22"/>
    </row>
    <row r="35" spans="1:14" s="11" customFormat="1" ht="20.25" customHeight="1" x14ac:dyDescent="0.2">
      <c r="A35" s="27"/>
      <c r="B35" s="28"/>
      <c r="C35" s="28"/>
      <c r="D35" s="26"/>
      <c r="E35" s="26"/>
      <c r="F35" s="9" t="s">
        <v>21</v>
      </c>
      <c r="G35" s="100"/>
      <c r="H35" s="100"/>
      <c r="I35" s="100"/>
      <c r="J35" s="100"/>
      <c r="K35" s="22"/>
      <c r="L35" s="22"/>
    </row>
    <row r="36" spans="1:14" s="11" customFormat="1" ht="19.5" customHeight="1" x14ac:dyDescent="0.2">
      <c r="A36" s="27"/>
      <c r="B36" s="28"/>
      <c r="C36" s="28"/>
      <c r="D36" s="26"/>
      <c r="E36" s="26"/>
      <c r="F36" s="15" t="s">
        <v>20</v>
      </c>
      <c r="G36" s="24">
        <f>G38</f>
        <v>0</v>
      </c>
      <c r="H36" s="24">
        <f>H38</f>
        <v>313811.5</v>
      </c>
      <c r="I36" s="24">
        <f>I38</f>
        <v>413811.5</v>
      </c>
      <c r="J36" s="24">
        <f>J38</f>
        <v>625270</v>
      </c>
      <c r="L36" s="22"/>
    </row>
    <row r="37" spans="1:14" s="11" customFormat="1" ht="33" x14ac:dyDescent="0.2">
      <c r="A37" s="27"/>
      <c r="B37" s="28"/>
      <c r="C37" s="28"/>
      <c r="D37" s="26"/>
      <c r="E37" s="26"/>
      <c r="F37" s="15" t="s">
        <v>22</v>
      </c>
      <c r="G37" s="14"/>
      <c r="H37" s="14"/>
      <c r="I37" s="14"/>
      <c r="J37" s="14"/>
    </row>
    <row r="38" spans="1:14" s="11" customFormat="1" ht="16.5" x14ac:dyDescent="0.2">
      <c r="A38" s="27"/>
      <c r="B38" s="28"/>
      <c r="C38" s="28"/>
      <c r="D38" s="26"/>
      <c r="E38" s="26"/>
      <c r="F38" s="15" t="s">
        <v>23</v>
      </c>
      <c r="G38" s="8">
        <f t="shared" ref="G38:J39" si="11">G39</f>
        <v>0</v>
      </c>
      <c r="H38" s="8">
        <f t="shared" si="11"/>
        <v>313811.5</v>
      </c>
      <c r="I38" s="8">
        <f t="shared" si="11"/>
        <v>413811.5</v>
      </c>
      <c r="J38" s="8">
        <f t="shared" si="11"/>
        <v>625270</v>
      </c>
    </row>
    <row r="39" spans="1:14" s="11" customFormat="1" ht="16.5" x14ac:dyDescent="0.2">
      <c r="A39" s="27"/>
      <c r="B39" s="28"/>
      <c r="C39" s="28"/>
      <c r="D39" s="26"/>
      <c r="E39" s="26"/>
      <c r="F39" s="15" t="s">
        <v>54</v>
      </c>
      <c r="G39" s="8">
        <f t="shared" si="11"/>
        <v>0</v>
      </c>
      <c r="H39" s="8">
        <f t="shared" si="11"/>
        <v>313811.5</v>
      </c>
      <c r="I39" s="8">
        <f t="shared" si="11"/>
        <v>413811.5</v>
      </c>
      <c r="J39" s="8">
        <f t="shared" si="11"/>
        <v>625270</v>
      </c>
    </row>
    <row r="40" spans="1:14" s="11" customFormat="1" ht="16.5" x14ac:dyDescent="0.2">
      <c r="A40" s="27"/>
      <c r="B40" s="28"/>
      <c r="C40" s="28"/>
      <c r="D40" s="26"/>
      <c r="E40" s="26"/>
      <c r="F40" s="15" t="s">
        <v>55</v>
      </c>
      <c r="G40" s="8">
        <f>G41+G43</f>
        <v>0</v>
      </c>
      <c r="H40" s="8">
        <f t="shared" ref="H40:J40" si="12">H41+H43</f>
        <v>313811.5</v>
      </c>
      <c r="I40" s="8">
        <f t="shared" si="12"/>
        <v>413811.5</v>
      </c>
      <c r="J40" s="8">
        <f t="shared" si="12"/>
        <v>625270</v>
      </c>
    </row>
    <row r="41" spans="1:14" s="11" customFormat="1" ht="17.25" x14ac:dyDescent="0.2">
      <c r="A41" s="27"/>
      <c r="B41" s="28"/>
      <c r="C41" s="28"/>
      <c r="D41" s="26"/>
      <c r="E41" s="26"/>
      <c r="F41" s="104" t="s">
        <v>161</v>
      </c>
      <c r="G41" s="8">
        <f>G42</f>
        <v>0</v>
      </c>
      <c r="H41" s="8">
        <f t="shared" ref="H41:J41" si="13">H42</f>
        <v>76800</v>
      </c>
      <c r="I41" s="8">
        <f t="shared" si="13"/>
        <v>76800</v>
      </c>
      <c r="J41" s="8">
        <f t="shared" si="13"/>
        <v>76800</v>
      </c>
    </row>
    <row r="42" spans="1:14" s="11" customFormat="1" ht="21.75" customHeight="1" x14ac:dyDescent="0.2">
      <c r="A42" s="27"/>
      <c r="B42" s="28"/>
      <c r="C42" s="28"/>
      <c r="D42" s="26"/>
      <c r="E42" s="26"/>
      <c r="F42" s="15" t="s">
        <v>141</v>
      </c>
      <c r="G42" s="8"/>
      <c r="H42" s="8">
        <v>76800</v>
      </c>
      <c r="I42" s="8">
        <v>76800</v>
      </c>
      <c r="J42" s="8">
        <v>76800</v>
      </c>
    </row>
    <row r="43" spans="1:14" s="11" customFormat="1" ht="18.75" customHeight="1" x14ac:dyDescent="0.2">
      <c r="A43" s="27"/>
      <c r="B43" s="28"/>
      <c r="C43" s="28"/>
      <c r="D43" s="26"/>
      <c r="E43" s="26"/>
      <c r="F43" s="15" t="s">
        <v>70</v>
      </c>
      <c r="G43" s="8">
        <f>G44</f>
        <v>0</v>
      </c>
      <c r="H43" s="8">
        <f t="shared" ref="H43:J43" si="14">H44</f>
        <v>237011.5</v>
      </c>
      <c r="I43" s="8">
        <f t="shared" si="14"/>
        <v>337011.5</v>
      </c>
      <c r="J43" s="8">
        <f t="shared" si="14"/>
        <v>548470</v>
      </c>
    </row>
    <row r="44" spans="1:14" s="11" customFormat="1" ht="20.25" customHeight="1" x14ac:dyDescent="0.2">
      <c r="A44" s="27"/>
      <c r="B44" s="28"/>
      <c r="C44" s="28"/>
      <c r="D44" s="26"/>
      <c r="E44" s="26"/>
      <c r="F44" s="15" t="s">
        <v>71</v>
      </c>
      <c r="G44" s="24"/>
      <c r="H44" s="24">
        <f>79000+59970+34200+88000-24158.5</f>
        <v>237011.5</v>
      </c>
      <c r="I44" s="24">
        <f>79000+49000+59970+98400+34200+88000+39900-85270-26188.5</f>
        <v>337011.5</v>
      </c>
      <c r="J44" s="24">
        <f>79000+49000+59970+98400+34200+88000+39900+80000+20000</f>
        <v>548470</v>
      </c>
    </row>
    <row r="45" spans="1:14" s="11" customFormat="1" ht="34.5" customHeight="1" x14ac:dyDescent="0.2">
      <c r="A45" s="25" t="s">
        <v>73</v>
      </c>
      <c r="B45" s="99"/>
      <c r="C45" s="99"/>
      <c r="D45" s="99"/>
      <c r="E45" s="99"/>
      <c r="F45" s="7" t="s">
        <v>74</v>
      </c>
      <c r="G45" s="13">
        <f>G47</f>
        <v>0</v>
      </c>
      <c r="H45" s="13">
        <f t="shared" ref="H45:J45" si="15">H47</f>
        <v>-313811.5</v>
      </c>
      <c r="I45" s="13">
        <f t="shared" si="15"/>
        <v>-313811.5</v>
      </c>
      <c r="J45" s="13">
        <f t="shared" si="15"/>
        <v>-313811.5</v>
      </c>
      <c r="L45" s="22"/>
      <c r="M45" s="22"/>
      <c r="N45" s="22"/>
    </row>
    <row r="46" spans="1:14" ht="16.5" x14ac:dyDescent="0.2">
      <c r="A46" s="25"/>
      <c r="B46" s="99"/>
      <c r="C46" s="99"/>
      <c r="D46" s="99"/>
      <c r="E46" s="99"/>
      <c r="F46" s="7" t="s">
        <v>75</v>
      </c>
      <c r="G46" s="7"/>
      <c r="H46" s="7"/>
      <c r="I46" s="7"/>
      <c r="J46" s="7"/>
    </row>
    <row r="47" spans="1:14" ht="16.5" x14ac:dyDescent="0.2">
      <c r="A47" s="99"/>
      <c r="B47" s="25" t="s">
        <v>76</v>
      </c>
      <c r="C47" s="99"/>
      <c r="D47" s="99"/>
      <c r="E47" s="99"/>
      <c r="F47" s="7" t="s">
        <v>77</v>
      </c>
      <c r="G47" s="13">
        <f>G49</f>
        <v>0</v>
      </c>
      <c r="H47" s="13">
        <f t="shared" ref="H47:J47" si="16">H49</f>
        <v>-313811.5</v>
      </c>
      <c r="I47" s="13">
        <f t="shared" si="16"/>
        <v>-313811.5</v>
      </c>
      <c r="J47" s="13">
        <f t="shared" si="16"/>
        <v>-313811.5</v>
      </c>
    </row>
    <row r="48" spans="1:14" ht="16.5" x14ac:dyDescent="0.2">
      <c r="A48" s="99"/>
      <c r="B48" s="25"/>
      <c r="C48" s="99"/>
      <c r="D48" s="99"/>
      <c r="E48" s="99"/>
      <c r="F48" s="7" t="s">
        <v>75</v>
      </c>
      <c r="G48" s="7"/>
      <c r="H48" s="7"/>
      <c r="I48" s="7"/>
      <c r="J48" s="7"/>
    </row>
    <row r="49" spans="1:14" ht="16.5" x14ac:dyDescent="0.2">
      <c r="A49" s="99"/>
      <c r="B49" s="99"/>
      <c r="C49" s="25" t="s">
        <v>76</v>
      </c>
      <c r="D49" s="99"/>
      <c r="E49" s="17"/>
      <c r="F49" s="7" t="s">
        <v>78</v>
      </c>
      <c r="G49" s="13">
        <f>G51</f>
        <v>0</v>
      </c>
      <c r="H49" s="13">
        <f t="shared" ref="H49:J49" si="17">H51</f>
        <v>-313811.5</v>
      </c>
      <c r="I49" s="13">
        <f t="shared" si="17"/>
        <v>-313811.5</v>
      </c>
      <c r="J49" s="13">
        <f t="shared" si="17"/>
        <v>-313811.5</v>
      </c>
    </row>
    <row r="50" spans="1:14" ht="16.5" x14ac:dyDescent="0.2">
      <c r="A50" s="99"/>
      <c r="B50" s="99"/>
      <c r="C50" s="25"/>
      <c r="D50" s="99"/>
      <c r="E50" s="17"/>
      <c r="F50" s="7" t="s">
        <v>75</v>
      </c>
      <c r="G50" s="7"/>
      <c r="H50" s="7"/>
      <c r="I50" s="7"/>
      <c r="J50" s="7"/>
    </row>
    <row r="51" spans="1:14" s="151" customFormat="1" ht="27.75" customHeight="1" x14ac:dyDescent="0.2">
      <c r="A51" s="140"/>
      <c r="B51" s="140"/>
      <c r="C51" s="25"/>
      <c r="D51" s="140"/>
      <c r="E51" s="17"/>
      <c r="F51" s="149" t="s">
        <v>81</v>
      </c>
      <c r="G51" s="150">
        <f>G52</f>
        <v>0</v>
      </c>
      <c r="H51" s="150">
        <f t="shared" ref="H51:J51" si="18">H52</f>
        <v>-313811.5</v>
      </c>
      <c r="I51" s="150">
        <f t="shared" si="18"/>
        <v>-313811.5</v>
      </c>
      <c r="J51" s="150">
        <f t="shared" si="18"/>
        <v>-313811.5</v>
      </c>
    </row>
    <row r="52" spans="1:14" s="11" customFormat="1" ht="16.5" x14ac:dyDescent="0.2">
      <c r="A52" s="99"/>
      <c r="B52" s="99"/>
      <c r="C52" s="25"/>
      <c r="D52" s="99" t="s">
        <v>79</v>
      </c>
      <c r="E52" s="17"/>
      <c r="F52" s="7" t="s">
        <v>78</v>
      </c>
      <c r="G52" s="13">
        <f>G54</f>
        <v>0</v>
      </c>
      <c r="H52" s="13">
        <f t="shared" ref="H52:J52" si="19">H54</f>
        <v>-313811.5</v>
      </c>
      <c r="I52" s="13">
        <f t="shared" si="19"/>
        <v>-313811.5</v>
      </c>
      <c r="J52" s="13">
        <f t="shared" si="19"/>
        <v>-313811.5</v>
      </c>
    </row>
    <row r="53" spans="1:14" s="11" customFormat="1" ht="16.5" x14ac:dyDescent="0.2">
      <c r="A53" s="99"/>
      <c r="B53" s="99"/>
      <c r="C53" s="25"/>
      <c r="D53" s="17"/>
      <c r="E53" s="17"/>
      <c r="F53" s="7" t="s">
        <v>75</v>
      </c>
      <c r="G53" s="13"/>
      <c r="H53" s="13"/>
      <c r="I53" s="13"/>
      <c r="J53" s="13"/>
    </row>
    <row r="54" spans="1:14" s="11" customFormat="1" ht="16.5" x14ac:dyDescent="0.2">
      <c r="A54" s="99"/>
      <c r="B54" s="99"/>
      <c r="C54" s="25"/>
      <c r="D54" s="17"/>
      <c r="E54" s="17" t="s">
        <v>80</v>
      </c>
      <c r="F54" s="7" t="s">
        <v>78</v>
      </c>
      <c r="G54" s="5">
        <f>G56</f>
        <v>0</v>
      </c>
      <c r="H54" s="5">
        <f t="shared" ref="H54:J54" si="20">H56</f>
        <v>-313811.5</v>
      </c>
      <c r="I54" s="5">
        <f t="shared" si="20"/>
        <v>-313811.5</v>
      </c>
      <c r="J54" s="5">
        <f t="shared" si="20"/>
        <v>-313811.5</v>
      </c>
    </row>
    <row r="55" spans="1:14" s="11" customFormat="1" ht="19.5" customHeight="1" x14ac:dyDescent="0.2">
      <c r="A55" s="25"/>
      <c r="B55" s="25"/>
      <c r="C55" s="25"/>
      <c r="D55" s="25"/>
      <c r="E55" s="26"/>
      <c r="F55" s="7" t="s">
        <v>21</v>
      </c>
      <c r="G55" s="24"/>
      <c r="H55" s="24"/>
      <c r="I55" s="24"/>
      <c r="J55" s="24"/>
      <c r="K55" s="22"/>
    </row>
    <row r="56" spans="1:14" s="11" customFormat="1" ht="16.5" x14ac:dyDescent="0.2">
      <c r="A56" s="27"/>
      <c r="B56" s="28"/>
      <c r="C56" s="28"/>
      <c r="D56" s="26"/>
      <c r="E56" s="26"/>
      <c r="F56" s="9" t="s">
        <v>81</v>
      </c>
      <c r="G56" s="8">
        <f>G58</f>
        <v>0</v>
      </c>
      <c r="H56" s="8">
        <f t="shared" ref="H56:J56" si="21">H58</f>
        <v>-313811.5</v>
      </c>
      <c r="I56" s="8">
        <f t="shared" si="21"/>
        <v>-313811.5</v>
      </c>
      <c r="J56" s="8">
        <f t="shared" si="21"/>
        <v>-313811.5</v>
      </c>
    </row>
    <row r="57" spans="1:14" s="11" customFormat="1" ht="17.25" customHeight="1" x14ac:dyDescent="0.2">
      <c r="A57" s="27"/>
      <c r="B57" s="28"/>
      <c r="C57" s="28"/>
      <c r="D57" s="26"/>
      <c r="E57" s="26"/>
      <c r="F57" s="15" t="s">
        <v>22</v>
      </c>
      <c r="G57" s="8"/>
      <c r="H57" s="8"/>
      <c r="I57" s="8"/>
      <c r="J57" s="8"/>
    </row>
    <row r="58" spans="1:14" s="11" customFormat="1" ht="16.5" customHeight="1" x14ac:dyDescent="0.2">
      <c r="A58" s="27"/>
      <c r="B58" s="28"/>
      <c r="C58" s="28"/>
      <c r="D58" s="26"/>
      <c r="E58" s="26"/>
      <c r="F58" s="15" t="s">
        <v>54</v>
      </c>
      <c r="G58" s="8">
        <f>G59</f>
        <v>0</v>
      </c>
      <c r="H58" s="8">
        <f t="shared" ref="H58:J60" si="22">H59</f>
        <v>-313811.5</v>
      </c>
      <c r="I58" s="8">
        <f t="shared" si="22"/>
        <v>-313811.5</v>
      </c>
      <c r="J58" s="8">
        <f t="shared" si="22"/>
        <v>-313811.5</v>
      </c>
    </row>
    <row r="59" spans="1:14" s="11" customFormat="1" ht="16.5" x14ac:dyDescent="0.2">
      <c r="A59" s="27"/>
      <c r="B59" s="28"/>
      <c r="C59" s="28"/>
      <c r="D59" s="26"/>
      <c r="E59" s="26"/>
      <c r="F59" s="15" t="s">
        <v>55</v>
      </c>
      <c r="G59" s="8">
        <f>G60</f>
        <v>0</v>
      </c>
      <c r="H59" s="8">
        <f t="shared" si="22"/>
        <v>-313811.5</v>
      </c>
      <c r="I59" s="8">
        <f t="shared" si="22"/>
        <v>-313811.5</v>
      </c>
      <c r="J59" s="8">
        <f t="shared" si="22"/>
        <v>-313811.5</v>
      </c>
    </row>
    <row r="60" spans="1:14" s="11" customFormat="1" ht="16.5" x14ac:dyDescent="0.2">
      <c r="A60" s="27"/>
      <c r="B60" s="28"/>
      <c r="C60" s="28"/>
      <c r="D60" s="26"/>
      <c r="E60" s="26"/>
      <c r="F60" s="15" t="s">
        <v>162</v>
      </c>
      <c r="G60" s="24">
        <f>G61</f>
        <v>0</v>
      </c>
      <c r="H60" s="24">
        <f t="shared" si="22"/>
        <v>-313811.5</v>
      </c>
      <c r="I60" s="24">
        <f t="shared" si="22"/>
        <v>-313811.5</v>
      </c>
      <c r="J60" s="24">
        <f t="shared" si="22"/>
        <v>-313811.5</v>
      </c>
    </row>
    <row r="61" spans="1:14" s="11" customFormat="1" ht="20.25" customHeight="1" x14ac:dyDescent="0.2">
      <c r="A61" s="27"/>
      <c r="B61" s="28"/>
      <c r="C61" s="28"/>
      <c r="D61" s="26"/>
      <c r="E61" s="26"/>
      <c r="F61" s="15" t="s">
        <v>163</v>
      </c>
      <c r="G61" s="8">
        <f>-G44-G42</f>
        <v>0</v>
      </c>
      <c r="H61" s="8">
        <v>-313811.5</v>
      </c>
      <c r="I61" s="8">
        <v>-313811.5</v>
      </c>
      <c r="J61" s="8">
        <v>-313811.5</v>
      </c>
      <c r="L61" s="156"/>
      <c r="M61" s="156"/>
      <c r="N61" s="156"/>
    </row>
    <row r="62" spans="1:14" x14ac:dyDescent="0.2">
      <c r="A62" s="29"/>
      <c r="B62" s="29"/>
      <c r="C62" s="29"/>
      <c r="D62" s="29"/>
      <c r="E62" s="29"/>
    </row>
    <row r="63" spans="1:14" s="151" customFormat="1" ht="19.5" customHeight="1" x14ac:dyDescent="0.2">
      <c r="A63" s="29"/>
      <c r="B63" s="29"/>
      <c r="C63" s="29"/>
      <c r="D63" s="29"/>
      <c r="E63" s="29"/>
      <c r="H63" s="154"/>
      <c r="I63" s="155"/>
      <c r="J63" s="155"/>
      <c r="L63" s="156"/>
      <c r="M63" s="156"/>
      <c r="N63" s="156"/>
    </row>
    <row r="64" spans="1:14" x14ac:dyDescent="0.2">
      <c r="A64" s="29"/>
      <c r="B64" s="29"/>
      <c r="C64" s="29"/>
      <c r="D64" s="29"/>
      <c r="E64" s="29"/>
    </row>
    <row r="65" spans="1:8" x14ac:dyDescent="0.2">
      <c r="A65" s="29"/>
      <c r="B65" s="29"/>
      <c r="C65" s="29"/>
      <c r="D65" s="29"/>
      <c r="E65" s="29"/>
    </row>
    <row r="66" spans="1:8" x14ac:dyDescent="0.2">
      <c r="A66" s="29"/>
      <c r="B66" s="29"/>
      <c r="C66" s="29"/>
      <c r="D66" s="29"/>
      <c r="E66" s="29"/>
      <c r="H66" s="115"/>
    </row>
    <row r="67" spans="1:8" x14ac:dyDescent="0.2">
      <c r="A67" s="29"/>
      <c r="B67" s="29"/>
      <c r="C67" s="29"/>
      <c r="D67" s="29"/>
      <c r="E67" s="29"/>
    </row>
    <row r="68" spans="1:8" x14ac:dyDescent="0.2">
      <c r="A68" s="29"/>
      <c r="B68" s="29"/>
      <c r="C68" s="29"/>
      <c r="D68" s="29"/>
      <c r="E68" s="29"/>
    </row>
    <row r="69" spans="1:8" x14ac:dyDescent="0.2">
      <c r="A69" s="29"/>
      <c r="B69" s="29"/>
      <c r="C69" s="29"/>
      <c r="D69" s="29"/>
      <c r="E69" s="29"/>
    </row>
    <row r="70" spans="1:8" x14ac:dyDescent="0.2">
      <c r="A70" s="29"/>
      <c r="B70" s="29"/>
      <c r="C70" s="29"/>
      <c r="D70" s="29"/>
      <c r="E70" s="29"/>
    </row>
    <row r="71" spans="1:8" x14ac:dyDescent="0.2">
      <c r="A71" s="29"/>
      <c r="B71" s="29"/>
      <c r="C71" s="29"/>
      <c r="D71" s="29"/>
      <c r="E71" s="29"/>
    </row>
    <row r="72" spans="1:8" x14ac:dyDescent="0.2">
      <c r="A72" s="29"/>
      <c r="B72" s="29"/>
      <c r="C72" s="29"/>
      <c r="D72" s="29"/>
      <c r="E72" s="29"/>
    </row>
  </sheetData>
  <mergeCells count="5">
    <mergeCell ref="A2:J2"/>
    <mergeCell ref="A4:C4"/>
    <mergeCell ref="D4:E4"/>
    <mergeCell ref="F4:F5"/>
    <mergeCell ref="G4:J4"/>
  </mergeCells>
  <pageMargins left="0.196850393700787" right="0.23622047244094499" top="0.47244094488188998" bottom="0.511811023622047" header="0.31496062992126" footer="0.31496062992126"/>
  <pageSetup paperSize="9" scale="75" firstPageNumber="6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zoomScaleNormal="100" workbookViewId="0">
      <selection activeCell="G6" sqref="G6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57.83203125" style="1" customWidth="1"/>
    <col min="4" max="4" width="18.1640625" style="1" customWidth="1"/>
    <col min="5" max="5" width="22.1640625" style="1" customWidth="1"/>
    <col min="6" max="6" width="19.1640625" style="1" customWidth="1"/>
    <col min="7" max="7" width="19.5" style="1" customWidth="1"/>
    <col min="8" max="8" width="18.5" style="1" customWidth="1"/>
    <col min="9" max="9" width="14" style="1" bestFit="1" customWidth="1"/>
    <col min="10" max="16384" width="10.6640625" style="1"/>
  </cols>
  <sheetData>
    <row r="1" spans="1:11" ht="27.75" customHeight="1" x14ac:dyDescent="0.3">
      <c r="G1" s="44" t="s">
        <v>115</v>
      </c>
    </row>
    <row r="2" spans="1:11" ht="42" customHeight="1" x14ac:dyDescent="0.3">
      <c r="A2" s="177" t="s">
        <v>139</v>
      </c>
      <c r="B2" s="177"/>
      <c r="C2" s="177"/>
      <c r="D2" s="177"/>
      <c r="E2" s="177"/>
      <c r="F2" s="177"/>
      <c r="G2" s="177"/>
    </row>
    <row r="3" spans="1:11" x14ac:dyDescent="0.3">
      <c r="B3" s="40"/>
      <c r="C3" s="40"/>
      <c r="D3" s="40"/>
      <c r="E3" s="40"/>
      <c r="F3" s="40"/>
      <c r="G3" s="49" t="s">
        <v>136</v>
      </c>
    </row>
    <row r="4" spans="1:11" ht="45.75" customHeight="1" x14ac:dyDescent="0.3">
      <c r="A4" s="203" t="s">
        <v>0</v>
      </c>
      <c r="B4" s="204"/>
      <c r="C4" s="205" t="s">
        <v>116</v>
      </c>
      <c r="D4" s="207" t="s">
        <v>34</v>
      </c>
      <c r="E4" s="208"/>
      <c r="F4" s="208"/>
      <c r="G4" s="209"/>
    </row>
    <row r="5" spans="1:11" ht="57" customHeight="1" x14ac:dyDescent="0.3">
      <c r="A5" s="87" t="s">
        <v>117</v>
      </c>
      <c r="B5" s="87" t="s">
        <v>118</v>
      </c>
      <c r="C5" s="206"/>
      <c r="D5" s="88" t="s">
        <v>66</v>
      </c>
      <c r="E5" s="88" t="s">
        <v>67</v>
      </c>
      <c r="F5" s="88" t="s">
        <v>68</v>
      </c>
      <c r="G5" s="98" t="s">
        <v>36</v>
      </c>
    </row>
    <row r="6" spans="1:11" s="6" customFormat="1" x14ac:dyDescent="0.3">
      <c r="A6" s="72"/>
      <c r="B6" s="72"/>
      <c r="C6" s="89" t="s">
        <v>29</v>
      </c>
      <c r="D6" s="90">
        <f>D8+D13</f>
        <v>0</v>
      </c>
      <c r="E6" s="90">
        <f>E8+E13</f>
        <v>0</v>
      </c>
      <c r="F6" s="90">
        <f t="shared" ref="F6:G6" si="0">F8+F13</f>
        <v>100000</v>
      </c>
      <c r="G6" s="90">
        <f t="shared" si="0"/>
        <v>311458.5</v>
      </c>
      <c r="H6" s="91"/>
      <c r="I6" s="91"/>
      <c r="J6" s="91"/>
      <c r="K6" s="91"/>
    </row>
    <row r="7" spans="1:11" x14ac:dyDescent="0.3">
      <c r="A7" s="87"/>
      <c r="B7" s="87"/>
      <c r="C7" s="92" t="s">
        <v>3</v>
      </c>
      <c r="D7" s="92"/>
      <c r="E7" s="92"/>
      <c r="F7" s="92"/>
      <c r="G7" s="98"/>
    </row>
    <row r="8" spans="1:11" x14ac:dyDescent="0.3">
      <c r="A8" s="85"/>
      <c r="B8" s="86"/>
      <c r="C8" s="86" t="s">
        <v>112</v>
      </c>
      <c r="D8" s="33">
        <f>D10</f>
        <v>0</v>
      </c>
      <c r="E8" s="33">
        <f t="shared" ref="E8:G8" si="1">E10</f>
        <v>313811.5</v>
      </c>
      <c r="F8" s="33">
        <f t="shared" si="1"/>
        <v>413811.5</v>
      </c>
      <c r="G8" s="33">
        <f t="shared" si="1"/>
        <v>625270</v>
      </c>
    </row>
    <row r="9" spans="1:11" x14ac:dyDescent="0.3">
      <c r="A9" s="85"/>
      <c r="B9" s="85"/>
      <c r="C9" s="85" t="s">
        <v>113</v>
      </c>
      <c r="D9" s="85"/>
      <c r="E9" s="85"/>
      <c r="F9" s="85"/>
      <c r="G9" s="85"/>
    </row>
    <row r="10" spans="1:11" ht="51.75" x14ac:dyDescent="0.3">
      <c r="A10" s="85">
        <v>1023</v>
      </c>
      <c r="B10" s="85">
        <v>31001</v>
      </c>
      <c r="C10" s="42" t="s">
        <v>114</v>
      </c>
      <c r="D10" s="33">
        <f>D12</f>
        <v>0</v>
      </c>
      <c r="E10" s="33">
        <f t="shared" ref="E10:G10" si="2">E12</f>
        <v>313811.5</v>
      </c>
      <c r="F10" s="33">
        <f t="shared" si="2"/>
        <v>413811.5</v>
      </c>
      <c r="G10" s="33">
        <f t="shared" si="2"/>
        <v>625270</v>
      </c>
    </row>
    <row r="11" spans="1:11" x14ac:dyDescent="0.3">
      <c r="A11" s="85"/>
      <c r="B11" s="85"/>
      <c r="C11" s="85" t="s">
        <v>119</v>
      </c>
      <c r="D11" s="85"/>
      <c r="E11" s="85"/>
      <c r="F11" s="85"/>
      <c r="G11" s="85"/>
    </row>
    <row r="12" spans="1:11" ht="24.75" customHeight="1" x14ac:dyDescent="0.3">
      <c r="A12" s="85"/>
      <c r="B12" s="85"/>
      <c r="C12" s="42" t="s">
        <v>1</v>
      </c>
      <c r="D12" s="33">
        <f>'Հավելված 3'!G34</f>
        <v>0</v>
      </c>
      <c r="E12" s="33">
        <f>'Հավելված 3'!H34</f>
        <v>313811.5</v>
      </c>
      <c r="F12" s="33">
        <f>'Հավելված 3'!I34</f>
        <v>413811.5</v>
      </c>
      <c r="G12" s="33">
        <f>'Հավելված 3'!J34</f>
        <v>625270</v>
      </c>
    </row>
    <row r="13" spans="1:11" x14ac:dyDescent="0.3">
      <c r="A13" s="85"/>
      <c r="B13" s="86"/>
      <c r="C13" s="86" t="s">
        <v>164</v>
      </c>
      <c r="D13" s="33">
        <f t="shared" ref="D13:F13" si="3">D15</f>
        <v>0</v>
      </c>
      <c r="E13" s="33">
        <f t="shared" si="3"/>
        <v>-313811.5</v>
      </c>
      <c r="F13" s="33">
        <f t="shared" si="3"/>
        <v>-313811.5</v>
      </c>
      <c r="G13" s="33">
        <f>G15</f>
        <v>-313811.5</v>
      </c>
    </row>
    <row r="14" spans="1:11" ht="20.25" customHeight="1" x14ac:dyDescent="0.3">
      <c r="A14" s="85"/>
      <c r="B14" s="85"/>
      <c r="C14" s="85" t="s">
        <v>113</v>
      </c>
      <c r="D14" s="85"/>
      <c r="E14" s="85"/>
      <c r="F14" s="85"/>
      <c r="G14" s="85"/>
    </row>
    <row r="15" spans="1:11" ht="20.25" customHeight="1" x14ac:dyDescent="0.3">
      <c r="A15" s="85">
        <v>1139</v>
      </c>
      <c r="B15" s="85">
        <v>11001</v>
      </c>
      <c r="C15" s="42" t="s">
        <v>165</v>
      </c>
      <c r="D15" s="33">
        <f>'Հավելված 3'!G54</f>
        <v>0</v>
      </c>
      <c r="E15" s="33">
        <f>'Հավելված 3'!H54</f>
        <v>-313811.5</v>
      </c>
      <c r="F15" s="33">
        <f>'Հավելված 3'!I54</f>
        <v>-313811.5</v>
      </c>
      <c r="G15" s="33">
        <f>'Հավելված 3'!J54</f>
        <v>-313811.5</v>
      </c>
    </row>
  </sheetData>
  <mergeCells count="4">
    <mergeCell ref="A2:G2"/>
    <mergeCell ref="A4:B4"/>
    <mergeCell ref="C4:C5"/>
    <mergeCell ref="D4:G4"/>
  </mergeCells>
  <pageMargins left="0.70866141732283505" right="0.70866141732283505" top="0.74803149606299202" bottom="0.74803149606299202" header="0.31496062992126" footer="0.31496062992126"/>
  <pageSetup scale="80" firstPageNumber="9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6"/>
  <sheetViews>
    <sheetView topLeftCell="A124" zoomScaleNormal="100" zoomScaleSheetLayoutView="100" workbookViewId="0">
      <selection activeCell="E93" sqref="E93"/>
    </sheetView>
  </sheetViews>
  <sheetFormatPr defaultColWidth="10.6640625" defaultRowHeight="17.25" x14ac:dyDescent="0.3"/>
  <cols>
    <col min="1" max="1" width="48.83203125" style="119" customWidth="1"/>
    <col min="2" max="2" width="72.5" style="119" customWidth="1"/>
    <col min="3" max="3" width="17.5" style="119" customWidth="1"/>
    <col min="4" max="4" width="16.83203125" style="119" customWidth="1"/>
    <col min="5" max="5" width="17" style="119" customWidth="1"/>
    <col min="6" max="6" width="19.33203125" style="119" customWidth="1"/>
    <col min="7" max="7" width="10.83203125" style="119" customWidth="1"/>
    <col min="8" max="8" width="12.5" style="119" customWidth="1"/>
    <col min="9" max="9" width="17.33203125" style="119" customWidth="1"/>
    <col min="10" max="10" width="18.83203125" style="119" customWidth="1"/>
    <col min="11" max="11" width="20" style="119" customWidth="1"/>
    <col min="12" max="12" width="18.5" style="119" bestFit="1" customWidth="1"/>
    <col min="13" max="13" width="23.6640625" style="119" bestFit="1" customWidth="1"/>
    <col min="14" max="14" width="6" style="119" customWidth="1"/>
    <col min="15" max="15" width="19.6640625" style="119" customWidth="1"/>
    <col min="16" max="16" width="2.6640625" style="119" customWidth="1"/>
    <col min="17" max="17" width="26.1640625" style="119" bestFit="1" customWidth="1"/>
    <col min="18" max="18" width="18.83203125" style="119" bestFit="1" customWidth="1"/>
    <col min="19" max="16384" width="10.6640625" style="119"/>
  </cols>
  <sheetData>
    <row r="1" spans="1:11" x14ac:dyDescent="0.3">
      <c r="F1" s="34" t="s">
        <v>120</v>
      </c>
    </row>
    <row r="2" spans="1:11" x14ac:dyDescent="0.3">
      <c r="F2" s="34" t="s">
        <v>48</v>
      </c>
    </row>
    <row r="3" spans="1:11" ht="53.25" customHeight="1" x14ac:dyDescent="0.3">
      <c r="A3" s="219" t="s">
        <v>181</v>
      </c>
      <c r="B3" s="219"/>
      <c r="C3" s="219"/>
      <c r="D3" s="219"/>
      <c r="E3" s="219"/>
      <c r="F3" s="219"/>
    </row>
    <row r="4" spans="1:11" ht="18.75" customHeight="1" x14ac:dyDescent="0.3"/>
    <row r="5" spans="1:11" x14ac:dyDescent="0.3">
      <c r="A5" s="220" t="s">
        <v>1</v>
      </c>
      <c r="B5" s="220"/>
      <c r="C5" s="220"/>
      <c r="D5" s="220"/>
      <c r="E5" s="220"/>
      <c r="F5" s="220"/>
    </row>
    <row r="6" spans="1:11" ht="11.25" customHeight="1" x14ac:dyDescent="0.3"/>
    <row r="7" spans="1:11" x14ac:dyDescent="0.3">
      <c r="A7" s="212" t="s">
        <v>6</v>
      </c>
      <c r="B7" s="212"/>
      <c r="C7" s="213"/>
      <c r="D7" s="213"/>
      <c r="E7" s="213"/>
      <c r="F7" s="212"/>
    </row>
    <row r="9" spans="1:11" x14ac:dyDescent="0.3">
      <c r="A9" s="120" t="s">
        <v>7</v>
      </c>
      <c r="B9" s="120" t="s">
        <v>8</v>
      </c>
      <c r="C9" s="37"/>
      <c r="D9" s="37"/>
      <c r="E9" s="37"/>
    </row>
    <row r="10" spans="1:11" x14ac:dyDescent="0.3">
      <c r="A10" s="121">
        <v>1023</v>
      </c>
      <c r="B10" s="35" t="s">
        <v>2</v>
      </c>
      <c r="C10" s="36"/>
      <c r="D10" s="36"/>
      <c r="E10" s="36"/>
    </row>
    <row r="11" spans="1:11" x14ac:dyDescent="0.3">
      <c r="A11" s="122"/>
    </row>
    <row r="12" spans="1:11" x14ac:dyDescent="0.3">
      <c r="A12" s="37" t="s">
        <v>9</v>
      </c>
    </row>
    <row r="13" spans="1:11" ht="37.5" hidden="1" customHeight="1" x14ac:dyDescent="0.3">
      <c r="A13" s="123" t="s">
        <v>187</v>
      </c>
      <c r="B13" s="32">
        <v>1023</v>
      </c>
      <c r="C13" s="214" t="s">
        <v>24</v>
      </c>
      <c r="D13" s="215"/>
      <c r="E13" s="215"/>
      <c r="F13" s="216"/>
    </row>
    <row r="14" spans="1:11" ht="41.25" hidden="1" customHeight="1" x14ac:dyDescent="0.3">
      <c r="A14" s="62" t="s">
        <v>188</v>
      </c>
      <c r="B14" s="104">
        <v>11001</v>
      </c>
      <c r="C14" s="63" t="s">
        <v>66</v>
      </c>
      <c r="D14" s="63" t="s">
        <v>67</v>
      </c>
      <c r="E14" s="63" t="s">
        <v>68</v>
      </c>
      <c r="F14" s="63" t="s">
        <v>36</v>
      </c>
    </row>
    <row r="15" spans="1:11" ht="41.25" hidden="1" customHeight="1" x14ac:dyDescent="0.3">
      <c r="A15" s="62" t="s">
        <v>10</v>
      </c>
      <c r="B15" s="32" t="s">
        <v>189</v>
      </c>
      <c r="C15" s="32"/>
      <c r="D15" s="32"/>
      <c r="E15" s="32"/>
      <c r="F15" s="123"/>
    </row>
    <row r="16" spans="1:11" ht="80.25" hidden="1" customHeight="1" x14ac:dyDescent="0.3">
      <c r="A16" s="62" t="s">
        <v>190</v>
      </c>
      <c r="B16" s="62" t="s">
        <v>191</v>
      </c>
      <c r="C16" s="62"/>
      <c r="D16" s="62"/>
      <c r="E16" s="62"/>
      <c r="F16" s="123"/>
      <c r="H16" s="124"/>
      <c r="I16" s="124"/>
      <c r="J16" s="124"/>
      <c r="K16" s="124"/>
    </row>
    <row r="17" spans="1:18" ht="42" hidden="1" customHeight="1" x14ac:dyDescent="0.3">
      <c r="A17" s="62" t="s">
        <v>192</v>
      </c>
      <c r="B17" s="62" t="s">
        <v>26</v>
      </c>
      <c r="C17" s="62"/>
      <c r="D17" s="62"/>
      <c r="E17" s="62"/>
      <c r="F17" s="123"/>
    </row>
    <row r="18" spans="1:18" ht="34.5" hidden="1" x14ac:dyDescent="0.3">
      <c r="A18" s="62" t="s">
        <v>193</v>
      </c>
      <c r="B18" s="62" t="s">
        <v>1</v>
      </c>
      <c r="C18" s="62"/>
      <c r="D18" s="62"/>
      <c r="E18" s="62"/>
      <c r="F18" s="123"/>
    </row>
    <row r="19" spans="1:18" ht="24" hidden="1" customHeight="1" x14ac:dyDescent="0.3">
      <c r="A19" s="214" t="s">
        <v>11</v>
      </c>
      <c r="B19" s="216"/>
      <c r="C19" s="107"/>
      <c r="D19" s="107"/>
      <c r="E19" s="107"/>
      <c r="F19" s="107"/>
      <c r="I19" s="124"/>
      <c r="J19" s="124"/>
      <c r="K19" s="124"/>
      <c r="L19" s="124"/>
      <c r="M19" s="124"/>
      <c r="N19" s="124"/>
      <c r="O19" s="124"/>
    </row>
    <row r="20" spans="1:18" ht="23.25" hidden="1" customHeight="1" x14ac:dyDescent="0.3">
      <c r="A20" s="125" t="s">
        <v>13</v>
      </c>
      <c r="B20" s="126"/>
      <c r="C20" s="33">
        <f>'Հավելված 3'!G17</f>
        <v>0</v>
      </c>
      <c r="D20" s="33">
        <f>'Հավելված 3'!H17</f>
        <v>0</v>
      </c>
      <c r="E20" s="33">
        <f>'Հավելված 3'!I17</f>
        <v>0</v>
      </c>
      <c r="F20" s="33">
        <f>'Հավելված 3'!J17</f>
        <v>0</v>
      </c>
      <c r="I20" s="124"/>
      <c r="J20" s="124"/>
      <c r="K20" s="124"/>
    </row>
    <row r="21" spans="1:18" x14ac:dyDescent="0.3">
      <c r="A21" s="37"/>
      <c r="I21" s="124"/>
      <c r="J21" s="124"/>
      <c r="K21" s="124"/>
      <c r="L21" s="124"/>
      <c r="M21" s="124"/>
      <c r="N21" s="124"/>
      <c r="O21" s="124"/>
    </row>
    <row r="22" spans="1:18" ht="37.5" customHeight="1" x14ac:dyDescent="0.3">
      <c r="A22" s="123" t="s">
        <v>60</v>
      </c>
      <c r="B22" s="32" t="s">
        <v>174</v>
      </c>
      <c r="C22" s="214" t="s">
        <v>35</v>
      </c>
      <c r="D22" s="215"/>
      <c r="E22" s="215"/>
      <c r="F22" s="216"/>
    </row>
    <row r="23" spans="1:18" ht="41.25" customHeight="1" x14ac:dyDescent="0.3">
      <c r="A23" s="62" t="s">
        <v>61</v>
      </c>
      <c r="B23" s="104" t="s">
        <v>175</v>
      </c>
      <c r="C23" s="63" t="s">
        <v>66</v>
      </c>
      <c r="D23" s="63" t="s">
        <v>67</v>
      </c>
      <c r="E23" s="63" t="s">
        <v>68</v>
      </c>
      <c r="F23" s="63" t="s">
        <v>36</v>
      </c>
    </row>
    <row r="24" spans="1:18" ht="41.25" customHeight="1" x14ac:dyDescent="0.3">
      <c r="A24" s="62" t="s">
        <v>62</v>
      </c>
      <c r="B24" s="32" t="s">
        <v>176</v>
      </c>
      <c r="C24" s="32"/>
      <c r="D24" s="32"/>
      <c r="E24" s="32"/>
      <c r="F24" s="123"/>
    </row>
    <row r="25" spans="1:18" ht="80.25" customHeight="1" x14ac:dyDescent="0.3">
      <c r="A25" s="62" t="s">
        <v>63</v>
      </c>
      <c r="B25" s="62" t="s">
        <v>177</v>
      </c>
      <c r="C25" s="62"/>
      <c r="D25" s="62"/>
      <c r="E25" s="62"/>
      <c r="F25" s="123"/>
      <c r="H25" s="124"/>
      <c r="I25" s="124"/>
      <c r="J25" s="124"/>
      <c r="K25" s="124"/>
    </row>
    <row r="26" spans="1:18" ht="42" customHeight="1" x14ac:dyDescent="0.3">
      <c r="A26" s="62" t="s">
        <v>64</v>
      </c>
      <c r="B26" s="62" t="s">
        <v>26</v>
      </c>
      <c r="C26" s="62"/>
      <c r="D26" s="62"/>
      <c r="E26" s="62"/>
      <c r="F26" s="123"/>
      <c r="I26" s="129"/>
    </row>
    <row r="27" spans="1:18" ht="51.75" x14ac:dyDescent="0.3">
      <c r="A27" s="62" t="s">
        <v>178</v>
      </c>
      <c r="B27" s="62" t="s">
        <v>59</v>
      </c>
      <c r="C27" s="62"/>
      <c r="D27" s="62"/>
      <c r="E27" s="62"/>
      <c r="F27" s="123"/>
      <c r="R27" s="127"/>
    </row>
    <row r="28" spans="1:18" ht="24" customHeight="1" x14ac:dyDescent="0.3">
      <c r="A28" s="214" t="s">
        <v>11</v>
      </c>
      <c r="B28" s="216"/>
      <c r="C28" s="107"/>
      <c r="D28" s="107"/>
      <c r="E28" s="107"/>
      <c r="F28" s="107"/>
    </row>
    <row r="29" spans="1:18" ht="24" customHeight="1" x14ac:dyDescent="0.3">
      <c r="A29" s="210" t="s">
        <v>179</v>
      </c>
      <c r="B29" s="211"/>
      <c r="C29" s="107"/>
      <c r="D29" s="107"/>
      <c r="E29" s="128">
        <v>-1600</v>
      </c>
      <c r="F29" s="128">
        <v>-7500</v>
      </c>
      <c r="N29" s="130"/>
      <c r="O29" s="130"/>
      <c r="Q29" s="127"/>
    </row>
    <row r="30" spans="1:18" ht="24" customHeight="1" x14ac:dyDescent="0.3">
      <c r="A30" s="210" t="s">
        <v>180</v>
      </c>
      <c r="B30" s="211"/>
      <c r="C30" s="107"/>
      <c r="D30" s="107"/>
      <c r="E30" s="128">
        <v>-23600</v>
      </c>
      <c r="F30" s="128">
        <v>-67016.25</v>
      </c>
      <c r="N30" s="130"/>
      <c r="O30" s="130"/>
      <c r="Q30" s="127"/>
    </row>
    <row r="31" spans="1:18" ht="23.25" customHeight="1" x14ac:dyDescent="0.3">
      <c r="A31" s="125" t="s">
        <v>13</v>
      </c>
      <c r="B31" s="126"/>
      <c r="C31" s="33">
        <f>'Հավելված 3'!G26</f>
        <v>0</v>
      </c>
      <c r="D31" s="33">
        <f>'Հավելված 3'!H26</f>
        <v>0</v>
      </c>
      <c r="E31" s="33">
        <f>'Հավելված 3'!I26</f>
        <v>-100000</v>
      </c>
      <c r="F31" s="33">
        <f>'Հավելված 3'!J26</f>
        <v>-311458.5</v>
      </c>
    </row>
    <row r="32" spans="1:18" x14ac:dyDescent="0.3">
      <c r="A32" s="122"/>
      <c r="F32" s="38"/>
      <c r="Q32" s="129"/>
    </row>
    <row r="33" spans="1:12" ht="37.5" customHeight="1" x14ac:dyDescent="0.3">
      <c r="A33" s="123" t="s">
        <v>60</v>
      </c>
      <c r="B33" s="32">
        <v>1023</v>
      </c>
      <c r="C33" s="214" t="s">
        <v>24</v>
      </c>
      <c r="D33" s="215"/>
      <c r="E33" s="215"/>
      <c r="F33" s="216"/>
      <c r="I33" s="129"/>
      <c r="K33" s="127"/>
      <c r="L33" s="129"/>
    </row>
    <row r="34" spans="1:12" ht="41.25" customHeight="1" x14ac:dyDescent="0.3">
      <c r="A34" s="62" t="s">
        <v>61</v>
      </c>
      <c r="B34" s="104">
        <v>31001</v>
      </c>
      <c r="C34" s="63" t="s">
        <v>66</v>
      </c>
      <c r="D34" s="63" t="s">
        <v>67</v>
      </c>
      <c r="E34" s="63" t="s">
        <v>68</v>
      </c>
      <c r="F34" s="63" t="s">
        <v>36</v>
      </c>
      <c r="J34" s="131"/>
      <c r="K34" s="127"/>
    </row>
    <row r="35" spans="1:12" ht="41.25" customHeight="1" x14ac:dyDescent="0.3">
      <c r="A35" s="62" t="s">
        <v>62</v>
      </c>
      <c r="B35" s="32" t="s">
        <v>56</v>
      </c>
      <c r="C35" s="32"/>
      <c r="D35" s="32"/>
      <c r="E35" s="32"/>
      <c r="F35" s="123"/>
    </row>
    <row r="36" spans="1:12" ht="53.25" customHeight="1" x14ac:dyDescent="0.3">
      <c r="A36" s="62" t="s">
        <v>63</v>
      </c>
      <c r="B36" s="62" t="s">
        <v>57</v>
      </c>
      <c r="C36" s="62"/>
      <c r="D36" s="62"/>
      <c r="E36" s="62"/>
      <c r="F36" s="123"/>
      <c r="H36" s="124"/>
      <c r="I36" s="124"/>
      <c r="J36" s="124"/>
      <c r="K36" s="124"/>
    </row>
    <row r="37" spans="1:12" ht="42" customHeight="1" x14ac:dyDescent="0.3">
      <c r="A37" s="62" t="s">
        <v>64</v>
      </c>
      <c r="B37" s="62" t="s">
        <v>58</v>
      </c>
      <c r="C37" s="62"/>
      <c r="D37" s="62"/>
      <c r="E37" s="62"/>
      <c r="F37" s="123"/>
    </row>
    <row r="38" spans="1:12" ht="34.5" x14ac:dyDescent="0.3">
      <c r="A38" s="62" t="s">
        <v>65</v>
      </c>
      <c r="B38" s="62" t="s">
        <v>59</v>
      </c>
      <c r="C38" s="62"/>
      <c r="D38" s="62"/>
      <c r="E38" s="62"/>
      <c r="F38" s="123"/>
    </row>
    <row r="39" spans="1:12" x14ac:dyDescent="0.3">
      <c r="A39" s="214" t="s">
        <v>11</v>
      </c>
      <c r="B39" s="216"/>
      <c r="C39" s="107"/>
      <c r="D39" s="107"/>
      <c r="E39" s="107"/>
      <c r="F39" s="107"/>
    </row>
    <row r="40" spans="1:12" x14ac:dyDescent="0.3">
      <c r="A40" s="210" t="s">
        <v>142</v>
      </c>
      <c r="B40" s="211"/>
      <c r="C40" s="107"/>
      <c r="D40" s="107">
        <v>24</v>
      </c>
      <c r="E40" s="107">
        <v>24</v>
      </c>
      <c r="F40" s="107">
        <v>24</v>
      </c>
    </row>
    <row r="41" spans="1:12" ht="23.25" customHeight="1" x14ac:dyDescent="0.3">
      <c r="A41" s="210" t="s">
        <v>183</v>
      </c>
      <c r="B41" s="211"/>
      <c r="C41" s="107"/>
      <c r="D41" s="107">
        <v>77</v>
      </c>
      <c r="E41" s="107">
        <v>77</v>
      </c>
      <c r="F41" s="107">
        <v>77</v>
      </c>
    </row>
    <row r="42" spans="1:12" ht="19.5" customHeight="1" x14ac:dyDescent="0.3">
      <c r="A42" s="132" t="s">
        <v>184</v>
      </c>
      <c r="B42" s="133"/>
      <c r="C42" s="107"/>
      <c r="D42" s="107">
        <v>29</v>
      </c>
      <c r="E42" s="107">
        <v>29</v>
      </c>
      <c r="F42" s="107">
        <v>29</v>
      </c>
    </row>
    <row r="43" spans="1:12" x14ac:dyDescent="0.3">
      <c r="A43" s="210" t="s">
        <v>140</v>
      </c>
      <c r="B43" s="211"/>
      <c r="C43" s="107"/>
      <c r="D43" s="107">
        <v>3</v>
      </c>
      <c r="E43" s="107">
        <v>6</v>
      </c>
      <c r="F43" s="107">
        <v>9</v>
      </c>
      <c r="H43" s="124"/>
    </row>
    <row r="44" spans="1:12" x14ac:dyDescent="0.3">
      <c r="A44" s="125" t="s">
        <v>13</v>
      </c>
      <c r="B44" s="126"/>
      <c r="C44" s="33">
        <f>'Հավելված 3'!G34</f>
        <v>0</v>
      </c>
      <c r="D44" s="33">
        <f>'Հավելված 3'!H34</f>
        <v>313811.5</v>
      </c>
      <c r="E44" s="33">
        <f>'Հավելված 3'!I34</f>
        <v>413811.5</v>
      </c>
      <c r="F44" s="33">
        <f>'Հավելված 3'!J34</f>
        <v>625270</v>
      </c>
    </row>
    <row r="46" spans="1:12" ht="23.25" customHeight="1" x14ac:dyDescent="0.3">
      <c r="A46" s="134"/>
      <c r="B46" s="135"/>
      <c r="C46" s="39"/>
      <c r="D46" s="39"/>
      <c r="E46" s="39"/>
      <c r="F46" s="39"/>
    </row>
    <row r="47" spans="1:12" x14ac:dyDescent="0.3">
      <c r="A47" s="218" t="s">
        <v>89</v>
      </c>
      <c r="B47" s="218"/>
      <c r="C47" s="218"/>
      <c r="D47" s="218"/>
      <c r="E47" s="218"/>
      <c r="F47" s="218"/>
    </row>
    <row r="48" spans="1:12" ht="11.25" customHeight="1" x14ac:dyDescent="0.3"/>
    <row r="49" spans="1:6" x14ac:dyDescent="0.3">
      <c r="A49" s="212" t="s">
        <v>6</v>
      </c>
      <c r="B49" s="212"/>
      <c r="C49" s="213"/>
      <c r="D49" s="213"/>
      <c r="E49" s="213"/>
      <c r="F49" s="212"/>
    </row>
    <row r="50" spans="1:6" x14ac:dyDescent="0.3">
      <c r="A50" s="23"/>
      <c r="B50" s="23"/>
      <c r="C50" s="23"/>
      <c r="D50" s="23"/>
      <c r="E50" s="23"/>
      <c r="F50" s="23"/>
    </row>
    <row r="51" spans="1:6" s="136" customFormat="1" x14ac:dyDescent="0.3">
      <c r="A51" s="120" t="s">
        <v>90</v>
      </c>
      <c r="B51" s="120" t="s">
        <v>91</v>
      </c>
      <c r="C51" s="37"/>
      <c r="D51" s="37"/>
      <c r="E51" s="37"/>
      <c r="F51" s="119"/>
    </row>
    <row r="52" spans="1:6" s="136" customFormat="1" x14ac:dyDescent="0.3">
      <c r="A52" s="121" t="s">
        <v>92</v>
      </c>
      <c r="B52" s="35" t="s">
        <v>93</v>
      </c>
      <c r="C52" s="36"/>
      <c r="D52" s="36"/>
      <c r="E52" s="36"/>
      <c r="F52" s="119"/>
    </row>
    <row r="53" spans="1:6" s="136" customFormat="1" x14ac:dyDescent="0.3">
      <c r="A53" s="122"/>
      <c r="B53" s="119"/>
      <c r="C53" s="119"/>
      <c r="D53" s="119"/>
      <c r="E53" s="119"/>
      <c r="F53" s="119"/>
    </row>
    <row r="54" spans="1:6" s="136" customFormat="1" x14ac:dyDescent="0.3">
      <c r="A54" s="37" t="s">
        <v>94</v>
      </c>
      <c r="B54" s="119"/>
      <c r="C54" s="119"/>
      <c r="D54" s="119"/>
      <c r="E54" s="119"/>
      <c r="F54" s="119"/>
    </row>
    <row r="55" spans="1:6" s="136" customFormat="1" x14ac:dyDescent="0.3">
      <c r="A55" s="122"/>
      <c r="B55" s="119"/>
      <c r="C55" s="119"/>
      <c r="D55" s="119"/>
      <c r="E55" s="119"/>
      <c r="F55" s="38"/>
    </row>
    <row r="56" spans="1:6" s="136" customFormat="1" ht="36" customHeight="1" x14ac:dyDescent="0.2">
      <c r="A56" s="123" t="s">
        <v>60</v>
      </c>
      <c r="B56" s="32" t="s">
        <v>92</v>
      </c>
      <c r="C56" s="214" t="s">
        <v>35</v>
      </c>
      <c r="D56" s="215"/>
      <c r="E56" s="215"/>
      <c r="F56" s="216"/>
    </row>
    <row r="57" spans="1:6" s="136" customFormat="1" ht="34.5" x14ac:dyDescent="0.2">
      <c r="A57" s="62" t="s">
        <v>61</v>
      </c>
      <c r="B57" s="104" t="s">
        <v>95</v>
      </c>
      <c r="C57" s="63" t="s">
        <v>96</v>
      </c>
      <c r="D57" s="63" t="s">
        <v>97</v>
      </c>
      <c r="E57" s="63" t="s">
        <v>98</v>
      </c>
      <c r="F57" s="63" t="s">
        <v>99</v>
      </c>
    </row>
    <row r="58" spans="1:6" s="136" customFormat="1" x14ac:dyDescent="0.2">
      <c r="A58" s="62" t="s">
        <v>62</v>
      </c>
      <c r="B58" s="32" t="s">
        <v>93</v>
      </c>
      <c r="C58" s="32"/>
      <c r="D58" s="32"/>
      <c r="E58" s="32"/>
      <c r="F58" s="123"/>
    </row>
    <row r="59" spans="1:6" s="136" customFormat="1" ht="86.25" x14ac:dyDescent="0.2">
      <c r="A59" s="62" t="s">
        <v>63</v>
      </c>
      <c r="B59" s="62" t="s">
        <v>100</v>
      </c>
      <c r="C59" s="62"/>
      <c r="D59" s="62"/>
      <c r="E59" s="62"/>
      <c r="F59" s="123"/>
    </row>
    <row r="60" spans="1:6" s="136" customFormat="1" x14ac:dyDescent="0.2">
      <c r="A60" s="62" t="s">
        <v>64</v>
      </c>
      <c r="B60" s="62" t="s">
        <v>26</v>
      </c>
      <c r="C60" s="62"/>
      <c r="D60" s="62"/>
      <c r="E60" s="62"/>
      <c r="F60" s="123"/>
    </row>
    <row r="61" spans="1:6" s="136" customFormat="1" ht="34.5" x14ac:dyDescent="0.2">
      <c r="A61" s="62" t="s">
        <v>103</v>
      </c>
      <c r="B61" s="62" t="s">
        <v>104</v>
      </c>
      <c r="C61" s="62"/>
      <c r="D61" s="62"/>
      <c r="E61" s="62"/>
      <c r="F61" s="123"/>
    </row>
    <row r="62" spans="1:6" s="136" customFormat="1" ht="26.25" customHeight="1" x14ac:dyDescent="0.2">
      <c r="A62" s="214" t="s">
        <v>101</v>
      </c>
      <c r="B62" s="216"/>
      <c r="C62" s="107"/>
      <c r="D62" s="107"/>
      <c r="E62" s="107"/>
      <c r="F62" s="107"/>
    </row>
    <row r="63" spans="1:6" s="136" customFormat="1" ht="24.75" customHeight="1" x14ac:dyDescent="0.2">
      <c r="A63" s="210" t="s">
        <v>102</v>
      </c>
      <c r="B63" s="211"/>
      <c r="C63" s="33">
        <f>'Հավելված 3'!G54</f>
        <v>0</v>
      </c>
      <c r="D63" s="33">
        <f>'Հավելված 3'!H54</f>
        <v>-313811.5</v>
      </c>
      <c r="E63" s="33">
        <f>'Հավելված 3'!I54</f>
        <v>-313811.5</v>
      </c>
      <c r="F63" s="33">
        <f>'Հավելված 3'!J54</f>
        <v>-313811.5</v>
      </c>
    </row>
    <row r="64" spans="1:6" s="136" customFormat="1" ht="24.75" customHeight="1" x14ac:dyDescent="0.2">
      <c r="A64" s="36"/>
      <c r="B64" s="36"/>
      <c r="C64" s="39"/>
      <c r="D64" s="39"/>
      <c r="E64" s="39"/>
      <c r="F64" s="39"/>
    </row>
    <row r="65" spans="1:11" x14ac:dyDescent="0.3">
      <c r="F65" s="34" t="s">
        <v>49</v>
      </c>
    </row>
    <row r="66" spans="1:11" ht="53.25" customHeight="1" x14ac:dyDescent="0.3">
      <c r="A66" s="219" t="s">
        <v>182</v>
      </c>
      <c r="B66" s="219"/>
      <c r="C66" s="219"/>
      <c r="D66" s="219"/>
      <c r="E66" s="219"/>
      <c r="F66" s="219"/>
    </row>
    <row r="67" spans="1:11" ht="10.5" customHeight="1" x14ac:dyDescent="0.3"/>
    <row r="68" spans="1:11" x14ac:dyDescent="0.3">
      <c r="A68" s="220" t="s">
        <v>1</v>
      </c>
      <c r="B68" s="220"/>
      <c r="C68" s="220"/>
      <c r="D68" s="220"/>
      <c r="E68" s="220"/>
      <c r="F68" s="220"/>
    </row>
    <row r="69" spans="1:11" ht="11.25" customHeight="1" x14ac:dyDescent="0.3"/>
    <row r="70" spans="1:11" x14ac:dyDescent="0.3">
      <c r="A70" s="212" t="s">
        <v>72</v>
      </c>
      <c r="B70" s="212"/>
      <c r="C70" s="213"/>
      <c r="D70" s="213"/>
      <c r="E70" s="213"/>
      <c r="F70" s="212"/>
    </row>
    <row r="71" spans="1:11" x14ac:dyDescent="0.3">
      <c r="A71" s="116"/>
      <c r="B71" s="116"/>
      <c r="C71" s="23"/>
      <c r="D71" s="23"/>
      <c r="E71" s="23"/>
      <c r="F71" s="23"/>
    </row>
    <row r="72" spans="1:11" x14ac:dyDescent="0.3">
      <c r="A72" s="120" t="s">
        <v>7</v>
      </c>
      <c r="B72" s="120" t="s">
        <v>8</v>
      </c>
      <c r="C72" s="37"/>
      <c r="D72" s="37"/>
      <c r="E72" s="37"/>
    </row>
    <row r="73" spans="1:11" x14ac:dyDescent="0.3">
      <c r="A73" s="121">
        <v>1023</v>
      </c>
      <c r="B73" s="35" t="s">
        <v>2</v>
      </c>
      <c r="C73" s="36"/>
      <c r="D73" s="36"/>
      <c r="E73" s="36"/>
    </row>
    <row r="74" spans="1:11" x14ac:dyDescent="0.3">
      <c r="A74" s="122"/>
    </row>
    <row r="75" spans="1:11" x14ac:dyDescent="0.3">
      <c r="A75" s="37" t="s">
        <v>9</v>
      </c>
    </row>
    <row r="76" spans="1:11" ht="37.5" hidden="1" customHeight="1" x14ac:dyDescent="0.3">
      <c r="A76" s="123" t="s">
        <v>187</v>
      </c>
      <c r="B76" s="32">
        <v>1023</v>
      </c>
      <c r="C76" s="214" t="s">
        <v>24</v>
      </c>
      <c r="D76" s="215"/>
      <c r="E76" s="215"/>
      <c r="F76" s="216"/>
    </row>
    <row r="77" spans="1:11" ht="41.25" hidden="1" customHeight="1" x14ac:dyDescent="0.3">
      <c r="A77" s="62" t="s">
        <v>188</v>
      </c>
      <c r="B77" s="104">
        <v>11001</v>
      </c>
      <c r="C77" s="63" t="s">
        <v>66</v>
      </c>
      <c r="D77" s="63" t="s">
        <v>67</v>
      </c>
      <c r="E77" s="63" t="s">
        <v>68</v>
      </c>
      <c r="F77" s="63" t="s">
        <v>36</v>
      </c>
    </row>
    <row r="78" spans="1:11" ht="41.25" hidden="1" customHeight="1" x14ac:dyDescent="0.3">
      <c r="A78" s="62" t="s">
        <v>10</v>
      </c>
      <c r="B78" s="32" t="s">
        <v>189</v>
      </c>
      <c r="C78" s="32"/>
      <c r="D78" s="32"/>
      <c r="E78" s="32"/>
      <c r="F78" s="123"/>
    </row>
    <row r="79" spans="1:11" ht="80.25" hidden="1" customHeight="1" x14ac:dyDescent="0.3">
      <c r="A79" s="62" t="s">
        <v>190</v>
      </c>
      <c r="B79" s="62" t="s">
        <v>191</v>
      </c>
      <c r="C79" s="62"/>
      <c r="D79" s="62"/>
      <c r="E79" s="62"/>
      <c r="F79" s="123"/>
      <c r="H79" s="124"/>
      <c r="I79" s="124"/>
      <c r="J79" s="124"/>
      <c r="K79" s="124"/>
    </row>
    <row r="80" spans="1:11" ht="42" hidden="1" customHeight="1" x14ac:dyDescent="0.3">
      <c r="A80" s="62" t="s">
        <v>192</v>
      </c>
      <c r="B80" s="62" t="s">
        <v>26</v>
      </c>
      <c r="C80" s="62"/>
      <c r="D80" s="62"/>
      <c r="E80" s="62"/>
      <c r="F80" s="123"/>
    </row>
    <row r="81" spans="1:11" ht="34.5" hidden="1" x14ac:dyDescent="0.3">
      <c r="A81" s="62" t="s">
        <v>193</v>
      </c>
      <c r="B81" s="62" t="s">
        <v>1</v>
      </c>
      <c r="C81" s="62"/>
      <c r="D81" s="62"/>
      <c r="E81" s="62"/>
      <c r="F81" s="123"/>
    </row>
    <row r="82" spans="1:11" ht="24" hidden="1" customHeight="1" x14ac:dyDescent="0.3">
      <c r="A82" s="217" t="s">
        <v>11</v>
      </c>
      <c r="B82" s="217"/>
      <c r="C82" s="107"/>
      <c r="D82" s="107"/>
      <c r="E82" s="107"/>
      <c r="F82" s="107"/>
    </row>
    <row r="83" spans="1:11" ht="23.25" hidden="1" customHeight="1" x14ac:dyDescent="0.3">
      <c r="A83" s="125" t="s">
        <v>13</v>
      </c>
      <c r="B83" s="126"/>
      <c r="C83" s="33">
        <f>'Հավելված 3'!G17</f>
        <v>0</v>
      </c>
      <c r="D83" s="33">
        <f>'Հավելված 3'!H17</f>
        <v>0</v>
      </c>
      <c r="E83" s="33">
        <f>'Հավելված 3'!I17</f>
        <v>0</v>
      </c>
      <c r="F83" s="33">
        <f>'Հավելված 3'!J17</f>
        <v>0</v>
      </c>
    </row>
    <row r="84" spans="1:11" s="137" customFormat="1" ht="23.25" hidden="1" customHeight="1" x14ac:dyDescent="0.3">
      <c r="A84" s="134"/>
      <c r="B84" s="135"/>
      <c r="C84" s="39"/>
      <c r="D84" s="39"/>
      <c r="E84" s="39"/>
      <c r="F84" s="39"/>
    </row>
    <row r="85" spans="1:11" ht="37.5" customHeight="1" x14ac:dyDescent="0.3">
      <c r="A85" s="123" t="s">
        <v>60</v>
      </c>
      <c r="B85" s="32" t="s">
        <v>174</v>
      </c>
      <c r="C85" s="217" t="s">
        <v>35</v>
      </c>
      <c r="D85" s="217"/>
      <c r="E85" s="217"/>
      <c r="F85" s="217"/>
    </row>
    <row r="86" spans="1:11" ht="41.25" customHeight="1" x14ac:dyDescent="0.3">
      <c r="A86" s="62" t="s">
        <v>61</v>
      </c>
      <c r="B86" s="104" t="s">
        <v>175</v>
      </c>
      <c r="C86" s="63" t="s">
        <v>66</v>
      </c>
      <c r="D86" s="63" t="s">
        <v>67</v>
      </c>
      <c r="E86" s="63" t="s">
        <v>68</v>
      </c>
      <c r="F86" s="63" t="s">
        <v>36</v>
      </c>
    </row>
    <row r="87" spans="1:11" ht="41.25" customHeight="1" x14ac:dyDescent="0.3">
      <c r="A87" s="62" t="s">
        <v>62</v>
      </c>
      <c r="B87" s="32" t="s">
        <v>176</v>
      </c>
      <c r="C87" s="32"/>
      <c r="D87" s="32"/>
      <c r="E87" s="32"/>
      <c r="F87" s="123"/>
    </row>
    <row r="88" spans="1:11" ht="80.25" customHeight="1" x14ac:dyDescent="0.3">
      <c r="A88" s="62" t="s">
        <v>63</v>
      </c>
      <c r="B88" s="62" t="s">
        <v>177</v>
      </c>
      <c r="C88" s="62"/>
      <c r="D88" s="62"/>
      <c r="E88" s="62"/>
      <c r="F88" s="123"/>
      <c r="H88" s="124"/>
      <c r="I88" s="124"/>
      <c r="J88" s="124"/>
      <c r="K88" s="124"/>
    </row>
    <row r="89" spans="1:11" ht="42" customHeight="1" x14ac:dyDescent="0.3">
      <c r="A89" s="62" t="s">
        <v>64</v>
      </c>
      <c r="B89" s="62" t="s">
        <v>26</v>
      </c>
      <c r="C89" s="62"/>
      <c r="D89" s="62"/>
      <c r="E89" s="62"/>
      <c r="F89" s="123"/>
    </row>
    <row r="90" spans="1:11" ht="51.75" x14ac:dyDescent="0.3">
      <c r="A90" s="62" t="s">
        <v>178</v>
      </c>
      <c r="B90" s="62" t="s">
        <v>59</v>
      </c>
      <c r="C90" s="62"/>
      <c r="D90" s="62"/>
      <c r="E90" s="62"/>
      <c r="F90" s="123"/>
    </row>
    <row r="91" spans="1:11" ht="24" customHeight="1" x14ac:dyDescent="0.3">
      <c r="A91" s="214" t="s">
        <v>11</v>
      </c>
      <c r="B91" s="216"/>
      <c r="C91" s="107"/>
      <c r="D91" s="107"/>
      <c r="E91" s="107"/>
      <c r="F91" s="107"/>
      <c r="I91" s="127"/>
      <c r="J91" s="127"/>
    </row>
    <row r="92" spans="1:11" ht="24" customHeight="1" x14ac:dyDescent="0.3">
      <c r="A92" s="210" t="s">
        <v>179</v>
      </c>
      <c r="B92" s="211"/>
      <c r="C92" s="107"/>
      <c r="D92" s="107"/>
      <c r="E92" s="128">
        <v>-1600</v>
      </c>
      <c r="F92" s="128">
        <v>-7500</v>
      </c>
    </row>
    <row r="93" spans="1:11" ht="23.25" customHeight="1" x14ac:dyDescent="0.3">
      <c r="A93" s="210" t="s">
        <v>180</v>
      </c>
      <c r="B93" s="211"/>
      <c r="C93" s="107"/>
      <c r="D93" s="107"/>
      <c r="E93" s="128">
        <v>-23600</v>
      </c>
      <c r="F93" s="128">
        <v>-67016.25</v>
      </c>
    </row>
    <row r="94" spans="1:11" ht="23.25" customHeight="1" x14ac:dyDescent="0.3">
      <c r="A94" s="125" t="s">
        <v>13</v>
      </c>
      <c r="B94" s="126"/>
      <c r="C94" s="33">
        <f>'Հավելված 3'!G26</f>
        <v>0</v>
      </c>
      <c r="D94" s="33">
        <f>'Հավելված 3'!H26</f>
        <v>0</v>
      </c>
      <c r="E94" s="33">
        <f>'Հավելված 3'!I26</f>
        <v>-100000</v>
      </c>
      <c r="F94" s="33">
        <f>'Հավելված 3'!J26</f>
        <v>-311458.5</v>
      </c>
    </row>
    <row r="95" spans="1:11" x14ac:dyDescent="0.3">
      <c r="A95" s="122"/>
      <c r="F95" s="38"/>
    </row>
    <row r="96" spans="1:11" ht="35.25" customHeight="1" x14ac:dyDescent="0.3">
      <c r="A96" s="123" t="s">
        <v>60</v>
      </c>
      <c r="B96" s="32">
        <v>1023</v>
      </c>
      <c r="C96" s="214" t="s">
        <v>24</v>
      </c>
      <c r="D96" s="215"/>
      <c r="E96" s="215"/>
      <c r="F96" s="216"/>
    </row>
    <row r="97" spans="1:8" ht="41.25" customHeight="1" x14ac:dyDescent="0.3">
      <c r="A97" s="62" t="s">
        <v>61</v>
      </c>
      <c r="B97" s="104">
        <v>31001</v>
      </c>
      <c r="C97" s="63" t="s">
        <v>66</v>
      </c>
      <c r="D97" s="63" t="s">
        <v>67</v>
      </c>
      <c r="E97" s="63" t="s">
        <v>68</v>
      </c>
      <c r="F97" s="63" t="s">
        <v>36</v>
      </c>
    </row>
    <row r="98" spans="1:8" ht="41.25" customHeight="1" x14ac:dyDescent="0.3">
      <c r="A98" s="62" t="s">
        <v>62</v>
      </c>
      <c r="B98" s="32" t="s">
        <v>56</v>
      </c>
      <c r="C98" s="32"/>
      <c r="D98" s="32"/>
      <c r="E98" s="32"/>
      <c r="F98" s="123"/>
    </row>
    <row r="99" spans="1:8" ht="53.25" customHeight="1" x14ac:dyDescent="0.3">
      <c r="A99" s="62" t="s">
        <v>63</v>
      </c>
      <c r="B99" s="62" t="s">
        <v>57</v>
      </c>
      <c r="C99" s="62"/>
      <c r="D99" s="62"/>
      <c r="E99" s="62"/>
      <c r="F99" s="123"/>
    </row>
    <row r="100" spans="1:8" ht="42" customHeight="1" x14ac:dyDescent="0.3">
      <c r="A100" s="62" t="s">
        <v>64</v>
      </c>
      <c r="B100" s="62" t="s">
        <v>58</v>
      </c>
      <c r="C100" s="62"/>
      <c r="D100" s="62"/>
      <c r="E100" s="62"/>
      <c r="F100" s="123"/>
    </row>
    <row r="101" spans="1:8" ht="34.5" x14ac:dyDescent="0.3">
      <c r="A101" s="62" t="s">
        <v>65</v>
      </c>
      <c r="B101" s="62" t="s">
        <v>59</v>
      </c>
      <c r="C101" s="62"/>
      <c r="D101" s="62"/>
      <c r="E101" s="62"/>
      <c r="F101" s="123"/>
    </row>
    <row r="102" spans="1:8" x14ac:dyDescent="0.3">
      <c r="A102" s="123"/>
      <c r="B102" s="123" t="s">
        <v>11</v>
      </c>
      <c r="C102" s="123"/>
      <c r="D102" s="123"/>
      <c r="E102" s="123"/>
      <c r="F102" s="123"/>
    </row>
    <row r="103" spans="1:8" ht="20.25" customHeight="1" x14ac:dyDescent="0.3">
      <c r="A103" s="210" t="s">
        <v>142</v>
      </c>
      <c r="B103" s="211"/>
      <c r="C103" s="107"/>
      <c r="D103" s="107">
        <v>24</v>
      </c>
      <c r="E103" s="107">
        <v>24</v>
      </c>
      <c r="F103" s="107">
        <v>24</v>
      </c>
    </row>
    <row r="104" spans="1:8" ht="23.25" customHeight="1" x14ac:dyDescent="0.3">
      <c r="A104" s="210" t="s">
        <v>183</v>
      </c>
      <c r="B104" s="211"/>
      <c r="C104" s="107"/>
      <c r="D104" s="107">
        <v>77</v>
      </c>
      <c r="E104" s="107">
        <v>77</v>
      </c>
      <c r="F104" s="107">
        <v>77</v>
      </c>
    </row>
    <row r="105" spans="1:8" ht="19.5" customHeight="1" x14ac:dyDescent="0.3">
      <c r="A105" s="132" t="s">
        <v>184</v>
      </c>
      <c r="B105" s="133"/>
      <c r="C105" s="107"/>
      <c r="D105" s="107">
        <v>29</v>
      </c>
      <c r="E105" s="107">
        <v>29</v>
      </c>
      <c r="F105" s="107">
        <v>29</v>
      </c>
    </row>
    <row r="106" spans="1:8" x14ac:dyDescent="0.3">
      <c r="A106" s="210" t="s">
        <v>140</v>
      </c>
      <c r="B106" s="211"/>
      <c r="C106" s="107"/>
      <c r="D106" s="107">
        <v>3</v>
      </c>
      <c r="E106" s="107">
        <v>6</v>
      </c>
      <c r="F106" s="107">
        <v>9</v>
      </c>
      <c r="H106" s="124"/>
    </row>
    <row r="107" spans="1:8" x14ac:dyDescent="0.3">
      <c r="A107" s="138" t="s">
        <v>13</v>
      </c>
      <c r="B107" s="139"/>
      <c r="C107" s="101">
        <f>'Հավելված 3'!G34</f>
        <v>0</v>
      </c>
      <c r="D107" s="101">
        <f>'Հավելված 3'!H34</f>
        <v>313811.5</v>
      </c>
      <c r="E107" s="101">
        <f>'Հավելված 3'!I34</f>
        <v>413811.5</v>
      </c>
      <c r="F107" s="101">
        <f>'Հավելված 3'!J34</f>
        <v>625270</v>
      </c>
      <c r="G107" s="124"/>
    </row>
    <row r="109" spans="1:8" ht="23.25" customHeight="1" x14ac:dyDescent="0.3">
      <c r="A109" s="134"/>
      <c r="B109" s="135"/>
      <c r="C109" s="39"/>
      <c r="D109" s="39"/>
      <c r="E109" s="39"/>
      <c r="F109" s="39"/>
    </row>
    <row r="110" spans="1:8" x14ac:dyDescent="0.3">
      <c r="A110" s="218" t="s">
        <v>89</v>
      </c>
      <c r="B110" s="218"/>
      <c r="C110" s="218"/>
      <c r="D110" s="218"/>
      <c r="E110" s="218"/>
      <c r="F110" s="218"/>
    </row>
    <row r="111" spans="1:8" ht="11.25" customHeight="1" x14ac:dyDescent="0.3"/>
    <row r="112" spans="1:8" ht="20.25" customHeight="1" x14ac:dyDescent="0.3">
      <c r="A112" s="212" t="s">
        <v>72</v>
      </c>
      <c r="B112" s="212"/>
      <c r="C112" s="213"/>
      <c r="D112" s="213"/>
      <c r="E112" s="213"/>
      <c r="F112" s="212"/>
    </row>
    <row r="114" spans="1:6" s="136" customFormat="1" x14ac:dyDescent="0.3">
      <c r="A114" s="120" t="s">
        <v>90</v>
      </c>
      <c r="B114" s="120" t="s">
        <v>91</v>
      </c>
      <c r="C114" s="37"/>
      <c r="D114" s="37"/>
      <c r="E114" s="37"/>
      <c r="F114" s="119"/>
    </row>
    <row r="115" spans="1:6" s="136" customFormat="1" x14ac:dyDescent="0.3">
      <c r="A115" s="121" t="s">
        <v>92</v>
      </c>
      <c r="B115" s="35" t="s">
        <v>93</v>
      </c>
      <c r="C115" s="36"/>
      <c r="D115" s="36"/>
      <c r="E115" s="36"/>
      <c r="F115" s="119"/>
    </row>
    <row r="116" spans="1:6" s="136" customFormat="1" x14ac:dyDescent="0.3">
      <c r="A116" s="122"/>
      <c r="B116" s="119"/>
      <c r="C116" s="119"/>
      <c r="D116" s="119"/>
      <c r="E116" s="119"/>
      <c r="F116" s="119"/>
    </row>
    <row r="117" spans="1:6" s="136" customFormat="1" x14ac:dyDescent="0.3">
      <c r="A117" s="37" t="s">
        <v>94</v>
      </c>
      <c r="B117" s="119"/>
      <c r="C117" s="119"/>
      <c r="D117" s="119"/>
      <c r="E117" s="119"/>
      <c r="F117" s="119"/>
    </row>
    <row r="118" spans="1:6" s="136" customFormat="1" x14ac:dyDescent="0.3">
      <c r="A118" s="122"/>
      <c r="B118" s="119"/>
      <c r="C118" s="119"/>
      <c r="D118" s="119"/>
      <c r="E118" s="119"/>
      <c r="F118" s="38"/>
    </row>
    <row r="119" spans="1:6" s="136" customFormat="1" ht="36" customHeight="1" x14ac:dyDescent="0.2">
      <c r="A119" s="123" t="s">
        <v>60</v>
      </c>
      <c r="B119" s="32" t="s">
        <v>92</v>
      </c>
      <c r="C119" s="214" t="s">
        <v>35</v>
      </c>
      <c r="D119" s="215"/>
      <c r="E119" s="215"/>
      <c r="F119" s="216"/>
    </row>
    <row r="120" spans="1:6" s="136" customFormat="1" ht="34.5" x14ac:dyDescent="0.2">
      <c r="A120" s="62" t="s">
        <v>61</v>
      </c>
      <c r="B120" s="104" t="s">
        <v>95</v>
      </c>
      <c r="C120" s="63" t="s">
        <v>96</v>
      </c>
      <c r="D120" s="63" t="s">
        <v>97</v>
      </c>
      <c r="E120" s="63" t="s">
        <v>98</v>
      </c>
      <c r="F120" s="63" t="s">
        <v>99</v>
      </c>
    </row>
    <row r="121" spans="1:6" s="136" customFormat="1" x14ac:dyDescent="0.2">
      <c r="A121" s="62" t="s">
        <v>62</v>
      </c>
      <c r="B121" s="32" t="s">
        <v>93</v>
      </c>
      <c r="C121" s="32"/>
      <c r="D121" s="32"/>
      <c r="E121" s="32"/>
      <c r="F121" s="123"/>
    </row>
    <row r="122" spans="1:6" s="136" customFormat="1" ht="86.25" x14ac:dyDescent="0.2">
      <c r="A122" s="62" t="s">
        <v>63</v>
      </c>
      <c r="B122" s="62" t="s">
        <v>100</v>
      </c>
      <c r="C122" s="62"/>
      <c r="D122" s="62"/>
      <c r="E122" s="62"/>
      <c r="F122" s="123"/>
    </row>
    <row r="123" spans="1:6" s="136" customFormat="1" x14ac:dyDescent="0.2">
      <c r="A123" s="62" t="s">
        <v>64</v>
      </c>
      <c r="B123" s="62" t="s">
        <v>26</v>
      </c>
      <c r="C123" s="62"/>
      <c r="D123" s="62"/>
      <c r="E123" s="62"/>
      <c r="F123" s="123"/>
    </row>
    <row r="124" spans="1:6" s="136" customFormat="1" ht="34.5" x14ac:dyDescent="0.2">
      <c r="A124" s="62" t="s">
        <v>103</v>
      </c>
      <c r="B124" s="62" t="s">
        <v>104</v>
      </c>
      <c r="C124" s="62"/>
      <c r="D124" s="62"/>
      <c r="E124" s="62"/>
      <c r="F124" s="123"/>
    </row>
    <row r="125" spans="1:6" s="136" customFormat="1" ht="26.25" customHeight="1" x14ac:dyDescent="0.2">
      <c r="A125" s="214" t="s">
        <v>101</v>
      </c>
      <c r="B125" s="216"/>
      <c r="C125" s="107"/>
      <c r="D125" s="107"/>
      <c r="E125" s="107"/>
      <c r="F125" s="107"/>
    </row>
    <row r="126" spans="1:6" s="136" customFormat="1" ht="24.75" customHeight="1" x14ac:dyDescent="0.2">
      <c r="A126" s="210" t="s">
        <v>102</v>
      </c>
      <c r="B126" s="211"/>
      <c r="C126" s="33">
        <f>'Հավելված 3'!G54</f>
        <v>0</v>
      </c>
      <c r="D126" s="33">
        <f>'Հավելված 3'!H54</f>
        <v>-313811.5</v>
      </c>
      <c r="E126" s="33">
        <f>'Հավելված 3'!I54</f>
        <v>-313811.5</v>
      </c>
      <c r="F126" s="33">
        <f>'Հավելված 3'!J54</f>
        <v>-313811.5</v>
      </c>
    </row>
  </sheetData>
  <mergeCells count="37">
    <mergeCell ref="A3:F3"/>
    <mergeCell ref="A5:F5"/>
    <mergeCell ref="A7:F7"/>
    <mergeCell ref="A66:F66"/>
    <mergeCell ref="A68:F68"/>
    <mergeCell ref="C33:F33"/>
    <mergeCell ref="C56:F56"/>
    <mergeCell ref="A62:B62"/>
    <mergeCell ref="A63:B63"/>
    <mergeCell ref="A39:B39"/>
    <mergeCell ref="A47:F47"/>
    <mergeCell ref="A49:F49"/>
    <mergeCell ref="C13:F13"/>
    <mergeCell ref="A19:B19"/>
    <mergeCell ref="C22:F22"/>
    <mergeCell ref="A28:B28"/>
    <mergeCell ref="A126:B126"/>
    <mergeCell ref="A110:F110"/>
    <mergeCell ref="A112:F112"/>
    <mergeCell ref="C119:F119"/>
    <mergeCell ref="A125:B125"/>
    <mergeCell ref="A70:F70"/>
    <mergeCell ref="C76:F76"/>
    <mergeCell ref="A82:B82"/>
    <mergeCell ref="A106:B106"/>
    <mergeCell ref="A92:B92"/>
    <mergeCell ref="A93:B93"/>
    <mergeCell ref="A103:B103"/>
    <mergeCell ref="A104:B104"/>
    <mergeCell ref="C85:F85"/>
    <mergeCell ref="A91:B91"/>
    <mergeCell ref="C96:F96"/>
    <mergeCell ref="A29:B29"/>
    <mergeCell ref="A30:B30"/>
    <mergeCell ref="A40:B40"/>
    <mergeCell ref="A41:B41"/>
    <mergeCell ref="A43:B43"/>
  </mergeCells>
  <pageMargins left="0.39370078740157499" right="0.23622047244094499" top="0.47244094488188998" bottom="0.511811023622047" header="0.31496062992126" footer="0.31496062992126"/>
  <pageSetup paperSize="9" scale="79" firstPageNumber="10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opLeftCell="A24" zoomScaleNormal="100" workbookViewId="0">
      <selection activeCell="G15" sqref="G15"/>
    </sheetView>
  </sheetViews>
  <sheetFormatPr defaultRowHeight="13.5" x14ac:dyDescent="0.2"/>
  <cols>
    <col min="1" max="1" width="18.6640625" style="10" bestFit="1" customWidth="1"/>
    <col min="2" max="2" width="34.6640625" style="10" bestFit="1" customWidth="1"/>
    <col min="3" max="3" width="20.5" style="10" customWidth="1"/>
    <col min="4" max="4" width="25.33203125" style="10" customWidth="1"/>
    <col min="5" max="5" width="18.5" style="10" bestFit="1" customWidth="1"/>
    <col min="6" max="6" width="18.33203125" style="10" bestFit="1" customWidth="1"/>
    <col min="7" max="7" width="20.33203125" style="10" bestFit="1" customWidth="1"/>
    <col min="8" max="10" width="9.33203125" style="10"/>
    <col min="11" max="11" width="16.5" style="10" customWidth="1"/>
    <col min="12" max="14" width="9.33203125" style="10"/>
    <col min="15" max="15" width="17.33203125" style="10" customWidth="1"/>
    <col min="16" max="16384" width="9.33203125" style="10"/>
  </cols>
  <sheetData>
    <row r="1" spans="1:11" ht="17.25" x14ac:dyDescent="0.2">
      <c r="A1" s="93"/>
      <c r="B1" s="93"/>
      <c r="C1" s="93"/>
      <c r="D1" s="93"/>
      <c r="E1" s="93"/>
      <c r="F1" s="93"/>
      <c r="G1" s="94" t="s">
        <v>121</v>
      </c>
    </row>
    <row r="2" spans="1:11" ht="48.75" customHeight="1" x14ac:dyDescent="0.2">
      <c r="A2" s="227" t="s">
        <v>160</v>
      </c>
      <c r="B2" s="227"/>
      <c r="C2" s="227"/>
      <c r="D2" s="227"/>
      <c r="E2" s="227"/>
      <c r="F2" s="227"/>
      <c r="G2" s="227"/>
    </row>
    <row r="3" spans="1:11" ht="17.25" x14ac:dyDescent="0.2">
      <c r="A3" s="95"/>
      <c r="B3" s="95"/>
      <c r="C3" s="95"/>
      <c r="D3" s="95"/>
      <c r="E3" s="95"/>
      <c r="F3" s="95"/>
      <c r="G3" s="95"/>
    </row>
    <row r="4" spans="1:11" ht="17.25" customHeight="1" x14ac:dyDescent="0.2">
      <c r="A4" s="225" t="s">
        <v>122</v>
      </c>
      <c r="B4" s="223"/>
      <c r="C4" s="223"/>
      <c r="D4" s="223"/>
      <c r="E4" s="226" t="s">
        <v>24</v>
      </c>
      <c r="F4" s="226"/>
      <c r="G4" s="226"/>
    </row>
    <row r="5" spans="1:11" x14ac:dyDescent="0.2">
      <c r="A5" s="226" t="s">
        <v>123</v>
      </c>
      <c r="B5" s="226" t="s">
        <v>124</v>
      </c>
      <c r="C5" s="226" t="s">
        <v>125</v>
      </c>
      <c r="D5" s="226" t="s">
        <v>126</v>
      </c>
      <c r="E5" s="226" t="s">
        <v>127</v>
      </c>
      <c r="F5" s="226" t="s">
        <v>128</v>
      </c>
      <c r="G5" s="226" t="s">
        <v>129</v>
      </c>
    </row>
    <row r="6" spans="1:11" ht="33" customHeight="1" x14ac:dyDescent="0.2">
      <c r="A6" s="226"/>
      <c r="B6" s="226"/>
      <c r="C6" s="226"/>
      <c r="D6" s="226"/>
      <c r="E6" s="226"/>
      <c r="F6" s="226"/>
      <c r="G6" s="226"/>
    </row>
    <row r="7" spans="1:11" ht="17.25" x14ac:dyDescent="0.2">
      <c r="A7" s="225" t="s">
        <v>20</v>
      </c>
      <c r="B7" s="223"/>
      <c r="C7" s="223"/>
      <c r="D7" s="223"/>
      <c r="E7" s="223"/>
      <c r="F7" s="224"/>
      <c r="G7" s="60">
        <f>G8</f>
        <v>313811.49199999997</v>
      </c>
    </row>
    <row r="8" spans="1:11" ht="37.5" customHeight="1" x14ac:dyDescent="0.2">
      <c r="A8" s="117" t="s">
        <v>130</v>
      </c>
      <c r="B8" s="117" t="s">
        <v>131</v>
      </c>
      <c r="C8" s="118" t="s">
        <v>132</v>
      </c>
      <c r="D8" s="226" t="s">
        <v>133</v>
      </c>
      <c r="E8" s="226"/>
      <c r="F8" s="226"/>
      <c r="G8" s="60">
        <f>G9+G12+G16</f>
        <v>313811.49199999997</v>
      </c>
    </row>
    <row r="9" spans="1:11" ht="27.75" hidden="1" customHeight="1" x14ac:dyDescent="0.2">
      <c r="A9" s="117" t="s">
        <v>197</v>
      </c>
      <c r="B9" s="222" t="s">
        <v>185</v>
      </c>
      <c r="C9" s="223"/>
      <c r="D9" s="223"/>
      <c r="E9" s="223"/>
      <c r="F9" s="224"/>
      <c r="G9" s="60">
        <f>G10</f>
        <v>0</v>
      </c>
    </row>
    <row r="10" spans="1:11" ht="25.5" hidden="1" customHeight="1" x14ac:dyDescent="0.2">
      <c r="A10" s="117"/>
      <c r="B10" s="221" t="s">
        <v>134</v>
      </c>
      <c r="C10" s="221"/>
      <c r="D10" s="117"/>
      <c r="E10" s="117"/>
      <c r="F10" s="117"/>
      <c r="G10" s="60">
        <f>G11</f>
        <v>0</v>
      </c>
    </row>
    <row r="11" spans="1:11" ht="48.75" hidden="1" customHeight="1" x14ac:dyDescent="0.2">
      <c r="A11" s="143" t="s">
        <v>198</v>
      </c>
      <c r="B11" s="144" t="s">
        <v>199</v>
      </c>
      <c r="C11" s="143" t="s">
        <v>200</v>
      </c>
      <c r="D11" s="143" t="s">
        <v>152</v>
      </c>
      <c r="E11" s="145"/>
      <c r="F11" s="145"/>
      <c r="G11" s="146"/>
    </row>
    <row r="12" spans="1:11" ht="29.25" customHeight="1" x14ac:dyDescent="0.2">
      <c r="A12" s="117" t="s">
        <v>201</v>
      </c>
      <c r="B12" s="222" t="s">
        <v>169</v>
      </c>
      <c r="C12" s="223"/>
      <c r="D12" s="223"/>
      <c r="E12" s="223"/>
      <c r="F12" s="224"/>
      <c r="G12" s="60">
        <f>G13</f>
        <v>-311458.5</v>
      </c>
      <c r="K12" s="147"/>
    </row>
    <row r="13" spans="1:11" ht="30.75" customHeight="1" x14ac:dyDescent="0.2">
      <c r="A13" s="117"/>
      <c r="B13" s="221" t="s">
        <v>134</v>
      </c>
      <c r="C13" s="221"/>
      <c r="D13" s="117"/>
      <c r="E13" s="117"/>
      <c r="F13" s="117"/>
      <c r="G13" s="60">
        <f>SUM(G14:G15)</f>
        <v>-311458.5</v>
      </c>
      <c r="K13" s="148"/>
    </row>
    <row r="14" spans="1:11" ht="57" customHeight="1" x14ac:dyDescent="0.2">
      <c r="A14" s="152" t="s">
        <v>204</v>
      </c>
      <c r="B14" s="153" t="s">
        <v>205</v>
      </c>
      <c r="C14" s="152" t="s">
        <v>147</v>
      </c>
      <c r="D14" s="152" t="s">
        <v>148</v>
      </c>
      <c r="E14" s="157">
        <v>9.36</v>
      </c>
      <c r="F14" s="96">
        <v>-7500000</v>
      </c>
      <c r="G14" s="60">
        <f t="shared" ref="G14:G15" si="0">E14*F14/1000</f>
        <v>-70200</v>
      </c>
    </row>
    <row r="15" spans="1:11" ht="63.75" customHeight="1" x14ac:dyDescent="0.2">
      <c r="A15" s="152" t="s">
        <v>202</v>
      </c>
      <c r="B15" s="153" t="s">
        <v>203</v>
      </c>
      <c r="C15" s="152" t="s">
        <v>147</v>
      </c>
      <c r="D15" s="152" t="s">
        <v>148</v>
      </c>
      <c r="E15" s="158">
        <v>3.6</v>
      </c>
      <c r="F15" s="96">
        <v>-67016250</v>
      </c>
      <c r="G15" s="60">
        <f t="shared" si="0"/>
        <v>-241258.5</v>
      </c>
      <c r="K15" s="147"/>
    </row>
    <row r="16" spans="1:11" ht="36.75" customHeight="1" x14ac:dyDescent="0.2">
      <c r="A16" s="117" t="s">
        <v>135</v>
      </c>
      <c r="B16" s="222" t="s">
        <v>50</v>
      </c>
      <c r="C16" s="223"/>
      <c r="D16" s="223"/>
      <c r="E16" s="223"/>
      <c r="F16" s="224"/>
      <c r="G16" s="60">
        <f>G17+G19</f>
        <v>625269.99199999997</v>
      </c>
      <c r="K16" s="148"/>
    </row>
    <row r="17" spans="1:15" ht="24.75" customHeight="1" x14ac:dyDescent="0.2">
      <c r="A17" s="117"/>
      <c r="B17" s="221" t="s">
        <v>144</v>
      </c>
      <c r="C17" s="221"/>
      <c r="D17" s="117"/>
      <c r="E17" s="117"/>
      <c r="F17" s="117"/>
      <c r="G17" s="60">
        <f>G18</f>
        <v>76800</v>
      </c>
    </row>
    <row r="18" spans="1:15" ht="39" customHeight="1" x14ac:dyDescent="0.2">
      <c r="A18" s="97" t="s">
        <v>145</v>
      </c>
      <c r="B18" s="102" t="s">
        <v>146</v>
      </c>
      <c r="C18" s="97" t="s">
        <v>147</v>
      </c>
      <c r="D18" s="117" t="s">
        <v>148</v>
      </c>
      <c r="E18" s="96">
        <v>3200000</v>
      </c>
      <c r="F18" s="96">
        <v>24</v>
      </c>
      <c r="G18" s="60">
        <f>E18*F18/1000</f>
        <v>76800</v>
      </c>
    </row>
    <row r="19" spans="1:15" ht="28.5" customHeight="1" x14ac:dyDescent="0.2">
      <c r="A19" s="117"/>
      <c r="B19" s="221" t="s">
        <v>134</v>
      </c>
      <c r="C19" s="221"/>
      <c r="D19" s="117"/>
      <c r="E19" s="117"/>
      <c r="F19" s="117"/>
      <c r="G19" s="60">
        <f>SUM(G20:G28)</f>
        <v>548469.99199999997</v>
      </c>
    </row>
    <row r="20" spans="1:15" ht="51.75" x14ac:dyDescent="0.2">
      <c r="A20" s="97" t="s">
        <v>149</v>
      </c>
      <c r="B20" s="102" t="s">
        <v>150</v>
      </c>
      <c r="C20" s="97" t="s">
        <v>151</v>
      </c>
      <c r="D20" s="117" t="s">
        <v>152</v>
      </c>
      <c r="E20" s="96">
        <v>79000000</v>
      </c>
      <c r="F20" s="96">
        <v>1</v>
      </c>
      <c r="G20" s="60">
        <f t="shared" ref="G20:G28" si="1">E20*F20/1000</f>
        <v>79000</v>
      </c>
    </row>
    <row r="21" spans="1:15" ht="51.75" x14ac:dyDescent="0.2">
      <c r="A21" s="97" t="s">
        <v>153</v>
      </c>
      <c r="B21" s="102" t="s">
        <v>150</v>
      </c>
      <c r="C21" s="97" t="s">
        <v>154</v>
      </c>
      <c r="D21" s="117" t="s">
        <v>152</v>
      </c>
      <c r="E21" s="96">
        <v>80000000</v>
      </c>
      <c r="F21" s="96">
        <v>1</v>
      </c>
      <c r="G21" s="60">
        <f t="shared" si="1"/>
        <v>80000</v>
      </c>
    </row>
    <row r="22" spans="1:15" ht="51.75" x14ac:dyDescent="0.2">
      <c r="A22" s="97" t="s">
        <v>155</v>
      </c>
      <c r="B22" s="102" t="s">
        <v>150</v>
      </c>
      <c r="C22" s="97" t="s">
        <v>154</v>
      </c>
      <c r="D22" s="117" t="s">
        <v>152</v>
      </c>
      <c r="E22" s="96">
        <v>98400000</v>
      </c>
      <c r="F22" s="96">
        <v>1</v>
      </c>
      <c r="G22" s="60">
        <f t="shared" si="1"/>
        <v>98400</v>
      </c>
    </row>
    <row r="23" spans="1:15" ht="51.75" x14ac:dyDescent="0.2">
      <c r="A23" s="97" t="s">
        <v>156</v>
      </c>
      <c r="B23" s="102" t="s">
        <v>150</v>
      </c>
      <c r="C23" s="97" t="s">
        <v>151</v>
      </c>
      <c r="D23" s="117" t="s">
        <v>152</v>
      </c>
      <c r="E23" s="96">
        <v>59970000</v>
      </c>
      <c r="F23" s="96">
        <v>1</v>
      </c>
      <c r="G23" s="60">
        <f t="shared" si="1"/>
        <v>59970</v>
      </c>
      <c r="O23" s="103"/>
    </row>
    <row r="24" spans="1:15" ht="51.75" x14ac:dyDescent="0.2">
      <c r="A24" s="97" t="s">
        <v>157</v>
      </c>
      <c r="B24" s="102" t="s">
        <v>150</v>
      </c>
      <c r="C24" s="97" t="s">
        <v>151</v>
      </c>
      <c r="D24" s="117" t="s">
        <v>152</v>
      </c>
      <c r="E24" s="96">
        <v>39900000</v>
      </c>
      <c r="F24" s="96">
        <v>1</v>
      </c>
      <c r="G24" s="60">
        <f t="shared" si="1"/>
        <v>39900</v>
      </c>
    </row>
    <row r="25" spans="1:15" ht="51.75" x14ac:dyDescent="0.2">
      <c r="A25" s="117" t="s">
        <v>158</v>
      </c>
      <c r="B25" s="118" t="s">
        <v>150</v>
      </c>
      <c r="C25" s="117" t="s">
        <v>151</v>
      </c>
      <c r="D25" s="117" t="s">
        <v>152</v>
      </c>
      <c r="E25" s="96">
        <v>48999996</v>
      </c>
      <c r="F25" s="96">
        <v>1</v>
      </c>
      <c r="G25" s="60">
        <f t="shared" si="1"/>
        <v>48999.995999999999</v>
      </c>
      <c r="K25" s="103"/>
    </row>
    <row r="26" spans="1:15" ht="51.75" x14ac:dyDescent="0.2">
      <c r="A26" s="117" t="s">
        <v>159</v>
      </c>
      <c r="B26" s="118" t="s">
        <v>150</v>
      </c>
      <c r="C26" s="97" t="s">
        <v>154</v>
      </c>
      <c r="D26" s="117" t="s">
        <v>152</v>
      </c>
      <c r="E26" s="96">
        <v>20000000</v>
      </c>
      <c r="F26" s="96">
        <v>1</v>
      </c>
      <c r="G26" s="60">
        <f t="shared" si="1"/>
        <v>20000</v>
      </c>
      <c r="K26" s="103"/>
    </row>
    <row r="27" spans="1:15" ht="51.75" x14ac:dyDescent="0.2">
      <c r="A27" s="117">
        <v>72261110</v>
      </c>
      <c r="B27" s="118" t="s">
        <v>150</v>
      </c>
      <c r="C27" s="117" t="s">
        <v>151</v>
      </c>
      <c r="D27" s="117" t="s">
        <v>152</v>
      </c>
      <c r="E27" s="96">
        <v>34200000</v>
      </c>
      <c r="F27" s="96">
        <v>1</v>
      </c>
      <c r="G27" s="60">
        <f t="shared" si="1"/>
        <v>34200</v>
      </c>
    </row>
    <row r="28" spans="1:15" ht="51.75" x14ac:dyDescent="0.2">
      <c r="A28" s="117">
        <v>72261110</v>
      </c>
      <c r="B28" s="118" t="s">
        <v>150</v>
      </c>
      <c r="C28" s="117" t="s">
        <v>154</v>
      </c>
      <c r="D28" s="117" t="s">
        <v>152</v>
      </c>
      <c r="E28" s="96">
        <v>87999996</v>
      </c>
      <c r="F28" s="96">
        <v>1</v>
      </c>
      <c r="G28" s="60">
        <f t="shared" si="1"/>
        <v>87999.995999999999</v>
      </c>
    </row>
  </sheetData>
  <mergeCells count="19">
    <mergeCell ref="A7:F7"/>
    <mergeCell ref="D8:F8"/>
    <mergeCell ref="B12:F12"/>
    <mergeCell ref="A2:G2"/>
    <mergeCell ref="A4:D4"/>
    <mergeCell ref="E4:G4"/>
    <mergeCell ref="A5:A6"/>
    <mergeCell ref="B5:B6"/>
    <mergeCell ref="C5:C6"/>
    <mergeCell ref="D5:D6"/>
    <mergeCell ref="E5:E6"/>
    <mergeCell ref="F5:F6"/>
    <mergeCell ref="G5:G6"/>
    <mergeCell ref="B13:C13"/>
    <mergeCell ref="B16:F16"/>
    <mergeCell ref="B17:C17"/>
    <mergeCell ref="B19:C19"/>
    <mergeCell ref="B9:F9"/>
    <mergeCell ref="B10:C10"/>
  </mergeCells>
  <pageMargins left="0.2" right="0.17" top="0.41" bottom="0.44" header="0.17" footer="0.17"/>
  <pageSetup scale="57" firstPageNumber="12" orientation="portrait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5" zoomScaleNormal="100" workbookViewId="0">
      <selection activeCell="G30" sqref="G30"/>
    </sheetView>
  </sheetViews>
  <sheetFormatPr defaultRowHeight="13.5" x14ac:dyDescent="0.2"/>
  <cols>
    <col min="1" max="3" width="6.33203125" style="2" customWidth="1"/>
    <col min="4" max="4" width="11" style="2" customWidth="1"/>
    <col min="5" max="5" width="10.83203125" style="2" customWidth="1"/>
    <col min="6" max="6" width="71.5" style="2" customWidth="1"/>
    <col min="7" max="10" width="14.5" style="2" customWidth="1"/>
    <col min="11" max="11" width="23" style="2" customWidth="1"/>
    <col min="12" max="12" width="19.33203125" style="2" customWidth="1"/>
    <col min="13" max="13" width="19.5" style="2" customWidth="1"/>
    <col min="14" max="14" width="20" style="2" customWidth="1"/>
    <col min="15" max="16384" width="9.33203125" style="2"/>
  </cols>
  <sheetData>
    <row r="1" spans="1:11" ht="16.5" x14ac:dyDescent="0.2">
      <c r="I1" s="228" t="s">
        <v>167</v>
      </c>
      <c r="J1" s="228"/>
    </row>
    <row r="2" spans="1:11" ht="60.75" customHeight="1" x14ac:dyDescent="0.3">
      <c r="A2" s="198" t="s">
        <v>168</v>
      </c>
      <c r="B2" s="198"/>
      <c r="C2" s="198"/>
      <c r="D2" s="198"/>
      <c r="E2" s="198"/>
      <c r="F2" s="198"/>
      <c r="G2" s="198"/>
      <c r="H2" s="198"/>
      <c r="I2" s="198"/>
      <c r="J2" s="198"/>
    </row>
    <row r="3" spans="1:11" ht="17.25" x14ac:dyDescent="0.3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3"/>
    </row>
    <row r="4" spans="1:11" ht="22.5" customHeight="1" x14ac:dyDescent="0.2">
      <c r="J4" s="16" t="s">
        <v>136</v>
      </c>
    </row>
    <row r="5" spans="1:11" ht="60.75" customHeight="1" x14ac:dyDescent="0.2">
      <c r="A5" s="199" t="s">
        <v>14</v>
      </c>
      <c r="B5" s="199"/>
      <c r="C5" s="199"/>
      <c r="D5" s="199" t="s">
        <v>0</v>
      </c>
      <c r="E5" s="199"/>
      <c r="F5" s="199" t="s">
        <v>12</v>
      </c>
      <c r="G5" s="200" t="s">
        <v>34</v>
      </c>
      <c r="H5" s="201"/>
      <c r="I5" s="201"/>
      <c r="J5" s="202"/>
    </row>
    <row r="6" spans="1:11" s="11" customFormat="1" ht="83.25" customHeight="1" x14ac:dyDescent="0.2">
      <c r="A6" s="12" t="s">
        <v>45</v>
      </c>
      <c r="B6" s="12" t="s">
        <v>46</v>
      </c>
      <c r="C6" s="12" t="s">
        <v>47</v>
      </c>
      <c r="D6" s="12" t="s">
        <v>43</v>
      </c>
      <c r="E6" s="12" t="s">
        <v>44</v>
      </c>
      <c r="F6" s="199"/>
      <c r="G6" s="19" t="s">
        <v>66</v>
      </c>
      <c r="H6" s="19" t="s">
        <v>67</v>
      </c>
      <c r="I6" s="19" t="s">
        <v>68</v>
      </c>
      <c r="J6" s="19" t="s">
        <v>36</v>
      </c>
    </row>
    <row r="7" spans="1:11" s="11" customFormat="1" ht="16.5" x14ac:dyDescent="0.2">
      <c r="A7" s="111"/>
      <c r="B7" s="111"/>
      <c r="C7" s="111"/>
      <c r="D7" s="111"/>
      <c r="E7" s="111"/>
      <c r="F7" s="7" t="s">
        <v>15</v>
      </c>
      <c r="G7" s="13">
        <f>G9+G38</f>
        <v>0</v>
      </c>
      <c r="H7" s="13">
        <f t="shared" ref="H7:J7" si="0">H9+H38</f>
        <v>0</v>
      </c>
      <c r="I7" s="13">
        <f t="shared" si="0"/>
        <v>0</v>
      </c>
      <c r="J7" s="13">
        <f t="shared" si="0"/>
        <v>0</v>
      </c>
    </row>
    <row r="8" spans="1:11" s="11" customFormat="1" ht="16.5" x14ac:dyDescent="0.2">
      <c r="A8" s="111"/>
      <c r="B8" s="111"/>
      <c r="C8" s="111"/>
      <c r="D8" s="111"/>
      <c r="E8" s="111"/>
      <c r="F8" s="7" t="s">
        <v>3</v>
      </c>
      <c r="G8" s="7"/>
      <c r="H8" s="7"/>
      <c r="I8" s="7"/>
      <c r="J8" s="7"/>
    </row>
    <row r="9" spans="1:11" s="11" customFormat="1" ht="33" x14ac:dyDescent="0.2">
      <c r="A9" s="25" t="s">
        <v>4</v>
      </c>
      <c r="B9" s="111"/>
      <c r="C9" s="111"/>
      <c r="D9" s="111"/>
      <c r="E9" s="111"/>
      <c r="F9" s="7" t="s">
        <v>16</v>
      </c>
      <c r="G9" s="13">
        <f>G11</f>
        <v>0</v>
      </c>
      <c r="H9" s="13">
        <f t="shared" ref="H9:J9" si="1">H11</f>
        <v>313811.5</v>
      </c>
      <c r="I9" s="13">
        <f t="shared" si="1"/>
        <v>313811.5</v>
      </c>
      <c r="J9" s="13">
        <f t="shared" si="1"/>
        <v>313811.5</v>
      </c>
    </row>
    <row r="10" spans="1:11" s="11" customFormat="1" ht="16.5" x14ac:dyDescent="0.2">
      <c r="A10" s="25"/>
      <c r="B10" s="111"/>
      <c r="C10" s="111"/>
      <c r="D10" s="111"/>
      <c r="E10" s="111"/>
      <c r="F10" s="7" t="s">
        <v>3</v>
      </c>
      <c r="G10" s="7"/>
      <c r="H10" s="7"/>
      <c r="I10" s="7"/>
      <c r="J10" s="7"/>
    </row>
    <row r="11" spans="1:11" s="11" customFormat="1" ht="49.5" x14ac:dyDescent="0.2">
      <c r="A11" s="111"/>
      <c r="B11" s="25" t="s">
        <v>4</v>
      </c>
      <c r="C11" s="111"/>
      <c r="D11" s="111"/>
      <c r="E11" s="111"/>
      <c r="F11" s="7" t="s">
        <v>17</v>
      </c>
      <c r="G11" s="13">
        <f>G13</f>
        <v>0</v>
      </c>
      <c r="H11" s="13">
        <f t="shared" ref="H11:J11" si="2">H13</f>
        <v>313811.5</v>
      </c>
      <c r="I11" s="13">
        <f t="shared" si="2"/>
        <v>313811.5</v>
      </c>
      <c r="J11" s="13">
        <f t="shared" si="2"/>
        <v>313811.5</v>
      </c>
    </row>
    <row r="12" spans="1:11" s="11" customFormat="1" ht="16.5" x14ac:dyDescent="0.2">
      <c r="A12" s="111"/>
      <c r="B12" s="25"/>
      <c r="C12" s="111"/>
      <c r="D12" s="111"/>
      <c r="E12" s="111"/>
      <c r="F12" s="7" t="s">
        <v>3</v>
      </c>
      <c r="G12" s="7"/>
      <c r="H12" s="7"/>
      <c r="I12" s="7"/>
      <c r="J12" s="7"/>
    </row>
    <row r="13" spans="1:11" s="11" customFormat="1" ht="18" customHeight="1" x14ac:dyDescent="0.2">
      <c r="A13" s="111"/>
      <c r="B13" s="111"/>
      <c r="C13" s="25" t="s">
        <v>5</v>
      </c>
      <c r="D13" s="111"/>
      <c r="E13" s="17"/>
      <c r="F13" s="7" t="s">
        <v>18</v>
      </c>
      <c r="G13" s="13">
        <f>G15</f>
        <v>0</v>
      </c>
      <c r="H13" s="13">
        <f t="shared" ref="H13:J13" si="3">H15</f>
        <v>313811.5</v>
      </c>
      <c r="I13" s="13">
        <f t="shared" si="3"/>
        <v>313811.5</v>
      </c>
      <c r="J13" s="13">
        <f t="shared" si="3"/>
        <v>313811.5</v>
      </c>
    </row>
    <row r="14" spans="1:11" s="11" customFormat="1" ht="16.5" x14ac:dyDescent="0.2">
      <c r="A14" s="111"/>
      <c r="B14" s="111"/>
      <c r="C14" s="25"/>
      <c r="D14" s="111"/>
      <c r="E14" s="17"/>
      <c r="F14" s="7" t="s">
        <v>3</v>
      </c>
      <c r="G14" s="7"/>
      <c r="H14" s="7"/>
      <c r="I14" s="7"/>
      <c r="J14" s="7"/>
    </row>
    <row r="15" spans="1:11" s="11" customFormat="1" ht="16.5" x14ac:dyDescent="0.2">
      <c r="A15" s="111"/>
      <c r="B15" s="111"/>
      <c r="C15" s="25"/>
      <c r="D15" s="111"/>
      <c r="E15" s="17"/>
      <c r="F15" s="18" t="s">
        <v>20</v>
      </c>
      <c r="G15" s="13">
        <f>G16</f>
        <v>0</v>
      </c>
      <c r="H15" s="13">
        <f t="shared" ref="H15:J15" si="4">H16</f>
        <v>313811.5</v>
      </c>
      <c r="I15" s="13">
        <f t="shared" si="4"/>
        <v>313811.5</v>
      </c>
      <c r="J15" s="13">
        <f t="shared" si="4"/>
        <v>313811.5</v>
      </c>
    </row>
    <row r="16" spans="1:11" s="11" customFormat="1" ht="16.5" x14ac:dyDescent="0.2">
      <c r="A16" s="111"/>
      <c r="B16" s="111"/>
      <c r="C16" s="25"/>
      <c r="D16" s="17">
        <v>1023</v>
      </c>
      <c r="E16" s="17"/>
      <c r="F16" s="7" t="s">
        <v>19</v>
      </c>
      <c r="G16" s="13">
        <f>G18+G27</f>
        <v>0</v>
      </c>
      <c r="H16" s="13">
        <f t="shared" ref="H16:J16" si="5">H18+H27</f>
        <v>313811.5</v>
      </c>
      <c r="I16" s="13">
        <f t="shared" si="5"/>
        <v>313811.5</v>
      </c>
      <c r="J16" s="13">
        <f t="shared" si="5"/>
        <v>313811.5</v>
      </c>
    </row>
    <row r="17" spans="1:14" s="11" customFormat="1" ht="16.5" x14ac:dyDescent="0.2">
      <c r="A17" s="111"/>
      <c r="B17" s="111"/>
      <c r="C17" s="25"/>
      <c r="D17" s="17"/>
      <c r="E17" s="17"/>
      <c r="F17" s="7" t="s">
        <v>3</v>
      </c>
      <c r="G17" s="5"/>
      <c r="H17" s="5"/>
      <c r="I17" s="5"/>
      <c r="J17" s="5"/>
    </row>
    <row r="18" spans="1:14" s="11" customFormat="1" ht="16.5" hidden="1" x14ac:dyDescent="0.2">
      <c r="A18" s="112"/>
      <c r="B18" s="112"/>
      <c r="C18" s="25"/>
      <c r="D18" s="17"/>
      <c r="E18" s="17" t="s">
        <v>80</v>
      </c>
      <c r="F18" s="7" t="s">
        <v>185</v>
      </c>
      <c r="G18" s="5">
        <f>G20</f>
        <v>0</v>
      </c>
      <c r="H18" s="5">
        <f t="shared" ref="H18:J18" si="6">H20</f>
        <v>0</v>
      </c>
      <c r="I18" s="5">
        <f t="shared" si="6"/>
        <v>0</v>
      </c>
      <c r="J18" s="5">
        <f t="shared" si="6"/>
        <v>0</v>
      </c>
    </row>
    <row r="19" spans="1:14" s="11" customFormat="1" ht="16.5" hidden="1" x14ac:dyDescent="0.2">
      <c r="A19" s="112"/>
      <c r="B19" s="112"/>
      <c r="C19" s="25"/>
      <c r="D19" s="17"/>
      <c r="E19" s="17"/>
      <c r="F19" s="7" t="s">
        <v>21</v>
      </c>
      <c r="G19" s="5"/>
      <c r="H19" s="5"/>
      <c r="I19" s="5"/>
      <c r="J19" s="5"/>
    </row>
    <row r="20" spans="1:14" s="11" customFormat="1" ht="16.5" hidden="1" x14ac:dyDescent="0.2">
      <c r="A20" s="112"/>
      <c r="B20" s="112"/>
      <c r="C20" s="25"/>
      <c r="D20" s="17"/>
      <c r="E20" s="17"/>
      <c r="F20" s="7" t="s">
        <v>20</v>
      </c>
      <c r="G20" s="5">
        <f>G22</f>
        <v>0</v>
      </c>
      <c r="H20" s="5">
        <f t="shared" ref="H20:J20" si="7">H22</f>
        <v>0</v>
      </c>
      <c r="I20" s="5">
        <f t="shared" si="7"/>
        <v>0</v>
      </c>
      <c r="J20" s="5">
        <f t="shared" si="7"/>
        <v>0</v>
      </c>
    </row>
    <row r="21" spans="1:14" s="11" customFormat="1" ht="33" hidden="1" x14ac:dyDescent="0.2">
      <c r="A21" s="112"/>
      <c r="B21" s="112"/>
      <c r="C21" s="25"/>
      <c r="D21" s="17"/>
      <c r="E21" s="17"/>
      <c r="F21" s="7" t="s">
        <v>22</v>
      </c>
      <c r="G21" s="5"/>
      <c r="H21" s="5"/>
      <c r="I21" s="5"/>
      <c r="J21" s="5"/>
    </row>
    <row r="22" spans="1:14" s="11" customFormat="1" ht="16.5" hidden="1" x14ac:dyDescent="0.2">
      <c r="A22" s="112"/>
      <c r="B22" s="112"/>
      <c r="C22" s="25"/>
      <c r="D22" s="17"/>
      <c r="E22" s="17"/>
      <c r="F22" s="7" t="s">
        <v>23</v>
      </c>
      <c r="G22" s="5">
        <f>G23</f>
        <v>0</v>
      </c>
      <c r="H22" s="5">
        <f t="shared" ref="H22:J25" si="8">H23</f>
        <v>0</v>
      </c>
      <c r="I22" s="5">
        <f t="shared" si="8"/>
        <v>0</v>
      </c>
      <c r="J22" s="5">
        <f t="shared" si="8"/>
        <v>0</v>
      </c>
    </row>
    <row r="23" spans="1:14" s="11" customFormat="1" ht="16.5" hidden="1" x14ac:dyDescent="0.2">
      <c r="A23" s="112"/>
      <c r="B23" s="112"/>
      <c r="C23" s="25"/>
      <c r="D23" s="17"/>
      <c r="E23" s="17"/>
      <c r="F23" s="7" t="s">
        <v>166</v>
      </c>
      <c r="G23" s="5">
        <f>G24</f>
        <v>0</v>
      </c>
      <c r="H23" s="5">
        <f t="shared" si="8"/>
        <v>0</v>
      </c>
      <c r="I23" s="5">
        <f t="shared" si="8"/>
        <v>0</v>
      </c>
      <c r="J23" s="5">
        <f t="shared" si="8"/>
        <v>0</v>
      </c>
    </row>
    <row r="24" spans="1:14" s="11" customFormat="1" ht="33" hidden="1" x14ac:dyDescent="0.2">
      <c r="A24" s="112"/>
      <c r="B24" s="112"/>
      <c r="C24" s="25"/>
      <c r="D24" s="17"/>
      <c r="E24" s="17"/>
      <c r="F24" s="7" t="s">
        <v>186</v>
      </c>
      <c r="G24" s="5">
        <f>G25</f>
        <v>0</v>
      </c>
      <c r="H24" s="5">
        <f t="shared" si="8"/>
        <v>0</v>
      </c>
      <c r="I24" s="5">
        <f t="shared" si="8"/>
        <v>0</v>
      </c>
      <c r="J24" s="5">
        <f t="shared" si="8"/>
        <v>0</v>
      </c>
    </row>
    <row r="25" spans="1:14" s="11" customFormat="1" ht="20.25" hidden="1" customHeight="1" x14ac:dyDescent="0.2">
      <c r="A25" s="112"/>
      <c r="B25" s="112"/>
      <c r="C25" s="25"/>
      <c r="D25" s="17"/>
      <c r="E25" s="17"/>
      <c r="F25" s="7" t="s">
        <v>194</v>
      </c>
      <c r="G25" s="5">
        <f>G26</f>
        <v>0</v>
      </c>
      <c r="H25" s="5">
        <f t="shared" si="8"/>
        <v>0</v>
      </c>
      <c r="I25" s="5">
        <f t="shared" si="8"/>
        <v>0</v>
      </c>
      <c r="J25" s="5">
        <f t="shared" si="8"/>
        <v>0</v>
      </c>
    </row>
    <row r="26" spans="1:14" s="11" customFormat="1" ht="16.5" hidden="1" x14ac:dyDescent="0.2">
      <c r="A26" s="112"/>
      <c r="B26" s="112"/>
      <c r="C26" s="25"/>
      <c r="D26" s="17"/>
      <c r="E26" s="17"/>
      <c r="F26" s="7" t="s">
        <v>195</v>
      </c>
      <c r="G26" s="5">
        <v>0</v>
      </c>
      <c r="H26" s="5">
        <v>0</v>
      </c>
      <c r="I26" s="5">
        <v>0</v>
      </c>
      <c r="J26" s="5">
        <v>0</v>
      </c>
    </row>
    <row r="27" spans="1:14" s="11" customFormat="1" ht="33" x14ac:dyDescent="0.2">
      <c r="A27" s="25"/>
      <c r="B27" s="25"/>
      <c r="C27" s="25"/>
      <c r="D27" s="25"/>
      <c r="E27" s="26" t="s">
        <v>53</v>
      </c>
      <c r="F27" s="7" t="s">
        <v>50</v>
      </c>
      <c r="G27" s="24">
        <f>G29</f>
        <v>0</v>
      </c>
      <c r="H27" s="24">
        <f>H29</f>
        <v>313811.5</v>
      </c>
      <c r="I27" s="24">
        <f>I29</f>
        <v>313811.5</v>
      </c>
      <c r="J27" s="24">
        <f>J29</f>
        <v>313811.5</v>
      </c>
      <c r="K27" s="22"/>
      <c r="L27" s="22"/>
      <c r="M27" s="22"/>
    </row>
    <row r="28" spans="1:14" s="11" customFormat="1" ht="16.5" x14ac:dyDescent="0.2">
      <c r="A28" s="27"/>
      <c r="B28" s="28"/>
      <c r="C28" s="28"/>
      <c r="D28" s="26"/>
      <c r="E28" s="26"/>
      <c r="F28" s="9" t="s">
        <v>21</v>
      </c>
      <c r="G28" s="100"/>
      <c r="H28" s="100"/>
      <c r="I28" s="100"/>
      <c r="J28" s="100"/>
    </row>
    <row r="29" spans="1:14" s="11" customFormat="1" ht="17.25" customHeight="1" x14ac:dyDescent="0.2">
      <c r="A29" s="27"/>
      <c r="B29" s="28"/>
      <c r="C29" s="28"/>
      <c r="D29" s="26"/>
      <c r="E29" s="26"/>
      <c r="F29" s="15" t="s">
        <v>20</v>
      </c>
      <c r="G29" s="24">
        <f>G31</f>
        <v>0</v>
      </c>
      <c r="H29" s="24">
        <f>H31</f>
        <v>313811.5</v>
      </c>
      <c r="I29" s="24">
        <f>I31</f>
        <v>313811.5</v>
      </c>
      <c r="J29" s="24">
        <f>J31</f>
        <v>313811.5</v>
      </c>
      <c r="L29" s="22"/>
      <c r="M29" s="22"/>
      <c r="N29" s="22"/>
    </row>
    <row r="30" spans="1:14" s="11" customFormat="1" ht="39" customHeight="1" x14ac:dyDescent="0.2">
      <c r="A30" s="27"/>
      <c r="B30" s="28"/>
      <c r="C30" s="28"/>
      <c r="D30" s="26"/>
      <c r="E30" s="26"/>
      <c r="F30" s="15" t="s">
        <v>22</v>
      </c>
      <c r="G30" s="14"/>
      <c r="H30" s="14"/>
      <c r="I30" s="14"/>
      <c r="J30" s="14"/>
    </row>
    <row r="31" spans="1:14" s="11" customFormat="1" ht="16.5" x14ac:dyDescent="0.2">
      <c r="A31" s="27"/>
      <c r="B31" s="28"/>
      <c r="C31" s="28"/>
      <c r="D31" s="26"/>
      <c r="E31" s="26"/>
      <c r="F31" s="15" t="s">
        <v>23</v>
      </c>
      <c r="G31" s="8">
        <f t="shared" ref="G31:J32" si="9">G32</f>
        <v>0</v>
      </c>
      <c r="H31" s="8">
        <f t="shared" si="9"/>
        <v>313811.5</v>
      </c>
      <c r="I31" s="8">
        <f t="shared" si="9"/>
        <v>313811.5</v>
      </c>
      <c r="J31" s="8">
        <f t="shared" si="9"/>
        <v>313811.5</v>
      </c>
    </row>
    <row r="32" spans="1:14" s="11" customFormat="1" ht="16.5" x14ac:dyDescent="0.2">
      <c r="A32" s="27"/>
      <c r="B32" s="28"/>
      <c r="C32" s="28"/>
      <c r="D32" s="26"/>
      <c r="E32" s="26"/>
      <c r="F32" s="15" t="s">
        <v>54</v>
      </c>
      <c r="G32" s="8">
        <f t="shared" si="9"/>
        <v>0</v>
      </c>
      <c r="H32" s="8">
        <f>H33</f>
        <v>313811.5</v>
      </c>
      <c r="I32" s="8">
        <f t="shared" si="9"/>
        <v>313811.5</v>
      </c>
      <c r="J32" s="8">
        <f t="shared" si="9"/>
        <v>313811.5</v>
      </c>
    </row>
    <row r="33" spans="1:11" s="11" customFormat="1" ht="16.5" x14ac:dyDescent="0.2">
      <c r="A33" s="27"/>
      <c r="B33" s="28"/>
      <c r="C33" s="28"/>
      <c r="D33" s="26"/>
      <c r="E33" s="26"/>
      <c r="F33" s="15" t="s">
        <v>55</v>
      </c>
      <c r="G33" s="8">
        <f>G34+G36</f>
        <v>0</v>
      </c>
      <c r="H33" s="8">
        <f>H34+H36</f>
        <v>313811.5</v>
      </c>
      <c r="I33" s="8">
        <f t="shared" ref="I33:J33" si="10">I34+I36</f>
        <v>313811.5</v>
      </c>
      <c r="J33" s="8">
        <f t="shared" si="10"/>
        <v>313811.5</v>
      </c>
    </row>
    <row r="34" spans="1:11" s="11" customFormat="1" ht="20.25" customHeight="1" x14ac:dyDescent="0.2">
      <c r="A34" s="27"/>
      <c r="B34" s="28"/>
      <c r="C34" s="28"/>
      <c r="D34" s="26"/>
      <c r="E34" s="26"/>
      <c r="F34" s="104" t="s">
        <v>161</v>
      </c>
      <c r="G34" s="8">
        <f>G35</f>
        <v>0</v>
      </c>
      <c r="H34" s="8">
        <f t="shared" ref="H34:J34" si="11">H35</f>
        <v>76800</v>
      </c>
      <c r="I34" s="8">
        <f t="shared" si="11"/>
        <v>76800</v>
      </c>
      <c r="J34" s="8">
        <f t="shared" si="11"/>
        <v>76800</v>
      </c>
    </row>
    <row r="35" spans="1:11" s="142" customFormat="1" ht="21.75" customHeight="1" x14ac:dyDescent="0.2">
      <c r="A35" s="27"/>
      <c r="B35" s="28"/>
      <c r="C35" s="28"/>
      <c r="D35" s="26"/>
      <c r="E35" s="26"/>
      <c r="F35" s="141" t="s">
        <v>141</v>
      </c>
      <c r="G35" s="8">
        <v>0</v>
      </c>
      <c r="H35" s="8">
        <v>76800</v>
      </c>
      <c r="I35" s="8">
        <v>76800</v>
      </c>
      <c r="J35" s="8">
        <v>76800</v>
      </c>
    </row>
    <row r="36" spans="1:11" s="11" customFormat="1" ht="20.25" customHeight="1" x14ac:dyDescent="0.2">
      <c r="A36" s="27"/>
      <c r="B36" s="28"/>
      <c r="C36" s="28"/>
      <c r="D36" s="26"/>
      <c r="E36" s="26"/>
      <c r="F36" s="15" t="s">
        <v>70</v>
      </c>
      <c r="G36" s="8">
        <f>G37</f>
        <v>0</v>
      </c>
      <c r="H36" s="8">
        <f t="shared" ref="H36:J36" si="12">H37</f>
        <v>237011.5</v>
      </c>
      <c r="I36" s="8">
        <f t="shared" si="12"/>
        <v>237011.5</v>
      </c>
      <c r="J36" s="8">
        <f t="shared" si="12"/>
        <v>237011.5</v>
      </c>
    </row>
    <row r="37" spans="1:11" s="142" customFormat="1" ht="21.75" customHeight="1" x14ac:dyDescent="0.2">
      <c r="A37" s="27"/>
      <c r="B37" s="28"/>
      <c r="C37" s="28"/>
      <c r="D37" s="26"/>
      <c r="E37" s="26"/>
      <c r="F37" s="141" t="s">
        <v>71</v>
      </c>
      <c r="G37" s="8">
        <f>-G54</f>
        <v>0</v>
      </c>
      <c r="H37" s="8">
        <f>261170-24158.5</f>
        <v>237011.5</v>
      </c>
      <c r="I37" s="8">
        <f>263200-26188.5</f>
        <v>237011.5</v>
      </c>
      <c r="J37" s="8">
        <f>263200+40000-66188.5</f>
        <v>237011.5</v>
      </c>
    </row>
    <row r="38" spans="1:11" s="11" customFormat="1" ht="33" x14ac:dyDescent="0.2">
      <c r="A38" s="25" t="s">
        <v>73</v>
      </c>
      <c r="B38" s="111"/>
      <c r="C38" s="111"/>
      <c r="D38" s="111"/>
      <c r="E38" s="111"/>
      <c r="F38" s="7" t="s">
        <v>74</v>
      </c>
      <c r="G38" s="13">
        <f>G40</f>
        <v>0</v>
      </c>
      <c r="H38" s="13">
        <f t="shared" ref="H38:J38" si="13">H40</f>
        <v>-313811.5</v>
      </c>
      <c r="I38" s="13">
        <f t="shared" si="13"/>
        <v>-313811.5</v>
      </c>
      <c r="J38" s="13">
        <f t="shared" si="13"/>
        <v>-313811.5</v>
      </c>
    </row>
    <row r="39" spans="1:11" ht="16.5" x14ac:dyDescent="0.2">
      <c r="A39" s="25"/>
      <c r="B39" s="111"/>
      <c r="C39" s="111"/>
      <c r="D39" s="111"/>
      <c r="E39" s="111"/>
      <c r="F39" s="7" t="s">
        <v>75</v>
      </c>
      <c r="G39" s="7"/>
      <c r="H39" s="7"/>
      <c r="I39" s="7"/>
      <c r="J39" s="7"/>
    </row>
    <row r="40" spans="1:11" ht="16.5" x14ac:dyDescent="0.2">
      <c r="A40" s="111"/>
      <c r="B40" s="25" t="s">
        <v>76</v>
      </c>
      <c r="C40" s="111"/>
      <c r="D40" s="111"/>
      <c r="E40" s="111"/>
      <c r="F40" s="7" t="s">
        <v>77</v>
      </c>
      <c r="G40" s="13">
        <f>G42</f>
        <v>0</v>
      </c>
      <c r="H40" s="13">
        <f t="shared" ref="H40:J40" si="14">H42</f>
        <v>-313811.5</v>
      </c>
      <c r="I40" s="13">
        <f t="shared" si="14"/>
        <v>-313811.5</v>
      </c>
      <c r="J40" s="13">
        <f t="shared" si="14"/>
        <v>-313811.5</v>
      </c>
    </row>
    <row r="41" spans="1:11" ht="16.5" x14ac:dyDescent="0.2">
      <c r="A41" s="111"/>
      <c r="B41" s="25"/>
      <c r="C41" s="111"/>
      <c r="D41" s="111"/>
      <c r="E41" s="111"/>
      <c r="F41" s="7" t="s">
        <v>75</v>
      </c>
      <c r="G41" s="7"/>
      <c r="H41" s="7"/>
      <c r="I41" s="7"/>
      <c r="J41" s="7"/>
    </row>
    <row r="42" spans="1:11" ht="16.5" x14ac:dyDescent="0.2">
      <c r="A42" s="111"/>
      <c r="B42" s="111"/>
      <c r="C42" s="25" t="s">
        <v>76</v>
      </c>
      <c r="D42" s="111"/>
      <c r="E42" s="17"/>
      <c r="F42" s="7" t="s">
        <v>78</v>
      </c>
      <c r="G42" s="13">
        <f>G44</f>
        <v>0</v>
      </c>
      <c r="H42" s="13">
        <f t="shared" ref="H42:J42" si="15">H44</f>
        <v>-313811.5</v>
      </c>
      <c r="I42" s="13">
        <f t="shared" si="15"/>
        <v>-313811.5</v>
      </c>
      <c r="J42" s="13">
        <f t="shared" si="15"/>
        <v>-313811.5</v>
      </c>
    </row>
    <row r="43" spans="1:11" ht="16.5" x14ac:dyDescent="0.2">
      <c r="A43" s="111"/>
      <c r="B43" s="111"/>
      <c r="C43" s="25"/>
      <c r="D43" s="111"/>
      <c r="E43" s="17"/>
      <c r="F43" s="7" t="s">
        <v>75</v>
      </c>
      <c r="G43" s="7"/>
      <c r="H43" s="7"/>
      <c r="I43" s="7"/>
      <c r="J43" s="7"/>
    </row>
    <row r="44" spans="1:11" ht="18.75" customHeight="1" x14ac:dyDescent="0.2">
      <c r="A44" s="111"/>
      <c r="B44" s="111"/>
      <c r="C44" s="25"/>
      <c r="D44" s="111"/>
      <c r="E44" s="17"/>
      <c r="F44" s="18" t="s">
        <v>81</v>
      </c>
      <c r="G44" s="30">
        <f>G45</f>
        <v>0</v>
      </c>
      <c r="H44" s="30">
        <f t="shared" ref="H44:J44" si="16">H45</f>
        <v>-313811.5</v>
      </c>
      <c r="I44" s="30">
        <f t="shared" si="16"/>
        <v>-313811.5</v>
      </c>
      <c r="J44" s="30">
        <f t="shared" si="16"/>
        <v>-313811.5</v>
      </c>
    </row>
    <row r="45" spans="1:11" s="11" customFormat="1" ht="21.75" customHeight="1" x14ac:dyDescent="0.2">
      <c r="A45" s="111"/>
      <c r="B45" s="111"/>
      <c r="C45" s="25"/>
      <c r="D45" s="111" t="s">
        <v>79</v>
      </c>
      <c r="E45" s="17"/>
      <c r="F45" s="7" t="s">
        <v>78</v>
      </c>
      <c r="G45" s="13">
        <f>G47</f>
        <v>0</v>
      </c>
      <c r="H45" s="13">
        <f t="shared" ref="H45:J45" si="17">H47</f>
        <v>-313811.5</v>
      </c>
      <c r="I45" s="13">
        <f t="shared" si="17"/>
        <v>-313811.5</v>
      </c>
      <c r="J45" s="13">
        <f t="shared" si="17"/>
        <v>-313811.5</v>
      </c>
    </row>
    <row r="46" spans="1:11" s="11" customFormat="1" ht="19.5" customHeight="1" x14ac:dyDescent="0.2">
      <c r="A46" s="111"/>
      <c r="B46" s="111"/>
      <c r="C46" s="25"/>
      <c r="D46" s="17"/>
      <c r="E46" s="17"/>
      <c r="F46" s="7" t="s">
        <v>75</v>
      </c>
      <c r="G46" s="13"/>
      <c r="H46" s="13"/>
      <c r="I46" s="13"/>
      <c r="J46" s="13"/>
    </row>
    <row r="47" spans="1:11" s="11" customFormat="1" ht="18.75" customHeight="1" x14ac:dyDescent="0.2">
      <c r="A47" s="111"/>
      <c r="B47" s="111"/>
      <c r="C47" s="25"/>
      <c r="D47" s="17"/>
      <c r="E47" s="17" t="s">
        <v>80</v>
      </c>
      <c r="F47" s="7" t="s">
        <v>78</v>
      </c>
      <c r="G47" s="5">
        <f>G49</f>
        <v>0</v>
      </c>
      <c r="H47" s="5">
        <f t="shared" ref="H47:J47" si="18">H49</f>
        <v>-313811.5</v>
      </c>
      <c r="I47" s="5">
        <f t="shared" si="18"/>
        <v>-313811.5</v>
      </c>
      <c r="J47" s="5">
        <f t="shared" si="18"/>
        <v>-313811.5</v>
      </c>
    </row>
    <row r="48" spans="1:11" s="11" customFormat="1" ht="20.25" customHeight="1" x14ac:dyDescent="0.2">
      <c r="A48" s="25"/>
      <c r="B48" s="25"/>
      <c r="C48" s="25"/>
      <c r="D48" s="25"/>
      <c r="E48" s="26"/>
      <c r="F48" s="7" t="s">
        <v>21</v>
      </c>
      <c r="G48" s="24"/>
      <c r="H48" s="24"/>
      <c r="I48" s="24"/>
      <c r="J48" s="24"/>
      <c r="K48" s="22"/>
    </row>
    <row r="49" spans="1:10" s="11" customFormat="1" ht="22.5" customHeight="1" x14ac:dyDescent="0.2">
      <c r="A49" s="27"/>
      <c r="B49" s="28"/>
      <c r="C49" s="28"/>
      <c r="D49" s="26"/>
      <c r="E49" s="26"/>
      <c r="F49" s="9" t="s">
        <v>81</v>
      </c>
      <c r="G49" s="8">
        <f>G51</f>
        <v>0</v>
      </c>
      <c r="H49" s="8">
        <f t="shared" ref="H49:J49" si="19">H51</f>
        <v>-313811.5</v>
      </c>
      <c r="I49" s="8">
        <f t="shared" si="19"/>
        <v>-313811.5</v>
      </c>
      <c r="J49" s="8">
        <f t="shared" si="19"/>
        <v>-313811.5</v>
      </c>
    </row>
    <row r="50" spans="1:10" s="11" customFormat="1" ht="18.75" customHeight="1" x14ac:dyDescent="0.2">
      <c r="A50" s="27"/>
      <c r="B50" s="28"/>
      <c r="C50" s="28"/>
      <c r="D50" s="26"/>
      <c r="E50" s="26"/>
      <c r="F50" s="15" t="s">
        <v>22</v>
      </c>
      <c r="G50" s="8"/>
      <c r="H50" s="8"/>
      <c r="I50" s="8"/>
      <c r="J50" s="8"/>
    </row>
    <row r="51" spans="1:10" s="11" customFormat="1" ht="19.5" customHeight="1" x14ac:dyDescent="0.2">
      <c r="A51" s="27"/>
      <c r="B51" s="28"/>
      <c r="C51" s="28"/>
      <c r="D51" s="26"/>
      <c r="E51" s="26"/>
      <c r="F51" s="15" t="s">
        <v>54</v>
      </c>
      <c r="G51" s="8">
        <f>G52</f>
        <v>0</v>
      </c>
      <c r="H51" s="8">
        <f t="shared" ref="H51:J53" si="20">H52</f>
        <v>-313811.5</v>
      </c>
      <c r="I51" s="8">
        <f t="shared" si="20"/>
        <v>-313811.5</v>
      </c>
      <c r="J51" s="8">
        <f t="shared" si="20"/>
        <v>-313811.5</v>
      </c>
    </row>
    <row r="52" spans="1:10" s="11" customFormat="1" ht="20.25" customHeight="1" x14ac:dyDescent="0.2">
      <c r="A52" s="27"/>
      <c r="B52" s="28"/>
      <c r="C52" s="28"/>
      <c r="D52" s="26"/>
      <c r="E52" s="26"/>
      <c r="F52" s="15" t="s">
        <v>55</v>
      </c>
      <c r="G52" s="8">
        <f>G53</f>
        <v>0</v>
      </c>
      <c r="H52" s="8">
        <f t="shared" si="20"/>
        <v>-313811.5</v>
      </c>
      <c r="I52" s="8">
        <f t="shared" si="20"/>
        <v>-313811.5</v>
      </c>
      <c r="J52" s="8">
        <f t="shared" si="20"/>
        <v>-313811.5</v>
      </c>
    </row>
    <row r="53" spans="1:10" s="11" customFormat="1" ht="21" customHeight="1" x14ac:dyDescent="0.2">
      <c r="A53" s="27"/>
      <c r="B53" s="28"/>
      <c r="C53" s="28"/>
      <c r="D53" s="26"/>
      <c r="E53" s="26"/>
      <c r="F53" s="15" t="s">
        <v>162</v>
      </c>
      <c r="G53" s="24">
        <f>G54</f>
        <v>0</v>
      </c>
      <c r="H53" s="24">
        <f t="shared" si="20"/>
        <v>-313811.5</v>
      </c>
      <c r="I53" s="24">
        <f t="shared" si="20"/>
        <v>-313811.5</v>
      </c>
      <c r="J53" s="24">
        <f t="shared" si="20"/>
        <v>-313811.5</v>
      </c>
    </row>
    <row r="54" spans="1:10" s="11" customFormat="1" ht="21" customHeight="1" x14ac:dyDescent="0.2">
      <c r="A54" s="27"/>
      <c r="B54" s="28"/>
      <c r="C54" s="28"/>
      <c r="D54" s="26"/>
      <c r="E54" s="26"/>
      <c r="F54" s="15" t="s">
        <v>163</v>
      </c>
      <c r="G54" s="8">
        <f>'Հավելված 3'!G61</f>
        <v>0</v>
      </c>
      <c r="H54" s="8">
        <f>'Հավելված 3'!H61</f>
        <v>-313811.5</v>
      </c>
      <c r="I54" s="8">
        <f>'Հավելված 3'!I61</f>
        <v>-313811.5</v>
      </c>
      <c r="J54" s="8">
        <f>'Հավելված 3'!J61</f>
        <v>-313811.5</v>
      </c>
    </row>
    <row r="55" spans="1:10" x14ac:dyDescent="0.2">
      <c r="A55" s="29"/>
      <c r="B55" s="29"/>
      <c r="C55" s="29"/>
      <c r="D55" s="29"/>
      <c r="E55" s="29"/>
    </row>
    <row r="56" spans="1:10" x14ac:dyDescent="0.2">
      <c r="A56" s="29"/>
      <c r="B56" s="29"/>
      <c r="C56" s="29"/>
      <c r="D56" s="29"/>
      <c r="E56" s="29"/>
    </row>
    <row r="57" spans="1:10" x14ac:dyDescent="0.2">
      <c r="A57" s="29"/>
      <c r="B57" s="29"/>
      <c r="C57" s="29"/>
      <c r="D57" s="29"/>
      <c r="E57" s="29"/>
    </row>
    <row r="58" spans="1:10" x14ac:dyDescent="0.2">
      <c r="A58" s="29"/>
      <c r="B58" s="29"/>
      <c r="C58" s="29"/>
      <c r="D58" s="29"/>
      <c r="E58" s="29"/>
    </row>
    <row r="59" spans="1:10" x14ac:dyDescent="0.2">
      <c r="A59" s="29"/>
      <c r="B59" s="29"/>
      <c r="C59" s="29"/>
      <c r="D59" s="29"/>
      <c r="E59" s="29"/>
    </row>
    <row r="60" spans="1:10" x14ac:dyDescent="0.2">
      <c r="A60" s="29"/>
      <c r="B60" s="29"/>
      <c r="C60" s="29"/>
      <c r="D60" s="29"/>
      <c r="E60" s="29"/>
    </row>
    <row r="61" spans="1:10" x14ac:dyDescent="0.2">
      <c r="A61" s="29"/>
      <c r="B61" s="29"/>
      <c r="C61" s="29"/>
      <c r="D61" s="29"/>
      <c r="E61" s="29"/>
    </row>
    <row r="62" spans="1:10" x14ac:dyDescent="0.2">
      <c r="A62" s="29"/>
      <c r="B62" s="29"/>
      <c r="C62" s="29"/>
      <c r="D62" s="29"/>
      <c r="E62" s="29"/>
    </row>
    <row r="63" spans="1:10" x14ac:dyDescent="0.2">
      <c r="A63" s="29"/>
      <c r="B63" s="29"/>
      <c r="C63" s="29"/>
      <c r="D63" s="29"/>
      <c r="E63" s="29"/>
    </row>
    <row r="64" spans="1:10" x14ac:dyDescent="0.2">
      <c r="A64" s="29"/>
      <c r="B64" s="29"/>
      <c r="C64" s="29"/>
      <c r="D64" s="29"/>
      <c r="E64" s="29"/>
    </row>
    <row r="65" spans="1:5" x14ac:dyDescent="0.2">
      <c r="A65" s="29"/>
      <c r="B65" s="29"/>
      <c r="C65" s="29"/>
      <c r="D65" s="29"/>
      <c r="E65" s="29"/>
    </row>
  </sheetData>
  <mergeCells count="6">
    <mergeCell ref="I1:J1"/>
    <mergeCell ref="A5:C5"/>
    <mergeCell ref="D5:E5"/>
    <mergeCell ref="F5:F6"/>
    <mergeCell ref="G5:J5"/>
    <mergeCell ref="A2:J2"/>
  </mergeCells>
  <pageMargins left="0.7" right="0.7" top="0.75" bottom="0.75" header="0.3" footer="0.3"/>
  <pageSetup paperSize="9" scale="57" orientation="portrait" verticalDpi="0" r:id="rId1"/>
  <ignoredErrors>
    <ignoredError sqref="G33:J3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Հավելված 7</vt:lpstr>
      <vt:lpstr>'Հավելված 1'!Print_Area</vt:lpstr>
      <vt:lpstr>'Հավելված 3'!Print_Area</vt:lpstr>
      <vt:lpstr>'Հավելված 5 աղյուսակներ 1,2'!Print_Area</vt:lpstr>
      <vt:lpstr>'Հավելված 1'!Print_Titles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https://mul2-taxservice.gov.am/tasks/2161781/oneclick/3.Havelvac_PF.xlsx?token=f89989d7d538ae9c97a1d693657ed78d</cp:keywords>
  <cp:lastModifiedBy>Hetum Hamamchyan</cp:lastModifiedBy>
  <cp:lastPrinted>2023-03-14T05:29:56Z</cp:lastPrinted>
  <dcterms:created xsi:type="dcterms:W3CDTF">2018-09-30T11:43:43Z</dcterms:created>
  <dcterms:modified xsi:type="dcterms:W3CDTF">2023-03-14T13:26:53Z</dcterms:modified>
</cp:coreProperties>
</file>