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8589" windowHeight="7756" tabRatio="981" activeTab="1"/>
  </bookViews>
  <sheets>
    <sheet name="Հավելված N 1" sheetId="27" r:id="rId1"/>
    <sheet name="Հավելված N 2" sheetId="32" r:id="rId2"/>
    <sheet name="Հավելված N 3" sheetId="61" r:id="rId3"/>
    <sheet name="Հավելված N 4" sheetId="62" r:id="rId4"/>
    <sheet name="Հավելված N 5" sheetId="71" r:id="rId5"/>
    <sheet name="Հավելված N 6" sheetId="72" r:id="rId6"/>
    <sheet name="Հավելված N 7" sheetId="74" r:id="rId7"/>
    <sheet name="Հավելված N 8" sheetId="41" r:id="rId8"/>
  </sheets>
  <definedNames>
    <definedName name="a" localSheetId="4">#REF!</definedName>
    <definedName name="a" localSheetId="5">#REF!</definedName>
    <definedName name="a" localSheetId="6">#REF!</definedName>
    <definedName name="a">#REF!</definedName>
    <definedName name="AgencyCode" localSheetId="1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davit" localSheetId="4">#REF!</definedName>
    <definedName name="davit" localSheetId="5">#REF!</definedName>
    <definedName name="davit" localSheetId="6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ggg" localSheetId="4">#REF!</definedName>
    <definedName name="ggg" localSheetId="5">#REF!</definedName>
    <definedName name="ggg" localSheetId="6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>#REF!</definedName>
    <definedName name="Մաս" localSheetId="4">#REF!</definedName>
    <definedName name="Մաս" localSheetId="5">#REF!</definedName>
    <definedName name="Մաս" localSheetId="6">#REF!</definedName>
    <definedName name="Մաս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31" i="32"/>
  <c r="G33"/>
  <c r="G34"/>
  <c r="G32"/>
  <c r="I33" i="41"/>
  <c r="I35"/>
  <c r="E69" i="62" l="1"/>
  <c r="E67" s="1"/>
  <c r="F56" i="61"/>
  <c r="G56"/>
  <c r="H56"/>
  <c r="E56"/>
  <c r="D58" l="1"/>
  <c r="D56"/>
  <c r="H54" l="1"/>
  <c r="I40" i="41"/>
  <c r="I36"/>
  <c r="I37"/>
  <c r="I38"/>
  <c r="I39"/>
  <c r="I41"/>
  <c r="I34"/>
  <c r="F26" i="61" l="1"/>
  <c r="G26"/>
  <c r="E26"/>
  <c r="I30" i="41"/>
  <c r="I29"/>
  <c r="H30" i="61" s="1"/>
  <c r="D30" s="1"/>
  <c r="E37" i="62" s="1"/>
  <c r="I19" i="41" l="1"/>
  <c r="H53" i="61" l="1"/>
  <c r="H45"/>
  <c r="H43"/>
  <c r="H48"/>
  <c r="H47"/>
  <c r="H41"/>
  <c r="E37"/>
  <c r="E36"/>
  <c r="E35"/>
  <c r="E34"/>
  <c r="I46" i="41"/>
  <c r="I45" s="1"/>
  <c r="I51"/>
  <c r="D37" i="61" l="1"/>
  <c r="E46" i="62" s="1"/>
  <c r="D36" i="61"/>
  <c r="E45" i="62" s="1"/>
  <c r="D35" i="61"/>
  <c r="E44" i="62" s="1"/>
  <c r="D34" i="61"/>
  <c r="E43" i="62" s="1"/>
  <c r="H33" i="61"/>
  <c r="H31" s="1"/>
  <c r="G33"/>
  <c r="G31" s="1"/>
  <c r="F33"/>
  <c r="F31" s="1"/>
  <c r="F17"/>
  <c r="F15" s="1"/>
  <c r="G17"/>
  <c r="G15" s="1"/>
  <c r="H17"/>
  <c r="H15" s="1"/>
  <c r="E18"/>
  <c r="D18" s="1"/>
  <c r="E21" i="62" s="1"/>
  <c r="E42" l="1"/>
  <c r="E40" s="1"/>
  <c r="E17" i="61"/>
  <c r="E15" s="1"/>
  <c r="E33"/>
  <c r="E31" s="1"/>
  <c r="E38" i="62" l="1"/>
  <c r="G133" i="32"/>
  <c r="G132" s="1"/>
  <c r="G131" s="1"/>
  <c r="G130" s="1"/>
  <c r="G129" s="1"/>
  <c r="G127" s="1"/>
  <c r="D33" i="61"/>
  <c r="D31"/>
  <c r="G125" i="32" l="1"/>
  <c r="D94" i="27" s="1"/>
  <c r="D110" i="72" s="1"/>
  <c r="D162" i="74"/>
  <c r="G38" i="61"/>
  <c r="H52"/>
  <c r="G52"/>
  <c r="F52"/>
  <c r="E52"/>
  <c r="H49"/>
  <c r="G49"/>
  <c r="F49"/>
  <c r="E49"/>
  <c r="F46"/>
  <c r="G46"/>
  <c r="H46"/>
  <c r="E46"/>
  <c r="H44"/>
  <c r="G44"/>
  <c r="F44"/>
  <c r="E44"/>
  <c r="H42"/>
  <c r="G42"/>
  <c r="F42"/>
  <c r="E42"/>
  <c r="F40"/>
  <c r="G40"/>
  <c r="H40"/>
  <c r="E40"/>
  <c r="E38" s="1"/>
  <c r="D54"/>
  <c r="E65" i="62" s="1"/>
  <c r="D53" i="61"/>
  <c r="E64" i="62" s="1"/>
  <c r="D51" i="61"/>
  <c r="E62" i="62" s="1"/>
  <c r="D50" i="61"/>
  <c r="E61" i="62" s="1"/>
  <c r="D48" i="61"/>
  <c r="E59" i="62" s="1"/>
  <c r="D47" i="61"/>
  <c r="E58" i="62" s="1"/>
  <c r="D45" i="61"/>
  <c r="E56" i="62" s="1"/>
  <c r="E55" s="1"/>
  <c r="D43" i="61"/>
  <c r="E54" i="62" s="1"/>
  <c r="E53" s="1"/>
  <c r="D41" i="61"/>
  <c r="E52" i="62" s="1"/>
  <c r="E51" s="1"/>
  <c r="F38" i="61" l="1"/>
  <c r="E63" i="62"/>
  <c r="E57"/>
  <c r="H38" i="61"/>
  <c r="E60" i="62"/>
  <c r="I32" i="41"/>
  <c r="I31" s="1"/>
  <c r="D49" i="61"/>
  <c r="D52"/>
  <c r="D42"/>
  <c r="D46"/>
  <c r="E49" i="62" l="1"/>
  <c r="G142" i="32" s="1"/>
  <c r="D44" i="61"/>
  <c r="E47" i="62" l="1"/>
  <c r="D40" i="61"/>
  <c r="H29" l="1"/>
  <c r="D29" s="1"/>
  <c r="E36" i="62" s="1"/>
  <c r="H28" i="61"/>
  <c r="D28" s="1"/>
  <c r="E35" i="62" s="1"/>
  <c r="H27" i="61"/>
  <c r="I18" i="41"/>
  <c r="H26" i="61" l="1"/>
  <c r="H21"/>
  <c r="H19" s="1"/>
  <c r="E21"/>
  <c r="E19" s="1"/>
  <c r="F22"/>
  <c r="D22" s="1"/>
  <c r="E27" i="62" s="1"/>
  <c r="G23" i="61"/>
  <c r="G21" s="1"/>
  <c r="G19" s="1"/>
  <c r="I13" i="41"/>
  <c r="I15"/>
  <c r="I12" l="1"/>
  <c r="I11" s="1"/>
  <c r="I10" s="1"/>
  <c r="F21" i="61"/>
  <c r="F19" s="1"/>
  <c r="D15" l="1"/>
  <c r="D17"/>
  <c r="G12" i="71"/>
  <c r="G11" s="1"/>
  <c r="G10" s="1"/>
  <c r="G124" i="32" l="1"/>
  <c r="I63" i="41"/>
  <c r="I61" l="1"/>
  <c r="I60" s="1"/>
  <c r="I44" s="1"/>
  <c r="I43" s="1"/>
  <c r="D27" i="61" l="1"/>
  <c r="H24"/>
  <c r="H13" s="1"/>
  <c r="H11" s="1"/>
  <c r="G24"/>
  <c r="G13" s="1"/>
  <c r="G11" s="1"/>
  <c r="F24"/>
  <c r="F13" s="1"/>
  <c r="F11" s="1"/>
  <c r="E24"/>
  <c r="E13" s="1"/>
  <c r="E11" s="1"/>
  <c r="E34" i="62" l="1"/>
  <c r="E33" s="1"/>
  <c r="E31" s="1"/>
  <c r="G43" i="32" s="1"/>
  <c r="D26" i="61"/>
  <c r="D24"/>
  <c r="E29" i="62" l="1"/>
  <c r="D38" i="61"/>
  <c r="G141" i="32" l="1"/>
  <c r="G140" s="1"/>
  <c r="G139" s="1"/>
  <c r="G138" s="1"/>
  <c r="G136" l="1"/>
  <c r="D107" i="74" s="1"/>
  <c r="G134" i="32" l="1"/>
  <c r="D100" i="27" s="1"/>
  <c r="D120" i="72" s="1"/>
  <c r="G95" i="32" l="1"/>
  <c r="G94" s="1"/>
  <c r="G93" s="1"/>
  <c r="G92" s="1"/>
  <c r="G90" s="1"/>
  <c r="G78"/>
  <c r="G77" s="1"/>
  <c r="G76" s="1"/>
  <c r="G75" s="1"/>
  <c r="G73" s="1"/>
  <c r="G71" l="1"/>
  <c r="D45" i="74"/>
  <c r="G88" i="32"/>
  <c r="D37" i="27" s="1"/>
  <c r="D60" i="74"/>
  <c r="D24" i="27"/>
  <c r="G69" i="32"/>
  <c r="G86"/>
  <c r="G84" s="1"/>
  <c r="G82" s="1"/>
  <c r="G80" s="1"/>
  <c r="G67"/>
  <c r="G65" s="1"/>
  <c r="G63" s="1"/>
  <c r="D30" i="27" l="1"/>
  <c r="D39" i="72"/>
  <c r="D17" i="27"/>
  <c r="D24" i="72"/>
  <c r="D23" i="61"/>
  <c r="D21"/>
  <c r="D19"/>
  <c r="E20" i="62" l="1"/>
  <c r="E18" s="1"/>
  <c r="G113" i="32" s="1"/>
  <c r="G112" s="1"/>
  <c r="G111" s="1"/>
  <c r="G110" s="1"/>
  <c r="G109" s="1"/>
  <c r="G107" s="1"/>
  <c r="E28" i="62"/>
  <c r="E26" s="1"/>
  <c r="E24" s="1"/>
  <c r="G105" i="32" l="1"/>
  <c r="D56" i="27" s="1"/>
  <c r="D63" i="72" s="1"/>
  <c r="D149" i="74"/>
  <c r="E16" i="62"/>
  <c r="G30" i="32"/>
  <c r="G29" s="1"/>
  <c r="G28" s="1"/>
  <c r="G26" s="1"/>
  <c r="E22" i="62"/>
  <c r="D13" i="61"/>
  <c r="D11"/>
  <c r="G103" i="32" l="1"/>
  <c r="G24"/>
  <c r="D69" i="27" s="1"/>
  <c r="D76" i="72" s="1"/>
  <c r="D73" i="74"/>
  <c r="E14" i="62"/>
  <c r="E12" s="1"/>
  <c r="G61" i="32"/>
  <c r="G60" s="1"/>
  <c r="G59" s="1"/>
  <c r="G58" s="1"/>
  <c r="G56" s="1"/>
  <c r="D24" i="74" s="1"/>
  <c r="G54" i="32" l="1"/>
  <c r="G52" s="1"/>
  <c r="G50" s="1"/>
  <c r="G48" s="1"/>
  <c r="G46" s="1"/>
  <c r="D50" i="27" l="1"/>
  <c r="D43"/>
  <c r="D52" i="72"/>
  <c r="G123" i="32"/>
  <c r="G122" l="1"/>
  <c r="G121" s="1"/>
  <c r="G120" s="1"/>
  <c r="G118" s="1"/>
  <c r="D97" i="74" s="1"/>
  <c r="G116" i="32" l="1"/>
  <c r="G114" s="1"/>
  <c r="G101" s="1"/>
  <c r="D88" i="27" l="1"/>
  <c r="D81" l="1"/>
  <c r="D100" i="72"/>
  <c r="G42" i="32"/>
  <c r="G41" s="1"/>
  <c r="G40" l="1"/>
  <c r="G39" s="1"/>
  <c r="G37" l="1"/>
  <c r="D84" i="74" s="1"/>
  <c r="G35" i="32" l="1"/>
  <c r="G22" l="1"/>
  <c r="G20" s="1"/>
  <c r="G18" s="1"/>
  <c r="G16" s="1"/>
  <c r="G14" s="1"/>
  <c r="D75" i="27"/>
  <c r="G99" i="32"/>
  <c r="G97" s="1"/>
  <c r="G44" s="1"/>
  <c r="D62" i="27" l="1"/>
  <c r="D15" s="1"/>
  <c r="D87" i="72"/>
  <c r="G13" i="32"/>
  <c r="G163" l="1"/>
  <c r="G162" s="1"/>
  <c r="G161" s="1"/>
  <c r="G160" s="1"/>
  <c r="G159" s="1"/>
  <c r="G157" l="1"/>
  <c r="G155" l="1"/>
  <c r="D114" i="27" s="1"/>
  <c r="D127" i="74"/>
  <c r="G153" i="32" l="1"/>
  <c r="G151" s="1"/>
  <c r="G149" s="1"/>
  <c r="G147" s="1"/>
  <c r="G145" s="1"/>
  <c r="G144" s="1"/>
  <c r="G11" s="1"/>
  <c r="D108" i="27"/>
  <c r="D106" s="1"/>
  <c r="D13" s="1"/>
  <c r="D141" i="72"/>
</calcChain>
</file>

<file path=xl/sharedStrings.xml><?xml version="1.0" encoding="utf-8"?>
<sst xmlns="http://schemas.openxmlformats.org/spreadsheetml/2006/main" count="1029" uniqueCount="368">
  <si>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</si>
  <si>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</si>
  <si>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</si>
  <si>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</si>
  <si>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</si>
  <si>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</si>
  <si>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</si>
  <si>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</si>
  <si>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</si>
  <si>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</si>
  <si>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</si>
  <si>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</si>
  <si>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</si>
  <si>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</si>
  <si>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</si>
  <si>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</si>
  <si>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</si>
  <si>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</si>
  <si>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</si>
  <si>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</si>
  <si>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</si>
  <si>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</si>
  <si>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</si>
  <si>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</si>
  <si>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</si>
  <si>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</si>
  <si>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</si>
  <si>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</si>
  <si>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</si>
  <si>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</si>
  <si>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</si>
  <si>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</si>
  <si>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</si>
  <si>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05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</si>
  <si>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</si>
  <si>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</si>
  <si>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</si>
  <si>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</si>
  <si>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</si>
  <si>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</si>
  <si>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այդ թվում՝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</si>
  <si>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</si>
  <si>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</si>
  <si>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</si>
  <si>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</si>
  <si>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</si>
  <si>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</si>
  <si>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</si>
  <si>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</si>
  <si>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</si>
  <si>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</si>
  <si>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</si>
  <si>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</si>
  <si>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Դաս N 01</t>
  </si>
  <si>
    <t xml:space="preserve"> ՄԱՍ III. ԾԱՌԱՅՈՒԹՅՈՒՆՆԵՐ</t>
  </si>
  <si>
    <t>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</si>
  <si>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</si>
  <si>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</si>
  <si>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>դրամ</t>
  </si>
  <si>
    <t>Ընդամենը</t>
  </si>
  <si>
    <t>08</t>
  </si>
  <si>
    <t xml:space="preserve"> ՀԱՆԳԻՍՏ, ՄՇԱԿՈՒՅԹ ԵՎ ԿՐՈՆ</t>
  </si>
  <si>
    <t xml:space="preserve"> Մշակութային ծառայություններ</t>
  </si>
  <si>
    <t>Արվեստների ծրագիր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</si>
  <si>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</si>
  <si>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</si>
  <si>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</si>
  <si>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</si>
  <si>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</si>
  <si>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</si>
  <si>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Բաժին N 08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</si>
  <si>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</si>
  <si>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</si>
  <si>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</si>
  <si>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ԴՐԱՄԱՇՆՈՐՀՆԵՐ</t>
  </si>
  <si>
    <t xml:space="preserve"> Հանրակրթական դպրոցների գույքով և տեխնիկայով ապահովում</t>
  </si>
  <si>
    <t>01</t>
  </si>
  <si>
    <t>03</t>
  </si>
  <si>
    <t xml:space="preserve"> Նախնական մասնագիտական (արհեստագործական) և միջին մասնագիտական կրթություն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</si>
  <si>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</si>
  <si>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</si>
  <si>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Ընթացիկ դրամաշնորհներ պետական և համայնքային ոչ առևտրային կազմակերպություններին</t>
  </si>
  <si>
    <t>04</t>
  </si>
  <si>
    <t>ԷԱՃ</t>
  </si>
  <si>
    <t xml:space="preserve"> Տրանսֆերտների տրամադրում</t>
  </si>
  <si>
    <t xml:space="preserve"> Ընթացիկ դրամաշնորհներ պետական հատվածի այլ մակարդակներին</t>
  </si>
  <si>
    <t xml:space="preserve"> - Այլ նպաստներ բյուջեից</t>
  </si>
  <si>
    <t>Բաժին N 09</t>
  </si>
  <si>
    <t xml:space="preserve"> Նախադպրոցական և տարրական ընդհանուր կրթություն</t>
  </si>
  <si>
    <t xml:space="preserve"> Տարրական ընդհանուր կրթություն</t>
  </si>
  <si>
    <t xml:space="preserve"> Հանրակրթության ծրագիր</t>
  </si>
  <si>
    <t xml:space="preserve"> Տարրական ընդհանուր հանրակրթություն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</si>
  <si>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</si>
  <si>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</si>
  <si>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</si>
  <si>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</si>
  <si>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</si>
  <si>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</si>
  <si>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ՀԱՅԱՍՏԱՆԻ ՀԱՆՐԱՊԵՏՈՒԹՅԱՆ ԿԱՌԱՎԱՐՈՒԹՅԱՆ 2021 ԹՎԱԿԱՆԻ ԴԵԿՏԵՄԲԵՐԻ 23-Ի 
N 2121-Ն ՈՐՈՇՄԱՆ N 10 ՀԱՎԵԼՎԱԾՈՒՄ ԿԱՏԱՐՎՈՂ ՓՈՓՈԽՈՒԹՅՈՒՆՆԵՐԸ
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</si>
  <si>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</si>
  <si>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</si>
  <si>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</si>
  <si>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</si>
  <si>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</si>
  <si>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</si>
  <si>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Երևան քաղաք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</si>
  <si>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</si>
  <si>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</si>
  <si>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այդ  թվում՝</t>
  </si>
  <si>
    <t>այդ թվում` ըստ կատարողների</t>
  </si>
  <si>
    <t>այդ թվում` ըստ ուղղությունների</t>
  </si>
  <si>
    <t>Ցուցանիշների փոփոխությունը (նվազեցումները նշված են փակագծերում)</t>
  </si>
  <si>
    <t>հատ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</si>
  <si>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</si>
  <si>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</si>
  <si>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</si>
  <si>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</si>
  <si>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Բարձրագույն և հետբուհական մասնագիտական կրթության ծրագիր</t>
  </si>
  <si>
    <t>Ապահովել մատչելի, որակյալ և մրցունակ բարձրագույն և հետբուհական մասնագիտական կրթություն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</si>
  <si>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</si>
  <si>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Միջին մասնագիտական կրթություն</t>
  </si>
  <si>
    <t xml:space="preserve"> Միջին մասնագիտական կրթության գծով ուսանողական նպաստների տրամադրում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</si>
  <si>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</si>
  <si>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</si>
  <si>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Բարձրագույն կրթություն</t>
  </si>
  <si>
    <t xml:space="preserve"> Բարձրագույն մասնագիտական կրթություն</t>
  </si>
  <si>
    <t xml:space="preserve"> Բարձրագույն և հետբուհական մասնագիտական կրթության ծրագիր</t>
  </si>
  <si>
    <t>Հանրակրթության ծրագիր</t>
  </si>
  <si>
    <t xml:space="preserve"> Դպրոցների համալիր անվտանգության ապահովում</t>
  </si>
  <si>
    <t>ՀՀ քաղաքաշինության կոմիտե</t>
  </si>
  <si>
    <t xml:space="preserve"> Օժանդակություն հանրակրթական ուսումնական հաստատություններին ԱՌԿ պլանների իրականացմանը</t>
  </si>
  <si>
    <t>ՀՀ Արմավիրի մարզ</t>
  </si>
  <si>
    <t>Խումբ N 06</t>
  </si>
  <si>
    <t xml:space="preserve"> </t>
  </si>
  <si>
    <t xml:space="preserve"> ՄԱՍ I. Ա Պ Ր Ա Ն Ք Ն Ե Ր</t>
  </si>
  <si>
    <t xml:space="preserve"> ԷԱՃ</t>
  </si>
  <si>
    <t xml:space="preserve"> հատ</t>
  </si>
  <si>
    <t xml:space="preserve"> դրամ</t>
  </si>
  <si>
    <t>լրակազմ</t>
  </si>
  <si>
    <t xml:space="preserve"> ՄԱՍ II.  ԱՇԽԱՏԱՆՔՆԵՐ</t>
  </si>
  <si>
    <t>ՄԱ</t>
  </si>
  <si>
    <t>Խումբ N 02</t>
  </si>
  <si>
    <t>տեխնիկական հսկողության ծառայություններ</t>
  </si>
  <si>
    <t>ԲՄ</t>
  </si>
  <si>
    <t>հեղինակային հսկողության ծառայություններ</t>
  </si>
  <si>
    <t>ՀՄԱ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</si>
  <si>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</si>
  <si>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</si>
  <si>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>Մրցույթով ընտրված կազմակերպություն</t>
  </si>
  <si>
    <t>Ապահով դպրոց</t>
  </si>
  <si>
    <t>Դպրոցների համալիր անվտանգության ապահովում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</si>
  <si>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</si>
  <si>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</si>
  <si>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</si>
  <si>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</si>
  <si>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</si>
  <si>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</si>
  <si>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</si>
  <si>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</si>
  <si>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</si>
  <si>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Տրանսֆերտների տրամադրում </t>
  </si>
  <si>
    <t xml:space="preserve"> Շահառուների ընտրության չափանիշները </t>
  </si>
  <si>
    <t>Միջոցառման անվանումը՝</t>
  </si>
  <si>
    <t>Նկարագրությունը՝</t>
  </si>
  <si>
    <t>Միջոցառման տեսակը՝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</si>
  <si>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</si>
  <si>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Շահառուների ընտրության չափորոշիչները՛ </t>
  </si>
  <si>
    <t xml:space="preserve"> Միջին մասնագիտական կրթություն ստացող ուսանողներ </t>
  </si>
  <si>
    <t xml:space="preserve"> Միջին մասնագիտական կրթության գծով ուսանողական նպաստների տրամադրում </t>
  </si>
  <si>
    <t xml:space="preserve"> Ուսանողական նպաստ ստացող ուսանողների թիվը, մարդ </t>
  </si>
  <si>
    <t xml:space="preserve"> Բարձրագույն մասնագիտական կրթություն ստացող ուսանողներ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</si>
  <si>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</si>
  <si>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Հանրակրթության ծրագիր 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</si>
  <si>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</si>
  <si>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</si>
  <si>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Ծառայությունը մատուցող կազմակերպության(ների) անվանում(ներ)ը՛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</si>
  <si>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</si>
  <si>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Արվեստների ծրագիր </t>
  </si>
  <si>
    <t xml:space="preserve"> Ապահով դպրոց </t>
  </si>
  <si>
    <t xml:space="preserve"> Դպրոցների համալիր անվտանգության ապահովում </t>
  </si>
  <si>
    <t xml:space="preserve"> Օժանդակություն հանրակրթական ուսումնական հաստատություններին ԱՌԿ պլանների իրականացմանը </t>
  </si>
  <si>
    <t xml:space="preserve"> Մասնագիտացված կազմակերպություններ,  </t>
  </si>
  <si>
    <t xml:space="preserve"> Հանրակրթական դպրոցներ 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</si>
  <si>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</si>
  <si>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</si>
  <si>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</si>
  <si>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</si>
  <si>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Ցուցանիշների փոփոխությունը (նվազեցումները նշված են փակագծերում)  </t>
  </si>
  <si>
    <t>Միջոցառման դասիչը՝</t>
  </si>
  <si>
    <t>Արդյունքի չափորոշիչներ</t>
  </si>
  <si>
    <t>Միջոցառման վրա կատարվող ծախսը (հազար դրամ)</t>
  </si>
  <si>
    <t xml:space="preserve"> Բարձրագույն մասնագիտական կրթության գծով ուսանողական նպաստների տրամադրում</t>
  </si>
  <si>
    <t>Հավելված N 5</t>
  </si>
  <si>
    <t xml:space="preserve">ՀՀ կառավարության  2022 թվականի </t>
  </si>
  <si>
    <t>______________ ի    ___Ն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</si>
  <si>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</si>
  <si>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«Հայաստանի պետական սիմֆոնիկ նվագախումբ» ՊՈԱԿ</t>
  </si>
  <si>
    <t xml:space="preserve"> Ներդրումներ թատրոնների շենքերի կապիտալ վերանորոգման համար</t>
  </si>
  <si>
    <t xml:space="preserve"> Թատերահամերգային կազմակերպությունների նյութատեխնիկական բազայի  համալրում</t>
  </si>
  <si>
    <t>«Հայաստանի երգի պետական թատրոն» ՊՈԱԿ</t>
  </si>
  <si>
    <t>ՀԱՅԱՍՏԱՆԻ ՀԱՆՐԱՊԵՏՈՒԹՅԱՆ ԿԱՌԱՎԱՐՈՒԹՅԱՆ 2021 ԹՎԱԿԱՆԻ ԴԵԿՏԵՄԲԵՐԻ 23-Ի N 2121-Ն ՈՐՈՇՄԱՆ N 5 ՀԱՎԵԼՎԱԾԻ N 7 ԱՂՅՈՒՍԱԿՈՒՄ ԿԱՏԱՐՎՈՂ ՓՈՓՈԽՈՒԹՅՈՒՆԸ</t>
  </si>
  <si>
    <t>Դաս N 05</t>
  </si>
  <si>
    <t xml:space="preserve"> Արվեստ</t>
  </si>
  <si>
    <t>168-32001</t>
  </si>
  <si>
    <t>1168-32007</t>
  </si>
  <si>
    <t xml:space="preserve"> ՄԱՍ I.  ԱՊՐԱՆՔՆԵՐ</t>
  </si>
  <si>
    <t>աթոռ` գրասենյակային</t>
  </si>
  <si>
    <t>օդորակիչ,12000 BTU</t>
  </si>
  <si>
    <t>գրասեղաններ</t>
  </si>
  <si>
    <t>համակարգիչ ամբողջը մեկում</t>
  </si>
  <si>
    <t>բազմաֆունկցիոնալ սարք` լազերային</t>
  </si>
  <si>
    <t xml:space="preserve"> մշակութային օբյեկտների հիմնանորոգում</t>
  </si>
  <si>
    <t>նախագծերի պատրաստում, ծախսերի գնահատում</t>
  </si>
  <si>
    <t>փորձաքննության ծառայություններ</t>
  </si>
  <si>
    <t xml:space="preserve"> 45611200-501</t>
  </si>
  <si>
    <t>71241200-4</t>
  </si>
  <si>
    <t>50531140-6</t>
  </si>
  <si>
    <t>Ներդրումներ թատրոնների շենքերի կապիտալ վերանորոգման համար</t>
  </si>
  <si>
    <t>«Ալ․ Սպենդիարյանի անվանա օպերայի և բալետի ազգային ակադեմիական թատրոն» ՊՈԱԿ /հակահրդեհային/ և /ցածր լարման կայաններ/</t>
  </si>
  <si>
    <t>թատրոնի շենքի արտաքին լուսավորություն</t>
  </si>
  <si>
    <t>թատրոնի բեմի լուսային համակարգ</t>
  </si>
  <si>
    <t>34991111-1</t>
  </si>
  <si>
    <t>31521700-1</t>
  </si>
  <si>
    <t>LED էկրան իր համակարգով</t>
  </si>
  <si>
    <t>39121100-3</t>
  </si>
  <si>
    <t>39714220-1</t>
  </si>
  <si>
    <t>39111180-1</t>
  </si>
  <si>
    <t>32351121-1</t>
  </si>
  <si>
    <t>32351121-2</t>
  </si>
  <si>
    <t>պրոյեկտորներ</t>
  </si>
  <si>
    <t>38651200-1</t>
  </si>
  <si>
    <t>31521700-3</t>
  </si>
  <si>
    <t>«Հ. Պարոնյանի անվան երաժշտական կոմեդիայի պետական թատրոն» ՊՈԱԿ</t>
  </si>
  <si>
    <t>«Կամերային երաժշտության ազգային կենտրոն» ՊՈԱԿ</t>
  </si>
  <si>
    <t>ՀՀ Արարատի մարզ</t>
  </si>
  <si>
    <t>«Դեղձուտի միջնակարգ դպրոց» ՊՈԱԿ</t>
  </si>
  <si>
    <t>«Արգինայի միջնակարգ դպրոց» ՊՈԱԿ</t>
  </si>
  <si>
    <t>ՀՀ Լոռու մարզ</t>
  </si>
  <si>
    <t>«Հագվու հիմնական դպրոց» ՊՈԱԿ</t>
  </si>
  <si>
    <t>ՀՀ Կոտայքի մարզ</t>
  </si>
  <si>
    <t>«Ջրառատի միջնակարգ դպրոց» ՊՈԱԿ</t>
  </si>
  <si>
    <t>«Կաթնաղբյուրի հիմնական դպրոց» ՊՈԱԿ</t>
  </si>
  <si>
    <t>ՀՀ Սյունիքի մարզ</t>
  </si>
  <si>
    <t>«Վաղատինի միջնակարգ դպրոց» ՊՈԱԿ</t>
  </si>
  <si>
    <t>«Դարբասի միջնակարգ դպրոց» ՊՈԱԿ</t>
  </si>
  <si>
    <t>ՀՀ Վայոց Ձորի մարզ</t>
  </si>
  <si>
    <t>«Եղեգիսի միջնակարգ դպրոց» ՊՈԱԿ</t>
  </si>
  <si>
    <t>«Գոմքի միջնակարգ դպրոց» ՊՈԱԿ</t>
  </si>
  <si>
    <t>1183-32012</t>
  </si>
  <si>
    <t>1146-12010</t>
  </si>
  <si>
    <t>39121100-1</t>
  </si>
  <si>
    <t>աթոռ փայտյա</t>
  </si>
  <si>
    <t>39138120-1</t>
  </si>
  <si>
    <t>չհրկիզվող պահարաններ</t>
  </si>
  <si>
    <t>30239170-4</t>
  </si>
  <si>
    <t>44421300-1</t>
  </si>
  <si>
    <t>նետման համար նախատեսված թիրախներ</t>
  </si>
  <si>
    <t>37461310-1</t>
  </si>
  <si>
    <t>30211280-14</t>
  </si>
  <si>
    <t>45221142-2</t>
  </si>
  <si>
    <t>ընդհանուր շինարարական աշխատանքներ</t>
  </si>
  <si>
    <t>ՀԲՄ</t>
  </si>
  <si>
    <t xml:space="preserve"> «Մոդուլային» տիպի մանկապարտեզների շենքային ապահովում</t>
  </si>
  <si>
    <t>71351540-48</t>
  </si>
  <si>
    <t>98111140-22</t>
  </si>
  <si>
    <t>«Մոդուլային» տիպի մանկապարտեզների շենքային ապահովում</t>
  </si>
  <si>
    <t>ՀՀ Արմավիրի մարզի Արևիկ համայնքում «Մոդուլային» տիպի 144 տեղ հզորությամբ մսուր-մանկապարտեզ</t>
  </si>
  <si>
    <t xml:space="preserve"> Հանրակրթական կրթություն իրականացնող ուսումնական հաստատությունների նոր մարզադահլիճների կառուցում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</si>
  <si>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</si>
  <si>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</si>
  <si>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Ա. Երզնկյանի անվան հ. 118 ավագ դպրոց» ՊՈԱԿ</t>
  </si>
  <si>
    <t>«Երևանի Սիլվա Կապուտիկյանի անվան հ. 145 հիմնական դպրոց» ՊՈԱԿ</t>
  </si>
  <si>
    <t>1183-32007</t>
  </si>
  <si>
    <t>45221142-537</t>
  </si>
  <si>
    <t>45221142-538</t>
  </si>
  <si>
    <t>45221142-546</t>
  </si>
  <si>
    <t>45221142-548</t>
  </si>
  <si>
    <t>71351540-508</t>
  </si>
  <si>
    <t>71351540-509</t>
  </si>
  <si>
    <t>71351540-510</t>
  </si>
  <si>
    <t>71351540-511</t>
  </si>
  <si>
    <t>98111140-38</t>
  </si>
  <si>
    <t>98111140-39</t>
  </si>
  <si>
    <t>98111140-40</t>
  </si>
  <si>
    <t>98111140-41</t>
  </si>
  <si>
    <t>«Հայաստանի էստրադային ջազ նվագախումբ» ՊՈԱԿ</t>
  </si>
  <si>
    <t>30232130-2</t>
  </si>
  <si>
    <t>գունավոր տպիչներ</t>
  </si>
  <si>
    <t>30211280-5</t>
  </si>
  <si>
    <t xml:space="preserve"> - Շենքերի և շինությունների շինարարություն</t>
  </si>
  <si>
    <t>ՀՀ ՊԱՇՏՊԱՆՈՒԹՅԱՆ  ՆԱԽԱՐԱՐՈՒԹՅՈՒՆ</t>
  </si>
  <si>
    <t xml:space="preserve"> ՊԱՇՏՊԱՆՈՒԹՅՈՒՆ</t>
  </si>
  <si>
    <t xml:space="preserve"> Ռազմական պաշտպանություն</t>
  </si>
  <si>
    <t xml:space="preserve"> ՀՀ պաշտպանության ապահովում</t>
  </si>
  <si>
    <t xml:space="preserve"> ՀՀ պաշտպանության նախարարության շենքային պայմանների բարելավում</t>
  </si>
  <si>
    <t>ՀՀ պաշտպանության նախարարություն</t>
  </si>
  <si>
    <t xml:space="preserve"> Բարձրագույն մասնագիտական կրթություն ստացող ուսանողների նպաստներ</t>
  </si>
  <si>
    <t xml:space="preserve"> Համայնքներում «Մոդուլային» տիպի մանկապարտեզների կառուցում և նախագծում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</si>
  <si>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</si>
  <si>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Թատերահամերգային կազմակերպությունների համար անհրաժեշտ տեխնիկայի և սարքավորումենրի ձեռքբերում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</si>
  <si>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</si>
  <si>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Կրթական ժամանակակից նորմերին համապատասխանող գույքի ձեռքբերում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</si>
  <si>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</si>
  <si>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ՀՀ ԶՈւ ռազմավարական ծավալումն ապահովող մարտական պատրաստականության պահպանում</t>
  </si>
  <si>
    <t xml:space="preserve"> 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</si>
  <si>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</si>
  <si>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>Հավելված N 1</t>
  </si>
  <si>
    <t>Հավելված N 2</t>
  </si>
  <si>
    <t>Հավելված N 3</t>
  </si>
  <si>
    <t>ՀՀ կառավարության  2022 թվականի</t>
  </si>
  <si>
    <t xml:space="preserve"> ______________ ի    ___Ն որոշման</t>
  </si>
  <si>
    <t>Հավելված N 4</t>
  </si>
  <si>
    <t>Հավելված N 7</t>
  </si>
  <si>
    <t>Հավելված N 8</t>
  </si>
  <si>
    <t>Հավելված N 6</t>
  </si>
  <si>
    <t>Աղյուսակ 9․13</t>
  </si>
  <si>
    <t>ՄԱՍ 2. ՊԵՏԱԿԱՆ ՄԱՐՄՆԻ ԳԾՈՎ ԱՐԴՅՈՒՆՔԱՅԻՆ (ԿԱՏԱՐՈՂԱԿԱՆ) ՑՈՒՑԱՆԻՇՆԵՐԸ</t>
  </si>
  <si>
    <t xml:space="preserve"> Ակտիվն օգտագործող կազմակերպությունների անվանումները</t>
  </si>
  <si>
    <t>Ցուցանիշների փոփոխությունը (ավելացումները նշված են դրական նշանով)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</si>
  <si>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</si>
  <si>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>Թատրոններ</t>
  </si>
  <si>
    <t xml:space="preserve"> Թատերահամերգային կազմակերպությունների նյութատեխնիկական բազայի  համալրում </t>
  </si>
  <si>
    <t xml:space="preserve"> Թատերահամերգային կազմակերպությունների համար անհրաժեշտ տեխնիկայի և սարքավորումենրի ձեռքբերում </t>
  </si>
  <si>
    <t xml:space="preserve"> Թատերահամերգային կազմակերպություններ</t>
  </si>
  <si>
    <t xml:space="preserve">Ծրագրի դասիչը
</t>
  </si>
  <si>
    <t>Ակտիվն օգտագործող կազմակերպությունների անվանումները</t>
  </si>
  <si>
    <t>Աղյուսակ 9․1.14</t>
  </si>
  <si>
    <t>ՄԱՍ 1. ՊԵՏԱԿԱՆ ՄԱՐՄՆԻ ԳԾՈՎ ԱՐԴՅՈՒՆՔԱՅԻՆ (ԿԱՏԱՐՈՂԱԿԱՆ) ՑՈՒՑԱՆԻՇՆԵՐԸ</t>
  </si>
  <si>
    <t>Աղյուսակ 9․1.42</t>
  </si>
  <si>
    <t xml:space="preserve"> Բարձրագույն մասնագիտական կրթության գծով ուսանողական նպաստների տրամադրում </t>
  </si>
  <si>
    <t xml:space="preserve"> Բարձրագույն մասնագիտական կրթություն ստացող ուսանողների նպաստներ </t>
  </si>
  <si>
    <t xml:space="preserve"> Նպաստներ ստացող ուսանողների թիվ, մարդ </t>
  </si>
  <si>
    <t xml:space="preserve"> Ուսման վարձավճարի լրիվ փոխհատուցմամբ սովորող ուսանողների թիվ, մարդ 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</si>
  <si>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</si>
  <si>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</si>
  <si>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</si>
  <si>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</si>
  <si>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>Աղյուսակ 9․14</t>
  </si>
  <si>
    <t xml:space="preserve"> ՀՀ պաշտպանության ապահովում </t>
  </si>
  <si>
    <t xml:space="preserve"> ՀՀ պաշտպանության նախարարություն </t>
  </si>
  <si>
    <t xml:space="preserve">ՀԱՅԱՍՏԱՆԻ ՀԱՆՐԱՊԵՏՈՒԹՅԱՆ ԿԱՌԱՎԱՐՈՒԹՅԱՆ 2021 ԹՎԱԿԱՆԻ ԴԵԿՏԵՄԲԵՐԻ 23-Ի N 2121-Ն ՈՐՈՇՄԱՆ N 9 ՀԱՎԵԼՎԱԾԻ N 9.13 ԱՂՅՈՒՍԱԿՈՒՄ ԿԱՏԱՐՎՈՂ ՓՈՓՈԽՈՒԹՅՈՒՆՆԵՐԸ ԵՎ ԵՎ N 9.14 ԱՂՅՈՒՍԱԿՈՒՄ ԿԱՏԱՐՎՈՂ ԼՐԱՑՈՒՄԸ </t>
  </si>
  <si>
    <t xml:space="preserve"> «Մոդուլային» տիպի մանկապարտեզների շենքային ապահովում </t>
  </si>
  <si>
    <t xml:space="preserve"> Համայնքներում «Մոդուլային» տիպի մանկապարտեզների կառուցում և նախագծում </t>
  </si>
  <si>
    <t xml:space="preserve"> Նախադպրոցական կրթությույն իրականացնող ուսումնական հաստատություններ </t>
  </si>
  <si>
    <t xml:space="preserve">Համերգային կազմակերպությունների թիվը, որտեղ կատարվում են ներդրումները, հատ </t>
  </si>
  <si>
    <t>Աղյուսակ 9․1.15</t>
  </si>
  <si>
    <t>30211280-15</t>
  </si>
  <si>
    <t xml:space="preserve">Հաստատությունների քանակը, որոնց շինարարական աշխատանքների ավարտվածության աստիճանը 100% է (հատ) </t>
  </si>
  <si>
    <t xml:space="preserve"> ՀՀ պաշտպանության նախարարության շենքային պայմանների բարելավում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</si>
  <si>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</si>
  <si>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</si>
  <si>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անվանում(ներ)ը՛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</si>
  <si>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</si>
  <si>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>ՀԱՅԱՍՏԱՆԻ ՀԱՆՐԱՊԵՏՈՒԹՅԱՆ ԿԱՌԱՎԱՐՈՒԹՅԱՆ 2021 ԹՎԱԿԱՆԻ ԴԵԿՏԵՄԲԵՐԻ 23-Ի N2121-Ն ՈՐՈՇՄԱՆ N 3 ԵՎ N 4 ՀԱՎԵԼՎԱԾՆԵՐՈՒՄ ԿԱՏԱՐՎՈՂ  ՓՈՓՈԽՈՒԹՅՈՒՆՆԵՐԸ</t>
  </si>
  <si>
    <t xml:space="preserve"> ՀՀ պաշտպանության նախարարություն</t>
  </si>
  <si>
    <t>Ցուցանիշների փոփոխությունը (ավելացումները նշված են դրական նշանով, իսկ նվազեցումները՝ փակագծերում)</t>
  </si>
  <si>
    <t>ՀՀ ՊԱՇՏՊԱՆՈՒԹՅԱՆ ՆԱԽԱՐԱՐՈՒԹՅՈՒՆ</t>
  </si>
  <si>
    <t>ՀՀ պաշտպանության նախարարության շենքային պայմանների բարելավում</t>
  </si>
  <si>
    <t>ԸՆԴԱՄԵՆԸ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</si>
  <si>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</si>
  <si>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ԼՐԱՑՈՒՄԸ</t>
  </si>
  <si>
    <t>ՀՀ տարածքային կառավարման և ենթակառուցվածքների նախարարություն</t>
  </si>
  <si>
    <t xml:space="preserve">ՀԱՅԱՍՏԱՆԻ ՀԱՆՐԱՊԵՏՈՒԹՅԱՆ ԿԱՌԱՎԱՐՈՒԹՅԱՆ 2021 ԹՎԱԿԱՆԻ ԴԵԿՏԵՄԲԵՐԻ 23-Ի N 2121-Ն ՈՐՈՇՄԱՆ N 9.1 ՀԱՎԵԼՎԱԾԻ N 9.1.8, 9.1.14 ԵՎ 9.1.42 ԱՂՅՈՒՍԱԿՆԵՐՈՒՄ ԿԱՏԱՐՎՈՂ ՓՈՓՈԽՈՒԹՅՈՒՆՆԵՐԸ ԵՎ ԵՎ N 9.1.15 ԱՂՅՈՒՍԱԿՈՒՄ ԿԱՏԱՐՎՈՂ ԼՐԱՑՈՒՄԸ </t>
  </si>
  <si>
    <t>Աղյուսակ 9․1.8</t>
  </si>
  <si>
    <t xml:space="preserve"> Երևանի քաղաքապետարանի ենթակայության հանրակրթական դպրոցներ </t>
  </si>
  <si>
    <t>39121100-8</t>
  </si>
  <si>
    <t xml:space="preserve"> ԱՅԼ ՀԻՄՆԱԿԱՆ ՄԻՋՈՑՆԵՐ</t>
  </si>
  <si>
    <t xml:space="preserve"> - Նախագծահետազոտական ծախսեր</t>
  </si>
</sst>
</file>

<file path=xl/styles.xml><?xml version="1.0" encoding="utf-8"?>
<styleSheet xmlns="http://schemas.openxmlformats.org/spreadsheetml/2006/main">
  <numFmts count="14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_-* #,##0.0\ _₽_-;\-* #,##0.0\ _₽_-;_-* &quot;-&quot;?\ _₽_-;_-@_-"/>
    <numFmt numFmtId="174" formatCode="General_)"/>
    <numFmt numFmtId="175" formatCode="_-* #,##0.0\ _р_._-;\-* #,##0.0\ _р_._-;_-* &quot;-&quot;?\ _р_._-;_-@_-"/>
    <numFmt numFmtId="176" formatCode="0_);\(0\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b/>
      <sz val="12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2"/>
      <color theme="1"/>
      <name val="Calibri"/>
      <family val="2"/>
      <charset val="204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035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6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13" applyNumberFormat="0" applyAlignment="0" applyProtection="0"/>
    <xf numFmtId="0" fontId="27" fillId="7" borderId="14" applyNumberFormat="0" applyAlignment="0" applyProtection="0"/>
    <xf numFmtId="0" fontId="28" fillId="7" borderId="13" applyNumberFormat="0" applyAlignment="0" applyProtection="0"/>
    <xf numFmtId="0" fontId="29" fillId="0" borderId="15" applyNumberFormat="0" applyFill="0" applyAlignment="0" applyProtection="0"/>
    <xf numFmtId="0" fontId="30" fillId="8" borderId="16" applyNumberFormat="0" applyAlignment="0" applyProtection="0"/>
    <xf numFmtId="0" fontId="31" fillId="0" borderId="0" applyNumberFormat="0" applyFill="0" applyBorder="0" applyAlignment="0" applyProtection="0"/>
    <xf numFmtId="0" fontId="14" fillId="9" borderId="17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7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10" applyNumberFormat="0" applyFill="0" applyAlignment="0" applyProtection="0"/>
    <xf numFmtId="0" fontId="36" fillId="25" borderId="0" applyNumberFormat="0" applyBorder="0" applyAlignment="0" applyProtection="0"/>
    <xf numFmtId="0" fontId="44" fillId="0" borderId="12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15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13" applyNumberFormat="0" applyAlignment="0" applyProtection="0"/>
    <xf numFmtId="0" fontId="41" fillId="3" borderId="0" applyNumberFormat="0" applyBorder="0" applyAlignment="0" applyProtection="0"/>
    <xf numFmtId="0" fontId="48" fillId="7" borderId="14" applyNumberFormat="0" applyAlignment="0" applyProtection="0"/>
    <xf numFmtId="0" fontId="45" fillId="6" borderId="13" applyNumberFormat="0" applyAlignment="0" applyProtection="0"/>
    <xf numFmtId="0" fontId="43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16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8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9" applyNumberFormat="0" applyAlignment="0" applyProtection="0"/>
    <xf numFmtId="0" fontId="58" fillId="53" borderId="20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3" fillId="0" borderId="23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9" applyNumberFormat="0" applyAlignment="0" applyProtection="0"/>
    <xf numFmtId="0" fontId="65" fillId="0" borderId="24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25" applyNumberFormat="0" applyFont="0" applyAlignment="0" applyProtection="0"/>
    <xf numFmtId="0" fontId="67" fillId="52" borderId="26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7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5" fontId="19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3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3" fillId="0" borderId="0"/>
    <xf numFmtId="0" fontId="52" fillId="55" borderId="37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4" fontId="84" fillId="0" borderId="38">
      <protection locked="0"/>
    </xf>
    <xf numFmtId="174" fontId="85" fillId="56" borderId="38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6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57" fillId="5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64" fillId="42" borderId="19" applyNumberForma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6" fillId="6" borderId="13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8" fillId="7" borderId="13" applyNumberFormat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30" fillId="8" borderId="16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14" fillId="9" borderId="17" applyNumberFormat="0" applyFont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29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86" fillId="0" borderId="0" applyFont="0" applyFill="0" applyBorder="0" applyAlignment="0" applyProtection="0"/>
    <xf numFmtId="0" fontId="2" fillId="0" borderId="0"/>
    <xf numFmtId="9" fontId="86" fillId="0" borderId="0" applyFont="0" applyFill="0" applyBorder="0" applyAlignment="0" applyProtection="0"/>
    <xf numFmtId="0" fontId="14" fillId="0" borderId="0"/>
    <xf numFmtId="0" fontId="1" fillId="0" borderId="0"/>
    <xf numFmtId="43" fontId="1" fillId="0" borderId="0" applyFont="0" applyFill="0" applyBorder="0" applyAlignment="0" applyProtection="0"/>
    <xf numFmtId="0" fontId="16" fillId="0" borderId="0">
      <alignment horizontal="left" vertical="top" wrapText="1"/>
    </xf>
  </cellStyleXfs>
  <cellXfs count="475">
    <xf numFmtId="0" fontId="0" fillId="0" borderId="0" xfId="0"/>
    <xf numFmtId="0" fontId="76" fillId="2" borderId="0" xfId="0" applyFont="1" applyFill="1"/>
    <xf numFmtId="170" fontId="18" fillId="2" borderId="29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168" fontId="74" fillId="2" borderId="29" xfId="0" applyNumberFormat="1" applyFont="1" applyFill="1" applyBorder="1" applyAlignment="1">
      <alignment horizontal="center" vertical="center" wrapText="1"/>
    </xf>
    <xf numFmtId="166" fontId="18" fillId="2" borderId="29" xfId="0" applyNumberFormat="1" applyFont="1" applyFill="1" applyBorder="1" applyAlignment="1">
      <alignment horizontal="left" vertical="top" wrapText="1"/>
    </xf>
    <xf numFmtId="0" fontId="18" fillId="2" borderId="29" xfId="165" applyFont="1" applyFill="1" applyBorder="1" applyAlignment="1">
      <alignment horizontal="left" vertical="top" wrapText="1"/>
    </xf>
    <xf numFmtId="166" fontId="74" fillId="2" borderId="29" xfId="0" applyNumberFormat="1" applyFont="1" applyFill="1" applyBorder="1"/>
    <xf numFmtId="0" fontId="18" fillId="2" borderId="29" xfId="0" applyFont="1" applyFill="1" applyBorder="1"/>
    <xf numFmtId="0" fontId="74" fillId="2" borderId="1" xfId="0" applyFont="1" applyFill="1" applyBorder="1" applyAlignment="1"/>
    <xf numFmtId="166" fontId="74" fillId="2" borderId="29" xfId="6" applyNumberFormat="1" applyFont="1" applyFill="1" applyBorder="1" applyAlignment="1">
      <alignment horizontal="right" vertical="top"/>
    </xf>
    <xf numFmtId="0" fontId="74" fillId="2" borderId="1" xfId="0" applyFont="1" applyFill="1" applyBorder="1" applyAlignment="1">
      <alignment horizontal="left" vertical="top" wrapText="1"/>
    </xf>
    <xf numFmtId="0" fontId="74" fillId="2" borderId="29" xfId="0" applyFont="1" applyFill="1" applyBorder="1"/>
    <xf numFmtId="167" fontId="74" fillId="2" borderId="29" xfId="7" applyNumberFormat="1" applyFont="1" applyFill="1" applyBorder="1" applyAlignment="1">
      <alignment horizontal="center" vertical="center" wrapText="1"/>
    </xf>
    <xf numFmtId="170" fontId="74" fillId="2" borderId="29" xfId="7" applyNumberFormat="1" applyFont="1" applyFill="1" applyBorder="1" applyAlignment="1">
      <alignment horizontal="center" vertical="center" wrapText="1"/>
    </xf>
    <xf numFmtId="167" fontId="87" fillId="2" borderId="29" xfId="7" applyNumberFormat="1" applyFont="1" applyFill="1" applyBorder="1" applyAlignment="1">
      <alignment horizontal="center" vertical="center" wrapText="1"/>
    </xf>
    <xf numFmtId="167" fontId="74" fillId="2" borderId="29" xfId="7" applyNumberFormat="1" applyFont="1" applyFill="1" applyBorder="1" applyAlignment="1">
      <alignment horizontal="right" vertical="center" wrapText="1"/>
    </xf>
    <xf numFmtId="0" fontId="18" fillId="2" borderId="40" xfId="0" applyFont="1" applyFill="1" applyBorder="1" applyAlignment="1">
      <alignment horizontal="left" vertical="top" wrapText="1"/>
    </xf>
    <xf numFmtId="49" fontId="18" fillId="2" borderId="0" xfId="0" applyNumberFormat="1" applyFont="1" applyFill="1" applyBorder="1" applyAlignment="1">
      <alignment horizontal="center" vertical="top" wrapText="1"/>
    </xf>
    <xf numFmtId="0" fontId="18" fillId="2" borderId="0" xfId="0" applyFont="1" applyFill="1" applyBorder="1" applyAlignment="1">
      <alignment horizontal="center" vertical="top" wrapText="1"/>
    </xf>
    <xf numFmtId="167" fontId="74" fillId="2" borderId="0" xfId="7" applyNumberFormat="1" applyFont="1" applyFill="1" applyBorder="1" applyAlignment="1">
      <alignment horizontal="right" vertical="center" wrapText="1"/>
    </xf>
    <xf numFmtId="0" fontId="74" fillId="2" borderId="29" xfId="0" applyFont="1" applyFill="1" applyBorder="1" applyAlignment="1">
      <alignment horizontal="center" vertical="center"/>
    </xf>
    <xf numFmtId="0" fontId="74" fillId="2" borderId="29" xfId="0" applyFont="1" applyFill="1" applyBorder="1" applyAlignment="1">
      <alignment vertical="top" wrapText="1"/>
    </xf>
    <xf numFmtId="170" fontId="74" fillId="2" borderId="32" xfId="0" applyNumberFormat="1" applyFont="1" applyFill="1" applyBorder="1" applyAlignment="1">
      <alignment horizontal="right" vertical="top" wrapText="1"/>
    </xf>
    <xf numFmtId="0" fontId="74" fillId="2" borderId="0" xfId="0" applyFont="1" applyFill="1" applyAlignment="1">
      <alignment vertical="top"/>
    </xf>
    <xf numFmtId="170" fontId="18" fillId="2" borderId="29" xfId="7" applyNumberFormat="1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43" fontId="74" fillId="2" borderId="0" xfId="0" applyNumberFormat="1" applyFont="1" applyFill="1"/>
    <xf numFmtId="0" fontId="74" fillId="2" borderId="0" xfId="0" applyFont="1" applyFill="1" applyAlignment="1">
      <alignment horizontal="left" vertical="top" wrapText="1"/>
    </xf>
    <xf numFmtId="0" fontId="74" fillId="2" borderId="0" xfId="0" applyFont="1" applyFill="1" applyBorder="1" applyAlignment="1">
      <alignment horizontal="left" vertical="top" wrapText="1"/>
    </xf>
    <xf numFmtId="43" fontId="74" fillId="2" borderId="29" xfId="7" applyNumberFormat="1" applyFont="1" applyFill="1" applyBorder="1" applyAlignment="1">
      <alignment horizontal="center" vertical="center" wrapText="1"/>
    </xf>
    <xf numFmtId="170" fontId="18" fillId="2" borderId="29" xfId="7" applyNumberFormat="1" applyFont="1" applyFill="1" applyBorder="1" applyAlignment="1">
      <alignment horizontal="right" vertical="center" wrapText="1"/>
    </xf>
    <xf numFmtId="0" fontId="87" fillId="2" borderId="0" xfId="0" applyFont="1" applyFill="1" applyAlignment="1">
      <alignment horizontal="left" vertical="top" wrapText="1"/>
    </xf>
    <xf numFmtId="173" fontId="74" fillId="2" borderId="0" xfId="0" applyNumberFormat="1" applyFont="1" applyFill="1" applyAlignment="1">
      <alignment horizontal="left" vertical="top" wrapText="1"/>
    </xf>
    <xf numFmtId="168" fontId="74" fillId="2" borderId="0" xfId="0" applyNumberFormat="1" applyFont="1" applyFill="1" applyAlignment="1">
      <alignment horizontal="left" vertical="top" wrapText="1"/>
    </xf>
    <xf numFmtId="0" fontId="18" fillId="2" borderId="29" xfId="0" applyFont="1" applyFill="1" applyBorder="1" applyAlignment="1">
      <alignment horizontal="center"/>
    </xf>
    <xf numFmtId="0" fontId="87" fillId="2" borderId="29" xfId="165" applyFont="1" applyFill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vertical="top" wrapText="1"/>
    </xf>
    <xf numFmtId="0" fontId="18" fillId="2" borderId="29" xfId="0" applyFont="1" applyFill="1" applyBorder="1" applyAlignment="1">
      <alignment horizontal="left" vertical="center" wrapText="1"/>
    </xf>
    <xf numFmtId="0" fontId="74" fillId="2" borderId="0" xfId="0" applyFont="1" applyFill="1" applyBorder="1" applyAlignment="1">
      <alignment horizontal="center" wrapText="1"/>
    </xf>
    <xf numFmtId="49" fontId="74" fillId="2" borderId="0" xfId="0" applyNumberFormat="1" applyFont="1" applyFill="1" applyBorder="1" applyAlignment="1">
      <alignment horizontal="left" vertical="top" wrapText="1"/>
    </xf>
    <xf numFmtId="0" fontId="87" fillId="2" borderId="29" xfId="0" applyFont="1" applyFill="1" applyBorder="1" applyAlignment="1">
      <alignment horizontal="left" vertical="top" wrapText="1"/>
    </xf>
    <xf numFmtId="170" fontId="74" fillId="2" borderId="0" xfId="0" applyNumberFormat="1" applyFont="1" applyFill="1" applyAlignment="1">
      <alignment horizontal="left" vertical="top" wrapText="1"/>
    </xf>
    <xf numFmtId="0" fontId="18" fillId="2" borderId="44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left" vertical="top" wrapText="1"/>
    </xf>
    <xf numFmtId="0" fontId="74" fillId="2" borderId="45" xfId="0" applyFont="1" applyFill="1" applyBorder="1" applyAlignment="1">
      <alignment horizontal="left" vertical="top" wrapText="1"/>
    </xf>
    <xf numFmtId="0" fontId="18" fillId="2" borderId="49" xfId="0" applyFont="1" applyFill="1" applyBorder="1" applyAlignment="1">
      <alignment horizontal="center" vertical="center"/>
    </xf>
    <xf numFmtId="0" fontId="74" fillId="2" borderId="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vertical="top" wrapText="1"/>
    </xf>
    <xf numFmtId="0" fontId="74" fillId="2" borderId="6" xfId="0" applyFont="1" applyFill="1" applyBorder="1" applyAlignment="1">
      <alignment horizontal="center" vertical="top" wrapText="1"/>
    </xf>
    <xf numFmtId="0" fontId="18" fillId="2" borderId="44" xfId="0" applyFont="1" applyFill="1" applyBorder="1" applyAlignment="1">
      <alignment vertical="top" wrapText="1"/>
    </xf>
    <xf numFmtId="0" fontId="87" fillId="2" borderId="3" xfId="0" applyFont="1" applyFill="1" applyBorder="1" applyAlignment="1">
      <alignment horizontal="left" vertical="top" wrapText="1"/>
    </xf>
    <xf numFmtId="166" fontId="74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74" fillId="2" borderId="1" xfId="0" applyFont="1" applyFill="1" applyBorder="1" applyAlignment="1">
      <alignment horizontal="center" vertical="top"/>
    </xf>
    <xf numFmtId="0" fontId="18" fillId="2" borderId="1" xfId="8" applyFont="1" applyFill="1" applyBorder="1" applyAlignment="1">
      <alignment horizontal="left" vertical="center" wrapText="1"/>
    </xf>
    <xf numFmtId="0" fontId="74" fillId="2" borderId="1" xfId="8" applyFont="1" applyFill="1" applyBorder="1" applyAlignment="1">
      <alignment horizontal="left" vertical="top" wrapText="1"/>
    </xf>
    <xf numFmtId="0" fontId="18" fillId="2" borderId="9" xfId="0" applyFont="1" applyFill="1" applyBorder="1" applyAlignment="1">
      <alignment horizontal="center" vertical="top" wrapText="1"/>
    </xf>
    <xf numFmtId="0" fontId="74" fillId="2" borderId="45" xfId="8" applyFont="1" applyFill="1" applyBorder="1" applyAlignment="1">
      <alignment horizontal="left" vertical="top" wrapText="1"/>
    </xf>
    <xf numFmtId="170" fontId="18" fillId="2" borderId="29" xfId="0" applyNumberFormat="1" applyFont="1" applyFill="1" applyBorder="1" applyAlignment="1">
      <alignment horizontal="center" vertical="top"/>
    </xf>
    <xf numFmtId="169" fontId="74" fillId="2" borderId="29" xfId="0" applyNumberFormat="1" applyFont="1" applyFill="1" applyBorder="1" applyAlignment="1">
      <alignment vertical="center"/>
    </xf>
    <xf numFmtId="170" fontId="18" fillId="2" borderId="29" xfId="0" applyNumberFormat="1" applyFont="1" applyFill="1" applyBorder="1" applyAlignment="1">
      <alignment vertical="center"/>
    </xf>
    <xf numFmtId="170" fontId="74" fillId="2" borderId="29" xfId="0" applyNumberFormat="1" applyFont="1" applyFill="1" applyBorder="1" applyAlignment="1">
      <alignment vertical="center"/>
    </xf>
    <xf numFmtId="0" fontId="18" fillId="2" borderId="5" xfId="0" applyFont="1" applyFill="1" applyBorder="1" applyAlignment="1">
      <alignment vertical="top" wrapText="1"/>
    </xf>
    <xf numFmtId="166" fontId="74" fillId="2" borderId="0" xfId="0" applyNumberFormat="1" applyFont="1" applyFill="1" applyAlignment="1">
      <alignment horizontal="left" vertical="top" wrapText="1"/>
    </xf>
    <xf numFmtId="0" fontId="87" fillId="2" borderId="29" xfId="165" applyFont="1" applyFill="1" applyBorder="1">
      <alignment horizontal="left" vertical="top" wrapText="1"/>
    </xf>
    <xf numFmtId="0" fontId="74" fillId="2" borderId="29" xfId="165" applyFont="1" applyFill="1" applyBorder="1" applyAlignment="1">
      <alignment horizontal="left" vertical="top" wrapText="1"/>
    </xf>
    <xf numFmtId="0" fontId="74" fillId="2" borderId="29" xfId="0" applyFont="1" applyFill="1" applyBorder="1" applyAlignment="1"/>
    <xf numFmtId="0" fontId="74" fillId="2" borderId="29" xfId="165" applyFont="1" applyFill="1" applyBorder="1" applyAlignment="1">
      <alignment horizontal="center" vertical="top"/>
    </xf>
    <xf numFmtId="39" fontId="74" fillId="2" borderId="0" xfId="0" applyNumberFormat="1" applyFont="1" applyFill="1" applyAlignment="1">
      <alignment horizontal="left" vertical="top" wrapText="1"/>
    </xf>
    <xf numFmtId="0" fontId="74" fillId="2" borderId="7" xfId="8" applyFont="1" applyFill="1" applyBorder="1" applyAlignment="1">
      <alignment horizontal="left" vertical="top" wrapText="1"/>
    </xf>
    <xf numFmtId="0" fontId="18" fillId="2" borderId="43" xfId="0" applyFont="1" applyFill="1" applyBorder="1" applyAlignment="1">
      <alignment vertical="top" wrapText="1"/>
    </xf>
    <xf numFmtId="169" fontId="74" fillId="2" borderId="0" xfId="0" applyNumberFormat="1" applyFont="1" applyFill="1"/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0" applyFont="1" applyFill="1" applyAlignment="1"/>
    <xf numFmtId="0" fontId="74" fillId="2" borderId="39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/>
    </xf>
    <xf numFmtId="166" fontId="18" fillId="2" borderId="49" xfId="6" applyNumberFormat="1" applyFont="1" applyFill="1" applyBorder="1" applyAlignment="1">
      <alignment horizontal="center" vertical="center"/>
    </xf>
    <xf numFmtId="0" fontId="74" fillId="2" borderId="49" xfId="0" applyFont="1" applyFill="1" applyBorder="1" applyAlignment="1">
      <alignment vertical="top" wrapText="1"/>
    </xf>
    <xf numFmtId="0" fontId="74" fillId="58" borderId="29" xfId="0" applyFont="1" applyFill="1" applyBorder="1" applyAlignment="1">
      <alignment wrapText="1"/>
    </xf>
    <xf numFmtId="170" fontId="74" fillId="58" borderId="32" xfId="0" applyNumberFormat="1" applyFont="1" applyFill="1" applyBorder="1" applyAlignment="1">
      <alignment horizontal="right" vertical="center" wrapText="1"/>
    </xf>
    <xf numFmtId="167" fontId="18" fillId="57" borderId="41" xfId="7" applyNumberFormat="1" applyFont="1" applyFill="1" applyBorder="1" applyAlignment="1">
      <alignment vertical="top" wrapText="1"/>
    </xf>
    <xf numFmtId="0" fontId="87" fillId="2" borderId="49" xfId="0" applyFont="1" applyFill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wrapText="1"/>
    </xf>
    <xf numFmtId="0" fontId="74" fillId="2" borderId="29" xfId="0" applyFont="1" applyFill="1" applyBorder="1" applyAlignment="1">
      <alignment wrapText="1"/>
    </xf>
    <xf numFmtId="0" fontId="74" fillId="2" borderId="29" xfId="0" applyFont="1" applyFill="1" applyBorder="1" applyAlignment="1">
      <alignment horizontal="left" vertical="center" wrapText="1"/>
    </xf>
    <xf numFmtId="0" fontId="74" fillId="2" borderId="49" xfId="8" applyFont="1" applyFill="1" applyBorder="1" applyAlignment="1">
      <alignment horizontal="left" vertical="top" wrapText="1"/>
    </xf>
    <xf numFmtId="170" fontId="74" fillId="2" borderId="49" xfId="7" applyNumberFormat="1" applyFont="1" applyFill="1" applyBorder="1" applyAlignment="1">
      <alignment horizontal="center" vertical="center" wrapText="1"/>
    </xf>
    <xf numFmtId="167" fontId="74" fillId="2" borderId="49" xfId="7" applyNumberFormat="1" applyFont="1" applyFill="1" applyBorder="1" applyAlignment="1">
      <alignment horizontal="center" vertical="center" wrapText="1"/>
    </xf>
    <xf numFmtId="43" fontId="74" fillId="2" borderId="49" xfId="7" applyNumberFormat="1" applyFont="1" applyFill="1" applyBorder="1" applyAlignment="1">
      <alignment horizontal="center" vertical="center" wrapText="1"/>
    </xf>
    <xf numFmtId="170" fontId="18" fillId="2" borderId="49" xfId="7" applyNumberFormat="1" applyFont="1" applyFill="1" applyBorder="1" applyAlignment="1">
      <alignment horizontal="center" vertical="center" wrapText="1"/>
    </xf>
    <xf numFmtId="170" fontId="18" fillId="2" borderId="49" xfId="7" applyNumberFormat="1" applyFont="1" applyFill="1" applyBorder="1" applyAlignment="1">
      <alignment horizontal="right" vertical="center" wrapText="1"/>
    </xf>
    <xf numFmtId="167" fontId="18" fillId="2" borderId="49" xfId="7" applyNumberFormat="1" applyFont="1" applyFill="1" applyBorder="1" applyAlignment="1">
      <alignment horizontal="right" vertical="center" wrapText="1"/>
    </xf>
    <xf numFmtId="0" fontId="87" fillId="2" borderId="49" xfId="165" applyFont="1" applyFill="1" applyBorder="1" applyAlignment="1">
      <alignment horizontal="left" vertical="top" wrapText="1"/>
    </xf>
    <xf numFmtId="167" fontId="87" fillId="2" borderId="49" xfId="7" applyNumberFormat="1" applyFont="1" applyFill="1" applyBorder="1" applyAlignment="1">
      <alignment horizontal="center" vertical="center" wrapText="1"/>
    </xf>
    <xf numFmtId="167" fontId="74" fillId="2" borderId="49" xfId="7" applyNumberFormat="1" applyFont="1" applyFill="1" applyBorder="1" applyAlignment="1">
      <alignment horizontal="right" vertical="center" wrapText="1"/>
    </xf>
    <xf numFmtId="0" fontId="18" fillId="2" borderId="49" xfId="0" applyFont="1" applyFill="1" applyBorder="1" applyAlignment="1">
      <alignment vertical="top" wrapText="1"/>
    </xf>
    <xf numFmtId="0" fontId="74" fillId="2" borderId="49" xfId="0" applyFont="1" applyFill="1" applyBorder="1" applyAlignment="1">
      <alignment horizontal="left" vertical="top" wrapText="1"/>
    </xf>
    <xf numFmtId="49" fontId="18" fillId="2" borderId="2" xfId="0" applyNumberFormat="1" applyFont="1" applyFill="1" applyBorder="1" applyAlignment="1">
      <alignment vertical="top" wrapText="1"/>
    </xf>
    <xf numFmtId="43" fontId="74" fillId="2" borderId="49" xfId="7" applyNumberFormat="1" applyFont="1" applyFill="1" applyBorder="1" applyAlignment="1">
      <alignment vertical="center" wrapText="1"/>
    </xf>
    <xf numFmtId="167" fontId="18" fillId="2" borderId="49" xfId="7" applyNumberFormat="1" applyFont="1" applyFill="1" applyBorder="1" applyAlignment="1">
      <alignment horizontal="center" vertical="center" wrapText="1"/>
    </xf>
    <xf numFmtId="0" fontId="18" fillId="2" borderId="49" xfId="0" applyFont="1" applyFill="1" applyBorder="1" applyAlignment="1"/>
    <xf numFmtId="0" fontId="18" fillId="2" borderId="49" xfId="0" applyFont="1" applyFill="1" applyBorder="1" applyAlignment="1">
      <alignment vertical="center" wrapText="1"/>
    </xf>
    <xf numFmtId="0" fontId="18" fillId="2" borderId="0" xfId="96" applyNumberFormat="1" applyFont="1" applyFill="1" applyAlignment="1">
      <alignment horizontal="center" vertical="center" wrapText="1"/>
    </xf>
    <xf numFmtId="169" fontId="18" fillId="2" borderId="0" xfId="96" applyNumberFormat="1" applyFont="1" applyFill="1" applyAlignment="1">
      <alignment horizontal="center" vertical="center" wrapText="1"/>
    </xf>
    <xf numFmtId="43" fontId="74" fillId="2" borderId="0" xfId="7" applyFont="1" applyFill="1"/>
    <xf numFmtId="0" fontId="74" fillId="2" borderId="0" xfId="0" applyFont="1" applyFill="1" applyAlignment="1">
      <alignment horizontal="center"/>
    </xf>
    <xf numFmtId="169" fontId="18" fillId="2" borderId="49" xfId="96" applyNumberFormat="1" applyFont="1" applyFill="1" applyBorder="1" applyAlignment="1">
      <alignment horizontal="center" vertical="center" wrapText="1"/>
    </xf>
    <xf numFmtId="168" fontId="18" fillId="2" borderId="0" xfId="0" applyNumberFormat="1" applyFont="1" applyFill="1"/>
    <xf numFmtId="0" fontId="18" fillId="2" borderId="49" xfId="96" applyNumberFormat="1" applyFont="1" applyFill="1" applyBorder="1" applyAlignment="1">
      <alignment horizontal="center" vertical="center" wrapText="1"/>
    </xf>
    <xf numFmtId="170" fontId="18" fillId="2" borderId="49" xfId="96" applyNumberFormat="1" applyFont="1" applyFill="1" applyBorder="1" applyAlignment="1">
      <alignment horizontal="center" vertical="center" wrapText="1"/>
    </xf>
    <xf numFmtId="166" fontId="18" fillId="2" borderId="0" xfId="0" applyNumberFormat="1" applyFont="1" applyFill="1"/>
    <xf numFmtId="0" fontId="74" fillId="2" borderId="49" xfId="96" applyFont="1" applyFill="1" applyBorder="1" applyAlignment="1">
      <alignment horizontal="center" vertical="center" wrapText="1"/>
    </xf>
    <xf numFmtId="0" fontId="90" fillId="2" borderId="49" xfId="96" applyFont="1" applyFill="1" applyBorder="1" applyAlignment="1">
      <alignment horizontal="center" vertical="center" wrapText="1"/>
    </xf>
    <xf numFmtId="169" fontId="74" fillId="2" borderId="49" xfId="96" applyNumberFormat="1" applyFont="1" applyFill="1" applyBorder="1" applyAlignment="1">
      <alignment horizontal="center" vertical="center" wrapText="1"/>
    </xf>
    <xf numFmtId="0" fontId="18" fillId="2" borderId="49" xfId="96" applyFont="1" applyFill="1" applyBorder="1" applyAlignment="1">
      <alignment horizontal="left" vertical="center" wrapText="1"/>
    </xf>
    <xf numFmtId="0" fontId="74" fillId="2" borderId="48" xfId="0" applyFont="1" applyFill="1" applyBorder="1" applyAlignment="1">
      <alignment horizontal="center"/>
    </xf>
    <xf numFmtId="0" fontId="74" fillId="2" borderId="49" xfId="0" applyFont="1" applyFill="1" applyBorder="1"/>
    <xf numFmtId="167" fontId="75" fillId="2" borderId="49" xfId="7" applyNumberFormat="1" applyFont="1" applyFill="1" applyBorder="1"/>
    <xf numFmtId="167" fontId="75" fillId="2" borderId="49" xfId="7" applyNumberFormat="1" applyFont="1" applyFill="1" applyBorder="1" applyAlignment="1">
      <alignment vertical="center"/>
    </xf>
    <xf numFmtId="167" fontId="87" fillId="2" borderId="49" xfId="7" applyNumberFormat="1" applyFont="1" applyFill="1" applyBorder="1" applyAlignment="1">
      <alignment vertical="center"/>
    </xf>
    <xf numFmtId="0" fontId="75" fillId="2" borderId="49" xfId="0" applyFont="1" applyFill="1" applyBorder="1" applyAlignment="1">
      <alignment vertical="center" wrapText="1"/>
    </xf>
    <xf numFmtId="0" fontId="74" fillId="2" borderId="0" xfId="0" applyFont="1" applyFill="1" applyAlignment="1">
      <alignment wrapText="1"/>
    </xf>
    <xf numFmtId="0" fontId="90" fillId="2" borderId="49" xfId="0" applyFont="1" applyFill="1" applyBorder="1" applyAlignment="1">
      <alignment horizontal="center" vertical="center" wrapText="1"/>
    </xf>
    <xf numFmtId="0" fontId="87" fillId="2" borderId="49" xfId="0" applyFont="1" applyFill="1" applyBorder="1" applyAlignment="1">
      <alignment horizontal="center" vertical="center" wrapText="1"/>
    </xf>
    <xf numFmtId="166" fontId="75" fillId="2" borderId="49" xfId="6" applyNumberFormat="1" applyFont="1" applyFill="1" applyBorder="1" applyAlignment="1">
      <alignment horizontal="center" vertical="center"/>
    </xf>
    <xf numFmtId="0" fontId="75" fillId="2" borderId="48" xfId="96" applyFont="1" applyFill="1" applyBorder="1" applyAlignment="1">
      <alignment horizontal="center" vertical="center" wrapText="1"/>
    </xf>
    <xf numFmtId="0" fontId="74" fillId="2" borderId="48" xfId="96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8" fillId="2" borderId="48" xfId="0" applyFont="1" applyFill="1" applyBorder="1" applyAlignment="1">
      <alignment horizontal="center" vertical="center" wrapText="1"/>
    </xf>
    <xf numFmtId="0" fontId="74" fillId="2" borderId="48" xfId="0" applyFont="1" applyFill="1" applyBorder="1" applyAlignment="1">
      <alignment horizontal="center" vertical="top" wrapText="1"/>
    </xf>
    <xf numFmtId="0" fontId="74" fillId="2" borderId="49" xfId="0" applyFont="1" applyFill="1" applyBorder="1" applyAlignment="1">
      <alignment horizontal="center" vertical="center" wrapText="1"/>
    </xf>
    <xf numFmtId="0" fontId="74" fillId="2" borderId="48" xfId="0" applyFont="1" applyFill="1" applyBorder="1" applyAlignment="1">
      <alignment horizontal="left" vertical="top" wrapText="1"/>
    </xf>
    <xf numFmtId="0" fontId="87" fillId="2" borderId="48" xfId="165" applyFont="1" applyFill="1" applyBorder="1" applyAlignment="1">
      <alignment horizontal="left" vertical="top" wrapText="1"/>
    </xf>
    <xf numFmtId="0" fontId="74" fillId="2" borderId="49" xfId="0" applyFont="1" applyFill="1" applyBorder="1" applyAlignment="1">
      <alignment horizontal="center"/>
    </xf>
    <xf numFmtId="0" fontId="75" fillId="2" borderId="49" xfId="96" applyFont="1" applyFill="1" applyBorder="1" applyAlignment="1">
      <alignment horizontal="left" vertical="center" wrapText="1"/>
    </xf>
    <xf numFmtId="0" fontId="75" fillId="2" borderId="49" xfId="96" applyFont="1" applyFill="1" applyBorder="1" applyAlignment="1">
      <alignment horizontal="center" vertical="center" wrapText="1"/>
    </xf>
    <xf numFmtId="169" fontId="74" fillId="2" borderId="49" xfId="96" applyNumberFormat="1" applyFont="1" applyFill="1" applyBorder="1" applyAlignment="1">
      <alignment vertical="center" wrapText="1"/>
    </xf>
    <xf numFmtId="166" fontId="74" fillId="2" borderId="49" xfId="96" applyNumberFormat="1" applyFont="1" applyFill="1" applyBorder="1" applyAlignment="1">
      <alignment horizontal="center" vertical="center" wrapText="1"/>
    </xf>
    <xf numFmtId="166" fontId="18" fillId="2" borderId="49" xfId="0" applyNumberFormat="1" applyFont="1" applyFill="1" applyBorder="1"/>
    <xf numFmtId="167" fontId="74" fillId="2" borderId="49" xfId="7" applyNumberFormat="1" applyFont="1" applyFill="1" applyBorder="1" applyAlignment="1">
      <alignment horizontal="center" vertical="center"/>
    </xf>
    <xf numFmtId="0" fontId="18" fillId="2" borderId="30" xfId="96" applyFont="1" applyFill="1" applyBorder="1" applyAlignment="1">
      <alignment vertical="center" wrapText="1"/>
    </xf>
    <xf numFmtId="0" fontId="18" fillId="2" borderId="2" xfId="96" applyFont="1" applyFill="1" applyBorder="1" applyAlignment="1">
      <alignment vertical="center" wrapText="1"/>
    </xf>
    <xf numFmtId="0" fontId="74" fillId="2" borderId="50" xfId="0" applyFont="1" applyFill="1" applyBorder="1" applyAlignment="1">
      <alignment vertical="top" wrapText="1"/>
    </xf>
    <xf numFmtId="170" fontId="74" fillId="2" borderId="52" xfId="0" applyNumberFormat="1" applyFont="1" applyFill="1" applyBorder="1" applyAlignment="1">
      <alignment horizontal="right" vertical="top" wrapText="1"/>
    </xf>
    <xf numFmtId="0" fontId="91" fillId="2" borderId="0" xfId="0" applyFont="1" applyFill="1"/>
    <xf numFmtId="0" fontId="91" fillId="2" borderId="0" xfId="0" applyFont="1" applyFill="1" applyAlignment="1">
      <alignment vertical="top"/>
    </xf>
    <xf numFmtId="0" fontId="91" fillId="2" borderId="0" xfId="0" applyFont="1" applyFill="1" applyAlignment="1">
      <alignment horizontal="left" vertical="center" wrapText="1"/>
    </xf>
    <xf numFmtId="0" fontId="74" fillId="58" borderId="50" xfId="0" applyFont="1" applyFill="1" applyBorder="1" applyAlignment="1">
      <alignment wrapText="1"/>
    </xf>
    <xf numFmtId="170" fontId="74" fillId="58" borderId="52" xfId="0" applyNumberFormat="1" applyFont="1" applyFill="1" applyBorder="1" applyAlignment="1">
      <alignment horizontal="right" vertical="center" wrapText="1"/>
    </xf>
    <xf numFmtId="0" fontId="74" fillId="2" borderId="51" xfId="0" applyFont="1" applyFill="1" applyBorder="1" applyAlignment="1">
      <alignment vertical="center"/>
    </xf>
    <xf numFmtId="0" fontId="74" fillId="2" borderId="52" xfId="0" applyFont="1" applyFill="1" applyBorder="1" applyAlignment="1">
      <alignment horizontal="center" vertical="center"/>
    </xf>
    <xf numFmtId="170" fontId="74" fillId="2" borderId="50" xfId="0" applyNumberFormat="1" applyFont="1" applyFill="1" applyBorder="1" applyAlignment="1">
      <alignment horizontal="right" vertical="center" wrapText="1"/>
    </xf>
    <xf numFmtId="166" fontId="74" fillId="2" borderId="50" xfId="6" applyNumberFormat="1" applyFont="1" applyFill="1" applyBorder="1" applyAlignment="1">
      <alignment horizontal="center" vertical="center"/>
    </xf>
    <xf numFmtId="172" fontId="74" fillId="2" borderId="50" xfId="6" applyNumberFormat="1" applyFont="1" applyFill="1" applyBorder="1" applyAlignment="1">
      <alignment horizontal="center" vertical="center"/>
    </xf>
    <xf numFmtId="0" fontId="74" fillId="2" borderId="50" xfId="0" applyFont="1" applyFill="1" applyBorder="1" applyAlignment="1">
      <alignment horizontal="center" vertical="center"/>
    </xf>
    <xf numFmtId="0" fontId="74" fillId="2" borderId="53" xfId="0" applyFont="1" applyFill="1" applyBorder="1" applyAlignment="1">
      <alignment vertical="center"/>
    </xf>
    <xf numFmtId="0" fontId="74" fillId="2" borderId="52" xfId="0" applyFont="1" applyFill="1" applyBorder="1" applyAlignment="1">
      <alignment vertical="center"/>
    </xf>
    <xf numFmtId="0" fontId="74" fillId="2" borderId="0" xfId="0" applyFont="1" applyFill="1" applyAlignment="1">
      <alignment vertical="center"/>
    </xf>
    <xf numFmtId="167" fontId="18" fillId="57" borderId="50" xfId="7" applyNumberFormat="1" applyFont="1" applyFill="1" applyBorder="1" applyAlignment="1">
      <alignment vertical="top" wrapText="1"/>
    </xf>
    <xf numFmtId="0" fontId="18" fillId="2" borderId="49" xfId="0" applyFont="1" applyFill="1" applyBorder="1" applyAlignment="1">
      <alignment horizontal="center" vertical="top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left" vertical="top" wrapText="1"/>
    </xf>
    <xf numFmtId="49" fontId="18" fillId="2" borderId="30" xfId="0" applyNumberFormat="1" applyFont="1" applyFill="1" applyBorder="1" applyAlignment="1">
      <alignment horizontal="center" vertical="top" wrapText="1"/>
    </xf>
    <xf numFmtId="0" fontId="18" fillId="2" borderId="49" xfId="0" applyFont="1" applyFill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vertical="center" wrapText="1"/>
    </xf>
    <xf numFmtId="0" fontId="74" fillId="2" borderId="49" xfId="0" applyFont="1" applyFill="1" applyBorder="1" applyAlignment="1">
      <alignment horizontal="left" vertical="center" wrapText="1"/>
    </xf>
    <xf numFmtId="0" fontId="74" fillId="2" borderId="29" xfId="0" applyFont="1" applyFill="1" applyBorder="1" applyAlignment="1">
      <alignment horizontal="left" vertical="top" wrapText="1"/>
    </xf>
    <xf numFmtId="0" fontId="74" fillId="2" borderId="49" xfId="1657" applyFont="1" applyFill="1" applyBorder="1" applyAlignment="1">
      <alignment horizontal="left" vertical="top" wrapText="1"/>
    </xf>
    <xf numFmtId="0" fontId="74" fillId="2" borderId="49" xfId="1657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center" wrapText="1"/>
    </xf>
    <xf numFmtId="0" fontId="18" fillId="2" borderId="49" xfId="0" applyFont="1" applyFill="1" applyBorder="1" applyAlignment="1">
      <alignment horizontal="center" vertical="top" wrapText="1"/>
    </xf>
    <xf numFmtId="0" fontId="74" fillId="2" borderId="49" xfId="0" applyFont="1" applyFill="1" applyBorder="1" applyAlignment="1">
      <alignment horizontal="center" vertical="top" wrapText="1"/>
    </xf>
    <xf numFmtId="0" fontId="74" fillId="2" borderId="7" xfId="0" applyFont="1" applyFill="1" applyBorder="1" applyAlignment="1">
      <alignment horizontal="center" vertical="center" wrapText="1"/>
    </xf>
    <xf numFmtId="0" fontId="74" fillId="2" borderId="4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left" vertical="top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left" vertical="top" wrapText="1"/>
    </xf>
    <xf numFmtId="0" fontId="74" fillId="2" borderId="50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wrapText="1"/>
    </xf>
    <xf numFmtId="0" fontId="74" fillId="2" borderId="30" xfId="0" applyFont="1" applyFill="1" applyBorder="1" applyAlignment="1">
      <alignment horizontal="center" vertical="top" wrapText="1"/>
    </xf>
    <xf numFmtId="0" fontId="74" fillId="2" borderId="50" xfId="0" applyFont="1" applyFill="1" applyBorder="1" applyAlignment="1">
      <alignment horizontal="center" vertical="top" wrapText="1"/>
    </xf>
    <xf numFmtId="0" fontId="87" fillId="2" borderId="0" xfId="0" applyFont="1" applyFill="1" applyAlignment="1">
      <alignment horizontal="left" vertical="top" wrapText="1"/>
    </xf>
    <xf numFmtId="0" fontId="74" fillId="2" borderId="50" xfId="0" applyFont="1" applyFill="1" applyBorder="1" applyAlignment="1">
      <alignment horizontal="left" vertical="center" wrapText="1"/>
    </xf>
    <xf numFmtId="0" fontId="74" fillId="2" borderId="29" xfId="0" applyFont="1" applyFill="1" applyBorder="1" applyAlignment="1">
      <alignment horizontal="left" vertical="top" wrapText="1"/>
    </xf>
    <xf numFmtId="0" fontId="74" fillId="2" borderId="50" xfId="0" applyFont="1" applyFill="1" applyBorder="1" applyAlignment="1">
      <alignment horizontal="left" vertical="top" wrapText="1"/>
    </xf>
    <xf numFmtId="0" fontId="18" fillId="2" borderId="49" xfId="0" applyFont="1" applyFill="1" applyBorder="1" applyAlignment="1">
      <alignment horizontal="left" vertical="top" wrapText="1"/>
    </xf>
    <xf numFmtId="0" fontId="74" fillId="2" borderId="50" xfId="0" applyFont="1" applyFill="1" applyBorder="1" applyAlignment="1">
      <alignment horizontal="left" vertical="center" wrapText="1"/>
    </xf>
    <xf numFmtId="0" fontId="74" fillId="2" borderId="0" xfId="0" applyFont="1" applyFill="1" applyBorder="1"/>
    <xf numFmtId="0" fontId="74" fillId="2" borderId="50" xfId="8" applyFont="1" applyFill="1" applyBorder="1" applyAlignment="1">
      <alignment horizontal="center" vertical="center" wrapText="1"/>
    </xf>
    <xf numFmtId="0" fontId="74" fillId="2" borderId="0" xfId="8" applyFont="1" applyFill="1">
      <alignment horizontal="left" vertical="top" wrapText="1"/>
    </xf>
    <xf numFmtId="166" fontId="18" fillId="2" borderId="50" xfId="6" applyNumberFormat="1" applyFont="1" applyFill="1" applyBorder="1" applyAlignment="1">
      <alignment horizontal="center" vertical="top"/>
    </xf>
    <xf numFmtId="166" fontId="74" fillId="2" borderId="0" xfId="8" applyNumberFormat="1" applyFont="1" applyFill="1">
      <alignment horizontal="left" vertical="top" wrapText="1"/>
    </xf>
    <xf numFmtId="0" fontId="18" fillId="2" borderId="50" xfId="0" applyFont="1" applyFill="1" applyBorder="1" applyAlignment="1">
      <alignment horizontal="center" vertical="center"/>
    </xf>
    <xf numFmtId="0" fontId="18" fillId="2" borderId="52" xfId="0" applyFont="1" applyFill="1" applyBorder="1" applyAlignment="1">
      <alignment horizontal="center" vertical="center" wrapText="1"/>
    </xf>
    <xf numFmtId="0" fontId="18" fillId="2" borderId="52" xfId="0" applyFont="1" applyFill="1" applyBorder="1" applyAlignment="1">
      <alignment vertical="center"/>
    </xf>
    <xf numFmtId="166" fontId="18" fillId="2" borderId="52" xfId="0" applyNumberFormat="1" applyFont="1" applyFill="1" applyBorder="1" applyAlignment="1">
      <alignment vertical="center" wrapText="1"/>
    </xf>
    <xf numFmtId="0" fontId="74" fillId="2" borderId="50" xfId="8" applyFont="1" applyFill="1" applyBorder="1">
      <alignment horizontal="left" vertical="top" wrapText="1"/>
    </xf>
    <xf numFmtId="4" fontId="18" fillId="2" borderId="52" xfId="8" applyNumberFormat="1" applyFont="1" applyFill="1" applyBorder="1" applyAlignment="1">
      <alignment horizontal="center" vertical="center" wrapText="1"/>
    </xf>
    <xf numFmtId="166" fontId="18" fillId="2" borderId="50" xfId="6" applyNumberFormat="1" applyFont="1" applyFill="1" applyBorder="1" applyAlignment="1">
      <alignment horizontal="center" vertical="center"/>
    </xf>
    <xf numFmtId="0" fontId="87" fillId="2" borderId="50" xfId="8" applyFont="1" applyFill="1" applyBorder="1">
      <alignment horizontal="left" vertical="top" wrapText="1"/>
    </xf>
    <xf numFmtId="0" fontId="87" fillId="2" borderId="50" xfId="0" applyFont="1" applyFill="1" applyBorder="1" applyAlignment="1">
      <alignment horizontal="center" vertical="center"/>
    </xf>
    <xf numFmtId="0" fontId="87" fillId="2" borderId="52" xfId="0" applyFont="1" applyFill="1" applyBorder="1" applyAlignment="1">
      <alignment horizontal="center" vertical="center"/>
    </xf>
    <xf numFmtId="0" fontId="87" fillId="2" borderId="50" xfId="0" applyFont="1" applyFill="1" applyBorder="1" applyAlignment="1">
      <alignment vertical="center" wrapText="1"/>
    </xf>
    <xf numFmtId="166" fontId="87" fillId="2" borderId="50" xfId="6" applyNumberFormat="1" applyFont="1" applyFill="1" applyBorder="1" applyAlignment="1">
      <alignment horizontal="center" vertical="center"/>
    </xf>
    <xf numFmtId="0" fontId="87" fillId="2" borderId="0" xfId="8" applyFont="1" applyFill="1">
      <alignment horizontal="left" vertical="top" wrapText="1"/>
    </xf>
    <xf numFmtId="0" fontId="87" fillId="2" borderId="52" xfId="0" applyFont="1" applyFill="1" applyBorder="1" applyAlignment="1">
      <alignment vertical="center" wrapText="1"/>
    </xf>
    <xf numFmtId="0" fontId="87" fillId="2" borderId="50" xfId="0" applyFont="1" applyFill="1" applyBorder="1" applyAlignment="1">
      <alignment horizontal="left" vertical="center" wrapText="1"/>
    </xf>
    <xf numFmtId="0" fontId="18" fillId="2" borderId="39" xfId="0" applyFont="1" applyFill="1" applyBorder="1" applyAlignment="1">
      <alignment horizontal="center" vertical="center"/>
    </xf>
    <xf numFmtId="0" fontId="74" fillId="2" borderId="50" xfId="0" applyFont="1" applyFill="1" applyBorder="1" applyAlignment="1">
      <alignment vertical="center" wrapText="1"/>
    </xf>
    <xf numFmtId="0" fontId="89" fillId="2" borderId="52" xfId="0" applyFont="1" applyFill="1" applyBorder="1" applyAlignment="1">
      <alignment vertical="center" wrapText="1"/>
    </xf>
    <xf numFmtId="0" fontId="74" fillId="2" borderId="0" xfId="8" applyFont="1" applyFill="1" applyAlignment="1">
      <alignment horizontal="left" vertical="top" wrapText="1"/>
    </xf>
    <xf numFmtId="0" fontId="74" fillId="2" borderId="52" xfId="0" applyFont="1" applyFill="1" applyBorder="1" applyAlignment="1">
      <alignment horizontal="left" vertical="top" wrapText="1"/>
    </xf>
    <xf numFmtId="170" fontId="74" fillId="2" borderId="52" xfId="0" applyNumberFormat="1" applyFont="1" applyFill="1" applyBorder="1" applyAlignment="1">
      <alignment horizontal="right" vertical="center" wrapText="1"/>
    </xf>
    <xf numFmtId="0" fontId="74" fillId="0" borderId="50" xfId="0" applyFont="1" applyBorder="1" applyAlignment="1">
      <alignment horizontal="left" vertical="center" wrapText="1"/>
    </xf>
    <xf numFmtId="0" fontId="74" fillId="0" borderId="51" xfId="0" applyFont="1" applyFill="1" applyBorder="1" applyAlignment="1">
      <alignment vertical="center"/>
    </xf>
    <xf numFmtId="0" fontId="74" fillId="0" borderId="52" xfId="0" applyFont="1" applyFill="1" applyBorder="1" applyAlignment="1">
      <alignment horizontal="center" vertical="center"/>
    </xf>
    <xf numFmtId="170" fontId="74" fillId="0" borderId="50" xfId="0" applyNumberFormat="1" applyFont="1" applyFill="1" applyBorder="1" applyAlignment="1">
      <alignment horizontal="right" vertical="center" wrapText="1"/>
    </xf>
    <xf numFmtId="166" fontId="74" fillId="0" borderId="50" xfId="6" applyNumberFormat="1" applyFont="1" applyFill="1" applyBorder="1" applyAlignment="1">
      <alignment vertical="center"/>
    </xf>
    <xf numFmtId="172" fontId="74" fillId="0" borderId="50" xfId="6" applyNumberFormat="1" applyFont="1" applyBorder="1" applyAlignment="1">
      <alignment horizontal="center" vertical="center"/>
    </xf>
    <xf numFmtId="0" fontId="91" fillId="0" borderId="0" xfId="0" applyFont="1" applyAlignment="1">
      <alignment horizontal="left" vertical="center" wrapText="1"/>
    </xf>
    <xf numFmtId="2" fontId="91" fillId="0" borderId="0" xfId="0" applyNumberFormat="1" applyFont="1" applyAlignment="1">
      <alignment horizontal="left" vertical="center" wrapText="1"/>
    </xf>
    <xf numFmtId="167" fontId="74" fillId="2" borderId="50" xfId="7" applyNumberFormat="1" applyFont="1" applyFill="1" applyBorder="1" applyAlignment="1">
      <alignment vertical="center"/>
    </xf>
    <xf numFmtId="166" fontId="74" fillId="2" borderId="50" xfId="6" applyNumberFormat="1" applyFont="1" applyFill="1" applyBorder="1" applyAlignment="1">
      <alignment vertical="center"/>
    </xf>
    <xf numFmtId="2" fontId="74" fillId="2" borderId="0" xfId="0" applyNumberFormat="1" applyFont="1" applyFill="1" applyAlignment="1">
      <alignment horizontal="left" vertical="center" wrapText="1"/>
    </xf>
    <xf numFmtId="167" fontId="75" fillId="2" borderId="50" xfId="7" applyNumberFormat="1" applyFont="1" applyFill="1" applyBorder="1" applyAlignment="1">
      <alignment vertical="center"/>
    </xf>
    <xf numFmtId="0" fontId="74" fillId="2" borderId="39" xfId="0" applyFont="1" applyFill="1" applyBorder="1" applyAlignment="1"/>
    <xf numFmtId="0" fontId="74" fillId="0" borderId="0" xfId="0" applyFont="1" applyAlignment="1">
      <alignment wrapText="1"/>
    </xf>
    <xf numFmtId="0" fontId="74" fillId="0" borderId="50" xfId="0" applyFont="1" applyBorder="1" applyAlignment="1">
      <alignment wrapText="1"/>
    </xf>
    <xf numFmtId="0" fontId="18" fillId="2" borderId="50" xfId="96" applyFont="1" applyFill="1" applyBorder="1" applyAlignment="1">
      <alignment horizontal="left" vertical="center" wrapText="1"/>
    </xf>
    <xf numFmtId="167" fontId="87" fillId="2" borderId="50" xfId="7" applyNumberFormat="1" applyFont="1" applyFill="1" applyBorder="1" applyAlignment="1">
      <alignment vertical="center"/>
    </xf>
    <xf numFmtId="0" fontId="75" fillId="2" borderId="50" xfId="0" applyFont="1" applyFill="1" applyBorder="1" applyAlignment="1">
      <alignment vertical="center" wrapText="1"/>
    </xf>
    <xf numFmtId="0" fontId="75" fillId="2" borderId="52" xfId="0" applyFont="1" applyFill="1" applyBorder="1" applyAlignment="1">
      <alignment vertical="center" wrapText="1"/>
    </xf>
    <xf numFmtId="0" fontId="74" fillId="2" borderId="50" xfId="0" applyFont="1" applyFill="1" applyBorder="1"/>
    <xf numFmtId="0" fontId="76" fillId="2" borderId="50" xfId="0" applyFont="1" applyFill="1" applyBorder="1"/>
    <xf numFmtId="0" fontId="74" fillId="2" borderId="50" xfId="0" applyFont="1" applyFill="1" applyBorder="1" applyAlignment="1"/>
    <xf numFmtId="170" fontId="18" fillId="2" borderId="50" xfId="96" applyNumberFormat="1" applyFont="1" applyFill="1" applyBorder="1" applyAlignment="1">
      <alignment horizontal="center" vertical="center" wrapText="1"/>
    </xf>
    <xf numFmtId="167" fontId="94" fillId="2" borderId="50" xfId="300" applyNumberFormat="1" applyFont="1" applyFill="1" applyBorder="1"/>
    <xf numFmtId="167" fontId="89" fillId="2" borderId="50" xfId="300" applyNumberFormat="1" applyFont="1" applyFill="1" applyBorder="1" applyAlignment="1">
      <alignment vertical="center"/>
    </xf>
    <xf numFmtId="43" fontId="76" fillId="2" borderId="50" xfId="7" applyNumberFormat="1" applyFont="1" applyFill="1" applyBorder="1" applyAlignment="1">
      <alignment horizontal="right" vertical="center" wrapText="1"/>
    </xf>
    <xf numFmtId="170" fontId="74" fillId="2" borderId="0" xfId="0" applyNumberFormat="1" applyFont="1" applyFill="1"/>
    <xf numFmtId="167" fontId="75" fillId="2" borderId="50" xfId="223" applyNumberFormat="1" applyFont="1" applyFill="1" applyBorder="1" applyAlignment="1">
      <alignment vertical="center"/>
    </xf>
    <xf numFmtId="0" fontId="18" fillId="2" borderId="50" xfId="0" applyFont="1" applyFill="1" applyBorder="1" applyAlignment="1">
      <alignment horizontal="left" vertical="top" wrapText="1"/>
    </xf>
    <xf numFmtId="0" fontId="87" fillId="2" borderId="50" xfId="165" applyFont="1" applyFill="1" applyBorder="1" applyAlignment="1">
      <alignment horizontal="left" vertical="top" wrapText="1"/>
    </xf>
    <xf numFmtId="49" fontId="74" fillId="2" borderId="50" xfId="0" applyNumberFormat="1" applyFont="1" applyFill="1" applyBorder="1" applyAlignment="1">
      <alignment horizontal="left" vertical="top" wrapText="1"/>
    </xf>
    <xf numFmtId="0" fontId="18" fillId="2" borderId="39" xfId="0" applyFont="1" applyFill="1" applyBorder="1" applyAlignment="1">
      <alignment horizontal="center" vertical="center" wrapText="1"/>
    </xf>
    <xf numFmtId="170" fontId="18" fillId="2" borderId="50" xfId="7" applyNumberFormat="1" applyFont="1" applyFill="1" applyBorder="1" applyAlignment="1">
      <alignment horizontal="center" vertical="top" wrapText="1"/>
    </xf>
    <xf numFmtId="0" fontId="18" fillId="2" borderId="50" xfId="0" applyFont="1" applyFill="1" applyBorder="1" applyAlignment="1">
      <alignment horizontal="left" vertical="center" wrapText="1"/>
    </xf>
    <xf numFmtId="170" fontId="18" fillId="2" borderId="50" xfId="7" applyNumberFormat="1" applyFont="1" applyFill="1" applyBorder="1" applyAlignment="1">
      <alignment horizontal="center" vertical="center" wrapText="1"/>
    </xf>
    <xf numFmtId="170" fontId="74" fillId="2" borderId="50" xfId="7" applyNumberFormat="1" applyFont="1" applyFill="1" applyBorder="1" applyAlignment="1">
      <alignment horizontal="center" vertical="center" wrapText="1"/>
    </xf>
    <xf numFmtId="166" fontId="74" fillId="2" borderId="50" xfId="8" applyNumberFormat="1" applyFont="1" applyFill="1" applyBorder="1" applyAlignment="1">
      <alignment horizontal="center" vertical="center" wrapText="1"/>
    </xf>
    <xf numFmtId="166" fontId="74" fillId="2" borderId="50" xfId="6" applyNumberFormat="1" applyFont="1" applyFill="1" applyBorder="1" applyAlignment="1">
      <alignment horizontal="right" vertical="center"/>
    </xf>
    <xf numFmtId="169" fontId="18" fillId="2" borderId="50" xfId="0" applyNumberFormat="1" applyFont="1" applyFill="1" applyBorder="1" applyAlignment="1">
      <alignment horizontal="center" vertical="center"/>
    </xf>
    <xf numFmtId="0" fontId="18" fillId="2" borderId="52" xfId="0" applyFont="1" applyFill="1" applyBorder="1" applyAlignment="1">
      <alignment wrapText="1"/>
    </xf>
    <xf numFmtId="166" fontId="18" fillId="2" borderId="50" xfId="6" applyNumberFormat="1" applyFont="1" applyFill="1" applyBorder="1" applyAlignment="1">
      <alignment horizontal="right" vertical="center"/>
    </xf>
    <xf numFmtId="169" fontId="74" fillId="2" borderId="50" xfId="0" applyNumberFormat="1" applyFont="1" applyFill="1" applyBorder="1" applyAlignment="1">
      <alignment horizontal="right" vertical="center"/>
    </xf>
    <xf numFmtId="0" fontId="87" fillId="2" borderId="50" xfId="0" applyFont="1" applyFill="1" applyBorder="1" applyAlignment="1">
      <alignment horizontal="left" vertical="top" wrapText="1"/>
    </xf>
    <xf numFmtId="166" fontId="87" fillId="2" borderId="50" xfId="6" applyNumberFormat="1" applyFont="1" applyFill="1" applyBorder="1" applyAlignment="1">
      <alignment horizontal="right" vertical="center"/>
    </xf>
    <xf numFmtId="0" fontId="87" fillId="2" borderId="52" xfId="0" applyFont="1" applyFill="1" applyBorder="1" applyAlignment="1">
      <alignment horizontal="left" vertical="top" wrapText="1"/>
    </xf>
    <xf numFmtId="0" fontId="74" fillId="2" borderId="52" xfId="0" applyFont="1" applyFill="1" applyBorder="1" applyAlignment="1">
      <alignment horizontal="center" vertical="top" wrapText="1"/>
    </xf>
    <xf numFmtId="49" fontId="74" fillId="2" borderId="52" xfId="0" applyNumberFormat="1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right" vertical="top"/>
    </xf>
    <xf numFmtId="170" fontId="74" fillId="2" borderId="0" xfId="96" applyNumberFormat="1" applyFont="1" applyFill="1" applyAlignment="1">
      <alignment vertical="center" wrapText="1"/>
    </xf>
    <xf numFmtId="0" fontId="75" fillId="2" borderId="50" xfId="96" applyFont="1" applyFill="1" applyBorder="1" applyAlignment="1">
      <alignment horizontal="left" vertical="center" wrapText="1"/>
    </xf>
    <xf numFmtId="0" fontId="15" fillId="2" borderId="0" xfId="0" applyFont="1" applyFill="1" applyAlignment="1">
      <alignment wrapText="1"/>
    </xf>
    <xf numFmtId="0" fontId="15" fillId="2" borderId="39" xfId="0" applyFont="1" applyFill="1" applyBorder="1" applyAlignment="1">
      <alignment horizontal="center" vertical="top" wrapText="1"/>
    </xf>
    <xf numFmtId="0" fontId="15" fillId="2" borderId="0" xfId="0" applyFont="1" applyFill="1" applyAlignment="1">
      <alignment horizontal="right"/>
    </xf>
    <xf numFmtId="0" fontId="76" fillId="2" borderId="0" xfId="0" applyFont="1" applyFill="1" applyBorder="1"/>
    <xf numFmtId="168" fontId="76" fillId="2" borderId="0" xfId="0" applyNumberFormat="1" applyFont="1" applyFill="1" applyBorder="1"/>
    <xf numFmtId="0" fontId="18" fillId="2" borderId="50" xfId="0" applyFont="1" applyFill="1" applyBorder="1" applyAlignment="1">
      <alignment vertical="top" wrapText="1"/>
    </xf>
    <xf numFmtId="0" fontId="76" fillId="2" borderId="50" xfId="0" applyFont="1" applyFill="1" applyBorder="1" applyAlignment="1">
      <alignment vertical="top" wrapText="1"/>
    </xf>
    <xf numFmtId="0" fontId="15" fillId="2" borderId="50" xfId="0" applyFont="1" applyFill="1" applyBorder="1" applyAlignment="1">
      <alignment vertical="top" wrapText="1"/>
    </xf>
    <xf numFmtId="0" fontId="93" fillId="0" borderId="50" xfId="0" applyFont="1" applyBorder="1" applyAlignment="1">
      <alignment horizontal="left" vertical="top" wrapText="1"/>
    </xf>
    <xf numFmtId="0" fontId="74" fillId="2" borderId="50" xfId="0" applyFont="1" applyFill="1" applyBorder="1" applyAlignment="1">
      <alignment horizontal="left" vertical="top"/>
    </xf>
    <xf numFmtId="166" fontId="74" fillId="2" borderId="50" xfId="6" applyNumberFormat="1" applyFont="1" applyFill="1" applyBorder="1" applyAlignment="1">
      <alignment horizontal="right" vertical="top"/>
    </xf>
    <xf numFmtId="176" fontId="87" fillId="2" borderId="50" xfId="6" applyNumberFormat="1" applyFont="1" applyFill="1" applyBorder="1" applyAlignment="1">
      <alignment horizontal="right" vertical="top"/>
    </xf>
    <xf numFmtId="0" fontId="74" fillId="2" borderId="53" xfId="0" applyFont="1" applyFill="1" applyBorder="1" applyAlignment="1">
      <alignment horizontal="left" vertical="top" wrapText="1"/>
    </xf>
    <xf numFmtId="0" fontId="74" fillId="2" borderId="50" xfId="0" applyFont="1" applyFill="1" applyBorder="1" applyAlignment="1">
      <alignment wrapText="1"/>
    </xf>
    <xf numFmtId="0" fontId="93" fillId="2" borderId="50" xfId="0" applyFont="1" applyFill="1" applyBorder="1" applyAlignment="1">
      <alignment horizontal="left" vertical="top" wrapText="1"/>
    </xf>
    <xf numFmtId="0" fontId="74" fillId="2" borderId="50" xfId="0" applyFont="1" applyFill="1" applyBorder="1" applyAlignment="1">
      <alignment horizontal="left" vertical="center"/>
    </xf>
    <xf numFmtId="169" fontId="74" fillId="2" borderId="0" xfId="0" applyNumberFormat="1" applyFont="1" applyFill="1" applyAlignment="1">
      <alignment vertical="center"/>
    </xf>
    <xf numFmtId="172" fontId="87" fillId="2" borderId="50" xfId="6" applyNumberFormat="1" applyFont="1" applyFill="1" applyBorder="1" applyAlignment="1">
      <alignment horizontal="right" vertical="center"/>
    </xf>
    <xf numFmtId="0" fontId="15" fillId="2" borderId="39" xfId="0" applyFont="1" applyFill="1" applyBorder="1" applyAlignment="1">
      <alignment vertical="top" wrapText="1"/>
    </xf>
    <xf numFmtId="168" fontId="15" fillId="2" borderId="50" xfId="0" applyNumberFormat="1" applyFont="1" applyFill="1" applyBorder="1"/>
    <xf numFmtId="0" fontId="76" fillId="2" borderId="50" xfId="0" applyFont="1" applyFill="1" applyBorder="1" applyAlignment="1">
      <alignment horizontal="left" vertical="top" wrapText="1"/>
    </xf>
    <xf numFmtId="0" fontId="87" fillId="0" borderId="52" xfId="0" applyFont="1" applyBorder="1" applyAlignment="1">
      <alignment horizontal="left" vertical="top" wrapText="1"/>
    </xf>
    <xf numFmtId="0" fontId="76" fillId="2" borderId="50" xfId="0" applyFont="1" applyFill="1" applyBorder="1" applyAlignment="1">
      <alignment horizontal="left" vertical="center"/>
    </xf>
    <xf numFmtId="0" fontId="15" fillId="2" borderId="50" xfId="0" applyFont="1" applyFill="1" applyBorder="1" applyAlignment="1">
      <alignment horizontal="center" vertical="top" wrapText="1"/>
    </xf>
    <xf numFmtId="0" fontId="18" fillId="2" borderId="53" xfId="0" applyFont="1" applyFill="1" applyBorder="1" applyAlignment="1"/>
    <xf numFmtId="0" fontId="18" fillId="2" borderId="51" xfId="0" applyFont="1" applyFill="1" applyBorder="1" applyAlignment="1"/>
    <xf numFmtId="0" fontId="18" fillId="2" borderId="52" xfId="0" applyFont="1" applyFill="1" applyBorder="1" applyAlignment="1"/>
    <xf numFmtId="0" fontId="74" fillId="2" borderId="53" xfId="0" applyFont="1" applyFill="1" applyBorder="1" applyAlignment="1">
      <alignment vertical="top" wrapText="1"/>
    </xf>
    <xf numFmtId="0" fontId="74" fillId="2" borderId="52" xfId="0" applyFont="1" applyFill="1" applyBorder="1" applyAlignment="1">
      <alignment vertical="top" wrapText="1"/>
    </xf>
    <xf numFmtId="0" fontId="76" fillId="0" borderId="50" xfId="0" applyFont="1" applyBorder="1" applyAlignment="1">
      <alignment horizontal="left" vertical="top" wrapText="1"/>
    </xf>
    <xf numFmtId="0" fontId="74" fillId="2" borderId="50" xfId="0" applyFont="1" applyFill="1" applyBorder="1" applyAlignment="1">
      <alignment horizontal="left" vertical="top" wrapText="1"/>
    </xf>
    <xf numFmtId="167" fontId="74" fillId="2" borderId="0" xfId="0" applyNumberFormat="1" applyFont="1" applyFill="1"/>
    <xf numFmtId="0" fontId="74" fillId="2" borderId="0" xfId="0" applyFont="1" applyFill="1" applyAlignment="1">
      <alignment horizontal="right"/>
    </xf>
    <xf numFmtId="0" fontId="18" fillId="2" borderId="3" xfId="96" applyNumberFormat="1" applyFont="1" applyFill="1" applyBorder="1" applyAlignment="1">
      <alignment horizontal="center" vertical="center" wrapText="1"/>
    </xf>
    <xf numFmtId="169" fontId="18" fillId="2" borderId="3" xfId="96" applyNumberFormat="1" applyFont="1" applyFill="1" applyBorder="1" applyAlignment="1">
      <alignment horizontal="center" vertical="center" wrapText="1"/>
    </xf>
    <xf numFmtId="0" fontId="74" fillId="2" borderId="50" xfId="0" applyFont="1" applyFill="1" applyBorder="1" applyAlignment="1">
      <alignment horizontal="center"/>
    </xf>
    <xf numFmtId="0" fontId="18" fillId="2" borderId="39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0" fontId="18" fillId="2" borderId="3" xfId="96" applyFont="1" applyFill="1" applyBorder="1" applyAlignment="1">
      <alignment horizontal="center" vertical="center" wrapText="1"/>
    </xf>
    <xf numFmtId="0" fontId="18" fillId="2" borderId="50" xfId="96" applyFont="1" applyFill="1" applyBorder="1" applyAlignment="1">
      <alignment horizontal="center" vertical="center" wrapText="1"/>
    </xf>
    <xf numFmtId="49" fontId="18" fillId="2" borderId="9" xfId="96" applyNumberFormat="1" applyFont="1" applyFill="1" applyBorder="1" applyAlignment="1">
      <alignment horizontal="center" vertical="center" textRotation="90" wrapText="1"/>
    </xf>
    <xf numFmtId="49" fontId="18" fillId="2" borderId="49" xfId="96" applyNumberFormat="1" applyFont="1" applyFill="1" applyBorder="1" applyAlignment="1">
      <alignment horizontal="center" vertical="center" textRotation="90" wrapText="1"/>
    </xf>
    <xf numFmtId="0" fontId="18" fillId="2" borderId="49" xfId="96" applyFont="1" applyFill="1" applyBorder="1" applyAlignment="1">
      <alignment horizontal="center" vertical="center" wrapText="1"/>
    </xf>
    <xf numFmtId="0" fontId="76" fillId="2" borderId="0" xfId="0" applyFont="1" applyFill="1" applyAlignment="1">
      <alignment horizontal="right"/>
    </xf>
    <xf numFmtId="0" fontId="74" fillId="2" borderId="50" xfId="0" applyFont="1" applyFill="1" applyBorder="1" applyAlignment="1">
      <alignment horizontal="left" vertical="top" wrapText="1"/>
    </xf>
    <xf numFmtId="169" fontId="74" fillId="2" borderId="0" xfId="0" applyNumberFormat="1" applyFont="1" applyFill="1" applyAlignment="1">
      <alignment horizontal="left" vertical="top" wrapText="1"/>
    </xf>
    <xf numFmtId="0" fontId="18" fillId="2" borderId="50" xfId="96" applyFont="1" applyFill="1" applyBorder="1" applyAlignment="1">
      <alignment vertical="center" wrapText="1"/>
    </xf>
    <xf numFmtId="0" fontId="76" fillId="2" borderId="50" xfId="0" applyFont="1" applyFill="1" applyBorder="1" applyAlignment="1">
      <alignment horizontal="center"/>
    </xf>
    <xf numFmtId="175" fontId="76" fillId="2" borderId="0" xfId="0" applyNumberFormat="1" applyFont="1" applyFill="1"/>
    <xf numFmtId="167" fontId="75" fillId="2" borderId="50" xfId="7" applyNumberFormat="1" applyFont="1" applyFill="1" applyBorder="1"/>
    <xf numFmtId="167" fontId="94" fillId="2" borderId="50" xfId="300" applyNumberFormat="1" applyFont="1" applyFill="1" applyBorder="1" applyAlignment="1">
      <alignment vertical="center"/>
    </xf>
    <xf numFmtId="49" fontId="18" fillId="2" borderId="50" xfId="96" applyNumberFormat="1" applyFont="1" applyFill="1" applyBorder="1" applyAlignment="1">
      <alignment horizontal="center" vertical="center" textRotation="90" wrapText="1"/>
    </xf>
    <xf numFmtId="0" fontId="74" fillId="2" borderId="50" xfId="0" applyFont="1" applyFill="1" applyBorder="1" applyAlignment="1">
      <alignment horizontal="left" vertical="center" wrapText="1"/>
    </xf>
    <xf numFmtId="0" fontId="74" fillId="2" borderId="50" xfId="0" applyFont="1" applyFill="1" applyBorder="1" applyAlignment="1">
      <alignment horizontal="center" vertical="center" wrapText="1"/>
    </xf>
    <xf numFmtId="0" fontId="74" fillId="2" borderId="50" xfId="0" applyFont="1" applyFill="1" applyBorder="1" applyAlignment="1">
      <alignment horizontal="left" vertical="top" wrapText="1"/>
    </xf>
    <xf numFmtId="170" fontId="74" fillId="2" borderId="0" xfId="0" applyNumberFormat="1" applyFont="1" applyFill="1" applyAlignment="1">
      <alignment vertical="top"/>
    </xf>
    <xf numFmtId="167" fontId="74" fillId="2" borderId="50" xfId="218" applyNumberFormat="1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8" fillId="2" borderId="49" xfId="0" applyFont="1" applyFill="1" applyBorder="1" applyAlignment="1">
      <alignment horizontal="center" vertical="top" wrapText="1"/>
    </xf>
    <xf numFmtId="0" fontId="74" fillId="2" borderId="49" xfId="0" applyFont="1" applyFill="1" applyBorder="1" applyAlignment="1">
      <alignment horizontal="center" vertical="top" wrapText="1"/>
    </xf>
    <xf numFmtId="0" fontId="18" fillId="2" borderId="30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74" fillId="2" borderId="7" xfId="0" applyFont="1" applyFill="1" applyBorder="1" applyAlignment="1">
      <alignment horizontal="center" vertical="center" wrapText="1"/>
    </xf>
    <xf numFmtId="0" fontId="74" fillId="2" borderId="3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wrapText="1"/>
    </xf>
    <xf numFmtId="0" fontId="74" fillId="2" borderId="4" xfId="0" applyFont="1" applyFill="1" applyBorder="1" applyAlignment="1">
      <alignment horizontal="center" vertical="center" wrapText="1"/>
    </xf>
    <xf numFmtId="0" fontId="74" fillId="2" borderId="6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left" vertical="top" wrapText="1"/>
    </xf>
    <xf numFmtId="0" fontId="74" fillId="2" borderId="29" xfId="0" applyFont="1" applyFill="1" applyBorder="1" applyAlignment="1">
      <alignment wrapText="1"/>
    </xf>
    <xf numFmtId="0" fontId="18" fillId="2" borderId="39" xfId="0" applyFont="1" applyFill="1" applyBorder="1" applyAlignment="1">
      <alignment horizontal="center" vertical="top" wrapText="1"/>
    </xf>
    <xf numFmtId="0" fontId="18" fillId="2" borderId="29" xfId="0" applyFont="1" applyFill="1" applyBorder="1" applyAlignment="1">
      <alignment horizontal="center" vertical="center" wrapText="1"/>
    </xf>
    <xf numFmtId="0" fontId="74" fillId="2" borderId="3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7" xfId="0" applyFont="1" applyFill="1" applyBorder="1" applyAlignment="1">
      <alignment horizontal="center" vertical="top" wrapText="1"/>
    </xf>
    <xf numFmtId="0" fontId="18" fillId="2" borderId="49" xfId="0" applyFont="1" applyFill="1" applyBorder="1" applyAlignment="1">
      <alignment horizontal="center" vertical="center" wrapText="1"/>
    </xf>
    <xf numFmtId="0" fontId="74" fillId="2" borderId="39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8" fillId="2" borderId="39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center" wrapText="1"/>
    </xf>
    <xf numFmtId="49" fontId="18" fillId="2" borderId="30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74" fillId="2" borderId="29" xfId="0" applyNumberFormat="1" applyFont="1" applyFill="1" applyBorder="1" applyAlignment="1">
      <alignment horizontal="center" vertical="top" wrapText="1"/>
    </xf>
    <xf numFmtId="49" fontId="18" fillId="2" borderId="50" xfId="8" applyNumberFormat="1" applyFont="1" applyFill="1" applyBorder="1" applyAlignment="1">
      <alignment horizontal="center" vertical="top" wrapText="1"/>
    </xf>
    <xf numFmtId="0" fontId="18" fillId="2" borderId="50" xfId="8" applyFont="1" applyFill="1" applyBorder="1" applyAlignment="1">
      <alignment horizontal="center" vertical="top" wrapText="1"/>
    </xf>
    <xf numFmtId="0" fontId="74" fillId="2" borderId="50" xfId="8" applyFont="1" applyFill="1" applyBorder="1" applyAlignment="1">
      <alignment horizontal="center" vertical="top" wrapText="1"/>
    </xf>
    <xf numFmtId="0" fontId="18" fillId="2" borderId="52" xfId="8" applyFont="1" applyFill="1" applyBorder="1" applyAlignment="1">
      <alignment horizontal="center" vertical="top" wrapText="1"/>
    </xf>
    <xf numFmtId="0" fontId="18" fillId="2" borderId="52" xfId="0" applyFont="1" applyFill="1" applyBorder="1" applyAlignment="1">
      <alignment horizontal="left" wrapText="1"/>
    </xf>
    <xf numFmtId="0" fontId="18" fillId="2" borderId="50" xfId="0" applyFont="1" applyFill="1" applyBorder="1" applyAlignment="1">
      <alignment horizontal="left" wrapText="1"/>
    </xf>
    <xf numFmtId="49" fontId="18" fillId="2" borderId="49" xfId="0" applyNumberFormat="1" applyFont="1" applyFill="1" applyBorder="1" applyAlignment="1">
      <alignment horizontal="center" vertical="top" wrapText="1"/>
    </xf>
    <xf numFmtId="0" fontId="18" fillId="2" borderId="49" xfId="0" applyFont="1" applyFill="1" applyBorder="1" applyAlignment="1">
      <alignment horizontal="left" vertical="top" wrapText="1"/>
    </xf>
    <xf numFmtId="0" fontId="18" fillId="2" borderId="49" xfId="0" applyNumberFormat="1" applyFont="1" applyFill="1" applyBorder="1" applyAlignment="1">
      <alignment horizontal="center" vertical="top" wrapText="1"/>
    </xf>
    <xf numFmtId="0" fontId="18" fillId="2" borderId="39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center" wrapText="1"/>
    </xf>
    <xf numFmtId="49" fontId="18" fillId="2" borderId="29" xfId="0" applyNumberFormat="1" applyFont="1" applyFill="1" applyBorder="1" applyAlignment="1">
      <alignment horizontal="left" vertical="top" wrapText="1"/>
    </xf>
    <xf numFmtId="0" fontId="74" fillId="2" borderId="30" xfId="0" applyFont="1" applyFill="1" applyBorder="1" applyAlignment="1">
      <alignment horizontal="center" vertical="top" wrapText="1"/>
    </xf>
    <xf numFmtId="0" fontId="18" fillId="2" borderId="30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wrapText="1"/>
    </xf>
    <xf numFmtId="49" fontId="18" fillId="2" borderId="50" xfId="0" applyNumberFormat="1" applyFont="1" applyFill="1" applyBorder="1" applyAlignment="1">
      <alignment horizontal="center" vertical="top" wrapText="1"/>
    </xf>
    <xf numFmtId="0" fontId="18" fillId="2" borderId="50" xfId="0" applyFont="1" applyFill="1" applyBorder="1" applyAlignment="1">
      <alignment horizontal="center" vertical="center" wrapText="1"/>
    </xf>
    <xf numFmtId="0" fontId="74" fillId="2" borderId="50" xfId="0" applyFont="1" applyFill="1" applyBorder="1" applyAlignment="1">
      <alignment horizontal="center" vertical="top" wrapText="1"/>
    </xf>
    <xf numFmtId="49" fontId="18" fillId="2" borderId="49" xfId="0" applyNumberFormat="1" applyFont="1" applyFill="1" applyBorder="1" applyAlignment="1">
      <alignment horizontal="left" vertical="top" wrapText="1"/>
    </xf>
    <xf numFmtId="0" fontId="74" fillId="2" borderId="49" xfId="0" applyFont="1" applyFill="1" applyBorder="1" applyAlignment="1">
      <alignment wrapText="1"/>
    </xf>
    <xf numFmtId="0" fontId="18" fillId="2" borderId="50" xfId="0" applyFont="1" applyFill="1" applyBorder="1" applyAlignment="1">
      <alignment horizontal="center" vertical="top" wrapText="1"/>
    </xf>
    <xf numFmtId="0" fontId="74" fillId="2" borderId="39" xfId="0" applyFont="1" applyFill="1" applyBorder="1" applyAlignment="1">
      <alignment horizontal="center"/>
    </xf>
    <xf numFmtId="0" fontId="74" fillId="2" borderId="3" xfId="0" applyFont="1" applyFill="1" applyBorder="1" applyAlignment="1">
      <alignment horizontal="center"/>
    </xf>
    <xf numFmtId="0" fontId="74" fillId="2" borderId="2" xfId="0" applyFont="1" applyFill="1" applyBorder="1" applyAlignment="1">
      <alignment horizontal="center"/>
    </xf>
    <xf numFmtId="0" fontId="74" fillId="2" borderId="50" xfId="0" applyFont="1" applyFill="1" applyBorder="1" applyAlignment="1">
      <alignment horizontal="center"/>
    </xf>
    <xf numFmtId="170" fontId="74" fillId="2" borderId="0" xfId="96" applyNumberFormat="1" applyFont="1" applyFill="1" applyAlignment="1">
      <alignment horizontal="right" vertical="top" wrapText="1"/>
    </xf>
    <xf numFmtId="170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Border="1" applyAlignment="1">
      <alignment horizontal="center" vertical="center" wrapText="1"/>
    </xf>
    <xf numFmtId="0" fontId="74" fillId="2" borderId="0" xfId="0" applyFont="1" applyFill="1" applyBorder="1" applyAlignment="1">
      <alignment vertical="center" wrapText="1"/>
    </xf>
    <xf numFmtId="49" fontId="18" fillId="2" borderId="46" xfId="96" applyNumberFormat="1" applyFont="1" applyFill="1" applyBorder="1" applyAlignment="1">
      <alignment horizontal="center" vertical="center" wrapText="1"/>
    </xf>
    <xf numFmtId="49" fontId="18" fillId="2" borderId="48" xfId="96" applyNumberFormat="1" applyFont="1" applyFill="1" applyBorder="1" applyAlignment="1">
      <alignment horizontal="center" vertical="center" wrapText="1"/>
    </xf>
    <xf numFmtId="0" fontId="18" fillId="2" borderId="39" xfId="96" applyNumberFormat="1" applyFont="1" applyFill="1" applyBorder="1" applyAlignment="1">
      <alignment horizontal="center" vertical="center" wrapText="1"/>
    </xf>
    <xf numFmtId="0" fontId="18" fillId="2" borderId="3" xfId="96" applyNumberFormat="1" applyFont="1" applyFill="1" applyBorder="1" applyAlignment="1">
      <alignment horizontal="center" vertical="center" wrapText="1"/>
    </xf>
    <xf numFmtId="169" fontId="18" fillId="2" borderId="39" xfId="96" applyNumberFormat="1" applyFont="1" applyFill="1" applyBorder="1" applyAlignment="1">
      <alignment horizontal="center" vertical="center" wrapText="1"/>
    </xf>
    <xf numFmtId="169" fontId="18" fillId="2" borderId="3" xfId="96" applyNumberFormat="1" applyFont="1" applyFill="1" applyBorder="1" applyAlignment="1">
      <alignment horizontal="center" vertical="center" wrapText="1"/>
    </xf>
    <xf numFmtId="169" fontId="74" fillId="2" borderId="46" xfId="96" applyNumberFormat="1" applyFont="1" applyFill="1" applyBorder="1" applyAlignment="1">
      <alignment horizontal="center" vertical="center" wrapText="1"/>
    </xf>
    <xf numFmtId="169" fontId="74" fillId="2" borderId="47" xfId="96" applyNumberFormat="1" applyFont="1" applyFill="1" applyBorder="1" applyAlignment="1">
      <alignment horizontal="center" vertical="center" wrapText="1"/>
    </xf>
    <xf numFmtId="169" fontId="74" fillId="2" borderId="48" xfId="96" applyNumberFormat="1" applyFont="1" applyFill="1" applyBorder="1" applyAlignment="1">
      <alignment horizontal="center" vertical="center" wrapText="1"/>
    </xf>
    <xf numFmtId="0" fontId="18" fillId="2" borderId="39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0" fontId="18" fillId="2" borderId="3" xfId="96" applyFont="1" applyFill="1" applyBorder="1" applyAlignment="1">
      <alignment horizontal="center" vertical="center" wrapText="1"/>
    </xf>
    <xf numFmtId="0" fontId="18" fillId="2" borderId="50" xfId="96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2" borderId="2" xfId="96" applyNumberFormat="1" applyFont="1" applyFill="1" applyBorder="1" applyAlignment="1">
      <alignment horizontal="center" vertical="center" wrapText="1"/>
    </xf>
    <xf numFmtId="49" fontId="18" fillId="2" borderId="31" xfId="96" applyNumberFormat="1" applyFont="1" applyFill="1" applyBorder="1" applyAlignment="1">
      <alignment horizontal="center" vertical="center" textRotation="90" wrapText="1"/>
    </xf>
    <xf numFmtId="49" fontId="18" fillId="2" borderId="9" xfId="96" applyNumberFormat="1" applyFont="1" applyFill="1" applyBorder="1" applyAlignment="1">
      <alignment horizontal="center" vertical="center" textRotation="90" wrapText="1"/>
    </xf>
    <xf numFmtId="49" fontId="18" fillId="2" borderId="49" xfId="96" applyNumberFormat="1" applyFont="1" applyFill="1" applyBorder="1" applyAlignment="1">
      <alignment horizontal="center" vertical="center" textRotation="90" wrapText="1"/>
    </xf>
    <xf numFmtId="0" fontId="18" fillId="2" borderId="49" xfId="96" applyFont="1" applyFill="1" applyBorder="1" applyAlignment="1">
      <alignment horizontal="center" vertical="center" wrapText="1"/>
    </xf>
    <xf numFmtId="0" fontId="18" fillId="2" borderId="53" xfId="0" applyFont="1" applyFill="1" applyBorder="1" applyAlignment="1">
      <alignment horizontal="center" vertical="center" wrapText="1"/>
    </xf>
    <xf numFmtId="0" fontId="18" fillId="2" borderId="51" xfId="0" applyFont="1" applyFill="1" applyBorder="1" applyAlignment="1">
      <alignment horizontal="center" vertical="center" wrapText="1"/>
    </xf>
    <xf numFmtId="0" fontId="18" fillId="2" borderId="52" xfId="0" applyFont="1" applyFill="1" applyBorder="1" applyAlignment="1">
      <alignment horizontal="center" vertical="center" wrapText="1"/>
    </xf>
    <xf numFmtId="0" fontId="18" fillId="2" borderId="53" xfId="0" applyFont="1" applyFill="1" applyBorder="1" applyAlignment="1">
      <alignment horizontal="left" vertical="center" wrapText="1"/>
    </xf>
    <xf numFmtId="0" fontId="18" fillId="2" borderId="51" xfId="0" applyFont="1" applyFill="1" applyBorder="1" applyAlignment="1">
      <alignment horizontal="left" vertical="center" wrapText="1"/>
    </xf>
    <xf numFmtId="0" fontId="18" fillId="2" borderId="52" xfId="0" applyFont="1" applyFill="1" applyBorder="1" applyAlignment="1">
      <alignment horizontal="left" vertical="center" wrapText="1"/>
    </xf>
    <xf numFmtId="0" fontId="74" fillId="2" borderId="50" xfId="8" applyFont="1" applyFill="1" applyBorder="1" applyAlignment="1">
      <alignment horizontal="center" vertical="center" wrapText="1"/>
    </xf>
    <xf numFmtId="0" fontId="74" fillId="2" borderId="31" xfId="8" applyFont="1" applyFill="1" applyBorder="1" applyAlignment="1">
      <alignment horizontal="center" vertical="center" wrapText="1"/>
    </xf>
    <xf numFmtId="0" fontId="74" fillId="2" borderId="34" xfId="8" applyFont="1" applyFill="1" applyBorder="1" applyAlignment="1">
      <alignment horizontal="center" vertical="center" wrapText="1"/>
    </xf>
    <xf numFmtId="0" fontId="74" fillId="2" borderId="33" xfId="8" applyFont="1" applyFill="1" applyBorder="1" applyAlignment="1">
      <alignment horizontal="center" vertical="center" wrapText="1"/>
    </xf>
    <xf numFmtId="0" fontId="74" fillId="2" borderId="9" xfId="8" applyFont="1" applyFill="1" applyBorder="1" applyAlignment="1">
      <alignment horizontal="center" vertical="center" wrapText="1"/>
    </xf>
    <xf numFmtId="0" fontId="74" fillId="2" borderId="8" xfId="8" applyFont="1" applyFill="1" applyBorder="1" applyAlignment="1">
      <alignment horizontal="center" vertical="center" wrapText="1"/>
    </xf>
    <xf numFmtId="0" fontId="74" fillId="2" borderId="28" xfId="8" applyFont="1" applyFill="1" applyBorder="1" applyAlignment="1">
      <alignment horizontal="center" vertical="center" wrapText="1"/>
    </xf>
    <xf numFmtId="0" fontId="74" fillId="2" borderId="30" xfId="8" applyFont="1" applyFill="1" applyBorder="1" applyAlignment="1">
      <alignment horizontal="center" vertical="center" wrapText="1"/>
    </xf>
    <xf numFmtId="0" fontId="74" fillId="2" borderId="3" xfId="8" applyFont="1" applyFill="1" applyBorder="1" applyAlignment="1">
      <alignment horizontal="center" vertical="center" wrapText="1"/>
    </xf>
    <xf numFmtId="0" fontId="18" fillId="2" borderId="53" xfId="0" applyFont="1" applyFill="1" applyBorder="1" applyAlignment="1">
      <alignment horizontal="center" vertical="top" wrapText="1"/>
    </xf>
    <xf numFmtId="0" fontId="18" fillId="2" borderId="51" xfId="0" applyFont="1" applyFill="1" applyBorder="1" applyAlignment="1">
      <alignment horizontal="center" vertical="top" wrapText="1"/>
    </xf>
    <xf numFmtId="0" fontId="18" fillId="2" borderId="52" xfId="0" applyFont="1" applyFill="1" applyBorder="1" applyAlignment="1">
      <alignment horizontal="center" vertical="top" wrapText="1"/>
    </xf>
    <xf numFmtId="0" fontId="87" fillId="2" borderId="53" xfId="0" applyFont="1" applyFill="1" applyBorder="1" applyAlignment="1">
      <alignment horizontal="left" vertical="top" wrapText="1"/>
    </xf>
    <xf numFmtId="0" fontId="87" fillId="2" borderId="52" xfId="0" applyFont="1" applyFill="1" applyBorder="1" applyAlignment="1">
      <alignment horizontal="left" vertical="top" wrapText="1"/>
    </xf>
    <xf numFmtId="0" fontId="92" fillId="2" borderId="52" xfId="0" applyFont="1" applyFill="1" applyBorder="1" applyAlignment="1">
      <alignment vertical="center" wrapText="1"/>
    </xf>
    <xf numFmtId="0" fontId="74" fillId="2" borderId="53" xfId="0" applyFont="1" applyFill="1" applyBorder="1" applyAlignment="1">
      <alignment horizontal="center" vertical="top" wrapText="1"/>
    </xf>
    <xf numFmtId="0" fontId="74" fillId="2" borderId="52" xfId="0" applyFont="1" applyFill="1" applyBorder="1" applyAlignment="1">
      <alignment horizontal="center" vertical="top" wrapText="1"/>
    </xf>
    <xf numFmtId="0" fontId="74" fillId="2" borderId="50" xfId="0" applyFont="1" applyFill="1" applyBorder="1" applyAlignment="1">
      <alignment horizontal="left" vertical="center"/>
    </xf>
    <xf numFmtId="0" fontId="15" fillId="2" borderId="53" xfId="0" applyFont="1" applyFill="1" applyBorder="1" applyAlignment="1">
      <alignment horizontal="left" vertical="top" wrapText="1"/>
    </xf>
    <xf numFmtId="0" fontId="95" fillId="2" borderId="52" xfId="0" applyFont="1" applyFill="1" applyBorder="1" applyAlignment="1">
      <alignment wrapText="1"/>
    </xf>
    <xf numFmtId="0" fontId="15" fillId="2" borderId="50" xfId="0" applyFont="1" applyFill="1" applyBorder="1" applyAlignment="1">
      <alignment horizontal="left" vertical="top" wrapText="1"/>
    </xf>
    <xf numFmtId="0" fontId="95" fillId="2" borderId="50" xfId="0" applyFont="1" applyFill="1" applyBorder="1" applyAlignment="1">
      <alignment horizontal="left" vertical="top" wrapText="1"/>
    </xf>
    <xf numFmtId="0" fontId="76" fillId="2" borderId="39" xfId="0" applyFont="1" applyFill="1" applyBorder="1" applyAlignment="1">
      <alignment horizontal="center" vertical="top" wrapText="1"/>
    </xf>
    <xf numFmtId="0" fontId="76" fillId="2" borderId="2" xfId="0" applyFont="1" applyFill="1" applyBorder="1" applyAlignment="1">
      <alignment horizontal="center" vertical="top" wrapText="1"/>
    </xf>
    <xf numFmtId="0" fontId="76" fillId="2" borderId="3" xfId="0" applyFont="1" applyFill="1" applyBorder="1" applyAlignment="1">
      <alignment horizontal="center" vertical="top" wrapText="1"/>
    </xf>
    <xf numFmtId="0" fontId="76" fillId="2" borderId="50" xfId="0" applyFont="1" applyFill="1" applyBorder="1" applyAlignment="1">
      <alignment horizontal="center" vertical="top" wrapText="1"/>
    </xf>
    <xf numFmtId="0" fontId="18" fillId="2" borderId="53" xfId="0" applyFont="1" applyFill="1" applyBorder="1" applyAlignment="1">
      <alignment horizontal="left" vertical="top" wrapText="1"/>
    </xf>
    <xf numFmtId="0" fontId="18" fillId="2" borderId="52" xfId="0" applyFont="1" applyFill="1" applyBorder="1" applyAlignment="1">
      <alignment horizontal="left" vertical="top" wrapText="1"/>
    </xf>
    <xf numFmtId="0" fontId="94" fillId="2" borderId="0" xfId="0" applyFont="1" applyFill="1" applyBorder="1" applyAlignment="1">
      <alignment horizontal="right" vertical="top" wrapText="1"/>
    </xf>
    <xf numFmtId="0" fontId="18" fillId="2" borderId="53" xfId="0" applyFont="1" applyFill="1" applyBorder="1" applyAlignment="1">
      <alignment horizontal="left"/>
    </xf>
    <xf numFmtId="0" fontId="18" fillId="2" borderId="51" xfId="0" applyFont="1" applyFill="1" applyBorder="1" applyAlignment="1">
      <alignment horizontal="left"/>
    </xf>
    <xf numFmtId="0" fontId="18" fillId="2" borderId="52" xfId="0" applyFont="1" applyFill="1" applyBorder="1" applyAlignment="1">
      <alignment horizontal="left"/>
    </xf>
    <xf numFmtId="0" fontId="76" fillId="2" borderId="0" xfId="0" applyFont="1" applyFill="1" applyAlignment="1">
      <alignment horizontal="right" vertical="top"/>
    </xf>
    <xf numFmtId="0" fontId="76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 vertical="center" wrapText="1"/>
    </xf>
    <xf numFmtId="0" fontId="96" fillId="2" borderId="0" xfId="0" applyFont="1" applyFill="1" applyBorder="1" applyAlignment="1">
      <alignment horizontal="right" vertical="top" wrapText="1"/>
    </xf>
    <xf numFmtId="0" fontId="74" fillId="2" borderId="50" xfId="0" applyFont="1" applyFill="1" applyBorder="1" applyAlignment="1">
      <alignment horizontal="left" vertical="center" wrapText="1"/>
    </xf>
    <xf numFmtId="0" fontId="74" fillId="2" borderId="50" xfId="0" applyFont="1" applyFill="1" applyBorder="1" applyAlignment="1">
      <alignment horizontal="left" wrapText="1"/>
    </xf>
    <xf numFmtId="0" fontId="74" fillId="2" borderId="50" xfId="0" applyFont="1" applyFill="1" applyBorder="1" applyAlignment="1">
      <alignment horizontal="center" vertical="center" wrapText="1"/>
    </xf>
    <xf numFmtId="0" fontId="74" fillId="2" borderId="50" xfId="0" applyFont="1" applyFill="1" applyBorder="1" applyAlignment="1">
      <alignment horizontal="left" vertical="top" wrapText="1"/>
    </xf>
    <xf numFmtId="0" fontId="74" fillId="0" borderId="53" xfId="0" applyFont="1" applyBorder="1" applyAlignment="1">
      <alignment horizontal="center" vertical="center" wrapText="1"/>
    </xf>
    <xf numFmtId="0" fontId="74" fillId="0" borderId="51" xfId="0" applyFont="1" applyBorder="1" applyAlignment="1">
      <alignment horizontal="center" vertical="center" wrapText="1"/>
    </xf>
    <xf numFmtId="0" fontId="74" fillId="0" borderId="52" xfId="0" applyFont="1" applyBorder="1" applyAlignment="1">
      <alignment horizontal="center" vertical="center" wrapText="1"/>
    </xf>
    <xf numFmtId="0" fontId="74" fillId="2" borderId="53" xfId="0" applyFont="1" applyFill="1" applyBorder="1" applyAlignment="1">
      <alignment horizontal="center" vertical="center" wrapText="1"/>
    </xf>
    <xf numFmtId="0" fontId="74" fillId="2" borderId="51" xfId="0" applyFont="1" applyFill="1" applyBorder="1" applyAlignment="1">
      <alignment horizontal="center" vertical="center" wrapText="1"/>
    </xf>
    <xf numFmtId="0" fontId="74" fillId="2" borderId="52" xfId="0" applyFont="1" applyFill="1" applyBorder="1" applyAlignment="1">
      <alignment horizontal="center" vertical="center" wrapText="1"/>
    </xf>
    <xf numFmtId="0" fontId="74" fillId="0" borderId="50" xfId="0" applyFont="1" applyFill="1" applyBorder="1" applyAlignment="1">
      <alignment horizontal="left" vertical="top" wrapText="1"/>
    </xf>
    <xf numFmtId="0" fontId="18" fillId="57" borderId="50" xfId="0" applyFont="1" applyFill="1" applyBorder="1" applyAlignment="1">
      <alignment vertical="top" wrapText="1"/>
    </xf>
    <xf numFmtId="0" fontId="74" fillId="58" borderId="53" xfId="0" applyFont="1" applyFill="1" applyBorder="1" applyAlignment="1">
      <alignment horizontal="left" vertical="center" wrapText="1"/>
    </xf>
    <xf numFmtId="0" fontId="74" fillId="58" borderId="51" xfId="0" applyFont="1" applyFill="1" applyBorder="1" applyAlignment="1">
      <alignment horizontal="left" vertical="center" wrapText="1"/>
    </xf>
    <xf numFmtId="0" fontId="74" fillId="58" borderId="52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center" wrapText="1"/>
    </xf>
    <xf numFmtId="0" fontId="74" fillId="2" borderId="43" xfId="8" applyFont="1" applyFill="1" applyBorder="1" applyAlignment="1">
      <alignment horizontal="center" vertical="center" wrapText="1"/>
    </xf>
    <xf numFmtId="0" fontId="74" fillId="2" borderId="42" xfId="8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vertical="center" wrapText="1"/>
    </xf>
    <xf numFmtId="0" fontId="74" fillId="58" borderId="35" xfId="0" applyFont="1" applyFill="1" applyBorder="1" applyAlignment="1">
      <alignment horizontal="left" vertical="center" wrapText="1"/>
    </xf>
    <xf numFmtId="0" fontId="74" fillId="58" borderId="36" xfId="0" applyFont="1" applyFill="1" applyBorder="1" applyAlignment="1">
      <alignment horizontal="left" vertical="center" wrapText="1"/>
    </xf>
    <xf numFmtId="0" fontId="74" fillId="58" borderId="32" xfId="0" applyFont="1" applyFill="1" applyBorder="1" applyAlignment="1">
      <alignment horizontal="left" vertical="center" wrapText="1"/>
    </xf>
    <xf numFmtId="0" fontId="18" fillId="57" borderId="41" xfId="0" applyFont="1" applyFill="1" applyBorder="1" applyAlignment="1">
      <alignment vertical="top" wrapText="1"/>
    </xf>
    <xf numFmtId="0" fontId="74" fillId="2" borderId="31" xfId="0" applyFont="1" applyFill="1" applyBorder="1" applyAlignment="1">
      <alignment horizontal="center" vertical="center" wrapText="1"/>
    </xf>
    <xf numFmtId="0" fontId="74" fillId="2" borderId="34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74" fillId="2" borderId="9" xfId="0" applyFont="1" applyFill="1" applyBorder="1" applyAlignment="1">
      <alignment horizontal="center" vertical="center" wrapText="1"/>
    </xf>
    <xf numFmtId="0" fontId="74" fillId="2" borderId="8" xfId="0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 vertical="center" wrapText="1"/>
    </xf>
    <xf numFmtId="0" fontId="74" fillId="2" borderId="35" xfId="0" applyFont="1" applyFill="1" applyBorder="1" applyAlignment="1">
      <alignment horizontal="center" wrapText="1"/>
    </xf>
    <xf numFmtId="0" fontId="74" fillId="2" borderId="36" xfId="0" applyFont="1" applyFill="1" applyBorder="1" applyAlignment="1">
      <alignment horizontal="center" wrapText="1"/>
    </xf>
    <xf numFmtId="0" fontId="74" fillId="2" borderId="32" xfId="0" applyFont="1" applyFill="1" applyBorder="1" applyAlignment="1">
      <alignment horizontal="center" wrapText="1"/>
    </xf>
    <xf numFmtId="167" fontId="74" fillId="2" borderId="50" xfId="7" applyNumberFormat="1" applyFont="1" applyFill="1" applyBorder="1" applyAlignment="1">
      <alignment horizontal="right" vertical="center" wrapText="1"/>
    </xf>
    <xf numFmtId="0" fontId="18" fillId="2" borderId="30" xfId="0" applyFont="1" applyFill="1" applyBorder="1" applyAlignment="1">
      <alignment horizontal="center" wrapText="1"/>
    </xf>
    <xf numFmtId="0" fontId="18" fillId="2" borderId="3" xfId="0" applyFont="1" applyFill="1" applyBorder="1" applyAlignment="1">
      <alignment horizontal="center" wrapText="1"/>
    </xf>
  </cellXfs>
  <cellStyles count="2035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3" xfId="2028"/>
    <cellStyle name="Comma 14" xfId="2033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9" xfId="202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34"/>
    <cellStyle name="Normal 20" xfId="2032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30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8"/>
  <sheetViews>
    <sheetView topLeftCell="A109" zoomScale="85" zoomScaleNormal="85" zoomScaleSheetLayoutView="100" workbookViewId="0">
      <selection activeCell="D114" sqref="D114"/>
    </sheetView>
  </sheetViews>
  <sheetFormatPr defaultColWidth="9.09765625" defaultRowHeight="18"/>
  <cols>
    <col min="1" max="1" width="9.69921875" style="3" customWidth="1"/>
    <col min="2" max="2" width="24.69921875" style="3" customWidth="1"/>
    <col min="3" max="3" width="64.3984375" style="3" customWidth="1"/>
    <col min="4" max="4" width="28.3984375" style="3" customWidth="1"/>
    <col min="5" max="5" width="15.8984375" style="3" customWidth="1"/>
    <col min="6" max="6" width="15.69921875" style="3" customWidth="1"/>
    <col min="7" max="7" width="13.8984375" style="3" customWidth="1"/>
    <col min="8" max="9" width="12.296875" style="3" customWidth="1"/>
    <col min="10" max="16384" width="9.09765625" style="3"/>
  </cols>
  <sheetData>
    <row r="1" spans="1:4" ht="37.5" customHeight="1">
      <c r="C1" s="321" t="s">
        <v>306</v>
      </c>
      <c r="D1" s="321"/>
    </row>
    <row r="2" spans="1:4" ht="17.45" customHeight="1">
      <c r="C2" s="322" t="s">
        <v>193</v>
      </c>
      <c r="D2" s="322"/>
    </row>
    <row r="3" spans="1:4" ht="17.45" customHeight="1">
      <c r="C3" s="322" t="s">
        <v>194</v>
      </c>
      <c r="D3" s="322"/>
    </row>
    <row r="7" spans="1:4" ht="75.95" customHeight="1">
      <c r="A7" s="330" t="s">
        <v>352</v>
      </c>
      <c r="B7" s="330"/>
      <c r="C7" s="330"/>
      <c r="D7" s="330"/>
    </row>
    <row r="8" spans="1:4">
      <c r="A8" s="170"/>
      <c r="B8" s="170"/>
      <c r="C8" s="170"/>
      <c r="D8" s="170"/>
    </row>
    <row r="10" spans="1:4">
      <c r="D10" s="128" t="s">
        <v>13</v>
      </c>
    </row>
    <row r="11" spans="1:4" s="28" customFormat="1" ht="108">
      <c r="A11" s="331" t="s">
        <v>0</v>
      </c>
      <c r="B11" s="332"/>
      <c r="C11" s="328" t="s">
        <v>1</v>
      </c>
      <c r="D11" s="131" t="s">
        <v>71</v>
      </c>
    </row>
    <row r="12" spans="1:4" s="28" customFormat="1" ht="44.45" customHeight="1">
      <c r="A12" s="47" t="s">
        <v>36</v>
      </c>
      <c r="B12" s="174" t="s">
        <v>4</v>
      </c>
      <c r="C12" s="329"/>
      <c r="D12" s="173" t="s">
        <v>2</v>
      </c>
    </row>
    <row r="13" spans="1:4" s="28" customFormat="1" ht="34.950000000000003" customHeight="1">
      <c r="A13" s="48" t="s">
        <v>35</v>
      </c>
      <c r="B13" s="49"/>
      <c r="C13" s="44" t="s">
        <v>12</v>
      </c>
      <c r="D13" s="25">
        <f>+D15+D106</f>
        <v>0</v>
      </c>
    </row>
    <row r="14" spans="1:4" s="28" customFormat="1" ht="18" customHeight="1">
      <c r="A14" s="48"/>
      <c r="B14" s="49"/>
      <c r="C14" s="11" t="s">
        <v>25</v>
      </c>
      <c r="D14" s="4"/>
    </row>
    <row r="15" spans="1:4" s="28" customFormat="1" ht="33.85">
      <c r="A15" s="63"/>
      <c r="B15" s="50"/>
      <c r="C15" s="175" t="s">
        <v>39</v>
      </c>
      <c r="D15" s="2">
        <f>+D17+D30+D43+D62+D81</f>
        <v>-2338806.3000000003</v>
      </c>
    </row>
    <row r="16" spans="1:4" s="28" customFormat="1">
      <c r="A16" s="335">
        <v>1045</v>
      </c>
      <c r="B16" s="333"/>
      <c r="C16" s="41" t="s">
        <v>18</v>
      </c>
      <c r="D16" s="5"/>
    </row>
    <row r="17" spans="1:5" s="28" customFormat="1" ht="33.85">
      <c r="A17" s="326"/>
      <c r="B17" s="334"/>
      <c r="C17" s="38" t="s">
        <v>55</v>
      </c>
      <c r="D17" s="2">
        <f>+D24</f>
        <v>-200000</v>
      </c>
      <c r="E17" s="64"/>
    </row>
    <row r="18" spans="1:5" s="28" customFormat="1">
      <c r="A18" s="326"/>
      <c r="B18" s="334"/>
      <c r="C18" s="65" t="s">
        <v>19</v>
      </c>
      <c r="D18" s="5"/>
      <c r="E18" s="309"/>
    </row>
    <row r="19" spans="1:5" s="28" customFormat="1" ht="90">
      <c r="A19" s="326"/>
      <c r="B19" s="334"/>
      <c r="C19" s="66" t="s">
        <v>56</v>
      </c>
      <c r="D19" s="67"/>
    </row>
    <row r="20" spans="1:5" s="28" customFormat="1">
      <c r="A20" s="326"/>
      <c r="B20" s="334"/>
      <c r="C20" s="65" t="s">
        <v>20</v>
      </c>
      <c r="D20" s="67"/>
    </row>
    <row r="21" spans="1:5" s="28" customFormat="1" ht="72">
      <c r="A21" s="326"/>
      <c r="B21" s="334"/>
      <c r="C21" s="66" t="s">
        <v>57</v>
      </c>
      <c r="D21" s="67"/>
    </row>
    <row r="22" spans="1:5" s="28" customFormat="1" ht="23.9" customHeight="1">
      <c r="A22" s="326"/>
      <c r="B22" s="67"/>
      <c r="C22" s="68" t="s">
        <v>34</v>
      </c>
      <c r="D22" s="68"/>
    </row>
    <row r="23" spans="1:5" s="28" customFormat="1">
      <c r="A23" s="326"/>
      <c r="B23" s="336">
        <v>12004</v>
      </c>
      <c r="C23" s="65" t="s">
        <v>21</v>
      </c>
      <c r="D23" s="67"/>
    </row>
    <row r="24" spans="1:5" s="28" customFormat="1" ht="33.85">
      <c r="A24" s="326"/>
      <c r="B24" s="336"/>
      <c r="C24" s="6" t="s">
        <v>121</v>
      </c>
      <c r="D24" s="31">
        <f>+'Հավելված N 2'!G71</f>
        <v>-200000</v>
      </c>
      <c r="E24" s="69"/>
    </row>
    <row r="25" spans="1:5" s="28" customFormat="1">
      <c r="A25" s="326"/>
      <c r="B25" s="336"/>
      <c r="C25" s="65" t="s">
        <v>22</v>
      </c>
      <c r="D25" s="67"/>
    </row>
    <row r="26" spans="1:5" s="28" customFormat="1" ht="36">
      <c r="A26" s="326"/>
      <c r="B26" s="336"/>
      <c r="C26" s="66" t="s">
        <v>121</v>
      </c>
      <c r="D26" s="67"/>
    </row>
    <row r="27" spans="1:5" s="28" customFormat="1">
      <c r="A27" s="326"/>
      <c r="B27" s="336"/>
      <c r="C27" s="65" t="s">
        <v>23</v>
      </c>
      <c r="D27" s="67"/>
    </row>
    <row r="28" spans="1:5" s="28" customFormat="1">
      <c r="A28" s="326"/>
      <c r="B28" s="336"/>
      <c r="C28" s="66" t="s">
        <v>84</v>
      </c>
      <c r="D28" s="67"/>
    </row>
    <row r="29" spans="1:5">
      <c r="A29" s="325">
        <v>1111</v>
      </c>
      <c r="B29" s="337"/>
      <c r="C29" s="51" t="s">
        <v>18</v>
      </c>
      <c r="D29" s="7"/>
    </row>
    <row r="30" spans="1:5" ht="33.85">
      <c r="A30" s="326"/>
      <c r="B30" s="338"/>
      <c r="C30" s="38" t="s">
        <v>117</v>
      </c>
      <c r="D30" s="2">
        <f>+D37</f>
        <v>-1330000</v>
      </c>
      <c r="E30" s="52"/>
    </row>
    <row r="31" spans="1:5" ht="17.899999999999999" customHeight="1">
      <c r="A31" s="326"/>
      <c r="B31" s="338"/>
      <c r="C31" s="53" t="s">
        <v>19</v>
      </c>
      <c r="D31" s="8"/>
    </row>
    <row r="32" spans="1:5" ht="36">
      <c r="A32" s="326"/>
      <c r="B32" s="338"/>
      <c r="C32" s="56" t="s">
        <v>118</v>
      </c>
      <c r="D32" s="8"/>
    </row>
    <row r="33" spans="1:5" ht="18" customHeight="1">
      <c r="A33" s="326"/>
      <c r="B33" s="338"/>
      <c r="C33" s="53" t="s">
        <v>20</v>
      </c>
      <c r="D33" s="8"/>
    </row>
    <row r="34" spans="1:5" ht="72">
      <c r="A34" s="326"/>
      <c r="B34" s="339"/>
      <c r="C34" s="70" t="s">
        <v>119</v>
      </c>
      <c r="D34" s="8"/>
    </row>
    <row r="35" spans="1:5" ht="24" customHeight="1">
      <c r="A35" s="326"/>
      <c r="B35" s="180"/>
      <c r="C35" s="54" t="s">
        <v>5</v>
      </c>
      <c r="D35" s="9"/>
    </row>
    <row r="36" spans="1:5" ht="17.899999999999999" customHeight="1">
      <c r="A36" s="326"/>
      <c r="B36" s="323">
        <v>12004</v>
      </c>
      <c r="C36" s="82" t="s">
        <v>21</v>
      </c>
      <c r="D36" s="10"/>
    </row>
    <row r="37" spans="1:5" ht="33.85">
      <c r="A37" s="326"/>
      <c r="B37" s="323"/>
      <c r="C37" s="177" t="s">
        <v>191</v>
      </c>
      <c r="D37" s="31">
        <f>+'Հավելված N 2'!G88</f>
        <v>-1330000</v>
      </c>
      <c r="E37" s="52"/>
    </row>
    <row r="38" spans="1:5" ht="16.95" customHeight="1">
      <c r="A38" s="326"/>
      <c r="B38" s="323"/>
      <c r="C38" s="82" t="s">
        <v>22</v>
      </c>
      <c r="D38" s="184"/>
    </row>
    <row r="39" spans="1:5" ht="36">
      <c r="A39" s="326"/>
      <c r="B39" s="323"/>
      <c r="C39" s="86" t="s">
        <v>296</v>
      </c>
      <c r="D39" s="184"/>
    </row>
    <row r="40" spans="1:5" ht="16.95" customHeight="1">
      <c r="A40" s="326"/>
      <c r="B40" s="323"/>
      <c r="C40" s="82" t="s">
        <v>23</v>
      </c>
      <c r="D40" s="11"/>
    </row>
    <row r="41" spans="1:5">
      <c r="A41" s="327"/>
      <c r="B41" s="323"/>
      <c r="C41" s="86" t="s">
        <v>84</v>
      </c>
      <c r="D41" s="11"/>
    </row>
    <row r="42" spans="1:5">
      <c r="A42" s="325">
        <v>1146</v>
      </c>
      <c r="B42" s="337"/>
      <c r="C42" s="51" t="s">
        <v>18</v>
      </c>
      <c r="D42" s="7"/>
    </row>
    <row r="43" spans="1:5" ht="19.399999999999999" customHeight="1">
      <c r="A43" s="326"/>
      <c r="B43" s="338"/>
      <c r="C43" s="38" t="s">
        <v>90</v>
      </c>
      <c r="D43" s="2">
        <f>+D50+D56</f>
        <v>-272138.09999999998</v>
      </c>
      <c r="E43" s="52"/>
    </row>
    <row r="44" spans="1:5" ht="17.899999999999999" customHeight="1">
      <c r="A44" s="326"/>
      <c r="B44" s="338"/>
      <c r="C44" s="53" t="s">
        <v>19</v>
      </c>
      <c r="D44" s="8"/>
    </row>
    <row r="45" spans="1:5">
      <c r="A45" s="326"/>
      <c r="B45" s="338"/>
      <c r="C45" s="56" t="s">
        <v>95</v>
      </c>
      <c r="D45" s="8"/>
    </row>
    <row r="46" spans="1:5" ht="18" customHeight="1">
      <c r="A46" s="326"/>
      <c r="B46" s="338"/>
      <c r="C46" s="53" t="s">
        <v>20</v>
      </c>
      <c r="D46" s="8"/>
    </row>
    <row r="47" spans="1:5" ht="90">
      <c r="A47" s="326"/>
      <c r="B47" s="339"/>
      <c r="C47" s="70" t="s">
        <v>96</v>
      </c>
      <c r="D47" s="8"/>
    </row>
    <row r="48" spans="1:5" ht="24" customHeight="1">
      <c r="A48" s="326"/>
      <c r="B48" s="180"/>
      <c r="C48" s="54" t="s">
        <v>5</v>
      </c>
      <c r="D48" s="9"/>
    </row>
    <row r="49" spans="1:5" ht="17.899999999999999" customHeight="1">
      <c r="A49" s="326"/>
      <c r="B49" s="340">
        <v>11001</v>
      </c>
      <c r="C49" s="82" t="s">
        <v>21</v>
      </c>
      <c r="D49" s="10"/>
    </row>
    <row r="50" spans="1:5">
      <c r="A50" s="326"/>
      <c r="B50" s="340"/>
      <c r="C50" s="177" t="s">
        <v>91</v>
      </c>
      <c r="D50" s="31">
        <f>+'Հավելված N 2'!G54</f>
        <v>-66730</v>
      </c>
      <c r="E50" s="52"/>
    </row>
    <row r="51" spans="1:5" ht="16.95" customHeight="1">
      <c r="A51" s="326"/>
      <c r="B51" s="340"/>
      <c r="C51" s="82" t="s">
        <v>22</v>
      </c>
      <c r="D51" s="184"/>
    </row>
    <row r="52" spans="1:5" ht="72">
      <c r="A52" s="326"/>
      <c r="B52" s="340"/>
      <c r="C52" s="86" t="s">
        <v>97</v>
      </c>
      <c r="D52" s="184"/>
    </row>
    <row r="53" spans="1:5" ht="16.95" customHeight="1">
      <c r="A53" s="326"/>
      <c r="B53" s="340"/>
      <c r="C53" s="82" t="s">
        <v>23</v>
      </c>
      <c r="D53" s="11"/>
    </row>
    <row r="54" spans="1:5">
      <c r="A54" s="326"/>
      <c r="B54" s="340"/>
      <c r="C54" s="86" t="s">
        <v>24</v>
      </c>
      <c r="D54" s="11"/>
    </row>
    <row r="55" spans="1:5" ht="17.899999999999999" customHeight="1">
      <c r="A55" s="326"/>
      <c r="B55" s="340">
        <v>12010</v>
      </c>
      <c r="C55" s="82" t="s">
        <v>21</v>
      </c>
      <c r="D55" s="10"/>
    </row>
    <row r="56" spans="1:5" ht="33.85">
      <c r="A56" s="326"/>
      <c r="B56" s="340"/>
      <c r="C56" s="177" t="s">
        <v>262</v>
      </c>
      <c r="D56" s="31">
        <f>+'Հավելված N 2'!G105</f>
        <v>-205408.1</v>
      </c>
      <c r="E56" s="52"/>
    </row>
    <row r="57" spans="1:5" ht="16.95" customHeight="1">
      <c r="A57" s="326"/>
      <c r="B57" s="340"/>
      <c r="C57" s="82" t="s">
        <v>22</v>
      </c>
      <c r="D57" s="184"/>
    </row>
    <row r="58" spans="1:5" ht="36">
      <c r="A58" s="326"/>
      <c r="B58" s="340"/>
      <c r="C58" s="86" t="s">
        <v>297</v>
      </c>
      <c r="D58" s="184"/>
    </row>
    <row r="59" spans="1:5" ht="16.95" customHeight="1">
      <c r="A59" s="326"/>
      <c r="B59" s="340"/>
      <c r="C59" s="82" t="s">
        <v>23</v>
      </c>
      <c r="D59" s="11"/>
    </row>
    <row r="60" spans="1:5">
      <c r="A60" s="327"/>
      <c r="B60" s="340"/>
      <c r="C60" s="86" t="s">
        <v>84</v>
      </c>
      <c r="D60" s="11"/>
    </row>
    <row r="61" spans="1:5">
      <c r="A61" s="323">
        <v>1168</v>
      </c>
      <c r="B61" s="337"/>
      <c r="C61" s="51" t="s">
        <v>18</v>
      </c>
      <c r="D61" s="7"/>
    </row>
    <row r="62" spans="1:5" ht="19.399999999999999" customHeight="1">
      <c r="A62" s="323"/>
      <c r="B62" s="338"/>
      <c r="C62" s="38" t="s">
        <v>64</v>
      </c>
      <c r="D62" s="2">
        <f>+D69+D75</f>
        <v>-85461.3</v>
      </c>
      <c r="E62" s="52"/>
    </row>
    <row r="63" spans="1:5" ht="17.899999999999999" customHeight="1">
      <c r="A63" s="323"/>
      <c r="B63" s="338"/>
      <c r="C63" s="53" t="s">
        <v>19</v>
      </c>
      <c r="D63" s="8"/>
    </row>
    <row r="64" spans="1:5" ht="54">
      <c r="A64" s="323"/>
      <c r="B64" s="338"/>
      <c r="C64" s="56" t="s">
        <v>65</v>
      </c>
      <c r="D64" s="8"/>
    </row>
    <row r="65" spans="1:5" ht="18" customHeight="1">
      <c r="A65" s="323"/>
      <c r="B65" s="338"/>
      <c r="C65" s="53" t="s">
        <v>20</v>
      </c>
      <c r="D65" s="8"/>
    </row>
    <row r="66" spans="1:5" ht="72">
      <c r="A66" s="323"/>
      <c r="B66" s="339"/>
      <c r="C66" s="70" t="s">
        <v>66</v>
      </c>
      <c r="D66" s="8"/>
    </row>
    <row r="67" spans="1:5" ht="24" customHeight="1">
      <c r="A67" s="323"/>
      <c r="B67" s="180"/>
      <c r="C67" s="54" t="s">
        <v>5</v>
      </c>
      <c r="D67" s="9"/>
    </row>
    <row r="68" spans="1:5" ht="17.899999999999999" customHeight="1">
      <c r="A68" s="323"/>
      <c r="B68" s="323">
        <v>32001</v>
      </c>
      <c r="C68" s="82" t="s">
        <v>21</v>
      </c>
      <c r="D68" s="10"/>
    </row>
    <row r="69" spans="1:5" ht="33.85">
      <c r="A69" s="323"/>
      <c r="B69" s="323"/>
      <c r="C69" s="177" t="s">
        <v>197</v>
      </c>
      <c r="D69" s="31">
        <f>+'Հավելված N 2'!G24</f>
        <v>-16326.6</v>
      </c>
      <c r="E69" s="52"/>
    </row>
    <row r="70" spans="1:5" ht="16.95" customHeight="1">
      <c r="A70" s="323"/>
      <c r="B70" s="323"/>
      <c r="C70" s="82" t="s">
        <v>22</v>
      </c>
      <c r="D70" s="184"/>
    </row>
    <row r="71" spans="1:5" ht="72">
      <c r="A71" s="323"/>
      <c r="B71" s="323"/>
      <c r="C71" s="86" t="s">
        <v>298</v>
      </c>
      <c r="D71" s="184"/>
    </row>
    <row r="72" spans="1:5" ht="16.95" customHeight="1">
      <c r="A72" s="323"/>
      <c r="B72" s="323"/>
      <c r="C72" s="82" t="s">
        <v>23</v>
      </c>
      <c r="D72" s="11"/>
    </row>
    <row r="73" spans="1:5" ht="54">
      <c r="A73" s="323"/>
      <c r="B73" s="323"/>
      <c r="C73" s="86" t="s">
        <v>44</v>
      </c>
      <c r="D73" s="11"/>
    </row>
    <row r="74" spans="1:5" ht="17.899999999999999" customHeight="1">
      <c r="A74" s="323"/>
      <c r="B74" s="323">
        <v>32007</v>
      </c>
      <c r="C74" s="82" t="s">
        <v>21</v>
      </c>
      <c r="D74" s="10"/>
    </row>
    <row r="75" spans="1:5" ht="33.85">
      <c r="A75" s="323"/>
      <c r="B75" s="323"/>
      <c r="C75" s="177" t="s">
        <v>198</v>
      </c>
      <c r="D75" s="31">
        <f>+'Հավելված N 2'!G35</f>
        <v>-69134.7</v>
      </c>
      <c r="E75" s="52"/>
    </row>
    <row r="76" spans="1:5" ht="16.95" customHeight="1">
      <c r="A76" s="323"/>
      <c r="B76" s="323"/>
      <c r="C76" s="82" t="s">
        <v>22</v>
      </c>
      <c r="D76" s="184"/>
    </row>
    <row r="77" spans="1:5" ht="36">
      <c r="A77" s="323"/>
      <c r="B77" s="323"/>
      <c r="C77" s="86" t="s">
        <v>299</v>
      </c>
      <c r="D77" s="184"/>
    </row>
    <row r="78" spans="1:5" ht="16.95" customHeight="1">
      <c r="A78" s="323"/>
      <c r="B78" s="323"/>
      <c r="C78" s="82" t="s">
        <v>23</v>
      </c>
      <c r="D78" s="11"/>
    </row>
    <row r="79" spans="1:5" ht="54">
      <c r="A79" s="323"/>
      <c r="B79" s="323"/>
      <c r="C79" s="86" t="s">
        <v>44</v>
      </c>
      <c r="D79" s="11"/>
    </row>
    <row r="80" spans="1:5" ht="17.899999999999999" customHeight="1">
      <c r="A80" s="335">
        <v>1183</v>
      </c>
      <c r="B80" s="337"/>
      <c r="C80" s="51" t="s">
        <v>18</v>
      </c>
      <c r="D80" s="7"/>
    </row>
    <row r="81" spans="1:5" ht="19.399999999999999" customHeight="1">
      <c r="A81" s="326"/>
      <c r="B81" s="338"/>
      <c r="C81" s="38" t="s">
        <v>67</v>
      </c>
      <c r="D81" s="2">
        <f>+D88+D94+D100</f>
        <v>-451206.9</v>
      </c>
      <c r="E81" s="52"/>
    </row>
    <row r="82" spans="1:5" ht="17.899999999999999" customHeight="1">
      <c r="A82" s="326"/>
      <c r="B82" s="338"/>
      <c r="C82" s="53" t="s">
        <v>19</v>
      </c>
      <c r="D82" s="8"/>
    </row>
    <row r="83" spans="1:5" ht="90">
      <c r="A83" s="326"/>
      <c r="B83" s="338"/>
      <c r="C83" s="56" t="s">
        <v>68</v>
      </c>
      <c r="D83" s="8"/>
    </row>
    <row r="84" spans="1:5" ht="17.899999999999999" customHeight="1">
      <c r="A84" s="326"/>
      <c r="B84" s="338"/>
      <c r="C84" s="53" t="s">
        <v>20</v>
      </c>
      <c r="D84" s="8"/>
    </row>
    <row r="85" spans="1:5">
      <c r="A85" s="326"/>
      <c r="B85" s="339"/>
      <c r="C85" s="70" t="s">
        <v>69</v>
      </c>
      <c r="D85" s="8"/>
    </row>
    <row r="86" spans="1:5" ht="24" customHeight="1">
      <c r="A86" s="326"/>
      <c r="B86" s="180"/>
      <c r="C86" s="54" t="s">
        <v>5</v>
      </c>
      <c r="D86" s="9"/>
    </row>
    <row r="87" spans="1:5" ht="17.899999999999999" customHeight="1">
      <c r="A87" s="326"/>
      <c r="B87" s="323">
        <v>11001</v>
      </c>
      <c r="C87" s="82" t="s">
        <v>21</v>
      </c>
      <c r="D87" s="10"/>
    </row>
    <row r="88" spans="1:5">
      <c r="A88" s="326"/>
      <c r="B88" s="323"/>
      <c r="C88" s="177" t="s">
        <v>128</v>
      </c>
      <c r="D88" s="31">
        <f>+'Հավելված N 2'!G116</f>
        <v>-4890.5</v>
      </c>
      <c r="E88" s="52"/>
    </row>
    <row r="89" spans="1:5" ht="17.45" customHeight="1">
      <c r="A89" s="326"/>
      <c r="B89" s="323"/>
      <c r="C89" s="82" t="s">
        <v>22</v>
      </c>
      <c r="D89" s="184"/>
    </row>
    <row r="90" spans="1:5" ht="36">
      <c r="A90" s="326"/>
      <c r="B90" s="323"/>
      <c r="C90" s="86" t="s">
        <v>130</v>
      </c>
      <c r="D90" s="184"/>
    </row>
    <row r="91" spans="1:5" ht="17.45" customHeight="1">
      <c r="A91" s="326"/>
      <c r="B91" s="323"/>
      <c r="C91" s="82" t="s">
        <v>23</v>
      </c>
      <c r="D91" s="11"/>
    </row>
    <row r="92" spans="1:5">
      <c r="A92" s="326"/>
      <c r="B92" s="323"/>
      <c r="C92" s="86" t="s">
        <v>24</v>
      </c>
      <c r="D92" s="11"/>
    </row>
    <row r="93" spans="1:5" ht="17.899999999999999" customHeight="1">
      <c r="A93" s="326"/>
      <c r="B93" s="323">
        <v>32007</v>
      </c>
      <c r="C93" s="82" t="s">
        <v>21</v>
      </c>
      <c r="D93" s="10"/>
    </row>
    <row r="94" spans="1:5" ht="50.75">
      <c r="A94" s="326"/>
      <c r="B94" s="323"/>
      <c r="C94" s="186" t="s">
        <v>267</v>
      </c>
      <c r="D94" s="31">
        <f>+'Հավելված N 2'!G125</f>
        <v>-145971.5</v>
      </c>
      <c r="E94" s="52"/>
    </row>
    <row r="95" spans="1:5" ht="17.45" customHeight="1">
      <c r="A95" s="326"/>
      <c r="B95" s="323"/>
      <c r="C95" s="82" t="s">
        <v>22</v>
      </c>
      <c r="D95" s="184"/>
    </row>
    <row r="96" spans="1:5" ht="54">
      <c r="A96" s="326"/>
      <c r="B96" s="323"/>
      <c r="C96" s="86" t="s">
        <v>300</v>
      </c>
      <c r="D96" s="184"/>
    </row>
    <row r="97" spans="1:5" ht="17.45" customHeight="1">
      <c r="A97" s="326"/>
      <c r="B97" s="323"/>
      <c r="C97" s="82" t="s">
        <v>23</v>
      </c>
      <c r="D97" s="11"/>
    </row>
    <row r="98" spans="1:5" ht="54">
      <c r="A98" s="326"/>
      <c r="B98" s="323"/>
      <c r="C98" s="86" t="s">
        <v>44</v>
      </c>
      <c r="D98" s="11"/>
    </row>
    <row r="99" spans="1:5" ht="17.899999999999999" customHeight="1">
      <c r="A99" s="326"/>
      <c r="B99" s="323">
        <v>32012</v>
      </c>
      <c r="C99" s="82" t="s">
        <v>21</v>
      </c>
      <c r="D99" s="10"/>
    </row>
    <row r="100" spans="1:5" ht="33.85">
      <c r="A100" s="326"/>
      <c r="B100" s="323"/>
      <c r="C100" s="177" t="s">
        <v>75</v>
      </c>
      <c r="D100" s="31">
        <f>+'Հավելված N 2'!G134</f>
        <v>-300344.90000000002</v>
      </c>
      <c r="E100" s="52"/>
    </row>
    <row r="101" spans="1:5" ht="17.45" customHeight="1">
      <c r="A101" s="326"/>
      <c r="B101" s="323"/>
      <c r="C101" s="82" t="s">
        <v>22</v>
      </c>
      <c r="D101" s="184"/>
    </row>
    <row r="102" spans="1:5" ht="36">
      <c r="A102" s="326"/>
      <c r="B102" s="323"/>
      <c r="C102" s="86" t="s">
        <v>301</v>
      </c>
      <c r="D102" s="184"/>
    </row>
    <row r="103" spans="1:5" ht="17.45" customHeight="1">
      <c r="A103" s="326"/>
      <c r="B103" s="323"/>
      <c r="C103" s="82" t="s">
        <v>23</v>
      </c>
      <c r="D103" s="11"/>
    </row>
    <row r="104" spans="1:5" ht="54">
      <c r="A104" s="327"/>
      <c r="B104" s="323"/>
      <c r="C104" s="86" t="s">
        <v>44</v>
      </c>
      <c r="D104" s="11"/>
    </row>
    <row r="105" spans="1:5" ht="9.4499999999999993" customHeight="1">
      <c r="A105" s="57"/>
      <c r="B105" s="43"/>
      <c r="C105" s="58"/>
      <c r="D105" s="45"/>
    </row>
    <row r="106" spans="1:5" s="28" customFormat="1" ht="34.950000000000003" customHeight="1">
      <c r="A106" s="71"/>
      <c r="B106" s="50"/>
      <c r="C106" s="242" t="s">
        <v>290</v>
      </c>
      <c r="D106" s="59">
        <f t="shared" ref="D106" si="0">+D108</f>
        <v>2338806.2999999998</v>
      </c>
    </row>
    <row r="107" spans="1:5">
      <c r="A107" s="323">
        <v>1169</v>
      </c>
      <c r="B107" s="324"/>
      <c r="C107" s="51" t="s">
        <v>18</v>
      </c>
      <c r="D107" s="59"/>
    </row>
    <row r="108" spans="1:5" ht="19.399999999999999" customHeight="1">
      <c r="A108" s="323"/>
      <c r="B108" s="324"/>
      <c r="C108" s="175" t="s">
        <v>293</v>
      </c>
      <c r="D108" s="59">
        <f>+D114</f>
        <v>2338806.2999999998</v>
      </c>
    </row>
    <row r="109" spans="1:5">
      <c r="A109" s="323"/>
      <c r="B109" s="324"/>
      <c r="C109" s="53" t="s">
        <v>19</v>
      </c>
      <c r="D109" s="60"/>
    </row>
    <row r="110" spans="1:5" ht="74.349999999999994" customHeight="1">
      <c r="A110" s="323"/>
      <c r="B110" s="324"/>
      <c r="C110" s="56" t="s">
        <v>302</v>
      </c>
      <c r="D110" s="60"/>
    </row>
    <row r="111" spans="1:5">
      <c r="A111" s="323"/>
      <c r="B111" s="324"/>
      <c r="C111" s="53" t="s">
        <v>20</v>
      </c>
      <c r="D111" s="60"/>
    </row>
    <row r="112" spans="1:5" ht="36">
      <c r="A112" s="323"/>
      <c r="B112" s="324"/>
      <c r="C112" s="70" t="s">
        <v>303</v>
      </c>
      <c r="D112" s="60"/>
    </row>
    <row r="113" spans="1:4" ht="18" customHeight="1">
      <c r="A113" s="323"/>
      <c r="B113" s="323">
        <v>31001</v>
      </c>
      <c r="C113" s="53" t="s">
        <v>21</v>
      </c>
      <c r="D113" s="12"/>
    </row>
    <row r="114" spans="1:4" ht="33.85">
      <c r="A114" s="323"/>
      <c r="B114" s="323"/>
      <c r="C114" s="55" t="s">
        <v>294</v>
      </c>
      <c r="D114" s="61">
        <f>+'Հավելված N 2'!G155</f>
        <v>2338806.2999999998</v>
      </c>
    </row>
    <row r="115" spans="1:4">
      <c r="A115" s="323"/>
      <c r="B115" s="323"/>
      <c r="C115" s="53" t="s">
        <v>22</v>
      </c>
      <c r="D115" s="62"/>
    </row>
    <row r="116" spans="1:4" ht="54">
      <c r="A116" s="323"/>
      <c r="B116" s="323"/>
      <c r="C116" s="56" t="s">
        <v>304</v>
      </c>
      <c r="D116" s="62"/>
    </row>
    <row r="117" spans="1:4">
      <c r="A117" s="323"/>
      <c r="B117" s="323"/>
      <c r="C117" s="53" t="s">
        <v>23</v>
      </c>
      <c r="D117" s="62"/>
    </row>
    <row r="118" spans="1:4" ht="36">
      <c r="A118" s="323"/>
      <c r="B118" s="323"/>
      <c r="C118" s="56" t="s">
        <v>305</v>
      </c>
      <c r="D118" s="62"/>
    </row>
  </sheetData>
  <mergeCells count="28">
    <mergeCell ref="B29:B34"/>
    <mergeCell ref="B36:B41"/>
    <mergeCell ref="B55:B60"/>
    <mergeCell ref="A42:A60"/>
    <mergeCell ref="B42:B47"/>
    <mergeCell ref="B49:B54"/>
    <mergeCell ref="B74:B79"/>
    <mergeCell ref="B80:B85"/>
    <mergeCell ref="B87:B92"/>
    <mergeCell ref="B93:B98"/>
    <mergeCell ref="A80:A104"/>
    <mergeCell ref="B99:B104"/>
    <mergeCell ref="C1:D1"/>
    <mergeCell ref="C2:D2"/>
    <mergeCell ref="C3:D3"/>
    <mergeCell ref="A107:A118"/>
    <mergeCell ref="B113:B118"/>
    <mergeCell ref="B107:B112"/>
    <mergeCell ref="A29:A41"/>
    <mergeCell ref="C11:C12"/>
    <mergeCell ref="A7:D7"/>
    <mergeCell ref="A11:B11"/>
    <mergeCell ref="B16:B21"/>
    <mergeCell ref="A16:A28"/>
    <mergeCell ref="B23:B28"/>
    <mergeCell ref="A61:A79"/>
    <mergeCell ref="B68:B73"/>
    <mergeCell ref="B61:B66"/>
  </mergeCells>
  <pageMargins left="0" right="0" top="0" bottom="0" header="0.3" footer="0.3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3"/>
  <sheetViews>
    <sheetView tabSelected="1" zoomScale="82" zoomScaleNormal="82" zoomScaleSheetLayoutView="100" workbookViewId="0">
      <selection activeCell="G32" sqref="G32"/>
    </sheetView>
  </sheetViews>
  <sheetFormatPr defaultColWidth="9.09765625" defaultRowHeight="18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7" width="28.59765625" style="3" customWidth="1"/>
    <col min="8" max="10" width="15" style="3" customWidth="1"/>
    <col min="11" max="16384" width="9.09765625" style="3"/>
  </cols>
  <sheetData>
    <row r="1" spans="1:9" s="261" customFormat="1" ht="37.5" customHeight="1">
      <c r="F1" s="321" t="s">
        <v>307</v>
      </c>
      <c r="G1" s="321"/>
    </row>
    <row r="2" spans="1:9" s="128" customFormat="1" ht="17.45" customHeight="1">
      <c r="F2" s="322" t="s">
        <v>193</v>
      </c>
      <c r="G2" s="322"/>
    </row>
    <row r="3" spans="1:9" s="128" customFormat="1" ht="17.45" customHeight="1">
      <c r="F3" s="322" t="s">
        <v>194</v>
      </c>
      <c r="G3" s="322"/>
    </row>
    <row r="4" spans="1:9" ht="13.5" customHeight="1"/>
    <row r="5" spans="1:9" ht="13.5" customHeight="1"/>
    <row r="6" spans="1:9" ht="52.5" customHeight="1">
      <c r="A6" s="330" t="s">
        <v>353</v>
      </c>
      <c r="B6" s="330"/>
      <c r="C6" s="330"/>
      <c r="D6" s="330"/>
      <c r="E6" s="330"/>
      <c r="F6" s="330"/>
      <c r="G6" s="330"/>
    </row>
    <row r="8" spans="1:9">
      <c r="G8" s="128" t="s">
        <v>13</v>
      </c>
    </row>
    <row r="9" spans="1:9" s="28" customFormat="1" ht="108">
      <c r="A9" s="346" t="s">
        <v>14</v>
      </c>
      <c r="B9" s="346"/>
      <c r="C9" s="346"/>
      <c r="D9" s="346" t="s">
        <v>0</v>
      </c>
      <c r="E9" s="346"/>
      <c r="F9" s="346" t="s">
        <v>6</v>
      </c>
      <c r="G9" s="131" t="s">
        <v>71</v>
      </c>
    </row>
    <row r="10" spans="1:9" s="28" customFormat="1">
      <c r="A10" s="165" t="s">
        <v>72</v>
      </c>
      <c r="B10" s="165" t="s">
        <v>73</v>
      </c>
      <c r="C10" s="165" t="s">
        <v>15</v>
      </c>
      <c r="D10" s="165" t="s">
        <v>3</v>
      </c>
      <c r="E10" s="165" t="s">
        <v>37</v>
      </c>
      <c r="F10" s="346"/>
      <c r="G10" s="165" t="s">
        <v>2</v>
      </c>
    </row>
    <row r="11" spans="1:9" s="28" customFormat="1" ht="34.950000000000003" customHeight="1">
      <c r="A11" s="167"/>
      <c r="B11" s="167"/>
      <c r="C11" s="167"/>
      <c r="D11" s="165"/>
      <c r="E11" s="165"/>
      <c r="F11" s="162" t="s">
        <v>12</v>
      </c>
      <c r="G11" s="25">
        <f>+G13+G144</f>
        <v>0</v>
      </c>
      <c r="H11" s="42"/>
    </row>
    <row r="12" spans="1:9" s="28" customFormat="1">
      <c r="A12" s="167"/>
      <c r="B12" s="167"/>
      <c r="C12" s="167"/>
      <c r="D12" s="165"/>
      <c r="E12" s="165"/>
      <c r="F12" s="167" t="s">
        <v>25</v>
      </c>
      <c r="G12" s="2"/>
    </row>
    <row r="13" spans="1:9" s="28" customFormat="1" ht="33.85">
      <c r="A13" s="167"/>
      <c r="B13" s="167"/>
      <c r="C13" s="167"/>
      <c r="D13" s="165"/>
      <c r="E13" s="165"/>
      <c r="F13" s="162" t="s">
        <v>39</v>
      </c>
      <c r="G13" s="2">
        <f>+G14+G44</f>
        <v>-2338806.2999999998</v>
      </c>
      <c r="H13" s="42"/>
      <c r="I13" s="42"/>
    </row>
    <row r="14" spans="1:9" s="28" customFormat="1" ht="17.45" customHeight="1">
      <c r="A14" s="347" t="s">
        <v>60</v>
      </c>
      <c r="B14" s="349"/>
      <c r="C14" s="341"/>
      <c r="D14" s="343"/>
      <c r="E14" s="341"/>
      <c r="F14" s="162" t="s">
        <v>61</v>
      </c>
      <c r="G14" s="2">
        <f>+G16</f>
        <v>-85461.3</v>
      </c>
      <c r="H14" s="42"/>
    </row>
    <row r="15" spans="1:9" s="28" customFormat="1" ht="16.95" customHeight="1">
      <c r="A15" s="348"/>
      <c r="B15" s="349"/>
      <c r="C15" s="342"/>
      <c r="D15" s="344"/>
      <c r="E15" s="342"/>
      <c r="F15" s="167" t="s">
        <v>8</v>
      </c>
      <c r="G15" s="13"/>
    </row>
    <row r="16" spans="1:9" s="28" customFormat="1">
      <c r="A16" s="348"/>
      <c r="B16" s="356" t="s">
        <v>17</v>
      </c>
      <c r="C16" s="342"/>
      <c r="D16" s="344"/>
      <c r="E16" s="342"/>
      <c r="F16" s="17" t="s">
        <v>62</v>
      </c>
      <c r="G16" s="14">
        <f>+G18</f>
        <v>-85461.3</v>
      </c>
    </row>
    <row r="17" spans="1:15" s="28" customFormat="1" ht="16.95" customHeight="1">
      <c r="A17" s="348"/>
      <c r="B17" s="356"/>
      <c r="C17" s="337"/>
      <c r="D17" s="344"/>
      <c r="E17" s="342"/>
      <c r="F17" s="167" t="s">
        <v>8</v>
      </c>
      <c r="G17" s="13"/>
    </row>
    <row r="18" spans="1:15" s="28" customFormat="1">
      <c r="A18" s="348"/>
      <c r="B18" s="356"/>
      <c r="C18" s="163" t="s">
        <v>33</v>
      </c>
      <c r="D18" s="344"/>
      <c r="E18" s="342"/>
      <c r="F18" s="186" t="s">
        <v>202</v>
      </c>
      <c r="G18" s="14">
        <f t="shared" ref="G18" si="0">+G20</f>
        <v>-85461.3</v>
      </c>
      <c r="H18" s="29"/>
      <c r="I18" s="29"/>
      <c r="J18" s="29"/>
      <c r="K18" s="29"/>
      <c r="L18" s="29"/>
      <c r="M18" s="29"/>
      <c r="N18" s="29"/>
      <c r="O18" s="29"/>
    </row>
    <row r="19" spans="1:15" s="28" customFormat="1" ht="16.95" customHeight="1">
      <c r="A19" s="348"/>
      <c r="B19" s="356"/>
      <c r="C19" s="98"/>
      <c r="D19" s="344"/>
      <c r="E19" s="342"/>
      <c r="F19" s="167" t="s">
        <v>8</v>
      </c>
      <c r="G19" s="30"/>
      <c r="H19" s="29"/>
      <c r="I19" s="29"/>
      <c r="J19" s="29"/>
      <c r="K19" s="29"/>
      <c r="L19" s="29"/>
      <c r="M19" s="29"/>
      <c r="N19" s="29"/>
      <c r="O19" s="29"/>
    </row>
    <row r="20" spans="1:15" s="28" customFormat="1" ht="36">
      <c r="A20" s="348"/>
      <c r="B20" s="356"/>
      <c r="C20" s="98"/>
      <c r="D20" s="344"/>
      <c r="E20" s="342"/>
      <c r="F20" s="85" t="s">
        <v>26</v>
      </c>
      <c r="G20" s="30">
        <f>+G22</f>
        <v>-85461.3</v>
      </c>
      <c r="H20" s="29"/>
      <c r="I20" s="29"/>
      <c r="J20" s="29"/>
      <c r="K20" s="29"/>
      <c r="L20" s="29"/>
      <c r="M20" s="29"/>
      <c r="N20" s="29"/>
      <c r="O20" s="29"/>
    </row>
    <row r="21" spans="1:15" s="28" customFormat="1" ht="16.95" customHeight="1">
      <c r="A21" s="348"/>
      <c r="B21" s="356"/>
      <c r="C21" s="98"/>
      <c r="D21" s="345"/>
      <c r="E21" s="337"/>
      <c r="F21" s="167" t="s">
        <v>8</v>
      </c>
      <c r="G21" s="30"/>
      <c r="H21" s="29"/>
      <c r="I21" s="29"/>
      <c r="J21" s="29"/>
      <c r="K21" s="29"/>
      <c r="L21" s="29"/>
      <c r="M21" s="29"/>
      <c r="N21" s="29"/>
      <c r="O21" s="29"/>
    </row>
    <row r="22" spans="1:15" s="28" customFormat="1">
      <c r="A22" s="348"/>
      <c r="B22" s="356"/>
      <c r="C22" s="98"/>
      <c r="D22" s="160">
        <v>1168</v>
      </c>
      <c r="E22" s="361" t="s">
        <v>63</v>
      </c>
      <c r="F22" s="334"/>
      <c r="G22" s="2">
        <f>+G24+G35</f>
        <v>-85461.3</v>
      </c>
      <c r="H22" s="29"/>
      <c r="I22" s="29"/>
      <c r="J22" s="29"/>
      <c r="K22" s="29"/>
      <c r="L22" s="29"/>
      <c r="M22" s="29"/>
      <c r="N22" s="29"/>
      <c r="O22" s="29"/>
    </row>
    <row r="23" spans="1:15" s="28" customFormat="1" ht="16.95" customHeight="1">
      <c r="A23" s="348"/>
      <c r="B23" s="356"/>
      <c r="C23" s="98"/>
      <c r="D23" s="160"/>
      <c r="E23" s="35"/>
      <c r="F23" s="184" t="s">
        <v>8</v>
      </c>
      <c r="G23" s="30"/>
      <c r="H23" s="29"/>
      <c r="I23" s="29"/>
      <c r="J23" s="29"/>
      <c r="K23" s="29"/>
      <c r="L23" s="29"/>
      <c r="M23" s="29"/>
      <c r="N23" s="29"/>
      <c r="O23" s="29"/>
    </row>
    <row r="24" spans="1:15" s="28" customFormat="1" ht="33.85">
      <c r="A24" s="348"/>
      <c r="B24" s="356"/>
      <c r="C24" s="98"/>
      <c r="D24" s="326"/>
      <c r="E24" s="129">
        <v>32001</v>
      </c>
      <c r="F24" s="115" t="s">
        <v>217</v>
      </c>
      <c r="G24" s="31">
        <f>+G26</f>
        <v>-16326.6</v>
      </c>
      <c r="H24" s="29"/>
      <c r="I24" s="29"/>
      <c r="J24" s="29"/>
      <c r="K24" s="29"/>
      <c r="L24" s="29"/>
      <c r="M24" s="29"/>
      <c r="N24" s="29"/>
      <c r="O24" s="29"/>
    </row>
    <row r="25" spans="1:15" s="28" customFormat="1" ht="16.95" customHeight="1">
      <c r="A25" s="348"/>
      <c r="B25" s="356"/>
      <c r="C25" s="98"/>
      <c r="D25" s="326"/>
      <c r="E25" s="473"/>
      <c r="F25" s="132" t="s">
        <v>38</v>
      </c>
      <c r="G25" s="13"/>
    </row>
    <row r="26" spans="1:15" s="32" customFormat="1" ht="36">
      <c r="A26" s="348"/>
      <c r="B26" s="356"/>
      <c r="C26" s="98"/>
      <c r="D26" s="326"/>
      <c r="E26" s="360"/>
      <c r="F26" s="133" t="s">
        <v>26</v>
      </c>
      <c r="G26" s="15">
        <f t="shared" ref="G26" si="1">+G28</f>
        <v>-16326.6</v>
      </c>
      <c r="H26" s="182"/>
    </row>
    <row r="27" spans="1:15" s="28" customFormat="1" ht="54">
      <c r="A27" s="348"/>
      <c r="B27" s="356"/>
      <c r="C27" s="98"/>
      <c r="D27" s="326"/>
      <c r="E27" s="360"/>
      <c r="F27" s="132" t="s">
        <v>31</v>
      </c>
      <c r="G27" s="13"/>
    </row>
    <row r="28" spans="1:15" s="28" customFormat="1" ht="16.95" customHeight="1">
      <c r="A28" s="348"/>
      <c r="B28" s="356"/>
      <c r="C28" s="98"/>
      <c r="D28" s="326"/>
      <c r="E28" s="360"/>
      <c r="F28" s="130" t="s">
        <v>10</v>
      </c>
      <c r="G28" s="16">
        <f>+G29</f>
        <v>-16326.6</v>
      </c>
    </row>
    <row r="29" spans="1:15" s="28" customFormat="1" ht="16.95" customHeight="1">
      <c r="A29" s="348"/>
      <c r="B29" s="356"/>
      <c r="C29" s="98"/>
      <c r="D29" s="326"/>
      <c r="E29" s="360"/>
      <c r="F29" s="185" t="s">
        <v>113</v>
      </c>
      <c r="G29" s="16">
        <f t="shared" ref="G29" si="2">+G30</f>
        <v>-16326.6</v>
      </c>
    </row>
    <row r="30" spans="1:15" s="28" customFormat="1" ht="16.95" customHeight="1">
      <c r="A30" s="348"/>
      <c r="B30" s="356"/>
      <c r="C30" s="98"/>
      <c r="D30" s="326"/>
      <c r="E30" s="360"/>
      <c r="F30" s="185" t="s">
        <v>114</v>
      </c>
      <c r="G30" s="16">
        <f>+G31</f>
        <v>-16326.6</v>
      </c>
    </row>
    <row r="31" spans="1:15" s="28" customFormat="1" ht="16.95" customHeight="1">
      <c r="A31" s="348"/>
      <c r="B31" s="356"/>
      <c r="C31" s="98"/>
      <c r="D31" s="326"/>
      <c r="E31" s="360"/>
      <c r="F31" s="185" t="s">
        <v>122</v>
      </c>
      <c r="G31" s="16">
        <f>+G32+G33</f>
        <v>-16326.6</v>
      </c>
      <c r="H31" s="33"/>
    </row>
    <row r="32" spans="1:15" s="28" customFormat="1">
      <c r="A32" s="348"/>
      <c r="B32" s="356"/>
      <c r="C32" s="98"/>
      <c r="D32" s="326"/>
      <c r="E32" s="360"/>
      <c r="F32" s="185" t="s">
        <v>123</v>
      </c>
      <c r="G32" s="16">
        <f>+'Հավելված N 3'!D22</f>
        <v>-12653.9</v>
      </c>
      <c r="H32" s="34"/>
    </row>
    <row r="33" spans="1:15" s="28" customFormat="1">
      <c r="A33" s="348"/>
      <c r="B33" s="365"/>
      <c r="C33" s="98"/>
      <c r="D33" s="326"/>
      <c r="E33" s="360"/>
      <c r="F33" s="318" t="s">
        <v>366</v>
      </c>
      <c r="G33" s="472">
        <f>+G34</f>
        <v>-3672.7000000000003</v>
      </c>
      <c r="H33" s="34"/>
    </row>
    <row r="34" spans="1:15" s="28" customFormat="1">
      <c r="A34" s="348"/>
      <c r="B34" s="365"/>
      <c r="C34" s="98"/>
      <c r="D34" s="326"/>
      <c r="E34" s="474"/>
      <c r="F34" s="318" t="s">
        <v>367</v>
      </c>
      <c r="G34" s="16">
        <f>+'Հավելված N 3'!D23</f>
        <v>-3672.7000000000003</v>
      </c>
      <c r="H34" s="34"/>
    </row>
    <row r="35" spans="1:15" s="28" customFormat="1" ht="33.85">
      <c r="A35" s="348"/>
      <c r="B35" s="356"/>
      <c r="C35" s="98"/>
      <c r="D35" s="326"/>
      <c r="E35" s="245">
        <v>32007</v>
      </c>
      <c r="F35" s="229" t="s">
        <v>198</v>
      </c>
      <c r="G35" s="31">
        <f>+G37</f>
        <v>-69134.7</v>
      </c>
      <c r="H35" s="29"/>
      <c r="I35" s="29"/>
      <c r="J35" s="29"/>
      <c r="K35" s="29"/>
      <c r="L35" s="29"/>
      <c r="M35" s="29"/>
      <c r="N35" s="29"/>
      <c r="O35" s="29"/>
    </row>
    <row r="36" spans="1:15" s="28" customFormat="1" ht="16.95" customHeight="1">
      <c r="A36" s="348"/>
      <c r="B36" s="356"/>
      <c r="C36" s="98"/>
      <c r="D36" s="326"/>
      <c r="E36" s="359"/>
      <c r="F36" s="184" t="s">
        <v>38</v>
      </c>
      <c r="G36" s="13"/>
    </row>
    <row r="37" spans="1:15" s="32" customFormat="1" ht="36">
      <c r="A37" s="348"/>
      <c r="B37" s="356"/>
      <c r="C37" s="98"/>
      <c r="D37" s="326"/>
      <c r="E37" s="360"/>
      <c r="F37" s="36" t="s">
        <v>26</v>
      </c>
      <c r="G37" s="15">
        <f t="shared" ref="G37" si="3">+G39</f>
        <v>-69134.7</v>
      </c>
    </row>
    <row r="38" spans="1:15" s="28" customFormat="1" ht="54">
      <c r="A38" s="348"/>
      <c r="B38" s="356"/>
      <c r="C38" s="98"/>
      <c r="D38" s="326"/>
      <c r="E38" s="360"/>
      <c r="F38" s="184" t="s">
        <v>31</v>
      </c>
      <c r="G38" s="13"/>
    </row>
    <row r="39" spans="1:15" s="28" customFormat="1" ht="16.95" customHeight="1">
      <c r="A39" s="348"/>
      <c r="B39" s="356"/>
      <c r="C39" s="98"/>
      <c r="D39" s="326"/>
      <c r="E39" s="360"/>
      <c r="F39" s="37" t="s">
        <v>10</v>
      </c>
      <c r="G39" s="16">
        <f>+G40</f>
        <v>-69134.7</v>
      </c>
    </row>
    <row r="40" spans="1:15" s="28" customFormat="1" ht="16.95" customHeight="1">
      <c r="A40" s="348"/>
      <c r="B40" s="356"/>
      <c r="C40" s="98"/>
      <c r="D40" s="326"/>
      <c r="E40" s="360"/>
      <c r="F40" s="185" t="s">
        <v>113</v>
      </c>
      <c r="G40" s="16">
        <f t="shared" ref="G40" si="4">+G41</f>
        <v>-69134.7</v>
      </c>
    </row>
    <row r="41" spans="1:15" s="28" customFormat="1" ht="16.95" customHeight="1">
      <c r="A41" s="348"/>
      <c r="B41" s="356"/>
      <c r="C41" s="98"/>
      <c r="D41" s="326"/>
      <c r="E41" s="360"/>
      <c r="F41" s="185" t="s">
        <v>114</v>
      </c>
      <c r="G41" s="16">
        <f>+G42</f>
        <v>-69134.7</v>
      </c>
    </row>
    <row r="42" spans="1:15" s="28" customFormat="1" ht="16.95" customHeight="1">
      <c r="A42" s="348"/>
      <c r="B42" s="356"/>
      <c r="C42" s="98"/>
      <c r="D42" s="326"/>
      <c r="E42" s="360"/>
      <c r="F42" s="185" t="s">
        <v>115</v>
      </c>
      <c r="G42" s="16">
        <f t="shared" ref="G42" si="5">+G43</f>
        <v>-69134.7</v>
      </c>
      <c r="H42" s="33"/>
    </row>
    <row r="43" spans="1:15" s="28" customFormat="1">
      <c r="A43" s="348"/>
      <c r="B43" s="356"/>
      <c r="C43" s="98"/>
      <c r="D43" s="326"/>
      <c r="E43" s="360"/>
      <c r="F43" s="244" t="s">
        <v>116</v>
      </c>
      <c r="G43" s="16">
        <f>+'Հավելված N 4'!E31</f>
        <v>-69134.7</v>
      </c>
      <c r="H43" s="34"/>
    </row>
    <row r="44" spans="1:15" s="28" customFormat="1">
      <c r="A44" s="356" t="s">
        <v>29</v>
      </c>
      <c r="B44" s="358"/>
      <c r="C44" s="325"/>
      <c r="D44" s="363"/>
      <c r="E44" s="362"/>
      <c r="F44" s="164" t="s">
        <v>27</v>
      </c>
      <c r="G44" s="90">
        <f>+G46+G63+G80+G97</f>
        <v>-2253345</v>
      </c>
    </row>
    <row r="45" spans="1:15" s="28" customFormat="1" ht="16.95" customHeight="1">
      <c r="A45" s="356"/>
      <c r="B45" s="358"/>
      <c r="C45" s="326"/>
      <c r="D45" s="344"/>
      <c r="E45" s="342"/>
      <c r="F45" s="97" t="s">
        <v>8</v>
      </c>
      <c r="G45" s="87"/>
    </row>
    <row r="46" spans="1:15" s="28" customFormat="1" ht="18" customHeight="1">
      <c r="A46" s="356"/>
      <c r="B46" s="347" t="s">
        <v>76</v>
      </c>
      <c r="C46" s="326"/>
      <c r="D46" s="344"/>
      <c r="E46" s="342"/>
      <c r="F46" s="164" t="s">
        <v>88</v>
      </c>
      <c r="G46" s="87">
        <f>+G48</f>
        <v>-66730</v>
      </c>
    </row>
    <row r="47" spans="1:15" s="28" customFormat="1" ht="16.95" customHeight="1">
      <c r="A47" s="356"/>
      <c r="B47" s="348"/>
      <c r="C47" s="327"/>
      <c r="D47" s="344"/>
      <c r="E47" s="342"/>
      <c r="F47" s="97" t="s">
        <v>8</v>
      </c>
      <c r="G47" s="87"/>
    </row>
    <row r="48" spans="1:15" s="28" customFormat="1">
      <c r="A48" s="356"/>
      <c r="B48" s="348"/>
      <c r="C48" s="347" t="s">
        <v>17</v>
      </c>
      <c r="D48" s="363"/>
      <c r="E48" s="362"/>
      <c r="F48" s="164" t="s">
        <v>89</v>
      </c>
      <c r="G48" s="87">
        <f t="shared" ref="G48" si="6">+G50</f>
        <v>-66730</v>
      </c>
      <c r="H48" s="29"/>
      <c r="I48" s="29"/>
      <c r="J48" s="29"/>
      <c r="K48" s="29"/>
      <c r="L48" s="29"/>
      <c r="M48" s="29"/>
      <c r="N48" s="29"/>
      <c r="O48" s="29"/>
    </row>
    <row r="49" spans="1:15" s="28" customFormat="1" ht="16.95" customHeight="1">
      <c r="A49" s="356"/>
      <c r="B49" s="348"/>
      <c r="C49" s="348"/>
      <c r="D49" s="344"/>
      <c r="E49" s="342"/>
      <c r="F49" s="97" t="s">
        <v>8</v>
      </c>
      <c r="G49" s="87"/>
      <c r="H49" s="29"/>
      <c r="I49" s="29"/>
      <c r="J49" s="29"/>
      <c r="K49" s="29"/>
      <c r="L49" s="29"/>
      <c r="M49" s="29"/>
      <c r="N49" s="29"/>
      <c r="O49" s="29"/>
    </row>
    <row r="50" spans="1:15" s="28" customFormat="1" ht="36">
      <c r="A50" s="356"/>
      <c r="B50" s="348"/>
      <c r="C50" s="348"/>
      <c r="D50" s="344"/>
      <c r="E50" s="342"/>
      <c r="F50" s="166" t="s">
        <v>26</v>
      </c>
      <c r="G50" s="99">
        <f>+G52</f>
        <v>-66730</v>
      </c>
      <c r="H50" s="29"/>
      <c r="I50" s="29"/>
      <c r="J50" s="29"/>
      <c r="K50" s="29"/>
      <c r="L50" s="29"/>
      <c r="M50" s="29"/>
      <c r="N50" s="29"/>
      <c r="O50" s="29"/>
    </row>
    <row r="51" spans="1:15" s="28" customFormat="1" ht="16.95" customHeight="1">
      <c r="A51" s="356"/>
      <c r="B51" s="348"/>
      <c r="C51" s="348"/>
      <c r="D51" s="345"/>
      <c r="E51" s="337"/>
      <c r="F51" s="166" t="s">
        <v>40</v>
      </c>
      <c r="G51" s="99"/>
      <c r="H51" s="29"/>
      <c r="I51" s="29"/>
      <c r="J51" s="29"/>
      <c r="K51" s="29"/>
      <c r="L51" s="29"/>
      <c r="M51" s="29"/>
      <c r="N51" s="29"/>
      <c r="O51" s="29"/>
    </row>
    <row r="52" spans="1:15" s="28" customFormat="1">
      <c r="A52" s="356"/>
      <c r="B52" s="348"/>
      <c r="C52" s="348"/>
      <c r="D52" s="161">
        <v>1146</v>
      </c>
      <c r="E52" s="357" t="s">
        <v>90</v>
      </c>
      <c r="F52" s="357"/>
      <c r="G52" s="100">
        <f>+G54</f>
        <v>-66730</v>
      </c>
      <c r="H52" s="29"/>
      <c r="I52" s="29"/>
      <c r="J52" s="29"/>
      <c r="K52" s="29"/>
      <c r="L52" s="29"/>
      <c r="M52" s="29"/>
      <c r="N52" s="29"/>
      <c r="O52" s="29"/>
    </row>
    <row r="53" spans="1:15" s="28" customFormat="1" ht="16.95" customHeight="1">
      <c r="A53" s="356"/>
      <c r="B53" s="348"/>
      <c r="C53" s="348"/>
      <c r="D53" s="102"/>
      <c r="E53" s="78"/>
      <c r="F53" s="97" t="s">
        <v>8</v>
      </c>
      <c r="G53" s="89"/>
      <c r="H53" s="29"/>
      <c r="I53" s="29"/>
      <c r="J53" s="29"/>
      <c r="K53" s="29"/>
      <c r="L53" s="29"/>
      <c r="M53" s="29"/>
      <c r="N53" s="29"/>
      <c r="O53" s="29"/>
    </row>
    <row r="54" spans="1:15" s="28" customFormat="1">
      <c r="A54" s="356"/>
      <c r="B54" s="348"/>
      <c r="C54" s="348"/>
      <c r="D54" s="366"/>
      <c r="E54" s="171">
        <v>11001</v>
      </c>
      <c r="F54" s="115" t="s">
        <v>91</v>
      </c>
      <c r="G54" s="91">
        <f>+G56</f>
        <v>-66730</v>
      </c>
      <c r="H54" s="29"/>
      <c r="I54" s="29"/>
      <c r="J54" s="29"/>
      <c r="K54" s="29"/>
      <c r="L54" s="29"/>
      <c r="M54" s="29"/>
      <c r="N54" s="29"/>
      <c r="O54" s="29"/>
    </row>
    <row r="55" spans="1:15" s="28" customFormat="1" ht="16.95" customHeight="1">
      <c r="A55" s="356"/>
      <c r="B55" s="348"/>
      <c r="C55" s="348"/>
      <c r="D55" s="366"/>
      <c r="E55" s="367"/>
      <c r="F55" s="97" t="s">
        <v>38</v>
      </c>
      <c r="G55" s="88"/>
    </row>
    <row r="56" spans="1:15" s="32" customFormat="1" ht="36">
      <c r="A56" s="356"/>
      <c r="B56" s="348"/>
      <c r="C56" s="348"/>
      <c r="D56" s="366"/>
      <c r="E56" s="367"/>
      <c r="F56" s="93" t="s">
        <v>361</v>
      </c>
      <c r="G56" s="94">
        <f t="shared" ref="G56" si="7">G58</f>
        <v>-66730</v>
      </c>
    </row>
    <row r="57" spans="1:15" s="28" customFormat="1" ht="54">
      <c r="A57" s="356"/>
      <c r="B57" s="348"/>
      <c r="C57" s="348"/>
      <c r="D57" s="366"/>
      <c r="E57" s="367"/>
      <c r="F57" s="168" t="s">
        <v>31</v>
      </c>
      <c r="G57" s="88"/>
    </row>
    <row r="58" spans="1:15" s="28" customFormat="1" ht="16.95" customHeight="1">
      <c r="A58" s="356"/>
      <c r="B58" s="348"/>
      <c r="C58" s="348"/>
      <c r="D58" s="366"/>
      <c r="E58" s="367"/>
      <c r="F58" s="169" t="s">
        <v>10</v>
      </c>
      <c r="G58" s="88">
        <f>+G59</f>
        <v>-66730</v>
      </c>
    </row>
    <row r="59" spans="1:15" s="28" customFormat="1" ht="16.95" customHeight="1">
      <c r="A59" s="356"/>
      <c r="B59" s="348"/>
      <c r="C59" s="348"/>
      <c r="D59" s="366"/>
      <c r="E59" s="367"/>
      <c r="F59" s="97" t="s">
        <v>11</v>
      </c>
      <c r="G59" s="95">
        <f t="shared" ref="G59" si="8">G60</f>
        <v>-66730</v>
      </c>
    </row>
    <row r="60" spans="1:15" s="28" customFormat="1" ht="16.95" customHeight="1">
      <c r="A60" s="356"/>
      <c r="B60" s="348"/>
      <c r="C60" s="348"/>
      <c r="D60" s="366"/>
      <c r="E60" s="367"/>
      <c r="F60" s="97" t="s">
        <v>92</v>
      </c>
      <c r="G60" s="95">
        <f t="shared" ref="G60:G61" si="9">+G61</f>
        <v>-66730</v>
      </c>
    </row>
    <row r="61" spans="1:15" s="28" customFormat="1" ht="17.45" customHeight="1">
      <c r="A61" s="356"/>
      <c r="B61" s="348"/>
      <c r="C61" s="348"/>
      <c r="D61" s="366"/>
      <c r="E61" s="367"/>
      <c r="F61" s="97" t="s">
        <v>93</v>
      </c>
      <c r="G61" s="95">
        <f t="shared" si="9"/>
        <v>-66730</v>
      </c>
      <c r="H61" s="33"/>
    </row>
    <row r="62" spans="1:15" s="28" customFormat="1" ht="36">
      <c r="A62" s="356"/>
      <c r="B62" s="348"/>
      <c r="C62" s="348"/>
      <c r="D62" s="366"/>
      <c r="E62" s="367"/>
      <c r="F62" s="97" t="s">
        <v>94</v>
      </c>
      <c r="G62" s="95">
        <v>-66730</v>
      </c>
      <c r="H62" s="34"/>
    </row>
    <row r="63" spans="1:15" s="28" customFormat="1" ht="34.5" customHeight="1">
      <c r="A63" s="356"/>
      <c r="B63" s="356" t="s">
        <v>77</v>
      </c>
      <c r="C63" s="325"/>
      <c r="D63" s="363"/>
      <c r="E63" s="362"/>
      <c r="F63" s="164" t="s">
        <v>78</v>
      </c>
      <c r="G63" s="87">
        <f>+G65</f>
        <v>-200000</v>
      </c>
    </row>
    <row r="64" spans="1:15" s="28" customFormat="1" ht="16.95" customHeight="1">
      <c r="A64" s="356"/>
      <c r="B64" s="356"/>
      <c r="C64" s="327"/>
      <c r="D64" s="344"/>
      <c r="E64" s="342"/>
      <c r="F64" s="97" t="s">
        <v>8</v>
      </c>
      <c r="G64" s="87"/>
    </row>
    <row r="65" spans="1:15" s="28" customFormat="1">
      <c r="A65" s="356"/>
      <c r="B65" s="356"/>
      <c r="C65" s="356" t="s">
        <v>17</v>
      </c>
      <c r="D65" s="344"/>
      <c r="E65" s="342"/>
      <c r="F65" s="164" t="s">
        <v>120</v>
      </c>
      <c r="G65" s="87">
        <f t="shared" ref="G65" si="10">+G67</f>
        <v>-200000</v>
      </c>
      <c r="H65" s="29"/>
      <c r="I65" s="29"/>
      <c r="J65" s="29"/>
      <c r="K65" s="29"/>
      <c r="L65" s="29"/>
      <c r="M65" s="29"/>
      <c r="N65" s="29"/>
      <c r="O65" s="29"/>
    </row>
    <row r="66" spans="1:15" s="28" customFormat="1" ht="16.95" customHeight="1">
      <c r="A66" s="356"/>
      <c r="B66" s="356"/>
      <c r="C66" s="356"/>
      <c r="D66" s="344"/>
      <c r="E66" s="342"/>
      <c r="F66" s="97" t="s">
        <v>8</v>
      </c>
      <c r="G66" s="87"/>
      <c r="H66" s="29"/>
      <c r="I66" s="29"/>
      <c r="J66" s="29"/>
      <c r="K66" s="29"/>
      <c r="L66" s="29"/>
      <c r="M66" s="29"/>
      <c r="N66" s="29"/>
      <c r="O66" s="29"/>
    </row>
    <row r="67" spans="1:15" s="28" customFormat="1" ht="36">
      <c r="A67" s="356"/>
      <c r="B67" s="356"/>
      <c r="C67" s="356"/>
      <c r="D67" s="344"/>
      <c r="E67" s="342"/>
      <c r="F67" s="166" t="s">
        <v>26</v>
      </c>
      <c r="G67" s="99">
        <f>+G69</f>
        <v>-200000</v>
      </c>
      <c r="H67" s="29"/>
      <c r="I67" s="29"/>
      <c r="J67" s="29"/>
      <c r="K67" s="29"/>
      <c r="L67" s="29"/>
      <c r="M67" s="29"/>
      <c r="N67" s="29"/>
      <c r="O67" s="29"/>
    </row>
    <row r="68" spans="1:15" s="28" customFormat="1" ht="16.95" customHeight="1">
      <c r="A68" s="356"/>
      <c r="B68" s="356"/>
      <c r="C68" s="356"/>
      <c r="D68" s="345"/>
      <c r="E68" s="337"/>
      <c r="F68" s="166" t="s">
        <v>40</v>
      </c>
      <c r="G68" s="99"/>
      <c r="H68" s="29"/>
      <c r="I68" s="29"/>
      <c r="J68" s="29"/>
      <c r="K68" s="29"/>
      <c r="L68" s="29"/>
      <c r="M68" s="29"/>
      <c r="N68" s="29"/>
      <c r="O68" s="29"/>
    </row>
    <row r="69" spans="1:15" s="28" customFormat="1" ht="34.950000000000003" customHeight="1">
      <c r="A69" s="356"/>
      <c r="B69" s="356"/>
      <c r="C69" s="356"/>
      <c r="D69" s="171">
        <v>1045</v>
      </c>
      <c r="E69" s="368" t="s">
        <v>55</v>
      </c>
      <c r="F69" s="369"/>
      <c r="G69" s="100">
        <f>+G71</f>
        <v>-200000</v>
      </c>
      <c r="H69" s="29"/>
      <c r="I69" s="29"/>
      <c r="J69" s="29"/>
      <c r="K69" s="29"/>
      <c r="L69" s="29"/>
      <c r="M69" s="29"/>
      <c r="N69" s="29"/>
      <c r="O69" s="29"/>
    </row>
    <row r="70" spans="1:15" s="28" customFormat="1" ht="16.95" customHeight="1">
      <c r="A70" s="356"/>
      <c r="B70" s="356"/>
      <c r="C70" s="356"/>
      <c r="D70" s="171"/>
      <c r="E70" s="101"/>
      <c r="F70" s="97" t="s">
        <v>8</v>
      </c>
      <c r="G70" s="89"/>
      <c r="H70" s="29"/>
      <c r="I70" s="29"/>
      <c r="J70" s="29"/>
      <c r="K70" s="29"/>
      <c r="L70" s="29"/>
      <c r="M70" s="29"/>
      <c r="N70" s="29"/>
      <c r="O70" s="29"/>
    </row>
    <row r="71" spans="1:15" s="28" customFormat="1" ht="34.4" customHeight="1">
      <c r="A71" s="356"/>
      <c r="B71" s="356"/>
      <c r="C71" s="356"/>
      <c r="D71" s="323"/>
      <c r="E71" s="46">
        <v>12004</v>
      </c>
      <c r="F71" s="115" t="s">
        <v>121</v>
      </c>
      <c r="G71" s="91">
        <f>+G73</f>
        <v>-200000</v>
      </c>
      <c r="H71" s="29"/>
      <c r="I71" s="29"/>
      <c r="J71" s="29"/>
      <c r="K71" s="29"/>
      <c r="L71" s="29"/>
      <c r="M71" s="29"/>
      <c r="N71" s="29"/>
      <c r="O71" s="29"/>
    </row>
    <row r="72" spans="1:15" s="28" customFormat="1" ht="16.95" customHeight="1">
      <c r="A72" s="356"/>
      <c r="B72" s="356"/>
      <c r="C72" s="356"/>
      <c r="D72" s="323"/>
      <c r="E72" s="364"/>
      <c r="F72" s="97" t="s">
        <v>38</v>
      </c>
      <c r="G72" s="88"/>
    </row>
    <row r="73" spans="1:15" s="32" customFormat="1" ht="36">
      <c r="A73" s="356"/>
      <c r="B73" s="356"/>
      <c r="C73" s="356"/>
      <c r="D73" s="323"/>
      <c r="E73" s="364"/>
      <c r="F73" s="93" t="s">
        <v>26</v>
      </c>
      <c r="G73" s="94">
        <f t="shared" ref="G73" si="11">G75</f>
        <v>-200000</v>
      </c>
    </row>
    <row r="74" spans="1:15" s="28" customFormat="1" ht="54">
      <c r="A74" s="356"/>
      <c r="B74" s="356"/>
      <c r="C74" s="356"/>
      <c r="D74" s="323"/>
      <c r="E74" s="364"/>
      <c r="F74" s="168" t="s">
        <v>31</v>
      </c>
      <c r="G74" s="88"/>
    </row>
    <row r="75" spans="1:15" s="28" customFormat="1" ht="16.95" customHeight="1">
      <c r="A75" s="356"/>
      <c r="B75" s="356"/>
      <c r="C75" s="356"/>
      <c r="D75" s="323"/>
      <c r="E75" s="364"/>
      <c r="F75" s="169" t="s">
        <v>10</v>
      </c>
      <c r="G75" s="88">
        <f>+G76</f>
        <v>-200000</v>
      </c>
    </row>
    <row r="76" spans="1:15" s="28" customFormat="1" ht="16.95" customHeight="1">
      <c r="A76" s="356"/>
      <c r="B76" s="356"/>
      <c r="C76" s="356"/>
      <c r="D76" s="323"/>
      <c r="E76" s="364"/>
      <c r="F76" s="97" t="s">
        <v>11</v>
      </c>
      <c r="G76" s="95">
        <f t="shared" ref="G76" si="12">G77</f>
        <v>-200000</v>
      </c>
    </row>
    <row r="77" spans="1:15" s="28" customFormat="1" ht="16.95" customHeight="1">
      <c r="A77" s="356"/>
      <c r="B77" s="356"/>
      <c r="C77" s="356"/>
      <c r="D77" s="323"/>
      <c r="E77" s="364"/>
      <c r="F77" s="97" t="s">
        <v>79</v>
      </c>
      <c r="G77" s="95">
        <f t="shared" ref="G77:G78" si="13">+G78</f>
        <v>-200000</v>
      </c>
    </row>
    <row r="78" spans="1:15" s="28" customFormat="1" ht="17.45" customHeight="1">
      <c r="A78" s="356"/>
      <c r="B78" s="356"/>
      <c r="C78" s="356"/>
      <c r="D78" s="323"/>
      <c r="E78" s="364"/>
      <c r="F78" s="97" t="s">
        <v>80</v>
      </c>
      <c r="G78" s="95">
        <f t="shared" si="13"/>
        <v>-200000</v>
      </c>
      <c r="H78" s="33"/>
    </row>
    <row r="79" spans="1:15" s="28" customFormat="1">
      <c r="A79" s="356"/>
      <c r="B79" s="356"/>
      <c r="C79" s="356"/>
      <c r="D79" s="323"/>
      <c r="E79" s="364"/>
      <c r="F79" s="97" t="s">
        <v>86</v>
      </c>
      <c r="G79" s="95">
        <v>-200000</v>
      </c>
      <c r="H79" s="34"/>
    </row>
    <row r="80" spans="1:15" s="28" customFormat="1">
      <c r="A80" s="356"/>
      <c r="B80" s="356" t="s">
        <v>82</v>
      </c>
      <c r="C80" s="325"/>
      <c r="D80" s="363"/>
      <c r="E80" s="362"/>
      <c r="F80" s="164" t="s">
        <v>124</v>
      </c>
      <c r="G80" s="87">
        <f>+G82</f>
        <v>-1330000</v>
      </c>
    </row>
    <row r="81" spans="1:15" s="28" customFormat="1" ht="16.95" customHeight="1">
      <c r="A81" s="356"/>
      <c r="B81" s="356"/>
      <c r="C81" s="327"/>
      <c r="D81" s="344"/>
      <c r="E81" s="342"/>
      <c r="F81" s="97" t="s">
        <v>8</v>
      </c>
      <c r="G81" s="87"/>
    </row>
    <row r="82" spans="1:15" s="28" customFormat="1">
      <c r="A82" s="356"/>
      <c r="B82" s="356"/>
      <c r="C82" s="356" t="s">
        <v>76</v>
      </c>
      <c r="D82" s="344"/>
      <c r="E82" s="342"/>
      <c r="F82" s="164" t="s">
        <v>125</v>
      </c>
      <c r="G82" s="87">
        <f t="shared" ref="G82" si="14">+G84</f>
        <v>-1330000</v>
      </c>
      <c r="H82" s="29"/>
      <c r="I82" s="29"/>
      <c r="J82" s="29"/>
      <c r="K82" s="29"/>
      <c r="L82" s="29"/>
      <c r="M82" s="29"/>
      <c r="N82" s="29"/>
      <c r="O82" s="29"/>
    </row>
    <row r="83" spans="1:15" s="28" customFormat="1" ht="16.95" customHeight="1">
      <c r="A83" s="356"/>
      <c r="B83" s="356"/>
      <c r="C83" s="356"/>
      <c r="D83" s="344"/>
      <c r="E83" s="342"/>
      <c r="F83" s="97" t="s">
        <v>8</v>
      </c>
      <c r="G83" s="87"/>
      <c r="H83" s="29"/>
      <c r="I83" s="29"/>
      <c r="J83" s="29"/>
      <c r="K83" s="29"/>
      <c r="L83" s="29"/>
      <c r="M83" s="29"/>
      <c r="N83" s="29"/>
      <c r="O83" s="29"/>
    </row>
    <row r="84" spans="1:15" s="28" customFormat="1" ht="36">
      <c r="A84" s="356"/>
      <c r="B84" s="356"/>
      <c r="C84" s="356"/>
      <c r="D84" s="344"/>
      <c r="E84" s="342"/>
      <c r="F84" s="166" t="s">
        <v>26</v>
      </c>
      <c r="G84" s="99">
        <f>+G86</f>
        <v>-1330000</v>
      </c>
      <c r="H84" s="29"/>
      <c r="I84" s="29"/>
      <c r="J84" s="29"/>
      <c r="K84" s="29"/>
      <c r="L84" s="29"/>
      <c r="M84" s="29"/>
      <c r="N84" s="29"/>
      <c r="O84" s="29"/>
    </row>
    <row r="85" spans="1:15" s="28" customFormat="1" ht="16.95" customHeight="1">
      <c r="A85" s="356"/>
      <c r="B85" s="356"/>
      <c r="C85" s="356"/>
      <c r="D85" s="345"/>
      <c r="E85" s="337"/>
      <c r="F85" s="166" t="s">
        <v>40</v>
      </c>
      <c r="G85" s="99"/>
      <c r="H85" s="29"/>
      <c r="I85" s="29"/>
      <c r="J85" s="29"/>
      <c r="K85" s="29"/>
      <c r="L85" s="29"/>
      <c r="M85" s="29"/>
      <c r="N85" s="29"/>
      <c r="O85" s="29"/>
    </row>
    <row r="86" spans="1:15" s="28" customFormat="1">
      <c r="A86" s="356"/>
      <c r="B86" s="356"/>
      <c r="C86" s="356"/>
      <c r="D86" s="160">
        <v>1111</v>
      </c>
      <c r="E86" s="368" t="s">
        <v>126</v>
      </c>
      <c r="F86" s="369"/>
      <c r="G86" s="100">
        <f>+G88</f>
        <v>-1330000</v>
      </c>
      <c r="H86" s="29"/>
      <c r="I86" s="29"/>
      <c r="J86" s="29"/>
      <c r="K86" s="29"/>
      <c r="L86" s="29"/>
      <c r="M86" s="29"/>
      <c r="N86" s="29"/>
      <c r="O86" s="29"/>
    </row>
    <row r="87" spans="1:15" s="28" customFormat="1" ht="16.95" customHeight="1">
      <c r="A87" s="356"/>
      <c r="B87" s="356"/>
      <c r="C87" s="356"/>
      <c r="D87" s="160"/>
      <c r="E87" s="101"/>
      <c r="F87" s="97" t="s">
        <v>8</v>
      </c>
      <c r="G87" s="89"/>
      <c r="H87" s="29"/>
      <c r="I87" s="29"/>
      <c r="J87" s="29"/>
      <c r="K87" s="29"/>
      <c r="L87" s="29"/>
      <c r="M87" s="29"/>
      <c r="N87" s="29"/>
      <c r="O87" s="29"/>
    </row>
    <row r="88" spans="1:15" s="28" customFormat="1" ht="33.85">
      <c r="A88" s="356"/>
      <c r="B88" s="356"/>
      <c r="C88" s="356"/>
      <c r="D88" s="323"/>
      <c r="E88" s="46">
        <v>12004</v>
      </c>
      <c r="F88" s="115" t="s">
        <v>191</v>
      </c>
      <c r="G88" s="91">
        <f>+G90</f>
        <v>-1330000</v>
      </c>
      <c r="H88" s="29"/>
      <c r="I88" s="29"/>
      <c r="J88" s="29"/>
      <c r="K88" s="29"/>
      <c r="L88" s="29"/>
      <c r="M88" s="29"/>
      <c r="N88" s="29"/>
      <c r="O88" s="29"/>
    </row>
    <row r="89" spans="1:15" s="28" customFormat="1" ht="16.95" customHeight="1">
      <c r="A89" s="356"/>
      <c r="B89" s="356"/>
      <c r="C89" s="356"/>
      <c r="D89" s="323"/>
      <c r="E89" s="364"/>
      <c r="F89" s="97" t="s">
        <v>38</v>
      </c>
      <c r="G89" s="88"/>
    </row>
    <row r="90" spans="1:15" s="32" customFormat="1" ht="36">
      <c r="A90" s="356"/>
      <c r="B90" s="356"/>
      <c r="C90" s="356"/>
      <c r="D90" s="323"/>
      <c r="E90" s="364"/>
      <c r="F90" s="93" t="s">
        <v>26</v>
      </c>
      <c r="G90" s="94">
        <f t="shared" ref="G90" si="15">G92</f>
        <v>-1330000</v>
      </c>
    </row>
    <row r="91" spans="1:15" s="28" customFormat="1" ht="54">
      <c r="A91" s="356"/>
      <c r="B91" s="356"/>
      <c r="C91" s="356"/>
      <c r="D91" s="323"/>
      <c r="E91" s="364"/>
      <c r="F91" s="168" t="s">
        <v>31</v>
      </c>
      <c r="G91" s="88"/>
    </row>
    <row r="92" spans="1:15" s="28" customFormat="1" ht="16.95" customHeight="1">
      <c r="A92" s="356"/>
      <c r="B92" s="356"/>
      <c r="C92" s="356"/>
      <c r="D92" s="323"/>
      <c r="E92" s="364"/>
      <c r="F92" s="169" t="s">
        <v>10</v>
      </c>
      <c r="G92" s="88">
        <f>+G93</f>
        <v>-1330000</v>
      </c>
    </row>
    <row r="93" spans="1:15" s="28" customFormat="1" ht="16.95" customHeight="1">
      <c r="A93" s="356"/>
      <c r="B93" s="356"/>
      <c r="C93" s="356"/>
      <c r="D93" s="323"/>
      <c r="E93" s="364"/>
      <c r="F93" s="97" t="s">
        <v>11</v>
      </c>
      <c r="G93" s="95">
        <f t="shared" ref="G93" si="16">G94</f>
        <v>-1330000</v>
      </c>
    </row>
    <row r="94" spans="1:15" s="28" customFormat="1" ht="16.95" customHeight="1">
      <c r="A94" s="356"/>
      <c r="B94" s="356"/>
      <c r="C94" s="356"/>
      <c r="D94" s="323"/>
      <c r="E94" s="364"/>
      <c r="F94" s="97" t="s">
        <v>79</v>
      </c>
      <c r="G94" s="95">
        <f t="shared" ref="G94:G95" si="17">+G95</f>
        <v>-1330000</v>
      </c>
    </row>
    <row r="95" spans="1:15" s="28" customFormat="1" ht="36">
      <c r="A95" s="356"/>
      <c r="B95" s="356"/>
      <c r="C95" s="356"/>
      <c r="D95" s="323"/>
      <c r="E95" s="364"/>
      <c r="F95" s="97" t="s">
        <v>80</v>
      </c>
      <c r="G95" s="95">
        <f t="shared" si="17"/>
        <v>-1330000</v>
      </c>
      <c r="H95" s="33"/>
    </row>
    <row r="96" spans="1:15" s="28" customFormat="1">
      <c r="A96" s="356"/>
      <c r="B96" s="356"/>
      <c r="C96" s="356"/>
      <c r="D96" s="323"/>
      <c r="E96" s="364"/>
      <c r="F96" s="97" t="s">
        <v>86</v>
      </c>
      <c r="G96" s="95">
        <v>-1330000</v>
      </c>
      <c r="H96" s="34"/>
    </row>
    <row r="97" spans="1:15" s="28" customFormat="1" ht="33.85">
      <c r="A97" s="356"/>
      <c r="B97" s="356" t="s">
        <v>30</v>
      </c>
      <c r="C97" s="356"/>
      <c r="D97" s="340"/>
      <c r="E97" s="324"/>
      <c r="F97" s="164" t="s">
        <v>28</v>
      </c>
      <c r="G97" s="87">
        <f t="shared" ref="G97" si="18">+G99</f>
        <v>-656615</v>
      </c>
    </row>
    <row r="98" spans="1:15" s="28" customFormat="1" ht="16.95" customHeight="1">
      <c r="A98" s="356"/>
      <c r="B98" s="356"/>
      <c r="C98" s="356"/>
      <c r="D98" s="340"/>
      <c r="E98" s="324"/>
      <c r="F98" s="97" t="s">
        <v>8</v>
      </c>
      <c r="G98" s="87"/>
    </row>
    <row r="99" spans="1:15" s="28" customFormat="1" ht="33.85">
      <c r="A99" s="356"/>
      <c r="B99" s="356"/>
      <c r="C99" s="323" t="s">
        <v>16</v>
      </c>
      <c r="D99" s="340"/>
      <c r="E99" s="324"/>
      <c r="F99" s="164" t="s">
        <v>28</v>
      </c>
      <c r="G99" s="87">
        <f t="shared" ref="G99" si="19">+G101</f>
        <v>-656615</v>
      </c>
      <c r="H99" s="29"/>
      <c r="I99" s="29"/>
      <c r="J99" s="29"/>
      <c r="K99" s="29"/>
      <c r="L99" s="29"/>
      <c r="M99" s="29"/>
      <c r="N99" s="29"/>
      <c r="O99" s="29"/>
    </row>
    <row r="100" spans="1:15" s="28" customFormat="1" ht="16.95" customHeight="1">
      <c r="A100" s="356"/>
      <c r="B100" s="356"/>
      <c r="C100" s="323"/>
      <c r="D100" s="340"/>
      <c r="E100" s="324"/>
      <c r="F100" s="97" t="s">
        <v>8</v>
      </c>
      <c r="G100" s="87"/>
      <c r="H100" s="29"/>
      <c r="I100" s="29"/>
      <c r="J100" s="29"/>
      <c r="K100" s="29"/>
      <c r="L100" s="29"/>
      <c r="M100" s="29"/>
      <c r="N100" s="29"/>
      <c r="O100" s="29"/>
    </row>
    <row r="101" spans="1:15" s="28" customFormat="1" ht="36">
      <c r="A101" s="356"/>
      <c r="B101" s="356"/>
      <c r="C101" s="323"/>
      <c r="D101" s="340"/>
      <c r="E101" s="324"/>
      <c r="F101" s="166" t="s">
        <v>26</v>
      </c>
      <c r="G101" s="99">
        <f>+G103+G114</f>
        <v>-656615</v>
      </c>
      <c r="H101" s="29"/>
      <c r="I101" s="29"/>
      <c r="J101" s="29"/>
      <c r="K101" s="29"/>
      <c r="L101" s="29"/>
      <c r="M101" s="29"/>
      <c r="N101" s="29"/>
      <c r="O101" s="29"/>
    </row>
    <row r="102" spans="1:15" s="28" customFormat="1" ht="16.95" customHeight="1">
      <c r="A102" s="356"/>
      <c r="B102" s="356"/>
      <c r="C102" s="323"/>
      <c r="D102" s="340"/>
      <c r="E102" s="324"/>
      <c r="F102" s="166" t="s">
        <v>40</v>
      </c>
      <c r="G102" s="99"/>
      <c r="H102" s="29"/>
      <c r="I102" s="29"/>
      <c r="J102" s="29"/>
      <c r="K102" s="29"/>
      <c r="L102" s="29"/>
      <c r="M102" s="29"/>
      <c r="N102" s="29"/>
      <c r="O102" s="29"/>
    </row>
    <row r="103" spans="1:15" s="28" customFormat="1">
      <c r="A103" s="356"/>
      <c r="B103" s="356"/>
      <c r="C103" s="323"/>
      <c r="D103" s="161">
        <v>1146</v>
      </c>
      <c r="E103" s="368" t="s">
        <v>127</v>
      </c>
      <c r="F103" s="369"/>
      <c r="G103" s="100">
        <f>+G105</f>
        <v>-205408.1</v>
      </c>
      <c r="H103" s="29"/>
      <c r="I103" s="29"/>
      <c r="J103" s="29"/>
      <c r="K103" s="29"/>
      <c r="L103" s="29"/>
      <c r="M103" s="29"/>
      <c r="N103" s="29"/>
      <c r="O103" s="29"/>
    </row>
    <row r="104" spans="1:15" s="28" customFormat="1" ht="16.95" customHeight="1">
      <c r="A104" s="356"/>
      <c r="B104" s="356"/>
      <c r="C104" s="323"/>
      <c r="D104" s="96"/>
      <c r="E104" s="101"/>
      <c r="F104" s="97" t="s">
        <v>8</v>
      </c>
      <c r="G104" s="89"/>
      <c r="H104" s="29"/>
      <c r="I104" s="29"/>
      <c r="J104" s="29"/>
      <c r="K104" s="29"/>
      <c r="L104" s="29"/>
      <c r="M104" s="29"/>
      <c r="N104" s="29"/>
      <c r="O104" s="29"/>
    </row>
    <row r="105" spans="1:15" s="28" customFormat="1" ht="33.85">
      <c r="A105" s="356"/>
      <c r="B105" s="356"/>
      <c r="C105" s="323"/>
      <c r="D105" s="325"/>
      <c r="E105" s="208">
        <v>12010</v>
      </c>
      <c r="F105" s="242" t="s">
        <v>262</v>
      </c>
      <c r="G105" s="91">
        <f>+G107</f>
        <v>-205408.1</v>
      </c>
      <c r="H105" s="29"/>
      <c r="I105" s="29"/>
      <c r="J105" s="29"/>
      <c r="K105" s="29"/>
      <c r="L105" s="29"/>
      <c r="M105" s="29"/>
      <c r="N105" s="29"/>
      <c r="O105" s="29"/>
    </row>
    <row r="106" spans="1:15" s="28" customFormat="1" ht="16.95" customHeight="1">
      <c r="A106" s="356"/>
      <c r="B106" s="356"/>
      <c r="C106" s="323"/>
      <c r="D106" s="326"/>
      <c r="E106" s="364"/>
      <c r="F106" s="97" t="s">
        <v>38</v>
      </c>
      <c r="G106" s="88"/>
    </row>
    <row r="107" spans="1:15" s="32" customFormat="1">
      <c r="A107" s="356"/>
      <c r="B107" s="356"/>
      <c r="C107" s="323"/>
      <c r="D107" s="326"/>
      <c r="E107" s="364"/>
      <c r="F107" s="243" t="s">
        <v>129</v>
      </c>
      <c r="G107" s="94">
        <f t="shared" ref="G107" si="20">G109</f>
        <v>-205408.1</v>
      </c>
    </row>
    <row r="108" spans="1:15" s="28" customFormat="1" ht="54">
      <c r="A108" s="356"/>
      <c r="B108" s="356"/>
      <c r="C108" s="323"/>
      <c r="D108" s="326"/>
      <c r="E108" s="364"/>
      <c r="F108" s="185" t="s">
        <v>31</v>
      </c>
      <c r="G108" s="88"/>
    </row>
    <row r="109" spans="1:15" s="28" customFormat="1" ht="16.95" customHeight="1">
      <c r="A109" s="356"/>
      <c r="B109" s="356"/>
      <c r="C109" s="323"/>
      <c r="D109" s="326"/>
      <c r="E109" s="364"/>
      <c r="F109" s="181" t="s">
        <v>32</v>
      </c>
      <c r="G109" s="88">
        <f>+G110</f>
        <v>-205408.1</v>
      </c>
    </row>
    <row r="110" spans="1:15" s="28" customFormat="1" ht="16.95" customHeight="1">
      <c r="A110" s="356"/>
      <c r="B110" s="356"/>
      <c r="C110" s="323"/>
      <c r="D110" s="326"/>
      <c r="E110" s="364"/>
      <c r="F110" s="185" t="s">
        <v>113</v>
      </c>
      <c r="G110" s="95">
        <f t="shared" ref="G110" si="21">G111</f>
        <v>-205408.1</v>
      </c>
    </row>
    <row r="111" spans="1:15" s="28" customFormat="1" ht="16.95" customHeight="1">
      <c r="A111" s="356"/>
      <c r="B111" s="356"/>
      <c r="C111" s="323"/>
      <c r="D111" s="326"/>
      <c r="E111" s="364"/>
      <c r="F111" s="185" t="s">
        <v>114</v>
      </c>
      <c r="G111" s="95">
        <f t="shared" ref="G111:G112" si="22">+G112</f>
        <v>-205408.1</v>
      </c>
    </row>
    <row r="112" spans="1:15" s="28" customFormat="1">
      <c r="A112" s="356"/>
      <c r="B112" s="356"/>
      <c r="C112" s="323"/>
      <c r="D112" s="326"/>
      <c r="E112" s="364"/>
      <c r="F112" s="185" t="s">
        <v>122</v>
      </c>
      <c r="G112" s="95">
        <f t="shared" si="22"/>
        <v>-205408.1</v>
      </c>
      <c r="H112" s="33"/>
    </row>
    <row r="113" spans="1:15" s="28" customFormat="1">
      <c r="A113" s="356"/>
      <c r="B113" s="356"/>
      <c r="C113" s="323"/>
      <c r="D113" s="326"/>
      <c r="E113" s="364"/>
      <c r="F113" s="244" t="s">
        <v>289</v>
      </c>
      <c r="G113" s="95">
        <f>+'Հավելված N 4'!E18</f>
        <v>-205408.1</v>
      </c>
      <c r="H113" s="34"/>
    </row>
    <row r="114" spans="1:15" s="28" customFormat="1">
      <c r="A114" s="356"/>
      <c r="B114" s="356"/>
      <c r="C114" s="323"/>
      <c r="D114" s="160">
        <v>1183</v>
      </c>
      <c r="E114" s="368" t="s">
        <v>67</v>
      </c>
      <c r="F114" s="369"/>
      <c r="G114" s="90">
        <f>+G116+G125+G134</f>
        <v>-451206.9</v>
      </c>
      <c r="H114" s="29"/>
      <c r="I114" s="29"/>
      <c r="J114" s="29"/>
      <c r="K114" s="29"/>
      <c r="L114" s="29"/>
      <c r="M114" s="29"/>
      <c r="N114" s="29"/>
      <c r="O114" s="29"/>
    </row>
    <row r="115" spans="1:15" s="28" customFormat="1" ht="16.95" customHeight="1">
      <c r="A115" s="356"/>
      <c r="B115" s="356"/>
      <c r="C115" s="323"/>
      <c r="D115" s="323"/>
      <c r="E115" s="101"/>
      <c r="F115" s="97" t="s">
        <v>8</v>
      </c>
      <c r="G115" s="89"/>
      <c r="H115" s="29"/>
      <c r="I115" s="29"/>
      <c r="J115" s="29"/>
      <c r="K115" s="29"/>
      <c r="L115" s="29"/>
      <c r="M115" s="29"/>
      <c r="N115" s="29"/>
      <c r="O115" s="29"/>
    </row>
    <row r="116" spans="1:15" s="28" customFormat="1">
      <c r="A116" s="356"/>
      <c r="B116" s="356"/>
      <c r="C116" s="323"/>
      <c r="D116" s="323"/>
      <c r="E116" s="176">
        <v>11001</v>
      </c>
      <c r="F116" s="177" t="s">
        <v>128</v>
      </c>
      <c r="G116" s="91">
        <f>+G118</f>
        <v>-4890.5</v>
      </c>
      <c r="H116" s="29"/>
      <c r="I116" s="29"/>
      <c r="J116" s="29"/>
      <c r="K116" s="29"/>
      <c r="L116" s="29"/>
      <c r="M116" s="29"/>
      <c r="N116" s="29"/>
      <c r="O116" s="29"/>
    </row>
    <row r="117" spans="1:15" s="28" customFormat="1" ht="17.45" customHeight="1">
      <c r="A117" s="356"/>
      <c r="B117" s="356"/>
      <c r="C117" s="323"/>
      <c r="D117" s="323"/>
      <c r="E117" s="364"/>
      <c r="F117" s="97" t="s">
        <v>38</v>
      </c>
      <c r="G117" s="88"/>
    </row>
    <row r="118" spans="1:15" s="32" customFormat="1" ht="36">
      <c r="A118" s="356"/>
      <c r="B118" s="356"/>
      <c r="C118" s="323"/>
      <c r="D118" s="323"/>
      <c r="E118" s="364"/>
      <c r="F118" s="93" t="s">
        <v>26</v>
      </c>
      <c r="G118" s="94">
        <f t="shared" ref="G118" si="23">G120</f>
        <v>-4890.5</v>
      </c>
    </row>
    <row r="119" spans="1:15" s="28" customFormat="1" ht="54">
      <c r="A119" s="356"/>
      <c r="B119" s="356"/>
      <c r="C119" s="323"/>
      <c r="D119" s="323"/>
      <c r="E119" s="364"/>
      <c r="F119" s="97" t="s">
        <v>31</v>
      </c>
      <c r="G119" s="88"/>
    </row>
    <row r="120" spans="1:15" s="28" customFormat="1" ht="17.45" customHeight="1">
      <c r="A120" s="356"/>
      <c r="B120" s="356"/>
      <c r="C120" s="323"/>
      <c r="D120" s="323"/>
      <c r="E120" s="364"/>
      <c r="F120" s="172" t="s">
        <v>10</v>
      </c>
      <c r="G120" s="88">
        <f>+G121</f>
        <v>-4890.5</v>
      </c>
    </row>
    <row r="121" spans="1:15" s="28" customFormat="1" ht="16.95" customHeight="1">
      <c r="A121" s="356"/>
      <c r="B121" s="356"/>
      <c r="C121" s="323"/>
      <c r="D121" s="323"/>
      <c r="E121" s="364"/>
      <c r="F121" s="97" t="s">
        <v>11</v>
      </c>
      <c r="G121" s="95">
        <f t="shared" ref="G121:G123" si="24">+G122</f>
        <v>-4890.5</v>
      </c>
    </row>
    <row r="122" spans="1:15" s="28" customFormat="1" ht="16.95" customHeight="1">
      <c r="A122" s="356"/>
      <c r="B122" s="356"/>
      <c r="C122" s="323"/>
      <c r="D122" s="323"/>
      <c r="E122" s="364"/>
      <c r="F122" s="97" t="s">
        <v>74</v>
      </c>
      <c r="G122" s="95">
        <f t="shared" si="24"/>
        <v>-4890.5</v>
      </c>
    </row>
    <row r="123" spans="1:15" s="28" customFormat="1" ht="17.45" customHeight="1">
      <c r="A123" s="356"/>
      <c r="B123" s="356"/>
      <c r="C123" s="323"/>
      <c r="D123" s="323"/>
      <c r="E123" s="364"/>
      <c r="F123" s="97" t="s">
        <v>85</v>
      </c>
      <c r="G123" s="95">
        <f t="shared" si="24"/>
        <v>-4890.5</v>
      </c>
      <c r="H123" s="33"/>
    </row>
    <row r="124" spans="1:15" s="28" customFormat="1" ht="36">
      <c r="A124" s="356"/>
      <c r="B124" s="356"/>
      <c r="C124" s="323"/>
      <c r="D124" s="323"/>
      <c r="E124" s="364"/>
      <c r="F124" s="97" t="s">
        <v>81</v>
      </c>
      <c r="G124" s="95">
        <f>+'Հավելված N 5'!G12</f>
        <v>-4890.5</v>
      </c>
      <c r="H124" s="34"/>
    </row>
    <row r="125" spans="1:15" s="28" customFormat="1" ht="50.75">
      <c r="A125" s="365"/>
      <c r="B125" s="365"/>
      <c r="C125" s="370"/>
      <c r="D125" s="370"/>
      <c r="E125" s="208">
        <v>32007</v>
      </c>
      <c r="F125" s="242" t="s">
        <v>267</v>
      </c>
      <c r="G125" s="91">
        <f>+G127</f>
        <v>-145971.5</v>
      </c>
      <c r="H125" s="29"/>
      <c r="I125" s="29"/>
      <c r="J125" s="29"/>
      <c r="K125" s="29"/>
      <c r="L125" s="29"/>
      <c r="M125" s="29"/>
      <c r="N125" s="29"/>
      <c r="O125" s="29"/>
    </row>
    <row r="126" spans="1:15" s="28" customFormat="1" ht="16.95" customHeight="1">
      <c r="A126" s="365"/>
      <c r="B126" s="365"/>
      <c r="C126" s="370"/>
      <c r="D126" s="370"/>
      <c r="E126" s="364"/>
      <c r="F126" s="185" t="s">
        <v>38</v>
      </c>
      <c r="G126" s="88"/>
    </row>
    <row r="127" spans="1:15" s="182" customFormat="1">
      <c r="A127" s="365"/>
      <c r="B127" s="365"/>
      <c r="C127" s="370"/>
      <c r="D127" s="370"/>
      <c r="E127" s="364"/>
      <c r="F127" s="243" t="s">
        <v>129</v>
      </c>
      <c r="G127" s="94">
        <f t="shared" ref="G127" si="25">G129</f>
        <v>-145971.5</v>
      </c>
    </row>
    <row r="128" spans="1:15" s="28" customFormat="1" ht="54">
      <c r="A128" s="365"/>
      <c r="B128" s="365"/>
      <c r="C128" s="370"/>
      <c r="D128" s="370"/>
      <c r="E128" s="364"/>
      <c r="F128" s="185" t="s">
        <v>31</v>
      </c>
      <c r="G128" s="88"/>
    </row>
    <row r="129" spans="1:15" s="28" customFormat="1" ht="16.95" customHeight="1">
      <c r="A129" s="365"/>
      <c r="B129" s="365"/>
      <c r="C129" s="370"/>
      <c r="D129" s="370"/>
      <c r="E129" s="364"/>
      <c r="F129" s="181" t="s">
        <v>32</v>
      </c>
      <c r="G129" s="88">
        <f>+G130</f>
        <v>-145971.5</v>
      </c>
    </row>
    <row r="130" spans="1:15" s="28" customFormat="1" ht="16.95" customHeight="1">
      <c r="A130" s="365"/>
      <c r="B130" s="365"/>
      <c r="C130" s="370"/>
      <c r="D130" s="370"/>
      <c r="E130" s="364"/>
      <c r="F130" s="185" t="s">
        <v>113</v>
      </c>
      <c r="G130" s="95">
        <f t="shared" ref="G130" si="26">G131</f>
        <v>-145971.5</v>
      </c>
    </row>
    <row r="131" spans="1:15" s="28" customFormat="1" ht="16.95" customHeight="1">
      <c r="A131" s="365"/>
      <c r="B131" s="365"/>
      <c r="C131" s="370"/>
      <c r="D131" s="370"/>
      <c r="E131" s="364"/>
      <c r="F131" s="185" t="s">
        <v>114</v>
      </c>
      <c r="G131" s="95">
        <f t="shared" ref="G131:G132" si="27">+G132</f>
        <v>-145971.5</v>
      </c>
    </row>
    <row r="132" spans="1:15" s="28" customFormat="1">
      <c r="A132" s="365"/>
      <c r="B132" s="365"/>
      <c r="C132" s="370"/>
      <c r="D132" s="370"/>
      <c r="E132" s="364"/>
      <c r="F132" s="185" t="s">
        <v>122</v>
      </c>
      <c r="G132" s="95">
        <f t="shared" si="27"/>
        <v>-145971.5</v>
      </c>
      <c r="H132" s="33"/>
    </row>
    <row r="133" spans="1:15" s="28" customFormat="1">
      <c r="A133" s="365"/>
      <c r="B133" s="365"/>
      <c r="C133" s="370"/>
      <c r="D133" s="370"/>
      <c r="E133" s="364"/>
      <c r="F133" s="244" t="s">
        <v>289</v>
      </c>
      <c r="G133" s="95">
        <f>+'Հավելված N 4'!E40</f>
        <v>-145971.5</v>
      </c>
      <c r="H133" s="34"/>
    </row>
    <row r="134" spans="1:15" s="28" customFormat="1" ht="35.450000000000003" customHeight="1">
      <c r="A134" s="356"/>
      <c r="B134" s="356"/>
      <c r="C134" s="323"/>
      <c r="D134" s="323"/>
      <c r="E134" s="176">
        <v>32012</v>
      </c>
      <c r="F134" s="177" t="s">
        <v>75</v>
      </c>
      <c r="G134" s="92">
        <f>+G136</f>
        <v>-300344.90000000002</v>
      </c>
      <c r="H134" s="29"/>
      <c r="I134" s="29"/>
      <c r="J134" s="29"/>
      <c r="K134" s="29"/>
      <c r="L134" s="29"/>
      <c r="M134" s="29"/>
      <c r="N134" s="29"/>
      <c r="O134" s="29"/>
    </row>
    <row r="135" spans="1:15" s="28" customFormat="1" ht="17.45" customHeight="1">
      <c r="A135" s="356"/>
      <c r="B135" s="356"/>
      <c r="C135" s="323"/>
      <c r="D135" s="323"/>
      <c r="E135" s="179"/>
      <c r="F135" s="97" t="s">
        <v>38</v>
      </c>
      <c r="G135" s="88"/>
    </row>
    <row r="136" spans="1:15" s="32" customFormat="1" ht="36">
      <c r="A136" s="356"/>
      <c r="B136" s="356"/>
      <c r="C136" s="323"/>
      <c r="D136" s="323"/>
      <c r="E136" s="364"/>
      <c r="F136" s="93" t="s">
        <v>26</v>
      </c>
      <c r="G136" s="94">
        <f>+G138</f>
        <v>-300344.90000000002</v>
      </c>
    </row>
    <row r="137" spans="1:15" s="28" customFormat="1" ht="54">
      <c r="A137" s="356"/>
      <c r="B137" s="356"/>
      <c r="C137" s="323"/>
      <c r="D137" s="323"/>
      <c r="E137" s="364"/>
      <c r="F137" s="97" t="s">
        <v>31</v>
      </c>
      <c r="G137" s="88"/>
    </row>
    <row r="138" spans="1:15" s="28" customFormat="1" ht="17.45" customHeight="1">
      <c r="A138" s="356"/>
      <c r="B138" s="356"/>
      <c r="C138" s="323"/>
      <c r="D138" s="323"/>
      <c r="E138" s="364"/>
      <c r="F138" s="172" t="s">
        <v>32</v>
      </c>
      <c r="G138" s="88">
        <f t="shared" ref="G138:G139" si="28">G139</f>
        <v>-300344.90000000002</v>
      </c>
    </row>
    <row r="139" spans="1:15" s="28" customFormat="1" ht="17.45" customHeight="1">
      <c r="A139" s="356"/>
      <c r="B139" s="356"/>
      <c r="C139" s="323"/>
      <c r="D139" s="323"/>
      <c r="E139" s="364"/>
      <c r="F139" s="185" t="s">
        <v>113</v>
      </c>
      <c r="G139" s="95">
        <f t="shared" si="28"/>
        <v>-300344.90000000002</v>
      </c>
    </row>
    <row r="140" spans="1:15" s="28" customFormat="1" ht="17.45" customHeight="1">
      <c r="A140" s="356"/>
      <c r="B140" s="356"/>
      <c r="C140" s="323"/>
      <c r="D140" s="323"/>
      <c r="E140" s="364"/>
      <c r="F140" s="185" t="s">
        <v>114</v>
      </c>
      <c r="G140" s="95">
        <f t="shared" ref="G140:G141" si="29">+G141</f>
        <v>-300344.90000000002</v>
      </c>
    </row>
    <row r="141" spans="1:15" s="28" customFormat="1" ht="17.45" customHeight="1">
      <c r="A141" s="356"/>
      <c r="B141" s="356"/>
      <c r="C141" s="323"/>
      <c r="D141" s="323"/>
      <c r="E141" s="364"/>
      <c r="F141" s="185" t="s">
        <v>115</v>
      </c>
      <c r="G141" s="95">
        <f t="shared" si="29"/>
        <v>-300344.90000000002</v>
      </c>
      <c r="H141" s="33"/>
    </row>
    <row r="142" spans="1:15" s="28" customFormat="1">
      <c r="A142" s="356"/>
      <c r="B142" s="356"/>
      <c r="C142" s="323"/>
      <c r="D142" s="323"/>
      <c r="E142" s="364"/>
      <c r="F142" s="244" t="s">
        <v>116</v>
      </c>
      <c r="G142" s="95">
        <f>+'Հավելված N 4'!E49</f>
        <v>-300344.90000000002</v>
      </c>
      <c r="H142" s="34"/>
    </row>
    <row r="143" spans="1:15" s="28" customFormat="1" ht="9.9499999999999993" customHeight="1">
      <c r="A143" s="18"/>
      <c r="B143" s="18"/>
      <c r="C143" s="19"/>
      <c r="D143" s="19"/>
      <c r="E143" s="39"/>
      <c r="F143" s="40"/>
      <c r="G143" s="20"/>
    </row>
    <row r="144" spans="1:15" s="28" customFormat="1" ht="34.950000000000003" customHeight="1">
      <c r="A144" s="185"/>
      <c r="B144" s="185"/>
      <c r="C144" s="185"/>
      <c r="D144" s="181"/>
      <c r="E144" s="181"/>
      <c r="F144" s="242" t="s">
        <v>290</v>
      </c>
      <c r="G144" s="246">
        <f t="shared" ref="G144" si="30">+G145</f>
        <v>2338806.2999999998</v>
      </c>
    </row>
    <row r="145" spans="1:7">
      <c r="A145" s="350" t="s">
        <v>17</v>
      </c>
      <c r="B145" s="353"/>
      <c r="C145" s="351"/>
      <c r="D145" s="351"/>
      <c r="E145" s="351"/>
      <c r="F145" s="247" t="s">
        <v>291</v>
      </c>
      <c r="G145" s="248">
        <f t="shared" ref="G145" si="31">+G147</f>
        <v>2338806.2999999998</v>
      </c>
    </row>
    <row r="146" spans="1:7">
      <c r="A146" s="350"/>
      <c r="B146" s="353"/>
      <c r="C146" s="351"/>
      <c r="D146" s="351"/>
      <c r="E146" s="351"/>
      <c r="F146" s="185" t="s">
        <v>8</v>
      </c>
      <c r="G146" s="248"/>
    </row>
    <row r="147" spans="1:7">
      <c r="A147" s="350"/>
      <c r="B147" s="351" t="s">
        <v>16</v>
      </c>
      <c r="C147" s="353"/>
      <c r="D147" s="351"/>
      <c r="E147" s="351"/>
      <c r="F147" s="247" t="s">
        <v>292</v>
      </c>
      <c r="G147" s="249">
        <f t="shared" ref="G147" si="32">+G149</f>
        <v>2338806.2999999998</v>
      </c>
    </row>
    <row r="148" spans="1:7">
      <c r="A148" s="350"/>
      <c r="B148" s="351"/>
      <c r="C148" s="353"/>
      <c r="D148" s="351"/>
      <c r="E148" s="351"/>
      <c r="F148" s="185" t="s">
        <v>8</v>
      </c>
      <c r="G148" s="250"/>
    </row>
    <row r="149" spans="1:7">
      <c r="A149" s="350"/>
      <c r="B149" s="351"/>
      <c r="C149" s="351" t="s">
        <v>16</v>
      </c>
      <c r="D149" s="353"/>
      <c r="E149" s="351"/>
      <c r="F149" s="242" t="s">
        <v>292</v>
      </c>
      <c r="G149" s="249">
        <f>+G151</f>
        <v>2338806.2999999998</v>
      </c>
    </row>
    <row r="150" spans="1:7">
      <c r="A150" s="350"/>
      <c r="B150" s="351"/>
      <c r="C150" s="351"/>
      <c r="D150" s="353"/>
      <c r="E150" s="351"/>
      <c r="F150" s="185" t="s">
        <v>8</v>
      </c>
      <c r="G150" s="250"/>
    </row>
    <row r="151" spans="1:7">
      <c r="A151" s="350"/>
      <c r="B151" s="351"/>
      <c r="C151" s="351"/>
      <c r="D151" s="353"/>
      <c r="E151" s="351"/>
      <c r="F151" s="308" t="s">
        <v>354</v>
      </c>
      <c r="G151" s="251">
        <f t="shared" ref="G151" si="33">+G153</f>
        <v>2338806.2999999998</v>
      </c>
    </row>
    <row r="152" spans="1:7">
      <c r="A152" s="350"/>
      <c r="B152" s="351"/>
      <c r="C152" s="351"/>
      <c r="D152" s="353"/>
      <c r="E152" s="351"/>
      <c r="F152" s="294" t="s">
        <v>8</v>
      </c>
      <c r="G152" s="252"/>
    </row>
    <row r="153" spans="1:7">
      <c r="A153" s="350"/>
      <c r="B153" s="351"/>
      <c r="C153" s="351"/>
      <c r="D153" s="351">
        <v>1169</v>
      </c>
      <c r="E153" s="354" t="s">
        <v>293</v>
      </c>
      <c r="F153" s="355" t="s">
        <v>7</v>
      </c>
      <c r="G153" s="248">
        <f>+G155</f>
        <v>2338806.2999999998</v>
      </c>
    </row>
    <row r="154" spans="1:7">
      <c r="A154" s="350"/>
      <c r="B154" s="351"/>
      <c r="C154" s="351"/>
      <c r="D154" s="351"/>
      <c r="E154" s="253"/>
      <c r="F154" s="185" t="s">
        <v>8</v>
      </c>
      <c r="G154" s="153"/>
    </row>
    <row r="155" spans="1:7" ht="33.85">
      <c r="A155" s="350"/>
      <c r="B155" s="351"/>
      <c r="C155" s="351"/>
      <c r="D155" s="351"/>
      <c r="E155" s="194">
        <v>31001</v>
      </c>
      <c r="F155" s="186" t="s">
        <v>294</v>
      </c>
      <c r="G155" s="254">
        <f t="shared" ref="G155" si="34">+G157</f>
        <v>2338806.2999999998</v>
      </c>
    </row>
    <row r="156" spans="1:7">
      <c r="A156" s="350"/>
      <c r="B156" s="351"/>
      <c r="C156" s="351"/>
      <c r="D156" s="351"/>
      <c r="E156" s="352"/>
      <c r="F156" s="212" t="s">
        <v>38</v>
      </c>
      <c r="G156" s="255"/>
    </row>
    <row r="157" spans="1:7">
      <c r="A157" s="350"/>
      <c r="B157" s="351"/>
      <c r="C157" s="351"/>
      <c r="D157" s="351"/>
      <c r="E157" s="352"/>
      <c r="F157" s="258" t="s">
        <v>295</v>
      </c>
      <c r="G157" s="257">
        <f>+G159</f>
        <v>2338806.2999999998</v>
      </c>
    </row>
    <row r="158" spans="1:7" ht="50.9" customHeight="1">
      <c r="A158" s="350"/>
      <c r="B158" s="351"/>
      <c r="C158" s="351"/>
      <c r="D158" s="351"/>
      <c r="E158" s="352"/>
      <c r="F158" s="212" t="s">
        <v>9</v>
      </c>
      <c r="G158" s="255"/>
    </row>
    <row r="159" spans="1:7">
      <c r="A159" s="350"/>
      <c r="B159" s="351"/>
      <c r="C159" s="351"/>
      <c r="D159" s="351"/>
      <c r="E159" s="352"/>
      <c r="F159" s="259" t="s">
        <v>32</v>
      </c>
      <c r="G159" s="88">
        <f t="shared" ref="G159:G160" si="35">+G160</f>
        <v>2338806.2999999998</v>
      </c>
    </row>
    <row r="160" spans="1:7">
      <c r="A160" s="350"/>
      <c r="B160" s="351"/>
      <c r="C160" s="351"/>
      <c r="D160" s="351"/>
      <c r="E160" s="352"/>
      <c r="F160" s="212" t="s">
        <v>113</v>
      </c>
      <c r="G160" s="95">
        <f t="shared" si="35"/>
        <v>2338806.2999999998</v>
      </c>
    </row>
    <row r="161" spans="1:7">
      <c r="A161" s="350"/>
      <c r="B161" s="351"/>
      <c r="C161" s="351"/>
      <c r="D161" s="351"/>
      <c r="E161" s="352"/>
      <c r="F161" s="212" t="s">
        <v>114</v>
      </c>
      <c r="G161" s="95">
        <f>+G162</f>
        <v>2338806.2999999998</v>
      </c>
    </row>
    <row r="162" spans="1:7">
      <c r="A162" s="350"/>
      <c r="B162" s="351"/>
      <c r="C162" s="351"/>
      <c r="D162" s="351"/>
      <c r="E162" s="352"/>
      <c r="F162" s="212" t="s">
        <v>122</v>
      </c>
      <c r="G162" s="95">
        <f>+G163</f>
        <v>2338806.2999999998</v>
      </c>
    </row>
    <row r="163" spans="1:7">
      <c r="A163" s="350"/>
      <c r="B163" s="351"/>
      <c r="C163" s="351"/>
      <c r="D163" s="351"/>
      <c r="E163" s="352"/>
      <c r="F163" s="260" t="s">
        <v>289</v>
      </c>
      <c r="G163" s="95">
        <f>-G13</f>
        <v>2338806.2999999998</v>
      </c>
    </row>
  </sheetData>
  <mergeCells count="68">
    <mergeCell ref="D63:D68"/>
    <mergeCell ref="E63:E68"/>
    <mergeCell ref="B80:B96"/>
    <mergeCell ref="E136:E142"/>
    <mergeCell ref="E80:E85"/>
    <mergeCell ref="D80:D85"/>
    <mergeCell ref="E103:F103"/>
    <mergeCell ref="E106:E113"/>
    <mergeCell ref="D105:D113"/>
    <mergeCell ref="E86:F86"/>
    <mergeCell ref="D88:D96"/>
    <mergeCell ref="E89:E96"/>
    <mergeCell ref="E126:E133"/>
    <mergeCell ref="D71:D79"/>
    <mergeCell ref="C80:C81"/>
    <mergeCell ref="A44:A142"/>
    <mergeCell ref="D54:D62"/>
    <mergeCell ref="E55:E62"/>
    <mergeCell ref="B46:B62"/>
    <mergeCell ref="C48:C62"/>
    <mergeCell ref="E117:E124"/>
    <mergeCell ref="E114:F114"/>
    <mergeCell ref="C97:C98"/>
    <mergeCell ref="C99:C142"/>
    <mergeCell ref="B97:B142"/>
    <mergeCell ref="E97:E102"/>
    <mergeCell ref="D97:D102"/>
    <mergeCell ref="E72:E79"/>
    <mergeCell ref="D115:D142"/>
    <mergeCell ref="E69:F69"/>
    <mergeCell ref="C82:C96"/>
    <mergeCell ref="E52:F52"/>
    <mergeCell ref="B44:B45"/>
    <mergeCell ref="E36:E43"/>
    <mergeCell ref="E22:F22"/>
    <mergeCell ref="D24:D43"/>
    <mergeCell ref="B16:B43"/>
    <mergeCell ref="E44:E47"/>
    <mergeCell ref="D44:D47"/>
    <mergeCell ref="C44:C47"/>
    <mergeCell ref="E48:E51"/>
    <mergeCell ref="D48:D51"/>
    <mergeCell ref="B63:B79"/>
    <mergeCell ref="C65:C79"/>
    <mergeCell ref="C63:C64"/>
    <mergeCell ref="A145:A163"/>
    <mergeCell ref="B147:B163"/>
    <mergeCell ref="C149:C163"/>
    <mergeCell ref="D153:D163"/>
    <mergeCell ref="E156:E163"/>
    <mergeCell ref="B145:B146"/>
    <mergeCell ref="C145:C148"/>
    <mergeCell ref="D145:D152"/>
    <mergeCell ref="E145:E152"/>
    <mergeCell ref="E153:F153"/>
    <mergeCell ref="F1:G1"/>
    <mergeCell ref="F2:G2"/>
    <mergeCell ref="F3:G3"/>
    <mergeCell ref="C14:C17"/>
    <mergeCell ref="D14:D21"/>
    <mergeCell ref="E14:E21"/>
    <mergeCell ref="D9:E9"/>
    <mergeCell ref="F9:F10"/>
    <mergeCell ref="A6:G6"/>
    <mergeCell ref="A9:C9"/>
    <mergeCell ref="A14:A43"/>
    <mergeCell ref="B14:B15"/>
    <mergeCell ref="E25:E34"/>
  </mergeCells>
  <pageMargins left="0.7" right="0.7" top="0.75" bottom="0.75" header="0.3" footer="0.3"/>
  <pageSetup paperSize="9" scale="3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topLeftCell="A12" zoomScale="85" zoomScaleNormal="85" workbookViewId="0">
      <selection activeCell="E12" sqref="E12"/>
    </sheetView>
  </sheetViews>
  <sheetFormatPr defaultColWidth="9.296875" defaultRowHeight="18"/>
  <cols>
    <col min="1" max="1" width="12.8984375" style="3" bestFit="1" customWidth="1"/>
    <col min="2" max="2" width="9.296875" style="3"/>
    <col min="3" max="3" width="54.296875" style="3" customWidth="1"/>
    <col min="4" max="4" width="16.59765625" style="3" customWidth="1"/>
    <col min="5" max="8" width="18.8984375" style="3" customWidth="1"/>
    <col min="9" max="9" width="14.59765625" style="3" bestFit="1" customWidth="1"/>
    <col min="10" max="10" width="17.296875" style="3" customWidth="1"/>
    <col min="11" max="16384" width="9.296875" style="3"/>
  </cols>
  <sheetData>
    <row r="1" spans="1:10" ht="37.5" customHeight="1">
      <c r="B1" s="262"/>
      <c r="C1" s="262"/>
      <c r="D1" s="262"/>
      <c r="E1" s="262"/>
      <c r="F1" s="375" t="s">
        <v>308</v>
      </c>
      <c r="G1" s="375"/>
      <c r="H1" s="375"/>
    </row>
    <row r="2" spans="1:10" ht="17.45" customHeight="1">
      <c r="A2" s="262"/>
      <c r="B2" s="262"/>
      <c r="C2" s="262"/>
      <c r="D2" s="262"/>
      <c r="E2" s="262"/>
      <c r="F2" s="376" t="s">
        <v>309</v>
      </c>
      <c r="G2" s="376"/>
      <c r="H2" s="376"/>
    </row>
    <row r="3" spans="1:10" ht="17.45" customHeight="1">
      <c r="A3" s="262"/>
      <c r="B3" s="262"/>
      <c r="C3" s="262"/>
      <c r="D3" s="262"/>
      <c r="E3" s="262"/>
      <c r="F3" s="376" t="s">
        <v>310</v>
      </c>
      <c r="G3" s="376"/>
      <c r="H3" s="376"/>
    </row>
    <row r="4" spans="1:10" ht="14.45" customHeight="1">
      <c r="A4" s="73"/>
      <c r="B4" s="73"/>
      <c r="C4" s="103"/>
      <c r="E4" s="104"/>
      <c r="F4" s="104"/>
      <c r="G4" s="104"/>
      <c r="H4" s="104"/>
    </row>
    <row r="5" spans="1:10">
      <c r="A5" s="377" t="s">
        <v>359</v>
      </c>
      <c r="B5" s="378"/>
      <c r="C5" s="378"/>
      <c r="D5" s="378"/>
      <c r="E5" s="378"/>
      <c r="F5" s="378"/>
      <c r="G5" s="378"/>
      <c r="H5" s="378"/>
    </row>
    <row r="6" spans="1:10" ht="33.950000000000003" customHeight="1">
      <c r="A6" s="378"/>
      <c r="B6" s="378"/>
      <c r="C6" s="378"/>
      <c r="D6" s="378"/>
      <c r="E6" s="378"/>
      <c r="F6" s="378"/>
      <c r="G6" s="378"/>
      <c r="H6" s="378"/>
    </row>
    <row r="7" spans="1:10">
      <c r="D7" s="105"/>
      <c r="E7" s="27"/>
    </row>
    <row r="8" spans="1:10">
      <c r="D8" s="27"/>
      <c r="E8" s="27"/>
      <c r="G8" s="106"/>
      <c r="H8" s="106" t="s">
        <v>13</v>
      </c>
    </row>
    <row r="9" spans="1:10" ht="40.4" customHeight="1">
      <c r="A9" s="379" t="s">
        <v>99</v>
      </c>
      <c r="B9" s="380"/>
      <c r="C9" s="381" t="s">
        <v>100</v>
      </c>
      <c r="D9" s="383" t="s">
        <v>59</v>
      </c>
      <c r="E9" s="385" t="s">
        <v>355</v>
      </c>
      <c r="F9" s="386"/>
      <c r="G9" s="386"/>
      <c r="H9" s="387"/>
    </row>
    <row r="10" spans="1:10" ht="107.45" customHeight="1">
      <c r="A10" s="305" t="s">
        <v>36</v>
      </c>
      <c r="B10" s="305" t="s">
        <v>37</v>
      </c>
      <c r="C10" s="382"/>
      <c r="D10" s="384"/>
      <c r="E10" s="107" t="s">
        <v>101</v>
      </c>
      <c r="F10" s="107" t="s">
        <v>102</v>
      </c>
      <c r="G10" s="107" t="s">
        <v>103</v>
      </c>
      <c r="H10" s="107" t="s">
        <v>104</v>
      </c>
      <c r="I10" s="108"/>
    </row>
    <row r="11" spans="1:10">
      <c r="A11" s="305"/>
      <c r="B11" s="305"/>
      <c r="C11" s="109" t="s">
        <v>41</v>
      </c>
      <c r="D11" s="77">
        <f>SUM(E11:H11)</f>
        <v>1601620.4999999998</v>
      </c>
      <c r="E11" s="77">
        <f>+E13+E56</f>
        <v>1987426.6999999997</v>
      </c>
      <c r="F11" s="77">
        <f t="shared" ref="F11:H11" si="0">+F13+F56</f>
        <v>-12653.9</v>
      </c>
      <c r="G11" s="77">
        <f t="shared" si="0"/>
        <v>-3672.7000000000003</v>
      </c>
      <c r="H11" s="77">
        <f t="shared" si="0"/>
        <v>-369479.60000000003</v>
      </c>
      <c r="I11" s="111"/>
      <c r="J11" s="52"/>
    </row>
    <row r="12" spans="1:10">
      <c r="A12" s="305"/>
      <c r="B12" s="305"/>
      <c r="C12" s="109" t="s">
        <v>42</v>
      </c>
      <c r="D12" s="298"/>
      <c r="E12" s="298"/>
      <c r="F12" s="110"/>
      <c r="G12" s="110"/>
      <c r="H12" s="110"/>
    </row>
    <row r="13" spans="1:10" ht="33.85">
      <c r="A13" s="112"/>
      <c r="B13" s="113"/>
      <c r="C13" s="113" t="s">
        <v>39</v>
      </c>
      <c r="D13" s="77">
        <f>SUM(E13:H13)</f>
        <v>-737185.8</v>
      </c>
      <c r="E13" s="77">
        <f>+E15+E19+E24+E31+E38</f>
        <v>-351379.6</v>
      </c>
      <c r="F13" s="77">
        <f t="shared" ref="F13:H13" si="1">+F15+F19+F24+F31+F38</f>
        <v>-12653.9</v>
      </c>
      <c r="G13" s="77">
        <f t="shared" si="1"/>
        <v>-3672.7000000000003</v>
      </c>
      <c r="H13" s="77">
        <f t="shared" si="1"/>
        <v>-369479.60000000003</v>
      </c>
      <c r="I13" s="72"/>
    </row>
    <row r="14" spans="1:10">
      <c r="A14" s="112"/>
      <c r="B14" s="112"/>
      <c r="C14" s="112" t="s">
        <v>43</v>
      </c>
      <c r="D14" s="114"/>
      <c r="E14" s="114"/>
      <c r="F14" s="114"/>
      <c r="G14" s="114"/>
      <c r="H14" s="114"/>
    </row>
    <row r="15" spans="1:10" ht="33.85">
      <c r="A15" s="302">
        <v>1146</v>
      </c>
      <c r="B15" s="302">
        <v>12010</v>
      </c>
      <c r="C15" s="229" t="s">
        <v>265</v>
      </c>
      <c r="D15" s="199">
        <f>+E15+F15+G15+H15</f>
        <v>-205408.1</v>
      </c>
      <c r="E15" s="236">
        <f>+E17</f>
        <v>-205408.1</v>
      </c>
      <c r="F15" s="236">
        <f t="shared" ref="F15:H15" si="2">+F17</f>
        <v>0</v>
      </c>
      <c r="G15" s="236">
        <f t="shared" si="2"/>
        <v>0</v>
      </c>
      <c r="H15" s="236">
        <f t="shared" si="2"/>
        <v>0</v>
      </c>
      <c r="I15" s="72"/>
    </row>
    <row r="16" spans="1:10" s="1" customFormat="1">
      <c r="A16" s="310"/>
      <c r="B16" s="310"/>
      <c r="C16" s="311" t="s">
        <v>8</v>
      </c>
      <c r="D16" s="234"/>
      <c r="E16" s="234"/>
      <c r="F16" s="234"/>
      <c r="G16" s="234"/>
      <c r="H16" s="234"/>
      <c r="I16" s="312"/>
    </row>
    <row r="17" spans="1:8">
      <c r="A17" s="310"/>
      <c r="B17" s="310"/>
      <c r="C17" s="263" t="s">
        <v>131</v>
      </c>
      <c r="D17" s="313">
        <f>SUM(E17:H17)</f>
        <v>-205408.1</v>
      </c>
      <c r="E17" s="313">
        <f>+E18</f>
        <v>-205408.1</v>
      </c>
      <c r="F17" s="313">
        <f t="shared" ref="F17:H17" si="3">+F18</f>
        <v>0</v>
      </c>
      <c r="G17" s="313">
        <f t="shared" si="3"/>
        <v>0</v>
      </c>
      <c r="H17" s="313">
        <f t="shared" si="3"/>
        <v>0</v>
      </c>
    </row>
    <row r="18" spans="1:8" ht="54">
      <c r="A18" s="310"/>
      <c r="B18" s="310"/>
      <c r="C18" s="203" t="s">
        <v>266</v>
      </c>
      <c r="D18" s="230">
        <f t="shared" ref="D18" si="4">+E18+F18+G18+H18</f>
        <v>-205408.1</v>
      </c>
      <c r="E18" s="230">
        <f>+'Հավելված N 8'!I62+'Հավելված N 8'!I64+'Հավելված N 8'!I65</f>
        <v>-205408.1</v>
      </c>
      <c r="F18" s="230"/>
      <c r="G18" s="230"/>
      <c r="H18" s="233"/>
    </row>
    <row r="19" spans="1:8" ht="33.85">
      <c r="A19" s="306">
        <v>1168</v>
      </c>
      <c r="B19" s="306">
        <v>32001</v>
      </c>
      <c r="C19" s="115" t="s">
        <v>217</v>
      </c>
      <c r="D19" s="110">
        <f>+E19+F19+G19+H19</f>
        <v>-16326.6</v>
      </c>
      <c r="E19" s="110">
        <f>+E21</f>
        <v>0</v>
      </c>
      <c r="F19" s="110">
        <f t="shared" ref="F19:H19" si="5">+F21</f>
        <v>-12653.9</v>
      </c>
      <c r="G19" s="110">
        <f t="shared" si="5"/>
        <v>-3672.7000000000003</v>
      </c>
      <c r="H19" s="110">
        <f t="shared" si="5"/>
        <v>0</v>
      </c>
    </row>
    <row r="20" spans="1:8">
      <c r="A20" s="300"/>
      <c r="B20" s="300"/>
      <c r="C20" s="116" t="s">
        <v>8</v>
      </c>
      <c r="D20" s="117"/>
      <c r="E20" s="117"/>
      <c r="F20" s="117"/>
      <c r="G20" s="117"/>
      <c r="H20" s="117"/>
    </row>
    <row r="21" spans="1:8">
      <c r="A21" s="226"/>
      <c r="B21" s="226"/>
      <c r="C21" s="263" t="s">
        <v>105</v>
      </c>
      <c r="D21" s="118">
        <f>SUM(E21:H21)</f>
        <v>-16326.6</v>
      </c>
      <c r="E21" s="119">
        <f>+E22+E23</f>
        <v>0</v>
      </c>
      <c r="F21" s="119">
        <f t="shared" ref="F21:H21" si="6">+F22+F23</f>
        <v>-12653.9</v>
      </c>
      <c r="G21" s="119">
        <f t="shared" si="6"/>
        <v>-3672.7000000000003</v>
      </c>
      <c r="H21" s="119">
        <f t="shared" si="6"/>
        <v>0</v>
      </c>
    </row>
    <row r="22" spans="1:8" ht="54">
      <c r="A22" s="374"/>
      <c r="B22" s="374"/>
      <c r="C22" s="210" t="s">
        <v>218</v>
      </c>
      <c r="D22" s="120">
        <f t="shared" ref="D22:D23" si="7">+E22+F22+G22+H22</f>
        <v>-12653.9</v>
      </c>
      <c r="E22" s="120"/>
      <c r="F22" s="120">
        <f>+'Հավելված N 8'!I14</f>
        <v>-12653.9</v>
      </c>
      <c r="G22" s="120"/>
      <c r="H22" s="120"/>
    </row>
    <row r="23" spans="1:8" ht="36">
      <c r="A23" s="374"/>
      <c r="B23" s="374"/>
      <c r="C23" s="210" t="s">
        <v>196</v>
      </c>
      <c r="D23" s="120">
        <f t="shared" si="7"/>
        <v>-3672.7000000000003</v>
      </c>
      <c r="E23" s="120"/>
      <c r="F23" s="120"/>
      <c r="G23" s="120">
        <f>+'Հավելված N 8'!I16+'Հավելված N 8'!I17</f>
        <v>-3672.7000000000003</v>
      </c>
      <c r="H23" s="120"/>
    </row>
    <row r="24" spans="1:8" ht="50.75">
      <c r="A24" s="306">
        <v>1168</v>
      </c>
      <c r="B24" s="306">
        <v>32007</v>
      </c>
      <c r="C24" s="229" t="s">
        <v>198</v>
      </c>
      <c r="D24" s="110">
        <f>+E24+F24+G24+H24</f>
        <v>-69134.7</v>
      </c>
      <c r="E24" s="110">
        <f>+E26</f>
        <v>0</v>
      </c>
      <c r="F24" s="110">
        <f t="shared" ref="F24:H24" si="8">+F26</f>
        <v>0</v>
      </c>
      <c r="G24" s="110">
        <f t="shared" si="8"/>
        <v>0</v>
      </c>
      <c r="H24" s="110">
        <f t="shared" si="8"/>
        <v>-69134.7</v>
      </c>
    </row>
    <row r="25" spans="1:8">
      <c r="A25" s="300"/>
      <c r="B25" s="300"/>
      <c r="C25" s="134" t="s">
        <v>8</v>
      </c>
      <c r="D25" s="117"/>
      <c r="E25" s="117"/>
      <c r="F25" s="117"/>
      <c r="G25" s="117"/>
      <c r="H25" s="117"/>
    </row>
    <row r="26" spans="1:8">
      <c r="A26" s="226"/>
      <c r="B26" s="226"/>
      <c r="C26" s="135" t="s">
        <v>105</v>
      </c>
      <c r="D26" s="118">
        <f>SUM(E26:H26)</f>
        <v>-69134.7</v>
      </c>
      <c r="E26" s="119">
        <f>+E27+E28+E29+E30</f>
        <v>0</v>
      </c>
      <c r="F26" s="119">
        <f t="shared" ref="F26:H26" si="9">+F27+F28+F29+F30</f>
        <v>0</v>
      </c>
      <c r="G26" s="119">
        <f t="shared" si="9"/>
        <v>0</v>
      </c>
      <c r="H26" s="119">
        <f t="shared" si="9"/>
        <v>-69134.7</v>
      </c>
    </row>
    <row r="27" spans="1:8" ht="36">
      <c r="A27" s="371"/>
      <c r="B27" s="371"/>
      <c r="C27" s="203" t="s">
        <v>233</v>
      </c>
      <c r="D27" s="120">
        <f t="shared" ref="D27:D30" si="10">+E27+F27+G27+H27</f>
        <v>-462.9</v>
      </c>
      <c r="E27" s="120"/>
      <c r="F27" s="120"/>
      <c r="G27" s="120"/>
      <c r="H27" s="120">
        <f>+'Հավելված N 8'!I20+'Հավելված N 8'!I22</f>
        <v>-462.9</v>
      </c>
    </row>
    <row r="28" spans="1:8">
      <c r="A28" s="373"/>
      <c r="B28" s="373"/>
      <c r="C28" s="203" t="s">
        <v>199</v>
      </c>
      <c r="D28" s="120">
        <f t="shared" si="10"/>
        <v>-5002.5</v>
      </c>
      <c r="E28" s="230"/>
      <c r="F28" s="230"/>
      <c r="G28" s="230"/>
      <c r="H28" s="230">
        <f>+'Հավելված N 8'!I21+'Հավելված N 8'!I23</f>
        <v>-5002.5</v>
      </c>
    </row>
    <row r="29" spans="1:8" ht="36">
      <c r="A29" s="373"/>
      <c r="B29" s="373"/>
      <c r="C29" s="203" t="s">
        <v>232</v>
      </c>
      <c r="D29" s="120">
        <f t="shared" si="10"/>
        <v>-60369.299999999996</v>
      </c>
      <c r="E29" s="230"/>
      <c r="F29" s="230"/>
      <c r="G29" s="230"/>
      <c r="H29" s="230">
        <f>+'Հավելված N 8'!I24+'Հավելված N 8'!I25+'Հավելված N 8'!I26+'Հավելված N 8'!I27+'Հավելված N 8'!I28</f>
        <v>-60369.299999999996</v>
      </c>
    </row>
    <row r="30" spans="1:8" ht="36">
      <c r="A30" s="372"/>
      <c r="B30" s="372"/>
      <c r="C30" s="203" t="s">
        <v>285</v>
      </c>
      <c r="D30" s="120">
        <f t="shared" si="10"/>
        <v>-3300</v>
      </c>
      <c r="E30" s="230"/>
      <c r="F30" s="230"/>
      <c r="G30" s="230"/>
      <c r="H30" s="230">
        <f>+'Հավելված N 8'!I29+'Հավելված N 8'!I30</f>
        <v>-3300</v>
      </c>
    </row>
    <row r="31" spans="1:8" s="1" customFormat="1" ht="50.75">
      <c r="A31" s="303">
        <v>1183</v>
      </c>
      <c r="B31" s="303">
        <v>32007</v>
      </c>
      <c r="C31" s="229" t="s">
        <v>267</v>
      </c>
      <c r="D31" s="236">
        <f>SUM(E31:H31)</f>
        <v>-145971.5</v>
      </c>
      <c r="E31" s="236">
        <f>+E33</f>
        <v>-145971.5</v>
      </c>
      <c r="F31" s="236">
        <f t="shared" ref="F31:H31" si="11">+F33</f>
        <v>0</v>
      </c>
      <c r="G31" s="236">
        <f t="shared" si="11"/>
        <v>0</v>
      </c>
      <c r="H31" s="236">
        <f t="shared" si="11"/>
        <v>0</v>
      </c>
    </row>
    <row r="32" spans="1:8">
      <c r="A32" s="233"/>
      <c r="B32" s="233"/>
      <c r="C32" s="311" t="s">
        <v>8</v>
      </c>
      <c r="D32" s="233"/>
      <c r="E32" s="233"/>
      <c r="F32" s="233"/>
      <c r="G32" s="233"/>
      <c r="H32" s="233"/>
    </row>
    <row r="33" spans="1:9" s="1" customFormat="1">
      <c r="A33" s="299"/>
      <c r="B33" s="299"/>
      <c r="C33" s="231" t="s">
        <v>105</v>
      </c>
      <c r="D33" s="314">
        <f>SUM(E33:H33)</f>
        <v>-145971.5</v>
      </c>
      <c r="E33" s="237">
        <f>+E34+E35+E36+E37</f>
        <v>-145971.5</v>
      </c>
      <c r="F33" s="237">
        <f t="shared" ref="F33:H33" si="12">+F34+F35+F36+F37</f>
        <v>0</v>
      </c>
      <c r="G33" s="237">
        <f t="shared" si="12"/>
        <v>0</v>
      </c>
      <c r="H33" s="237">
        <f t="shared" si="12"/>
        <v>0</v>
      </c>
    </row>
    <row r="34" spans="1:9" ht="36">
      <c r="A34" s="371"/>
      <c r="B34" s="371"/>
      <c r="C34" s="203" t="s">
        <v>268</v>
      </c>
      <c r="D34" s="238">
        <f>SUM(E34:H34)</f>
        <v>-25328.6</v>
      </c>
      <c r="E34" s="238">
        <f>+'Հավելված N 8'!I47+'Հավելված N 8'!I52+'Հավելված N 8'!I56</f>
        <v>-25328.6</v>
      </c>
      <c r="F34" s="239"/>
      <c r="G34" s="234"/>
      <c r="H34" s="234"/>
    </row>
    <row r="35" spans="1:9" ht="36">
      <c r="A35" s="373"/>
      <c r="B35" s="373"/>
      <c r="C35" s="203" t="s">
        <v>269</v>
      </c>
      <c r="D35" s="238">
        <f t="shared" ref="D35:D37" si="13">SUM(E35:H35)</f>
        <v>-19615.8</v>
      </c>
      <c r="E35" s="238">
        <f>+'Հավելված N 8'!I48+'Հավելված N 8'!I53+'Հավելված N 8'!I57</f>
        <v>-19615.8</v>
      </c>
      <c r="F35" s="239"/>
      <c r="G35" s="234"/>
      <c r="H35" s="234"/>
    </row>
    <row r="36" spans="1:9" ht="36">
      <c r="A36" s="373"/>
      <c r="B36" s="373"/>
      <c r="C36" s="203" t="s">
        <v>270</v>
      </c>
      <c r="D36" s="238">
        <f t="shared" si="13"/>
        <v>-55353.900000000009</v>
      </c>
      <c r="E36" s="238">
        <f>+'Հավելված N 8'!I50+'Հավելված N 8'!I54+'Հավելված N 8'!I58</f>
        <v>-55353.900000000009</v>
      </c>
      <c r="F36" s="239"/>
      <c r="G36" s="234"/>
      <c r="H36" s="234"/>
    </row>
    <row r="37" spans="1:9" ht="36">
      <c r="A37" s="372"/>
      <c r="B37" s="372"/>
      <c r="C37" s="203" t="s">
        <v>271</v>
      </c>
      <c r="D37" s="238">
        <f t="shared" si="13"/>
        <v>-45673.200000000004</v>
      </c>
      <c r="E37" s="238">
        <f>+'Հավելված N 8'!I49+'Հավելված N 8'!I55+'Հավելված N 8'!I59</f>
        <v>-45673.200000000004</v>
      </c>
      <c r="F37" s="239"/>
      <c r="G37" s="234"/>
      <c r="H37" s="234"/>
    </row>
    <row r="38" spans="1:9" ht="33.85">
      <c r="A38" s="306">
        <v>1183</v>
      </c>
      <c r="B38" s="306">
        <v>32012</v>
      </c>
      <c r="C38" s="229" t="s">
        <v>75</v>
      </c>
      <c r="D38" s="110">
        <f>+E38+F38+G38+H38</f>
        <v>-300344.90000000002</v>
      </c>
      <c r="E38" s="110">
        <f>+E40+E42+E44+E46+E49+E52</f>
        <v>0</v>
      </c>
      <c r="F38" s="110">
        <f t="shared" ref="F38:H38" si="14">+F40+F42+F44+F46+F49+F52</f>
        <v>0</v>
      </c>
      <c r="G38" s="110">
        <f t="shared" si="14"/>
        <v>0</v>
      </c>
      <c r="H38" s="110">
        <f t="shared" si="14"/>
        <v>-300344.90000000002</v>
      </c>
      <c r="I38" s="240"/>
    </row>
    <row r="39" spans="1:9">
      <c r="A39" s="300"/>
      <c r="B39" s="300"/>
      <c r="C39" s="116" t="s">
        <v>8</v>
      </c>
      <c r="D39" s="117"/>
      <c r="E39" s="117"/>
      <c r="F39" s="117"/>
      <c r="G39" s="117"/>
      <c r="H39" s="117"/>
    </row>
    <row r="40" spans="1:9" s="1" customFormat="1">
      <c r="A40" s="235"/>
      <c r="B40" s="235"/>
      <c r="C40" s="232" t="s">
        <v>234</v>
      </c>
      <c r="D40" s="314">
        <f>SUM(E40:H40)</f>
        <v>-30159.599999999999</v>
      </c>
      <c r="E40" s="241">
        <f>+E41</f>
        <v>0</v>
      </c>
      <c r="F40" s="241">
        <f t="shared" ref="F40:H40" si="15">+F41</f>
        <v>0</v>
      </c>
      <c r="G40" s="241">
        <f t="shared" si="15"/>
        <v>0</v>
      </c>
      <c r="H40" s="241">
        <f t="shared" si="15"/>
        <v>-30159.599999999999</v>
      </c>
    </row>
    <row r="41" spans="1:9">
      <c r="A41" s="235"/>
      <c r="B41" s="235"/>
      <c r="C41" s="206" t="s">
        <v>235</v>
      </c>
      <c r="D41" s="238">
        <f t="shared" ref="D41" si="16">SUM(E41:H41)</f>
        <v>-30159.599999999999</v>
      </c>
      <c r="E41" s="230"/>
      <c r="F41" s="230"/>
      <c r="G41" s="230"/>
      <c r="H41" s="230">
        <f>-50000+19840.4</f>
        <v>-30159.599999999999</v>
      </c>
    </row>
    <row r="42" spans="1:9" s="1" customFormat="1">
      <c r="A42" s="235"/>
      <c r="B42" s="235"/>
      <c r="C42" s="232" t="s">
        <v>131</v>
      </c>
      <c r="D42" s="314">
        <f>SUM(E42:H42)</f>
        <v>-32654.7</v>
      </c>
      <c r="E42" s="241">
        <f>+E43</f>
        <v>0</v>
      </c>
      <c r="F42" s="241">
        <f t="shared" ref="F42" si="17">+F43</f>
        <v>0</v>
      </c>
      <c r="G42" s="241">
        <f t="shared" ref="G42" si="18">+G43</f>
        <v>0</v>
      </c>
      <c r="H42" s="241">
        <f t="shared" ref="H42" si="19">+H43</f>
        <v>-32654.7</v>
      </c>
    </row>
    <row r="43" spans="1:9">
      <c r="A43" s="235"/>
      <c r="B43" s="235"/>
      <c r="C43" s="206" t="s">
        <v>236</v>
      </c>
      <c r="D43" s="238">
        <f t="shared" ref="D43:D54" si="20">SUM(E43:H43)</f>
        <v>-32654.7</v>
      </c>
      <c r="E43" s="230"/>
      <c r="F43" s="230"/>
      <c r="G43" s="230"/>
      <c r="H43" s="230">
        <f>-50000+17345.3</f>
        <v>-32654.7</v>
      </c>
    </row>
    <row r="44" spans="1:9" s="1" customFormat="1">
      <c r="A44" s="235"/>
      <c r="B44" s="235"/>
      <c r="C44" s="232" t="s">
        <v>237</v>
      </c>
      <c r="D44" s="314">
        <f t="shared" si="20"/>
        <v>-32654.7</v>
      </c>
      <c r="E44" s="241">
        <f>+E45</f>
        <v>0</v>
      </c>
      <c r="F44" s="241">
        <f t="shared" ref="F44" si="21">+F45</f>
        <v>0</v>
      </c>
      <c r="G44" s="241">
        <f t="shared" ref="G44" si="22">+G45</f>
        <v>0</v>
      </c>
      <c r="H44" s="241">
        <f t="shared" ref="H44" si="23">+H45</f>
        <v>-32654.7</v>
      </c>
    </row>
    <row r="45" spans="1:9">
      <c r="A45" s="235"/>
      <c r="B45" s="235"/>
      <c r="C45" s="206" t="s">
        <v>238</v>
      </c>
      <c r="D45" s="238">
        <f t="shared" si="20"/>
        <v>-32654.7</v>
      </c>
      <c r="E45" s="230"/>
      <c r="F45" s="230"/>
      <c r="G45" s="230"/>
      <c r="H45" s="230">
        <f>-50000+17345.3</f>
        <v>-32654.7</v>
      </c>
    </row>
    <row r="46" spans="1:9" s="1" customFormat="1">
      <c r="A46" s="235"/>
      <c r="B46" s="235"/>
      <c r="C46" s="232" t="s">
        <v>239</v>
      </c>
      <c r="D46" s="314">
        <f t="shared" si="20"/>
        <v>-60319.199999999997</v>
      </c>
      <c r="E46" s="225">
        <f>+E47+E48</f>
        <v>0</v>
      </c>
      <c r="F46" s="225">
        <f t="shared" ref="F46:H46" si="24">+F47+F48</f>
        <v>0</v>
      </c>
      <c r="G46" s="225">
        <f t="shared" si="24"/>
        <v>0</v>
      </c>
      <c r="H46" s="225">
        <f t="shared" si="24"/>
        <v>-60319.199999999997</v>
      </c>
    </row>
    <row r="47" spans="1:9">
      <c r="A47" s="371"/>
      <c r="B47" s="371"/>
      <c r="C47" s="206" t="s">
        <v>240</v>
      </c>
      <c r="D47" s="238">
        <f t="shared" si="20"/>
        <v>-30159.599999999999</v>
      </c>
      <c r="E47" s="230"/>
      <c r="F47" s="230"/>
      <c r="G47" s="230"/>
      <c r="H47" s="230">
        <f t="shared" ref="H47:H48" si="25">-50000+19840.4</f>
        <v>-30159.599999999999</v>
      </c>
    </row>
    <row r="48" spans="1:9">
      <c r="A48" s="372"/>
      <c r="B48" s="372"/>
      <c r="C48" s="206" t="s">
        <v>241</v>
      </c>
      <c r="D48" s="238">
        <f t="shared" si="20"/>
        <v>-30159.599999999999</v>
      </c>
      <c r="E48" s="230"/>
      <c r="F48" s="230"/>
      <c r="G48" s="230"/>
      <c r="H48" s="230">
        <f t="shared" si="25"/>
        <v>-30159.599999999999</v>
      </c>
    </row>
    <row r="49" spans="1:9" s="1" customFormat="1">
      <c r="A49" s="235"/>
      <c r="B49" s="235"/>
      <c r="C49" s="232" t="s">
        <v>242</v>
      </c>
      <c r="D49" s="314">
        <f t="shared" si="20"/>
        <v>-100000</v>
      </c>
      <c r="E49" s="225">
        <f>+E50+E51</f>
        <v>0</v>
      </c>
      <c r="F49" s="225">
        <f t="shared" ref="F49" si="26">+F50+F51</f>
        <v>0</v>
      </c>
      <c r="G49" s="225">
        <f t="shared" ref="G49" si="27">+G50+G51</f>
        <v>0</v>
      </c>
      <c r="H49" s="225">
        <f t="shared" ref="H49" si="28">+H50+H51</f>
        <v>-100000</v>
      </c>
    </row>
    <row r="50" spans="1:9">
      <c r="A50" s="371"/>
      <c r="B50" s="371"/>
      <c r="C50" s="206" t="s">
        <v>243</v>
      </c>
      <c r="D50" s="238">
        <f t="shared" si="20"/>
        <v>-50000</v>
      </c>
      <c r="E50" s="230"/>
      <c r="F50" s="230"/>
      <c r="G50" s="230"/>
      <c r="H50" s="230">
        <v>-50000</v>
      </c>
    </row>
    <row r="51" spans="1:9">
      <c r="A51" s="372"/>
      <c r="B51" s="372"/>
      <c r="C51" s="206" t="s">
        <v>244</v>
      </c>
      <c r="D51" s="238">
        <f t="shared" si="20"/>
        <v>-50000</v>
      </c>
      <c r="E51" s="230"/>
      <c r="F51" s="230"/>
      <c r="G51" s="230"/>
      <c r="H51" s="230">
        <v>-50000</v>
      </c>
    </row>
    <row r="52" spans="1:9" s="1" customFormat="1">
      <c r="A52" s="235"/>
      <c r="B52" s="235"/>
      <c r="C52" s="232" t="s">
        <v>245</v>
      </c>
      <c r="D52" s="314">
        <f t="shared" si="20"/>
        <v>-44556.7</v>
      </c>
      <c r="E52" s="225">
        <f>+E53+E54</f>
        <v>0</v>
      </c>
      <c r="F52" s="225">
        <f t="shared" ref="F52" si="29">+F53+F54</f>
        <v>0</v>
      </c>
      <c r="G52" s="225">
        <f t="shared" ref="G52" si="30">+G53+G54</f>
        <v>0</v>
      </c>
      <c r="H52" s="225">
        <f t="shared" ref="H52" si="31">+H53+H54</f>
        <v>-44556.7</v>
      </c>
    </row>
    <row r="53" spans="1:9">
      <c r="A53" s="371"/>
      <c r="B53" s="371"/>
      <c r="C53" s="206" t="s">
        <v>246</v>
      </c>
      <c r="D53" s="238">
        <f t="shared" si="20"/>
        <v>-32654.7</v>
      </c>
      <c r="E53" s="230"/>
      <c r="F53" s="230"/>
      <c r="G53" s="230"/>
      <c r="H53" s="230">
        <f>-50000+17345.3</f>
        <v>-32654.7</v>
      </c>
    </row>
    <row r="54" spans="1:9">
      <c r="A54" s="372"/>
      <c r="B54" s="372"/>
      <c r="C54" s="206" t="s">
        <v>247</v>
      </c>
      <c r="D54" s="238">
        <f t="shared" si="20"/>
        <v>-11902</v>
      </c>
      <c r="E54" s="230"/>
      <c r="F54" s="230"/>
      <c r="G54" s="230"/>
      <c r="H54" s="230">
        <f>-23800+11898</f>
        <v>-11902</v>
      </c>
    </row>
    <row r="55" spans="1:9">
      <c r="A55" s="233"/>
      <c r="B55" s="233"/>
      <c r="C55" s="233"/>
      <c r="D55" s="233"/>
      <c r="E55" s="233"/>
      <c r="F55" s="233"/>
      <c r="G55" s="233"/>
      <c r="H55" s="233"/>
    </row>
    <row r="56" spans="1:9" ht="39" customHeight="1">
      <c r="A56" s="112"/>
      <c r="B56" s="113"/>
      <c r="C56" s="113" t="s">
        <v>356</v>
      </c>
      <c r="D56" s="77">
        <f>SUM(E56:H56)</f>
        <v>2338806.2999999998</v>
      </c>
      <c r="E56" s="77">
        <f>+E58</f>
        <v>2338806.2999999998</v>
      </c>
      <c r="F56" s="77">
        <f t="shared" ref="F56:H56" si="32">+F58</f>
        <v>0</v>
      </c>
      <c r="G56" s="77">
        <f t="shared" si="32"/>
        <v>0</v>
      </c>
      <c r="H56" s="77">
        <f t="shared" si="32"/>
        <v>0</v>
      </c>
      <c r="I56" s="72"/>
    </row>
    <row r="57" spans="1:9">
      <c r="A57" s="112"/>
      <c r="B57" s="112"/>
      <c r="C57" s="112" t="s">
        <v>43</v>
      </c>
      <c r="D57" s="114"/>
      <c r="E57" s="114"/>
      <c r="F57" s="114"/>
      <c r="G57" s="114"/>
      <c r="H57" s="114"/>
    </row>
    <row r="58" spans="1:9" ht="39" customHeight="1">
      <c r="A58" s="302">
        <v>1169</v>
      </c>
      <c r="B58" s="302">
        <v>31001</v>
      </c>
      <c r="C58" s="229" t="s">
        <v>357</v>
      </c>
      <c r="D58" s="199">
        <f>+E58+F58+G58+H58</f>
        <v>2338806.2999999998</v>
      </c>
      <c r="E58" s="236">
        <v>2338806.2999999998</v>
      </c>
      <c r="F58" s="236">
        <v>0</v>
      </c>
      <c r="G58" s="236">
        <v>0</v>
      </c>
      <c r="H58" s="236">
        <v>0</v>
      </c>
      <c r="I58" s="72"/>
    </row>
  </sheetData>
  <mergeCells count="20">
    <mergeCell ref="B22:B23"/>
    <mergeCell ref="A22:A23"/>
    <mergeCell ref="F1:H1"/>
    <mergeCell ref="F2:H2"/>
    <mergeCell ref="F3:H3"/>
    <mergeCell ref="A5:H6"/>
    <mergeCell ref="A9:B9"/>
    <mergeCell ref="C9:C10"/>
    <mergeCell ref="D9:D10"/>
    <mergeCell ref="E9:H9"/>
    <mergeCell ref="B53:B54"/>
    <mergeCell ref="A53:A54"/>
    <mergeCell ref="B34:B37"/>
    <mergeCell ref="A34:A37"/>
    <mergeCell ref="B27:B30"/>
    <mergeCell ref="A27:A30"/>
    <mergeCell ref="B47:B48"/>
    <mergeCell ref="A47:A48"/>
    <mergeCell ref="B50:B51"/>
    <mergeCell ref="A50:A51"/>
  </mergeCells>
  <pageMargins left="0.7" right="0.7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71"/>
  <sheetViews>
    <sheetView topLeftCell="A16" zoomScale="90" zoomScaleNormal="90" workbookViewId="0">
      <selection activeCell="F9" sqref="F9"/>
    </sheetView>
  </sheetViews>
  <sheetFormatPr defaultColWidth="9.09765625" defaultRowHeight="18"/>
  <cols>
    <col min="1" max="1" width="9.09765625" style="3"/>
    <col min="2" max="3" width="9.8984375" style="3" customWidth="1"/>
    <col min="4" max="4" width="54.296875" style="3" customWidth="1"/>
    <col min="5" max="5" width="33.09765625" style="3" customWidth="1"/>
    <col min="6" max="6" width="50.09765625" style="3" customWidth="1"/>
    <col min="7" max="8" width="9.09765625" style="3"/>
    <col min="9" max="9" width="12.296875" style="3" customWidth="1"/>
    <col min="10" max="16384" width="9.09765625" style="3"/>
  </cols>
  <sheetData>
    <row r="1" spans="2:6" s="307" customFormat="1" ht="37.5" customHeight="1">
      <c r="D1" s="375" t="s">
        <v>311</v>
      </c>
      <c r="E1" s="375"/>
    </row>
    <row r="2" spans="2:6" s="307" customFormat="1" ht="17.45" customHeight="1">
      <c r="D2" s="376" t="s">
        <v>309</v>
      </c>
      <c r="E2" s="376"/>
    </row>
    <row r="3" spans="2:6" s="307" customFormat="1" ht="17.45" customHeight="1">
      <c r="D3" s="376" t="s">
        <v>310</v>
      </c>
      <c r="E3" s="376"/>
    </row>
    <row r="4" spans="2:6" ht="13.5" customHeight="1">
      <c r="D4" s="122"/>
      <c r="E4" s="122"/>
    </row>
    <row r="5" spans="2:6" ht="85.5" customHeight="1">
      <c r="B5" s="392" t="s">
        <v>360</v>
      </c>
      <c r="C5" s="392"/>
      <c r="D5" s="392"/>
      <c r="E5" s="392"/>
    </row>
    <row r="6" spans="2:6">
      <c r="E6" s="27"/>
    </row>
    <row r="7" spans="2:6">
      <c r="E7" s="27"/>
    </row>
    <row r="8" spans="2:6">
      <c r="E8" s="296" t="s">
        <v>13</v>
      </c>
    </row>
    <row r="9" spans="2:6" ht="111" customHeight="1">
      <c r="B9" s="379" t="s">
        <v>99</v>
      </c>
      <c r="C9" s="380"/>
      <c r="D9" s="381" t="s">
        <v>106</v>
      </c>
      <c r="E9" s="131" t="s">
        <v>71</v>
      </c>
    </row>
    <row r="10" spans="2:6" ht="23.9" customHeight="1">
      <c r="B10" s="394" t="s">
        <v>36</v>
      </c>
      <c r="C10" s="396" t="s">
        <v>37</v>
      </c>
      <c r="D10" s="393"/>
      <c r="E10" s="383" t="s">
        <v>107</v>
      </c>
    </row>
    <row r="11" spans="2:6" ht="59.9" customHeight="1">
      <c r="B11" s="395"/>
      <c r="C11" s="396"/>
      <c r="D11" s="382"/>
      <c r="E11" s="384"/>
      <c r="F11" s="27"/>
    </row>
    <row r="12" spans="2:6">
      <c r="B12" s="304"/>
      <c r="C12" s="315"/>
      <c r="D12" s="297" t="s">
        <v>358</v>
      </c>
      <c r="E12" s="298">
        <f>+E14+E67</f>
        <v>1601620.4999999998</v>
      </c>
      <c r="F12" s="27"/>
    </row>
    <row r="13" spans="2:6">
      <c r="B13" s="304"/>
      <c r="C13" s="315"/>
      <c r="D13" s="297" t="s">
        <v>40</v>
      </c>
      <c r="E13" s="298"/>
      <c r="F13" s="27"/>
    </row>
    <row r="14" spans="2:6" ht="33.85">
      <c r="B14" s="305"/>
      <c r="C14" s="305"/>
      <c r="D14" s="123" t="s">
        <v>39</v>
      </c>
      <c r="E14" s="77">
        <f>+E16+E22+E29+E38+E47</f>
        <v>-737185.8</v>
      </c>
      <c r="F14" s="72"/>
    </row>
    <row r="15" spans="2:6">
      <c r="B15" s="305"/>
      <c r="C15" s="305"/>
      <c r="D15" s="124" t="s">
        <v>108</v>
      </c>
      <c r="E15" s="107"/>
    </row>
    <row r="16" spans="2:6" ht="33.85">
      <c r="B16" s="306">
        <v>1146</v>
      </c>
      <c r="C16" s="306">
        <v>12010</v>
      </c>
      <c r="D16" s="229" t="s">
        <v>265</v>
      </c>
      <c r="E16" s="110">
        <f>+E18</f>
        <v>-205408.1</v>
      </c>
    </row>
    <row r="17" spans="2:5">
      <c r="B17" s="306"/>
      <c r="C17" s="306"/>
      <c r="D17" s="112" t="s">
        <v>109</v>
      </c>
      <c r="E17" s="137"/>
    </row>
    <row r="18" spans="2:5">
      <c r="B18" s="141"/>
      <c r="C18" s="141"/>
      <c r="D18" s="136" t="s">
        <v>129</v>
      </c>
      <c r="E18" s="125">
        <f>+E20</f>
        <v>-205408.1</v>
      </c>
    </row>
    <row r="19" spans="2:5">
      <c r="B19" s="142"/>
      <c r="C19" s="142"/>
      <c r="D19" s="112" t="s">
        <v>110</v>
      </c>
      <c r="E19" s="138"/>
    </row>
    <row r="20" spans="2:5">
      <c r="B20" s="397"/>
      <c r="C20" s="397"/>
      <c r="D20" s="263" t="s">
        <v>131</v>
      </c>
      <c r="E20" s="139">
        <f>+E21</f>
        <v>-205408.1</v>
      </c>
    </row>
    <row r="21" spans="2:5" ht="54">
      <c r="B21" s="397"/>
      <c r="C21" s="397"/>
      <c r="D21" s="203" t="s">
        <v>266</v>
      </c>
      <c r="E21" s="140">
        <f>+'Հավելված N 3'!D18</f>
        <v>-205408.1</v>
      </c>
    </row>
    <row r="22" spans="2:5" ht="33.85">
      <c r="B22" s="306">
        <v>1168</v>
      </c>
      <c r="C22" s="306">
        <v>32001</v>
      </c>
      <c r="D22" s="115" t="s">
        <v>217</v>
      </c>
      <c r="E22" s="110">
        <f>+E24</f>
        <v>-16326.6</v>
      </c>
    </row>
    <row r="23" spans="2:5">
      <c r="B23" s="306"/>
      <c r="C23" s="306"/>
      <c r="D23" s="112" t="s">
        <v>109</v>
      </c>
      <c r="E23" s="137"/>
    </row>
    <row r="24" spans="2:5" ht="33.85">
      <c r="B24" s="301"/>
      <c r="C24" s="301"/>
      <c r="D24" s="136" t="s">
        <v>26</v>
      </c>
      <c r="E24" s="125">
        <f>+E26</f>
        <v>-16326.6</v>
      </c>
    </row>
    <row r="25" spans="2:5">
      <c r="B25" s="301"/>
      <c r="C25" s="301"/>
      <c r="D25" s="112" t="s">
        <v>110</v>
      </c>
      <c r="E25" s="138"/>
    </row>
    <row r="26" spans="2:5">
      <c r="B26" s="388"/>
      <c r="C26" s="388"/>
      <c r="D26" s="121" t="s">
        <v>105</v>
      </c>
      <c r="E26" s="139">
        <f>+E27+E28</f>
        <v>-16326.6</v>
      </c>
    </row>
    <row r="27" spans="2:5" ht="54">
      <c r="B27" s="389"/>
      <c r="C27" s="389"/>
      <c r="D27" s="210" t="s">
        <v>218</v>
      </c>
      <c r="E27" s="140">
        <f>+'Հավելված N 3'!D22</f>
        <v>-12653.9</v>
      </c>
    </row>
    <row r="28" spans="2:5" ht="36">
      <c r="B28" s="390"/>
      <c r="C28" s="390"/>
      <c r="D28" s="210" t="s">
        <v>196</v>
      </c>
      <c r="E28" s="140">
        <f>+'Հավելված N 3'!D23</f>
        <v>-3672.7000000000003</v>
      </c>
    </row>
    <row r="29" spans="2:5" ht="34.5" customHeight="1">
      <c r="B29" s="306">
        <v>1168</v>
      </c>
      <c r="C29" s="306">
        <v>32007</v>
      </c>
      <c r="D29" s="229" t="s">
        <v>198</v>
      </c>
      <c r="E29" s="110">
        <f>+E31</f>
        <v>-69134.7</v>
      </c>
    </row>
    <row r="30" spans="2:5">
      <c r="B30" s="306"/>
      <c r="C30" s="306"/>
      <c r="D30" s="112" t="s">
        <v>109</v>
      </c>
      <c r="E30" s="137"/>
    </row>
    <row r="31" spans="2:5" ht="33.85">
      <c r="B31" s="301"/>
      <c r="C31" s="301"/>
      <c r="D31" s="126" t="s">
        <v>26</v>
      </c>
      <c r="E31" s="125">
        <f>+E33</f>
        <v>-69134.7</v>
      </c>
    </row>
    <row r="32" spans="2:5">
      <c r="B32" s="301"/>
      <c r="C32" s="301"/>
      <c r="D32" s="127" t="s">
        <v>110</v>
      </c>
      <c r="E32" s="138"/>
    </row>
    <row r="33" spans="2:5">
      <c r="B33" s="388"/>
      <c r="C33" s="388"/>
      <c r="D33" s="135" t="s">
        <v>105</v>
      </c>
      <c r="E33" s="139">
        <f>+E34+E35+E36+E37</f>
        <v>-69134.7</v>
      </c>
    </row>
    <row r="34" spans="2:5" ht="36">
      <c r="B34" s="389"/>
      <c r="C34" s="389"/>
      <c r="D34" s="203" t="s">
        <v>233</v>
      </c>
      <c r="E34" s="140">
        <f>+'Հավելված N 3'!D27</f>
        <v>-462.9</v>
      </c>
    </row>
    <row r="35" spans="2:5">
      <c r="B35" s="389"/>
      <c r="C35" s="389"/>
      <c r="D35" s="203" t="s">
        <v>199</v>
      </c>
      <c r="E35" s="140">
        <f>+'Հավելված N 3'!D28</f>
        <v>-5002.5</v>
      </c>
    </row>
    <row r="36" spans="2:5" ht="36">
      <c r="B36" s="389"/>
      <c r="C36" s="389"/>
      <c r="D36" s="203" t="s">
        <v>232</v>
      </c>
      <c r="E36" s="140">
        <f>+'Հավելված N 3'!D29</f>
        <v>-60369.299999999996</v>
      </c>
    </row>
    <row r="37" spans="2:5" ht="36">
      <c r="B37" s="390"/>
      <c r="C37" s="390"/>
      <c r="D37" s="203" t="s">
        <v>285</v>
      </c>
      <c r="E37" s="140">
        <f>+'Հավելված N 3'!D30</f>
        <v>-3300</v>
      </c>
    </row>
    <row r="38" spans="2:5" ht="50.75">
      <c r="B38" s="303">
        <v>1183</v>
      </c>
      <c r="C38" s="303">
        <v>32007</v>
      </c>
      <c r="D38" s="229" t="s">
        <v>267</v>
      </c>
      <c r="E38" s="110">
        <f>+E40</f>
        <v>-145971.5</v>
      </c>
    </row>
    <row r="39" spans="2:5">
      <c r="B39" s="306"/>
      <c r="C39" s="306"/>
      <c r="D39" s="112" t="s">
        <v>109</v>
      </c>
      <c r="E39" s="137"/>
    </row>
    <row r="40" spans="2:5">
      <c r="B40" s="141"/>
      <c r="C40" s="141"/>
      <c r="D40" s="136" t="s">
        <v>129</v>
      </c>
      <c r="E40" s="125">
        <f>+E42</f>
        <v>-145971.5</v>
      </c>
    </row>
    <row r="41" spans="2:5">
      <c r="B41" s="142"/>
      <c r="C41" s="142"/>
      <c r="D41" s="112" t="s">
        <v>110</v>
      </c>
      <c r="E41" s="138"/>
    </row>
    <row r="42" spans="2:5">
      <c r="B42" s="388"/>
      <c r="C42" s="388"/>
      <c r="D42" s="231" t="s">
        <v>105</v>
      </c>
      <c r="E42" s="139">
        <f>+E43+E44+E45+E46</f>
        <v>-145971.5</v>
      </c>
    </row>
    <row r="43" spans="2:5" ht="36">
      <c r="B43" s="389"/>
      <c r="C43" s="389"/>
      <c r="D43" s="203" t="s">
        <v>268</v>
      </c>
      <c r="E43" s="140">
        <f>+'Հավելված N 3'!D34</f>
        <v>-25328.6</v>
      </c>
    </row>
    <row r="44" spans="2:5" ht="36">
      <c r="B44" s="389"/>
      <c r="C44" s="389"/>
      <c r="D44" s="203" t="s">
        <v>269</v>
      </c>
      <c r="E44" s="140">
        <f>+'Հավելված N 3'!D35</f>
        <v>-19615.8</v>
      </c>
    </row>
    <row r="45" spans="2:5" ht="36">
      <c r="B45" s="389"/>
      <c r="C45" s="389"/>
      <c r="D45" s="203" t="s">
        <v>270</v>
      </c>
      <c r="E45" s="140">
        <f>+'Հավելված N 3'!D36</f>
        <v>-55353.900000000009</v>
      </c>
    </row>
    <row r="46" spans="2:5" ht="36">
      <c r="B46" s="390"/>
      <c r="C46" s="390"/>
      <c r="D46" s="203" t="s">
        <v>271</v>
      </c>
      <c r="E46" s="140">
        <f>+'Հավելված N 3'!D37</f>
        <v>-45673.200000000004</v>
      </c>
    </row>
    <row r="47" spans="2:5" ht="33.85">
      <c r="B47" s="306">
        <v>1183</v>
      </c>
      <c r="C47" s="306">
        <v>32012</v>
      </c>
      <c r="D47" s="229" t="s">
        <v>75</v>
      </c>
      <c r="E47" s="110">
        <f>+E49</f>
        <v>-300344.90000000002</v>
      </c>
    </row>
    <row r="48" spans="2:5">
      <c r="B48" s="306"/>
      <c r="C48" s="306"/>
      <c r="D48" s="112" t="s">
        <v>109</v>
      </c>
      <c r="E48" s="137"/>
    </row>
    <row r="49" spans="2:5" ht="33.85">
      <c r="B49" s="301"/>
      <c r="C49" s="301"/>
      <c r="D49" s="126" t="s">
        <v>26</v>
      </c>
      <c r="E49" s="125">
        <f>+E51+E53+E55+E57+E60+E63</f>
        <v>-300344.90000000002</v>
      </c>
    </row>
    <row r="50" spans="2:5">
      <c r="B50" s="301"/>
      <c r="C50" s="301"/>
      <c r="D50" s="127" t="s">
        <v>110</v>
      </c>
      <c r="E50" s="138"/>
    </row>
    <row r="51" spans="2:5">
      <c r="B51" s="391"/>
      <c r="C51" s="388"/>
      <c r="D51" s="135" t="s">
        <v>234</v>
      </c>
      <c r="E51" s="139">
        <f>+E52</f>
        <v>-30159.599999999999</v>
      </c>
    </row>
    <row r="52" spans="2:5">
      <c r="B52" s="391"/>
      <c r="C52" s="389"/>
      <c r="D52" s="206" t="s">
        <v>235</v>
      </c>
      <c r="E52" s="140">
        <f>+'Հավելված N 3'!D41</f>
        <v>-30159.599999999999</v>
      </c>
    </row>
    <row r="53" spans="2:5">
      <c r="B53" s="391"/>
      <c r="C53" s="389"/>
      <c r="D53" s="135" t="s">
        <v>131</v>
      </c>
      <c r="E53" s="139">
        <f>+E54</f>
        <v>-32654.7</v>
      </c>
    </row>
    <row r="54" spans="2:5">
      <c r="B54" s="391"/>
      <c r="C54" s="389"/>
      <c r="D54" s="206" t="s">
        <v>236</v>
      </c>
      <c r="E54" s="140">
        <f>+'Հավելված N 3'!D43</f>
        <v>-32654.7</v>
      </c>
    </row>
    <row r="55" spans="2:5">
      <c r="B55" s="391"/>
      <c r="C55" s="389"/>
      <c r="D55" s="135" t="s">
        <v>237</v>
      </c>
      <c r="E55" s="139">
        <f>+E56</f>
        <v>-32654.7</v>
      </c>
    </row>
    <row r="56" spans="2:5">
      <c r="B56" s="391"/>
      <c r="C56" s="389"/>
      <c r="D56" s="206" t="s">
        <v>238</v>
      </c>
      <c r="E56" s="140">
        <f>+'Հավելված N 3'!D45</f>
        <v>-32654.7</v>
      </c>
    </row>
    <row r="57" spans="2:5">
      <c r="B57" s="391"/>
      <c r="C57" s="389"/>
      <c r="D57" s="135" t="s">
        <v>239</v>
      </c>
      <c r="E57" s="139">
        <f>+E58+E59</f>
        <v>-60319.199999999997</v>
      </c>
    </row>
    <row r="58" spans="2:5">
      <c r="B58" s="391"/>
      <c r="C58" s="389"/>
      <c r="D58" s="206" t="s">
        <v>240</v>
      </c>
      <c r="E58" s="140">
        <f>+'Հավելված N 3'!D47</f>
        <v>-30159.599999999999</v>
      </c>
    </row>
    <row r="59" spans="2:5">
      <c r="B59" s="391"/>
      <c r="C59" s="389"/>
      <c r="D59" s="206" t="s">
        <v>241</v>
      </c>
      <c r="E59" s="140">
        <f>+'Հավելված N 3'!D48</f>
        <v>-30159.599999999999</v>
      </c>
    </row>
    <row r="60" spans="2:5">
      <c r="B60" s="391"/>
      <c r="C60" s="389"/>
      <c r="D60" s="135" t="s">
        <v>242</v>
      </c>
      <c r="E60" s="139">
        <f>+E61+E62</f>
        <v>-100000</v>
      </c>
    </row>
    <row r="61" spans="2:5">
      <c r="B61" s="391"/>
      <c r="C61" s="389"/>
      <c r="D61" s="206" t="s">
        <v>243</v>
      </c>
      <c r="E61" s="140">
        <f>+'Հավելված N 3'!D50</f>
        <v>-50000</v>
      </c>
    </row>
    <row r="62" spans="2:5">
      <c r="B62" s="391"/>
      <c r="C62" s="389"/>
      <c r="D62" s="206" t="s">
        <v>244</v>
      </c>
      <c r="E62" s="140">
        <f>+'Հավելված N 3'!D51</f>
        <v>-50000</v>
      </c>
    </row>
    <row r="63" spans="2:5">
      <c r="B63" s="391"/>
      <c r="C63" s="389"/>
      <c r="D63" s="135" t="s">
        <v>245</v>
      </c>
      <c r="E63" s="139">
        <f>+E64+E65</f>
        <v>-44556.7</v>
      </c>
    </row>
    <row r="64" spans="2:5">
      <c r="B64" s="391"/>
      <c r="C64" s="389"/>
      <c r="D64" s="206" t="s">
        <v>246</v>
      </c>
      <c r="E64" s="140">
        <f>+'Հավելված N 3'!D53</f>
        <v>-32654.7</v>
      </c>
    </row>
    <row r="65" spans="2:6">
      <c r="B65" s="391"/>
      <c r="C65" s="390"/>
      <c r="D65" s="206" t="s">
        <v>247</v>
      </c>
      <c r="E65" s="140">
        <f>+'Հավելված N 3'!D54</f>
        <v>-11902</v>
      </c>
    </row>
    <row r="66" spans="2:6">
      <c r="B66" s="233"/>
      <c r="C66" s="233"/>
      <c r="D66" s="233"/>
      <c r="E66" s="233"/>
    </row>
    <row r="67" spans="2:6">
      <c r="B67" s="305"/>
      <c r="C67" s="305"/>
      <c r="D67" s="123" t="s">
        <v>356</v>
      </c>
      <c r="E67" s="77">
        <f>+E69</f>
        <v>2338806.2999999998</v>
      </c>
      <c r="F67" s="72"/>
    </row>
    <row r="68" spans="2:6">
      <c r="B68" s="305"/>
      <c r="C68" s="305"/>
      <c r="D68" s="124" t="s">
        <v>108</v>
      </c>
      <c r="E68" s="107"/>
    </row>
    <row r="69" spans="2:6" ht="33.85">
      <c r="B69" s="306">
        <v>1169</v>
      </c>
      <c r="C69" s="306">
        <v>31001</v>
      </c>
      <c r="D69" s="229" t="s">
        <v>357</v>
      </c>
      <c r="E69" s="110">
        <f>+E71</f>
        <v>2338806.2999999998</v>
      </c>
    </row>
    <row r="70" spans="2:6" ht="20.350000000000001" customHeight="1">
      <c r="B70" s="306"/>
      <c r="C70" s="306"/>
      <c r="D70" s="112" t="s">
        <v>109</v>
      </c>
      <c r="E70" s="137"/>
    </row>
    <row r="71" spans="2:6">
      <c r="B71" s="310"/>
      <c r="C71" s="310"/>
      <c r="D71" s="136" t="s">
        <v>295</v>
      </c>
      <c r="E71" s="125">
        <v>2338806.2999999998</v>
      </c>
    </row>
  </sheetData>
  <mergeCells count="19">
    <mergeCell ref="B42:B46"/>
    <mergeCell ref="C42:C46"/>
    <mergeCell ref="B51:B65"/>
    <mergeCell ref="C51:C65"/>
    <mergeCell ref="B5:E5"/>
    <mergeCell ref="B9:C9"/>
    <mergeCell ref="D9:D11"/>
    <mergeCell ref="B10:B11"/>
    <mergeCell ref="C10:C11"/>
    <mergeCell ref="C20:C21"/>
    <mergeCell ref="B20:B21"/>
    <mergeCell ref="E10:E11"/>
    <mergeCell ref="C26:C28"/>
    <mergeCell ref="B26:B28"/>
    <mergeCell ref="D1:E1"/>
    <mergeCell ref="D2:E2"/>
    <mergeCell ref="D3:E3"/>
    <mergeCell ref="C33:C37"/>
    <mergeCell ref="B33:B37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13"/>
  <sheetViews>
    <sheetView zoomScale="85" zoomScaleNormal="85" zoomScaleSheetLayoutView="100" workbookViewId="0">
      <selection activeCell="F8" sqref="F8:F9"/>
    </sheetView>
  </sheetViews>
  <sheetFormatPr defaultColWidth="9.09765625" defaultRowHeight="18"/>
  <cols>
    <col min="1" max="1" width="11.8984375" style="190" customWidth="1"/>
    <col min="2" max="2" width="15.3984375" style="190" customWidth="1"/>
    <col min="3" max="3" width="8" style="190" customWidth="1"/>
    <col min="4" max="4" width="7.8984375" style="211" customWidth="1"/>
    <col min="5" max="5" width="40" style="211" customWidth="1"/>
    <col min="6" max="6" width="62.3984375" style="211" customWidth="1"/>
    <col min="7" max="7" width="26.8984375" style="190" customWidth="1"/>
    <col min="8" max="8" width="13.09765625" style="190" bestFit="1" customWidth="1"/>
    <col min="9" max="9" width="12.09765625" style="190" customWidth="1"/>
    <col min="10" max="16384" width="9.09765625" style="190"/>
  </cols>
  <sheetData>
    <row r="1" spans="1:41" s="3" customFormat="1" ht="36.950000000000003" customHeight="1">
      <c r="F1" s="321" t="s">
        <v>192</v>
      </c>
      <c r="G1" s="321"/>
      <c r="Z1" s="322"/>
      <c r="AA1" s="322"/>
      <c r="AB1" s="322"/>
    </row>
    <row r="2" spans="1:41" s="3" customFormat="1" ht="17.45" customHeight="1">
      <c r="A2" s="74"/>
      <c r="B2" s="74"/>
      <c r="C2" s="74"/>
      <c r="D2" s="74"/>
      <c r="E2" s="74"/>
      <c r="F2" s="322" t="s">
        <v>193</v>
      </c>
      <c r="G2" s="322"/>
      <c r="W2" s="74"/>
      <c r="X2" s="74"/>
      <c r="Y2" s="322"/>
      <c r="Z2" s="322"/>
      <c r="AA2" s="322"/>
      <c r="AB2" s="322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</row>
    <row r="3" spans="1:41" s="3" customFormat="1" ht="17.45" customHeight="1">
      <c r="A3" s="74"/>
      <c r="B3" s="74"/>
      <c r="C3" s="74"/>
      <c r="D3" s="74"/>
      <c r="E3" s="74"/>
      <c r="F3" s="322" t="s">
        <v>194</v>
      </c>
      <c r="G3" s="322"/>
      <c r="W3" s="322"/>
      <c r="X3" s="322"/>
      <c r="Y3" s="322"/>
      <c r="Z3" s="322"/>
      <c r="AA3" s="322"/>
      <c r="AB3" s="322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</row>
    <row r="4" spans="1:41" s="3" customFormat="1">
      <c r="F4" s="128"/>
      <c r="G4" s="128"/>
    </row>
    <row r="5" spans="1:41" s="3" customFormat="1" ht="15.95" customHeight="1">
      <c r="F5" s="128"/>
      <c r="G5" s="128"/>
    </row>
    <row r="6" spans="1:41" s="3" customFormat="1" ht="67.5" customHeight="1">
      <c r="A6" s="392" t="s">
        <v>200</v>
      </c>
      <c r="B6" s="392"/>
      <c r="C6" s="392"/>
      <c r="D6" s="392"/>
      <c r="E6" s="392"/>
      <c r="F6" s="392"/>
      <c r="G6" s="392"/>
    </row>
    <row r="7" spans="1:41" s="3" customFormat="1" ht="40.5" customHeight="1">
      <c r="B7" s="170"/>
      <c r="C7" s="170"/>
      <c r="D7" s="170"/>
      <c r="E7" s="170"/>
      <c r="F7" s="170"/>
      <c r="G7" s="128" t="s">
        <v>13</v>
      </c>
    </row>
    <row r="8" spans="1:41" ht="77.45" customHeight="1">
      <c r="A8" s="404" t="s">
        <v>0</v>
      </c>
      <c r="B8" s="404"/>
      <c r="C8" s="405" t="s">
        <v>195</v>
      </c>
      <c r="D8" s="406"/>
      <c r="E8" s="407"/>
      <c r="F8" s="411" t="s">
        <v>146</v>
      </c>
      <c r="G8" s="189" t="s">
        <v>187</v>
      </c>
    </row>
    <row r="9" spans="1:41" ht="37.5" customHeight="1">
      <c r="A9" s="189" t="s">
        <v>36</v>
      </c>
      <c r="B9" s="189" t="s">
        <v>37</v>
      </c>
      <c r="C9" s="408"/>
      <c r="D9" s="409"/>
      <c r="E9" s="410"/>
      <c r="F9" s="412"/>
      <c r="G9" s="189" t="s">
        <v>2</v>
      </c>
    </row>
    <row r="10" spans="1:41" ht="24" customHeight="1">
      <c r="A10" s="413" t="s">
        <v>26</v>
      </c>
      <c r="B10" s="414"/>
      <c r="C10" s="414"/>
      <c r="D10" s="414"/>
      <c r="E10" s="414"/>
      <c r="F10" s="415"/>
      <c r="G10" s="191">
        <f>+G11</f>
        <v>-4890.5</v>
      </c>
      <c r="H10" s="192"/>
    </row>
    <row r="11" spans="1:41">
      <c r="A11" s="193">
        <v>1183</v>
      </c>
      <c r="B11" s="398" t="s">
        <v>149</v>
      </c>
      <c r="C11" s="399"/>
      <c r="D11" s="399"/>
      <c r="E11" s="400"/>
      <c r="F11" s="195"/>
      <c r="G11" s="196">
        <f>+G12</f>
        <v>-4890.5</v>
      </c>
    </row>
    <row r="12" spans="1:41" ht="33.85">
      <c r="A12" s="197"/>
      <c r="B12" s="193">
        <v>11001</v>
      </c>
      <c r="C12" s="401" t="s">
        <v>150</v>
      </c>
      <c r="D12" s="402"/>
      <c r="E12" s="403"/>
      <c r="F12" s="198" t="s">
        <v>147</v>
      </c>
      <c r="G12" s="199">
        <f>G13</f>
        <v>-4890.5</v>
      </c>
    </row>
    <row r="13" spans="1:41" s="205" customFormat="1">
      <c r="A13" s="200"/>
      <c r="B13" s="201"/>
      <c r="C13" s="202"/>
      <c r="D13" s="203"/>
      <c r="E13" s="203"/>
      <c r="F13" s="203" t="s">
        <v>148</v>
      </c>
      <c r="G13" s="204">
        <v>-4890.5</v>
      </c>
    </row>
  </sheetData>
  <mergeCells count="13">
    <mergeCell ref="F1:G1"/>
    <mergeCell ref="Z1:AB1"/>
    <mergeCell ref="F2:G2"/>
    <mergeCell ref="Y2:AB2"/>
    <mergeCell ref="F3:G3"/>
    <mergeCell ref="W3:AB3"/>
    <mergeCell ref="B11:E11"/>
    <mergeCell ref="C12:E12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1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41"/>
  <sheetViews>
    <sheetView topLeftCell="A133" zoomScale="85" zoomScaleNormal="85" zoomScaleSheetLayoutView="100" workbookViewId="0">
      <selection activeCell="C139" sqref="C139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4" width="28.59765625" style="1" customWidth="1"/>
    <col min="5" max="5" width="32" style="1" customWidth="1"/>
    <col min="6" max="6" width="49.8984375" style="1" customWidth="1"/>
    <col min="7" max="16384" width="9.09765625" style="1"/>
  </cols>
  <sheetData>
    <row r="1" spans="1:4" ht="37.5" customHeight="1">
      <c r="C1" s="436" t="s">
        <v>314</v>
      </c>
      <c r="D1" s="436"/>
    </row>
    <row r="2" spans="1:4" ht="17.45" customHeight="1">
      <c r="C2" s="437" t="s">
        <v>193</v>
      </c>
      <c r="D2" s="437"/>
    </row>
    <row r="3" spans="1:4" ht="17.45" customHeight="1">
      <c r="C3" s="437" t="s">
        <v>194</v>
      </c>
      <c r="D3" s="437"/>
    </row>
    <row r="5" spans="1:4" ht="59.45" customHeight="1">
      <c r="A5" s="264"/>
      <c r="B5" s="438" t="s">
        <v>340</v>
      </c>
      <c r="C5" s="438"/>
      <c r="D5" s="438"/>
    </row>
    <row r="6" spans="1:4" ht="23.45" customHeight="1"/>
    <row r="7" spans="1:4" ht="21.95" customHeight="1">
      <c r="A7" s="432" t="s">
        <v>315</v>
      </c>
      <c r="B7" s="432"/>
      <c r="C7" s="432"/>
      <c r="D7" s="432"/>
    </row>
    <row r="8" spans="1:4" ht="38.9" customHeight="1">
      <c r="C8" s="265" t="s">
        <v>147</v>
      </c>
      <c r="D8" s="266"/>
    </row>
    <row r="9" spans="1:4">
      <c r="B9" s="433" t="s">
        <v>316</v>
      </c>
      <c r="C9" s="434"/>
      <c r="D9" s="435"/>
    </row>
    <row r="10" spans="1:4" s="267" customFormat="1">
      <c r="B10" s="188"/>
      <c r="C10" s="188"/>
      <c r="D10" s="268"/>
    </row>
    <row r="11" spans="1:4" s="267" customFormat="1">
      <c r="B11" s="188"/>
      <c r="C11" s="188"/>
    </row>
    <row r="12" spans="1:4">
      <c r="B12" s="269" t="s">
        <v>183</v>
      </c>
      <c r="C12" s="269" t="s">
        <v>184</v>
      </c>
      <c r="D12" s="234"/>
    </row>
    <row r="13" spans="1:4" ht="36">
      <c r="B13" s="185">
        <v>1045</v>
      </c>
      <c r="C13" s="270" t="s">
        <v>55</v>
      </c>
      <c r="D13" s="271"/>
    </row>
    <row r="15" spans="1:4" s="3" customFormat="1">
      <c r="B15" s="401" t="s">
        <v>185</v>
      </c>
      <c r="C15" s="418"/>
      <c r="D15" s="269"/>
    </row>
    <row r="16" spans="1:4" s="3" customFormat="1" ht="72">
      <c r="B16" s="143" t="s">
        <v>186</v>
      </c>
      <c r="C16" s="256">
        <v>1045</v>
      </c>
      <c r="D16" s="178" t="s">
        <v>187</v>
      </c>
    </row>
    <row r="17" spans="2:5" s="3" customFormat="1">
      <c r="B17" s="143" t="s">
        <v>188</v>
      </c>
      <c r="C17" s="256">
        <v>12004</v>
      </c>
      <c r="D17" s="181" t="s">
        <v>153</v>
      </c>
    </row>
    <row r="18" spans="2:5" s="3" customFormat="1" ht="36">
      <c r="B18" s="143" t="s">
        <v>154</v>
      </c>
      <c r="C18" s="272" t="s">
        <v>168</v>
      </c>
      <c r="D18" s="341"/>
    </row>
    <row r="19" spans="2:5" s="3" customFormat="1" ht="36">
      <c r="B19" s="143" t="s">
        <v>155</v>
      </c>
      <c r="C19" s="272" t="s">
        <v>168</v>
      </c>
      <c r="D19" s="342"/>
    </row>
    <row r="20" spans="2:5" s="3" customFormat="1" ht="36">
      <c r="B20" s="143" t="s">
        <v>156</v>
      </c>
      <c r="C20" s="272" t="s">
        <v>160</v>
      </c>
      <c r="D20" s="342"/>
    </row>
    <row r="21" spans="2:5" s="3" customFormat="1" ht="54">
      <c r="B21" s="185" t="s">
        <v>166</v>
      </c>
      <c r="C21" s="272" t="s">
        <v>167</v>
      </c>
      <c r="D21" s="342"/>
    </row>
    <row r="22" spans="2:5" s="3" customFormat="1">
      <c r="B22" s="419" t="s">
        <v>189</v>
      </c>
      <c r="C22" s="420"/>
      <c r="D22" s="337"/>
    </row>
    <row r="23" spans="2:5" s="3" customFormat="1" ht="18" customHeight="1">
      <c r="B23" s="416" t="s">
        <v>169</v>
      </c>
      <c r="C23" s="417"/>
      <c r="D23" s="275">
        <v>-573</v>
      </c>
    </row>
    <row r="24" spans="2:5" s="3" customFormat="1">
      <c r="B24" s="273" t="s">
        <v>190</v>
      </c>
      <c r="C24" s="273"/>
      <c r="D24" s="274">
        <f>+'Հավելված N 1'!D24</f>
        <v>-200000</v>
      </c>
      <c r="E24" s="72"/>
    </row>
    <row r="25" spans="2:5" s="3" customFormat="1"/>
    <row r="26" spans="2:5" s="3" customFormat="1">
      <c r="B26" s="269" t="s">
        <v>183</v>
      </c>
      <c r="C26" s="269" t="s">
        <v>184</v>
      </c>
      <c r="D26" s="233"/>
    </row>
    <row r="27" spans="2:5" s="3" customFormat="1" ht="36">
      <c r="B27" s="185">
        <v>1111</v>
      </c>
      <c r="C27" s="143" t="s">
        <v>117</v>
      </c>
      <c r="D27" s="269"/>
    </row>
    <row r="28" spans="2:5" s="3" customFormat="1"/>
    <row r="29" spans="2:5" s="3" customFormat="1">
      <c r="B29" s="401" t="s">
        <v>185</v>
      </c>
      <c r="C29" s="418"/>
      <c r="D29" s="269"/>
    </row>
    <row r="30" spans="2:5" s="3" customFormat="1" ht="72">
      <c r="B30" s="143" t="s">
        <v>186</v>
      </c>
      <c r="C30" s="256">
        <v>1111</v>
      </c>
      <c r="D30" s="178" t="s">
        <v>187</v>
      </c>
    </row>
    <row r="31" spans="2:5" s="3" customFormat="1">
      <c r="B31" s="143" t="s">
        <v>188</v>
      </c>
      <c r="C31" s="256">
        <v>12004</v>
      </c>
      <c r="D31" s="181" t="s">
        <v>153</v>
      </c>
    </row>
    <row r="32" spans="2:5" s="3" customFormat="1" ht="36">
      <c r="B32" s="143" t="s">
        <v>154</v>
      </c>
      <c r="C32" s="272" t="s">
        <v>329</v>
      </c>
      <c r="D32" s="341"/>
    </row>
    <row r="33" spans="2:5" s="3" customFormat="1" ht="36">
      <c r="B33" s="143" t="s">
        <v>155</v>
      </c>
      <c r="C33" s="272" t="s">
        <v>330</v>
      </c>
      <c r="D33" s="342"/>
    </row>
    <row r="34" spans="2:5" s="3" customFormat="1" ht="36">
      <c r="B34" s="143" t="s">
        <v>156</v>
      </c>
      <c r="C34" s="272" t="s">
        <v>160</v>
      </c>
      <c r="D34" s="342"/>
    </row>
    <row r="35" spans="2:5" s="3" customFormat="1" ht="54">
      <c r="B35" s="185" t="s">
        <v>166</v>
      </c>
      <c r="C35" s="272" t="s">
        <v>170</v>
      </c>
      <c r="D35" s="342"/>
    </row>
    <row r="36" spans="2:5" s="3" customFormat="1">
      <c r="B36" s="419" t="s">
        <v>189</v>
      </c>
      <c r="C36" s="420"/>
      <c r="D36" s="337"/>
    </row>
    <row r="37" spans="2:5" s="3" customFormat="1" ht="18" customHeight="1">
      <c r="B37" s="416" t="s">
        <v>331</v>
      </c>
      <c r="C37" s="417"/>
      <c r="D37" s="275">
        <v>-300</v>
      </c>
    </row>
    <row r="38" spans="2:5" s="3" customFormat="1" ht="18" customHeight="1">
      <c r="B38" s="416" t="s">
        <v>332</v>
      </c>
      <c r="C38" s="417"/>
      <c r="D38" s="275">
        <v>-350</v>
      </c>
    </row>
    <row r="39" spans="2:5" s="3" customFormat="1">
      <c r="B39" s="273" t="s">
        <v>190</v>
      </c>
      <c r="C39" s="273"/>
      <c r="D39" s="274">
        <f>+'Հավելված N 1'!D37</f>
        <v>-1330000</v>
      </c>
      <c r="E39" s="72"/>
    </row>
    <row r="40" spans="2:5" s="3" customFormat="1"/>
    <row r="41" spans="2:5" s="3" customFormat="1">
      <c r="B41" s="269" t="s">
        <v>183</v>
      </c>
      <c r="C41" s="269" t="s">
        <v>184</v>
      </c>
      <c r="D41" s="233"/>
    </row>
    <row r="42" spans="2:5" s="3" customFormat="1">
      <c r="B42" s="185">
        <v>1146</v>
      </c>
      <c r="C42" s="143" t="s">
        <v>172</v>
      </c>
      <c r="D42" s="269"/>
    </row>
    <row r="43" spans="2:5" s="3" customFormat="1"/>
    <row r="44" spans="2:5" s="3" customFormat="1">
      <c r="B44" s="401" t="s">
        <v>185</v>
      </c>
      <c r="C44" s="418"/>
      <c r="D44" s="269"/>
    </row>
    <row r="45" spans="2:5" s="3" customFormat="1" ht="72">
      <c r="B45" s="143" t="s">
        <v>186</v>
      </c>
      <c r="C45" s="256">
        <v>1146</v>
      </c>
      <c r="D45" s="178" t="s">
        <v>187</v>
      </c>
    </row>
    <row r="46" spans="2:5" s="3" customFormat="1">
      <c r="B46" s="143" t="s">
        <v>188</v>
      </c>
      <c r="C46" s="256">
        <v>11001</v>
      </c>
      <c r="D46" s="181" t="s">
        <v>153</v>
      </c>
    </row>
    <row r="47" spans="2:5" s="3" customFormat="1" ht="36">
      <c r="B47" s="143" t="s">
        <v>154</v>
      </c>
      <c r="C47" s="272" t="s">
        <v>173</v>
      </c>
      <c r="D47" s="341"/>
    </row>
    <row r="48" spans="2:5" s="3" customFormat="1" ht="54">
      <c r="B48" s="143" t="s">
        <v>155</v>
      </c>
      <c r="C48" s="272" t="s">
        <v>174</v>
      </c>
      <c r="D48" s="342"/>
    </row>
    <row r="49" spans="2:5" s="3" customFormat="1" ht="36">
      <c r="B49" s="143" t="s">
        <v>156</v>
      </c>
      <c r="C49" s="272" t="s">
        <v>157</v>
      </c>
      <c r="D49" s="342"/>
    </row>
    <row r="50" spans="2:5" s="3" customFormat="1" ht="72">
      <c r="B50" s="185" t="s">
        <v>175</v>
      </c>
      <c r="C50" s="272" t="s">
        <v>176</v>
      </c>
      <c r="D50" s="342"/>
    </row>
    <row r="51" spans="2:5" s="3" customFormat="1">
      <c r="B51" s="419" t="s">
        <v>189</v>
      </c>
      <c r="C51" s="420"/>
      <c r="D51" s="337"/>
    </row>
    <row r="52" spans="2:5" s="3" customFormat="1">
      <c r="B52" s="273" t="s">
        <v>190</v>
      </c>
      <c r="C52" s="273"/>
      <c r="D52" s="274">
        <f>+'Հավելված N 1'!D50</f>
        <v>-66730</v>
      </c>
      <c r="E52" s="72"/>
    </row>
    <row r="53" spans="2:5" ht="8.35" customHeight="1"/>
    <row r="54" spans="2:5" s="3" customFormat="1">
      <c r="B54" s="401" t="s">
        <v>185</v>
      </c>
      <c r="C54" s="418"/>
      <c r="D54" s="269"/>
    </row>
    <row r="55" spans="2:5" s="3" customFormat="1" ht="72">
      <c r="B55" s="143" t="s">
        <v>186</v>
      </c>
      <c r="C55" s="256">
        <v>1146</v>
      </c>
      <c r="D55" s="178" t="s">
        <v>187</v>
      </c>
    </row>
    <row r="56" spans="2:5" s="3" customFormat="1">
      <c r="B56" s="143" t="s">
        <v>188</v>
      </c>
      <c r="C56" s="256">
        <v>12010</v>
      </c>
      <c r="D56" s="181" t="s">
        <v>153</v>
      </c>
    </row>
    <row r="57" spans="2:5" s="3" customFormat="1" ht="36">
      <c r="B57" s="143" t="s">
        <v>154</v>
      </c>
      <c r="C57" s="272" t="s">
        <v>341</v>
      </c>
      <c r="D57" s="341"/>
    </row>
    <row r="58" spans="2:5" s="3" customFormat="1" ht="36">
      <c r="B58" s="143" t="s">
        <v>155</v>
      </c>
      <c r="C58" s="272" t="s">
        <v>342</v>
      </c>
      <c r="D58" s="342"/>
    </row>
    <row r="59" spans="2:5" s="3" customFormat="1" ht="36">
      <c r="B59" s="143" t="s">
        <v>156</v>
      </c>
      <c r="C59" s="272" t="s">
        <v>160</v>
      </c>
      <c r="D59" s="342"/>
    </row>
    <row r="60" spans="2:5" s="3" customFormat="1" ht="54">
      <c r="B60" s="185" t="s">
        <v>161</v>
      </c>
      <c r="C60" s="272" t="s">
        <v>343</v>
      </c>
      <c r="D60" s="342"/>
    </row>
    <row r="61" spans="2:5" s="3" customFormat="1">
      <c r="B61" s="419" t="s">
        <v>189</v>
      </c>
      <c r="C61" s="420"/>
      <c r="D61" s="337"/>
    </row>
    <row r="62" spans="2:5" s="3" customFormat="1" ht="35.35" customHeight="1">
      <c r="B62" s="416" t="s">
        <v>347</v>
      </c>
      <c r="C62" s="417"/>
      <c r="D62" s="281">
        <v>-1</v>
      </c>
    </row>
    <row r="63" spans="2:5" s="3" customFormat="1">
      <c r="B63" s="273" t="s">
        <v>190</v>
      </c>
      <c r="C63" s="273"/>
      <c r="D63" s="274">
        <f>+'Հավելված N 1'!D56</f>
        <v>-205408.1</v>
      </c>
      <c r="E63" s="72"/>
    </row>
    <row r="65" spans="2:5">
      <c r="B65" s="271" t="s">
        <v>183</v>
      </c>
      <c r="C65" s="422" t="s">
        <v>184</v>
      </c>
      <c r="D65" s="423"/>
    </row>
    <row r="66" spans="2:5">
      <c r="B66" s="276">
        <v>1168</v>
      </c>
      <c r="C66" s="270" t="s">
        <v>177</v>
      </c>
      <c r="D66" s="271"/>
    </row>
    <row r="68" spans="2:5" s="3" customFormat="1">
      <c r="B68" s="401" t="s">
        <v>185</v>
      </c>
      <c r="C68" s="418"/>
      <c r="D68" s="269"/>
    </row>
    <row r="69" spans="2:5" s="3" customFormat="1" ht="72">
      <c r="B69" s="143" t="s">
        <v>186</v>
      </c>
      <c r="C69" s="256">
        <v>1168</v>
      </c>
      <c r="D69" s="178" t="s">
        <v>187</v>
      </c>
    </row>
    <row r="70" spans="2:5" s="3" customFormat="1">
      <c r="B70" s="143" t="s">
        <v>188</v>
      </c>
      <c r="C70" s="256">
        <v>32001</v>
      </c>
      <c r="D70" s="181" t="s">
        <v>153</v>
      </c>
    </row>
    <row r="71" spans="2:5" s="3" customFormat="1" ht="36">
      <c r="B71" s="277" t="s">
        <v>162</v>
      </c>
      <c r="C71" s="278" t="s">
        <v>217</v>
      </c>
      <c r="D71" s="341"/>
    </row>
    <row r="72" spans="2:5" s="3" customFormat="1" ht="72">
      <c r="B72" s="143" t="s">
        <v>163</v>
      </c>
      <c r="C72" s="278" t="s">
        <v>319</v>
      </c>
      <c r="D72" s="342"/>
    </row>
    <row r="73" spans="2:5" s="3" customFormat="1" ht="36">
      <c r="B73" s="209" t="s">
        <v>164</v>
      </c>
      <c r="C73" s="278" t="s">
        <v>171</v>
      </c>
      <c r="D73" s="342"/>
    </row>
    <row r="74" spans="2:5" s="3" customFormat="1" ht="54">
      <c r="B74" s="185" t="s">
        <v>317</v>
      </c>
      <c r="C74" s="278" t="s">
        <v>320</v>
      </c>
      <c r="D74" s="342"/>
    </row>
    <row r="75" spans="2:5" s="3" customFormat="1">
      <c r="B75" s="419" t="s">
        <v>189</v>
      </c>
      <c r="C75" s="420"/>
      <c r="D75" s="337"/>
    </row>
    <row r="76" spans="2:5" s="158" customFormat="1">
      <c r="B76" s="279" t="s">
        <v>190</v>
      </c>
      <c r="C76" s="279"/>
      <c r="D76" s="251">
        <f>+'Հավելված N 1'!D69</f>
        <v>-16326.6</v>
      </c>
      <c r="E76" s="280"/>
    </row>
    <row r="77" spans="2:5" ht="8.35" customHeight="1"/>
    <row r="78" spans="2:5" s="3" customFormat="1">
      <c r="B78" s="401" t="s">
        <v>185</v>
      </c>
      <c r="C78" s="418"/>
      <c r="D78" s="269"/>
    </row>
    <row r="79" spans="2:5" s="3" customFormat="1" ht="72">
      <c r="B79" s="143" t="s">
        <v>186</v>
      </c>
      <c r="C79" s="256">
        <v>1168</v>
      </c>
      <c r="D79" s="178" t="s">
        <v>187</v>
      </c>
    </row>
    <row r="80" spans="2:5" s="3" customFormat="1">
      <c r="B80" s="143" t="s">
        <v>188</v>
      </c>
      <c r="C80" s="256">
        <v>32007</v>
      </c>
      <c r="D80" s="181" t="s">
        <v>153</v>
      </c>
    </row>
    <row r="81" spans="2:5" s="3" customFormat="1" ht="36">
      <c r="B81" s="277" t="s">
        <v>162</v>
      </c>
      <c r="C81" s="278" t="s">
        <v>321</v>
      </c>
      <c r="D81" s="341"/>
    </row>
    <row r="82" spans="2:5" s="3" customFormat="1" ht="36">
      <c r="B82" s="143" t="s">
        <v>163</v>
      </c>
      <c r="C82" s="278" t="s">
        <v>322</v>
      </c>
      <c r="D82" s="342"/>
    </row>
    <row r="83" spans="2:5" s="3" customFormat="1" ht="36">
      <c r="B83" s="209" t="s">
        <v>164</v>
      </c>
      <c r="C83" s="278" t="s">
        <v>165</v>
      </c>
      <c r="D83" s="342"/>
    </row>
    <row r="84" spans="2:5" s="3" customFormat="1" ht="54">
      <c r="B84" s="185" t="s">
        <v>317</v>
      </c>
      <c r="C84" s="278" t="s">
        <v>323</v>
      </c>
      <c r="D84" s="342"/>
    </row>
    <row r="85" spans="2:5" s="3" customFormat="1">
      <c r="B85" s="419" t="s">
        <v>189</v>
      </c>
      <c r="C85" s="420"/>
      <c r="D85" s="337"/>
    </row>
    <row r="86" spans="2:5" s="3" customFormat="1">
      <c r="B86" s="416" t="s">
        <v>344</v>
      </c>
      <c r="C86" s="417"/>
      <c r="D86" s="281">
        <v>-1</v>
      </c>
    </row>
    <row r="87" spans="2:5" s="158" customFormat="1">
      <c r="B87" s="279" t="s">
        <v>190</v>
      </c>
      <c r="C87" s="279"/>
      <c r="D87" s="251">
        <f>+'Հավելված N 1'!D75</f>
        <v>-69134.7</v>
      </c>
      <c r="E87" s="280"/>
    </row>
    <row r="89" spans="2:5" ht="50.75">
      <c r="B89" s="282" t="s">
        <v>324</v>
      </c>
      <c r="C89" s="422" t="s">
        <v>184</v>
      </c>
      <c r="D89" s="423"/>
    </row>
    <row r="90" spans="2:5">
      <c r="B90" s="276">
        <v>1183</v>
      </c>
      <c r="C90" s="270" t="s">
        <v>178</v>
      </c>
      <c r="D90" s="270"/>
    </row>
    <row r="92" spans="2:5">
      <c r="B92" s="424" t="s">
        <v>185</v>
      </c>
      <c r="C92" s="425"/>
      <c r="D92" s="283"/>
      <c r="E92" s="3"/>
    </row>
    <row r="93" spans="2:5" s="3" customFormat="1" ht="72">
      <c r="B93" s="143" t="s">
        <v>151</v>
      </c>
      <c r="C93" s="256">
        <v>1183</v>
      </c>
      <c r="D93" s="178" t="s">
        <v>187</v>
      </c>
      <c r="E93" s="1"/>
    </row>
    <row r="94" spans="2:5" ht="36">
      <c r="B94" s="284" t="s">
        <v>152</v>
      </c>
      <c r="C94" s="256">
        <v>11001</v>
      </c>
      <c r="D94" s="181" t="s">
        <v>153</v>
      </c>
    </row>
    <row r="95" spans="2:5" ht="36">
      <c r="B95" s="284" t="s">
        <v>154</v>
      </c>
      <c r="C95" s="272" t="s">
        <v>179</v>
      </c>
      <c r="D95" s="426"/>
    </row>
    <row r="96" spans="2:5" ht="36">
      <c r="B96" s="284" t="s">
        <v>155</v>
      </c>
      <c r="C96" s="272" t="s">
        <v>180</v>
      </c>
      <c r="D96" s="427"/>
    </row>
    <row r="97" spans="2:5" ht="36">
      <c r="B97" s="284" t="s">
        <v>156</v>
      </c>
      <c r="C97" s="285" t="s">
        <v>157</v>
      </c>
      <c r="D97" s="427"/>
    </row>
    <row r="98" spans="2:5" ht="72" customHeight="1">
      <c r="B98" s="284" t="s">
        <v>175</v>
      </c>
      <c r="C98" s="285" t="s">
        <v>181</v>
      </c>
      <c r="D98" s="427"/>
    </row>
    <row r="99" spans="2:5">
      <c r="B99" s="429" t="s">
        <v>158</v>
      </c>
      <c r="C99" s="429"/>
      <c r="D99" s="428"/>
    </row>
    <row r="100" spans="2:5">
      <c r="B100" s="286" t="s">
        <v>159</v>
      </c>
      <c r="C100" s="286"/>
      <c r="D100" s="251">
        <f>+'Հավելված N 1'!D88</f>
        <v>-4890.5</v>
      </c>
    </row>
    <row r="101" spans="2:5" ht="9.9499999999999993" customHeight="1"/>
    <row r="102" spans="2:5">
      <c r="B102" s="424" t="s">
        <v>185</v>
      </c>
      <c r="C102" s="425"/>
      <c r="D102" s="283"/>
      <c r="E102" s="3"/>
    </row>
    <row r="103" spans="2:5" s="3" customFormat="1" ht="72">
      <c r="B103" s="143" t="s">
        <v>151</v>
      </c>
      <c r="C103" s="256">
        <v>1183</v>
      </c>
      <c r="D103" s="178" t="s">
        <v>187</v>
      </c>
      <c r="E103" s="1"/>
    </row>
    <row r="104" spans="2:5" ht="36">
      <c r="B104" s="284" t="s">
        <v>152</v>
      </c>
      <c r="C104" s="256">
        <v>32007</v>
      </c>
      <c r="D104" s="181" t="s">
        <v>153</v>
      </c>
    </row>
    <row r="105" spans="2:5" ht="36">
      <c r="B105" s="293" t="s">
        <v>154</v>
      </c>
      <c r="C105" s="272" t="s">
        <v>333</v>
      </c>
      <c r="D105" s="426"/>
    </row>
    <row r="106" spans="2:5" ht="54">
      <c r="B106" s="293" t="s">
        <v>155</v>
      </c>
      <c r="C106" s="272" t="s">
        <v>334</v>
      </c>
      <c r="D106" s="427"/>
    </row>
    <row r="107" spans="2:5" ht="36">
      <c r="B107" s="293" t="s">
        <v>156</v>
      </c>
      <c r="C107" s="285" t="s">
        <v>165</v>
      </c>
      <c r="D107" s="427"/>
    </row>
    <row r="108" spans="2:5" ht="72" customHeight="1">
      <c r="B108" s="293" t="s">
        <v>325</v>
      </c>
      <c r="C108" s="285" t="s">
        <v>182</v>
      </c>
      <c r="D108" s="427"/>
    </row>
    <row r="109" spans="2:5">
      <c r="B109" s="429" t="s">
        <v>158</v>
      </c>
      <c r="C109" s="429"/>
      <c r="D109" s="428"/>
    </row>
    <row r="110" spans="2:5">
      <c r="B110" s="286" t="s">
        <v>159</v>
      </c>
      <c r="C110" s="286"/>
      <c r="D110" s="251">
        <f>+'Հավելված N 1'!D94</f>
        <v>-145971.5</v>
      </c>
    </row>
    <row r="111" spans="2:5" ht="9.9499999999999993" customHeight="1"/>
    <row r="112" spans="2:5">
      <c r="B112" s="424" t="s">
        <v>185</v>
      </c>
      <c r="C112" s="425"/>
      <c r="D112" s="283"/>
    </row>
    <row r="113" spans="1:4" s="3" customFormat="1" ht="72">
      <c r="B113" s="143" t="s">
        <v>151</v>
      </c>
      <c r="C113" s="256">
        <v>1183</v>
      </c>
      <c r="D113" s="178" t="s">
        <v>187</v>
      </c>
    </row>
    <row r="114" spans="1:4" ht="36">
      <c r="B114" s="284" t="s">
        <v>152</v>
      </c>
      <c r="C114" s="256">
        <v>32012</v>
      </c>
      <c r="D114" s="181" t="s">
        <v>153</v>
      </c>
    </row>
    <row r="115" spans="1:4" ht="36">
      <c r="B115" s="284" t="s">
        <v>154</v>
      </c>
      <c r="C115" s="278" t="s">
        <v>335</v>
      </c>
      <c r="D115" s="426"/>
    </row>
    <row r="116" spans="1:4" ht="36">
      <c r="B116" s="284" t="s">
        <v>155</v>
      </c>
      <c r="C116" s="278" t="s">
        <v>336</v>
      </c>
      <c r="D116" s="427"/>
    </row>
    <row r="117" spans="1:4" ht="36">
      <c r="B117" s="284" t="s">
        <v>156</v>
      </c>
      <c r="C117" s="258" t="s">
        <v>165</v>
      </c>
      <c r="D117" s="427"/>
    </row>
    <row r="118" spans="1:4" ht="72" customHeight="1">
      <c r="B118" s="284" t="s">
        <v>325</v>
      </c>
      <c r="C118" s="258" t="s">
        <v>182</v>
      </c>
      <c r="D118" s="427"/>
    </row>
    <row r="119" spans="1:4">
      <c r="B119" s="429" t="s">
        <v>158</v>
      </c>
      <c r="C119" s="429"/>
      <c r="D119" s="428"/>
    </row>
    <row r="120" spans="1:4">
      <c r="B120" s="286" t="s">
        <v>159</v>
      </c>
      <c r="C120" s="286"/>
      <c r="D120" s="251">
        <f>+'Հավելված N 1'!D100</f>
        <v>-300344.90000000002</v>
      </c>
    </row>
    <row r="125" spans="1:4" ht="17.350000000000001" customHeight="1">
      <c r="A125" s="432" t="s">
        <v>337</v>
      </c>
      <c r="B125" s="432"/>
      <c r="C125" s="432"/>
      <c r="D125" s="432"/>
    </row>
    <row r="126" spans="1:4">
      <c r="C126" s="287" t="s">
        <v>295</v>
      </c>
      <c r="D126" s="266"/>
    </row>
    <row r="127" spans="1:4">
      <c r="B127" s="288" t="s">
        <v>316</v>
      </c>
      <c r="C127" s="289"/>
      <c r="D127" s="290"/>
    </row>
    <row r="128" spans="1:4" s="267" customFormat="1">
      <c r="B128" s="188"/>
      <c r="C128" s="188"/>
      <c r="D128" s="268"/>
    </row>
    <row r="129" spans="2:4" s="267" customFormat="1">
      <c r="B129" s="188"/>
      <c r="C129" s="188"/>
      <c r="D129" s="268"/>
    </row>
    <row r="130" spans="2:4">
      <c r="B130" s="269" t="s">
        <v>183</v>
      </c>
      <c r="C130" s="269" t="s">
        <v>184</v>
      </c>
      <c r="D130" s="234"/>
    </row>
    <row r="131" spans="2:4">
      <c r="B131" s="276">
        <v>1169</v>
      </c>
      <c r="C131" s="270" t="s">
        <v>338</v>
      </c>
      <c r="D131" s="271"/>
    </row>
    <row r="133" spans="2:4">
      <c r="B133" s="430" t="s">
        <v>185</v>
      </c>
      <c r="C133" s="431"/>
      <c r="D133" s="234"/>
    </row>
    <row r="134" spans="2:4" s="3" customFormat="1" ht="72">
      <c r="B134" s="143" t="s">
        <v>186</v>
      </c>
      <c r="C134" s="256">
        <v>1169</v>
      </c>
      <c r="D134" s="178" t="s">
        <v>318</v>
      </c>
    </row>
    <row r="135" spans="2:4">
      <c r="B135" s="209" t="s">
        <v>188</v>
      </c>
      <c r="C135" s="207">
        <v>31001</v>
      </c>
      <c r="D135" s="181" t="s">
        <v>153</v>
      </c>
    </row>
    <row r="136" spans="2:4" ht="36">
      <c r="B136" s="209" t="s">
        <v>154</v>
      </c>
      <c r="C136" s="278" t="s">
        <v>348</v>
      </c>
      <c r="D136" s="341"/>
    </row>
    <row r="137" spans="2:4" ht="57" customHeight="1">
      <c r="B137" s="209" t="s">
        <v>155</v>
      </c>
      <c r="C137" s="278" t="s">
        <v>349</v>
      </c>
      <c r="D137" s="342"/>
    </row>
    <row r="138" spans="2:4" ht="42.85" customHeight="1">
      <c r="B138" s="209" t="s">
        <v>156</v>
      </c>
      <c r="C138" s="278" t="s">
        <v>350</v>
      </c>
      <c r="D138" s="342"/>
    </row>
    <row r="139" spans="2:4" ht="54">
      <c r="B139" s="183" t="s">
        <v>351</v>
      </c>
      <c r="C139" s="278" t="s">
        <v>339</v>
      </c>
      <c r="D139" s="342"/>
    </row>
    <row r="140" spans="2:4">
      <c r="B140" s="291"/>
      <c r="C140" s="292" t="s">
        <v>189</v>
      </c>
      <c r="D140" s="337"/>
    </row>
    <row r="141" spans="2:4">
      <c r="B141" s="421" t="s">
        <v>190</v>
      </c>
      <c r="C141" s="421"/>
      <c r="D141" s="153">
        <f>+'Հավելված N 1'!D114</f>
        <v>2338806.2999999998</v>
      </c>
    </row>
  </sheetData>
  <mergeCells count="44">
    <mergeCell ref="B9:D9"/>
    <mergeCell ref="B62:C62"/>
    <mergeCell ref="C1:D1"/>
    <mergeCell ref="C2:D2"/>
    <mergeCell ref="C3:D3"/>
    <mergeCell ref="B5:D5"/>
    <mergeCell ref="A7:D7"/>
    <mergeCell ref="B29:C29"/>
    <mergeCell ref="B23:C23"/>
    <mergeCell ref="B15:C15"/>
    <mergeCell ref="D18:D22"/>
    <mergeCell ref="B22:C22"/>
    <mergeCell ref="C65:D65"/>
    <mergeCell ref="B44:C44"/>
    <mergeCell ref="D47:D51"/>
    <mergeCell ref="B51:C51"/>
    <mergeCell ref="D32:D36"/>
    <mergeCell ref="B36:C36"/>
    <mergeCell ref="B37:C37"/>
    <mergeCell ref="B38:C38"/>
    <mergeCell ref="B54:C54"/>
    <mergeCell ref="D57:D61"/>
    <mergeCell ref="B61:C61"/>
    <mergeCell ref="D136:D140"/>
    <mergeCell ref="B141:C141"/>
    <mergeCell ref="C89:D89"/>
    <mergeCell ref="B92:C92"/>
    <mergeCell ref="D95:D99"/>
    <mergeCell ref="B99:C99"/>
    <mergeCell ref="B102:C102"/>
    <mergeCell ref="D105:D109"/>
    <mergeCell ref="B109:C109"/>
    <mergeCell ref="B112:C112"/>
    <mergeCell ref="D115:D119"/>
    <mergeCell ref="B119:C119"/>
    <mergeCell ref="B133:C133"/>
    <mergeCell ref="A125:D125"/>
    <mergeCell ref="B86:C86"/>
    <mergeCell ref="B78:C78"/>
    <mergeCell ref="D81:D85"/>
    <mergeCell ref="B85:C85"/>
    <mergeCell ref="B68:C68"/>
    <mergeCell ref="D71:D75"/>
    <mergeCell ref="B75:C7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62"/>
  <sheetViews>
    <sheetView topLeftCell="A16" zoomScale="85" zoomScaleNormal="85" zoomScaleSheetLayoutView="100" workbookViewId="0">
      <selection activeCell="D24" sqref="D24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4" width="28.59765625" style="1" customWidth="1"/>
    <col min="5" max="5" width="32" style="1" customWidth="1"/>
    <col min="6" max="6" width="49.8984375" style="1" customWidth="1"/>
    <col min="7" max="16384" width="9.09765625" style="1"/>
  </cols>
  <sheetData>
    <row r="1" spans="1:4" ht="37.5" customHeight="1">
      <c r="C1" s="436" t="s">
        <v>312</v>
      </c>
      <c r="D1" s="436"/>
    </row>
    <row r="2" spans="1:4" ht="17.45" customHeight="1">
      <c r="C2" s="437" t="s">
        <v>193</v>
      </c>
      <c r="D2" s="437"/>
    </row>
    <row r="3" spans="1:4" ht="17.45" customHeight="1">
      <c r="C3" s="437" t="s">
        <v>194</v>
      </c>
      <c r="D3" s="437"/>
    </row>
    <row r="5" spans="1:4" ht="59.45" customHeight="1">
      <c r="A5" s="264"/>
      <c r="B5" s="438" t="s">
        <v>362</v>
      </c>
      <c r="C5" s="438"/>
      <c r="D5" s="438"/>
    </row>
    <row r="6" spans="1:4" ht="23.45" customHeight="1"/>
    <row r="7" spans="1:4" s="3" customFormat="1"/>
    <row r="8" spans="1:4" ht="21.95" customHeight="1">
      <c r="A8" s="432" t="s">
        <v>363</v>
      </c>
      <c r="B8" s="432"/>
      <c r="C8" s="432"/>
      <c r="D8" s="432"/>
    </row>
    <row r="9" spans="1:4" ht="38.9" customHeight="1">
      <c r="C9" s="265" t="s">
        <v>361</v>
      </c>
      <c r="D9" s="266"/>
    </row>
    <row r="10" spans="1:4">
      <c r="B10" s="433" t="s">
        <v>327</v>
      </c>
      <c r="C10" s="434"/>
      <c r="D10" s="435"/>
    </row>
    <row r="11" spans="1:4" s="267" customFormat="1">
      <c r="B11" s="188"/>
      <c r="C11" s="188"/>
      <c r="D11" s="268"/>
    </row>
    <row r="12" spans="1:4" s="267" customFormat="1">
      <c r="B12" s="188"/>
      <c r="C12" s="188"/>
    </row>
    <row r="13" spans="1:4" s="3" customFormat="1">
      <c r="B13" s="269" t="s">
        <v>183</v>
      </c>
      <c r="C13" s="269" t="s">
        <v>184</v>
      </c>
      <c r="D13" s="233"/>
    </row>
    <row r="14" spans="1:4" s="3" customFormat="1">
      <c r="B14" s="185">
        <v>1146</v>
      </c>
      <c r="C14" s="143" t="s">
        <v>172</v>
      </c>
      <c r="D14" s="269"/>
    </row>
    <row r="15" spans="1:4" s="3" customFormat="1"/>
    <row r="16" spans="1:4" s="3" customFormat="1">
      <c r="B16" s="401" t="s">
        <v>185</v>
      </c>
      <c r="C16" s="418"/>
      <c r="D16" s="269"/>
    </row>
    <row r="17" spans="1:5" s="3" customFormat="1" ht="72">
      <c r="B17" s="143" t="s">
        <v>186</v>
      </c>
      <c r="C17" s="256">
        <v>1146</v>
      </c>
      <c r="D17" s="178" t="s">
        <v>187</v>
      </c>
    </row>
    <row r="18" spans="1:5" s="3" customFormat="1">
      <c r="B18" s="143" t="s">
        <v>188</v>
      </c>
      <c r="C18" s="256">
        <v>11001</v>
      </c>
      <c r="D18" s="181" t="s">
        <v>153</v>
      </c>
    </row>
    <row r="19" spans="1:5" s="3" customFormat="1" ht="36">
      <c r="B19" s="143" t="s">
        <v>154</v>
      </c>
      <c r="C19" s="272" t="s">
        <v>173</v>
      </c>
      <c r="D19" s="341"/>
    </row>
    <row r="20" spans="1:5" s="3" customFormat="1" ht="54">
      <c r="B20" s="143" t="s">
        <v>155</v>
      </c>
      <c r="C20" s="272" t="s">
        <v>174</v>
      </c>
      <c r="D20" s="342"/>
    </row>
    <row r="21" spans="1:5" s="3" customFormat="1" ht="36">
      <c r="B21" s="143" t="s">
        <v>156</v>
      </c>
      <c r="C21" s="272" t="s">
        <v>157</v>
      </c>
      <c r="D21" s="342"/>
    </row>
    <row r="22" spans="1:5" s="3" customFormat="1" ht="72">
      <c r="B22" s="185" t="s">
        <v>175</v>
      </c>
      <c r="C22" s="272" t="s">
        <v>364</v>
      </c>
      <c r="D22" s="342"/>
    </row>
    <row r="23" spans="1:5" s="3" customFormat="1">
      <c r="B23" s="419" t="s">
        <v>189</v>
      </c>
      <c r="C23" s="420"/>
      <c r="D23" s="337"/>
    </row>
    <row r="24" spans="1:5" s="3" customFormat="1">
      <c r="B24" s="273" t="s">
        <v>190</v>
      </c>
      <c r="C24" s="273"/>
      <c r="D24" s="274">
        <f>+'Հավելված N 2'!G56</f>
        <v>-66730</v>
      </c>
      <c r="E24" s="72"/>
    </row>
    <row r="28" spans="1:5" ht="21.95" customHeight="1">
      <c r="A28" s="432" t="s">
        <v>326</v>
      </c>
      <c r="B28" s="432"/>
      <c r="C28" s="432"/>
      <c r="D28" s="432"/>
    </row>
    <row r="29" spans="1:5" ht="38.9" customHeight="1">
      <c r="C29" s="265" t="s">
        <v>147</v>
      </c>
      <c r="D29" s="266"/>
    </row>
    <row r="30" spans="1:5">
      <c r="B30" s="433" t="s">
        <v>327</v>
      </c>
      <c r="C30" s="434"/>
      <c r="D30" s="435"/>
    </row>
    <row r="31" spans="1:5" s="267" customFormat="1">
      <c r="B31" s="188"/>
      <c r="C31" s="188"/>
      <c r="D31" s="268"/>
    </row>
    <row r="32" spans="1:5" s="267" customFormat="1">
      <c r="B32" s="188"/>
      <c r="C32" s="188"/>
    </row>
    <row r="33" spans="2:5">
      <c r="B33" s="269" t="s">
        <v>183</v>
      </c>
      <c r="C33" s="269" t="s">
        <v>184</v>
      </c>
      <c r="D33" s="234"/>
    </row>
    <row r="34" spans="2:5" ht="36">
      <c r="B34" s="185">
        <v>1045</v>
      </c>
      <c r="C34" s="270" t="s">
        <v>55</v>
      </c>
      <c r="D34" s="271"/>
    </row>
    <row r="36" spans="2:5" s="3" customFormat="1">
      <c r="B36" s="401" t="s">
        <v>185</v>
      </c>
      <c r="C36" s="418"/>
      <c r="D36" s="269"/>
    </row>
    <row r="37" spans="2:5" s="3" customFormat="1" ht="72">
      <c r="B37" s="143" t="s">
        <v>186</v>
      </c>
      <c r="C37" s="256">
        <v>1045</v>
      </c>
      <c r="D37" s="178" t="s">
        <v>187</v>
      </c>
    </row>
    <row r="38" spans="2:5" s="3" customFormat="1">
      <c r="B38" s="143" t="s">
        <v>188</v>
      </c>
      <c r="C38" s="256">
        <v>12004</v>
      </c>
      <c r="D38" s="181" t="s">
        <v>153</v>
      </c>
    </row>
    <row r="39" spans="2:5" s="3" customFormat="1" ht="36">
      <c r="B39" s="143" t="s">
        <v>154</v>
      </c>
      <c r="C39" s="272" t="s">
        <v>168</v>
      </c>
      <c r="D39" s="341"/>
    </row>
    <row r="40" spans="2:5" s="3" customFormat="1" ht="36">
      <c r="B40" s="143" t="s">
        <v>155</v>
      </c>
      <c r="C40" s="272" t="s">
        <v>168</v>
      </c>
      <c r="D40" s="342"/>
    </row>
    <row r="41" spans="2:5" s="3" customFormat="1" ht="36">
      <c r="B41" s="143" t="s">
        <v>156</v>
      </c>
      <c r="C41" s="272" t="s">
        <v>160</v>
      </c>
      <c r="D41" s="342"/>
    </row>
    <row r="42" spans="2:5" s="3" customFormat="1" ht="54">
      <c r="B42" s="185" t="s">
        <v>166</v>
      </c>
      <c r="C42" s="272" t="s">
        <v>167</v>
      </c>
      <c r="D42" s="342"/>
    </row>
    <row r="43" spans="2:5" s="3" customFormat="1">
      <c r="B43" s="419" t="s">
        <v>189</v>
      </c>
      <c r="C43" s="420"/>
      <c r="D43" s="337"/>
    </row>
    <row r="44" spans="2:5" s="3" customFormat="1" ht="18" customHeight="1">
      <c r="B44" s="416" t="s">
        <v>169</v>
      </c>
      <c r="C44" s="417"/>
      <c r="D44" s="275">
        <v>-573</v>
      </c>
    </row>
    <row r="45" spans="2:5" s="3" customFormat="1">
      <c r="B45" s="273" t="s">
        <v>190</v>
      </c>
      <c r="C45" s="273"/>
      <c r="D45" s="274">
        <f>+'Հավելված N 2'!G73</f>
        <v>-200000</v>
      </c>
      <c r="E45" s="72"/>
    </row>
    <row r="46" spans="2:5" s="3" customFormat="1"/>
    <row r="47" spans="2:5" s="3" customFormat="1">
      <c r="B47" s="269" t="s">
        <v>183</v>
      </c>
      <c r="C47" s="269" t="s">
        <v>184</v>
      </c>
      <c r="D47" s="233"/>
    </row>
    <row r="48" spans="2:5" s="3" customFormat="1" ht="36">
      <c r="B48" s="185">
        <v>1111</v>
      </c>
      <c r="C48" s="143" t="s">
        <v>117</v>
      </c>
      <c r="D48" s="269"/>
    </row>
    <row r="49" spans="2:5" s="3" customFormat="1"/>
    <row r="50" spans="2:5" s="3" customFormat="1">
      <c r="B50" s="401" t="s">
        <v>185</v>
      </c>
      <c r="C50" s="418"/>
      <c r="D50" s="269"/>
    </row>
    <row r="51" spans="2:5" s="3" customFormat="1" ht="72">
      <c r="B51" s="143" t="s">
        <v>186</v>
      </c>
      <c r="C51" s="256">
        <v>1111</v>
      </c>
      <c r="D51" s="178" t="s">
        <v>187</v>
      </c>
    </row>
    <row r="52" spans="2:5" s="3" customFormat="1">
      <c r="B52" s="143" t="s">
        <v>188</v>
      </c>
      <c r="C52" s="256">
        <v>12004</v>
      </c>
      <c r="D52" s="181" t="s">
        <v>153</v>
      </c>
    </row>
    <row r="53" spans="2:5" s="3" customFormat="1" ht="36">
      <c r="B53" s="143" t="s">
        <v>154</v>
      </c>
      <c r="C53" s="272" t="s">
        <v>329</v>
      </c>
      <c r="D53" s="341"/>
    </row>
    <row r="54" spans="2:5" s="3" customFormat="1" ht="36">
      <c r="B54" s="143" t="s">
        <v>155</v>
      </c>
      <c r="C54" s="272" t="s">
        <v>330</v>
      </c>
      <c r="D54" s="342"/>
    </row>
    <row r="55" spans="2:5" s="3" customFormat="1" ht="36">
      <c r="B55" s="143" t="s">
        <v>156</v>
      </c>
      <c r="C55" s="272" t="s">
        <v>160</v>
      </c>
      <c r="D55" s="342"/>
    </row>
    <row r="56" spans="2:5" s="3" customFormat="1" ht="54">
      <c r="B56" s="185" t="s">
        <v>166</v>
      </c>
      <c r="C56" s="272" t="s">
        <v>170</v>
      </c>
      <c r="D56" s="342"/>
    </row>
    <row r="57" spans="2:5" s="3" customFormat="1">
      <c r="B57" s="419" t="s">
        <v>189</v>
      </c>
      <c r="C57" s="420"/>
      <c r="D57" s="337"/>
    </row>
    <row r="58" spans="2:5" s="3" customFormat="1" ht="18" customHeight="1">
      <c r="B58" s="416" t="s">
        <v>331</v>
      </c>
      <c r="C58" s="417"/>
      <c r="D58" s="275">
        <v>-300</v>
      </c>
    </row>
    <row r="59" spans="2:5" s="3" customFormat="1" ht="18" customHeight="1">
      <c r="B59" s="416" t="s">
        <v>332</v>
      </c>
      <c r="C59" s="417"/>
      <c r="D59" s="275">
        <v>-350</v>
      </c>
    </row>
    <row r="60" spans="2:5" s="3" customFormat="1">
      <c r="B60" s="273" t="s">
        <v>190</v>
      </c>
      <c r="C60" s="273"/>
      <c r="D60" s="274">
        <f>+'Հավելված N 2'!G90</f>
        <v>-1330000</v>
      </c>
      <c r="E60" s="72"/>
    </row>
    <row r="62" spans="2:5">
      <c r="B62" s="271" t="s">
        <v>183</v>
      </c>
      <c r="C62" s="422" t="s">
        <v>184</v>
      </c>
      <c r="D62" s="423"/>
    </row>
    <row r="63" spans="2:5">
      <c r="B63" s="276">
        <v>1168</v>
      </c>
      <c r="C63" s="270" t="s">
        <v>177</v>
      </c>
      <c r="D63" s="271"/>
    </row>
    <row r="65" spans="2:5" s="3" customFormat="1">
      <c r="B65" s="401" t="s">
        <v>185</v>
      </c>
      <c r="C65" s="418"/>
      <c r="D65" s="269"/>
    </row>
    <row r="66" spans="2:5" s="3" customFormat="1" ht="72">
      <c r="B66" s="143" t="s">
        <v>186</v>
      </c>
      <c r="C66" s="256">
        <v>1168</v>
      </c>
      <c r="D66" s="178" t="s">
        <v>187</v>
      </c>
    </row>
    <row r="67" spans="2:5" s="3" customFormat="1">
      <c r="B67" s="143" t="s">
        <v>188</v>
      </c>
      <c r="C67" s="256">
        <v>32001</v>
      </c>
      <c r="D67" s="181" t="s">
        <v>153</v>
      </c>
    </row>
    <row r="68" spans="2:5" s="3" customFormat="1" ht="36">
      <c r="B68" s="277" t="s">
        <v>162</v>
      </c>
      <c r="C68" s="278" t="s">
        <v>217</v>
      </c>
      <c r="D68" s="341"/>
    </row>
    <row r="69" spans="2:5" s="3" customFormat="1" ht="72">
      <c r="B69" s="143" t="s">
        <v>163</v>
      </c>
      <c r="C69" s="278" t="s">
        <v>319</v>
      </c>
      <c r="D69" s="342"/>
    </row>
    <row r="70" spans="2:5" s="3" customFormat="1" ht="36">
      <c r="B70" s="209" t="s">
        <v>164</v>
      </c>
      <c r="C70" s="278" t="s">
        <v>171</v>
      </c>
      <c r="D70" s="342"/>
    </row>
    <row r="71" spans="2:5" s="3" customFormat="1" ht="54">
      <c r="B71" s="185" t="s">
        <v>317</v>
      </c>
      <c r="C71" s="278" t="s">
        <v>320</v>
      </c>
      <c r="D71" s="342"/>
    </row>
    <row r="72" spans="2:5" s="3" customFormat="1">
      <c r="B72" s="419" t="s">
        <v>189</v>
      </c>
      <c r="C72" s="420"/>
      <c r="D72" s="337"/>
    </row>
    <row r="73" spans="2:5" s="158" customFormat="1">
      <c r="B73" s="279" t="s">
        <v>190</v>
      </c>
      <c r="C73" s="279"/>
      <c r="D73" s="251">
        <f>+'Հավելված N 2'!G26</f>
        <v>-16326.6</v>
      </c>
      <c r="E73" s="280"/>
    </row>
    <row r="74" spans="2:5" ht="8.35" customHeight="1"/>
    <row r="75" spans="2:5" s="3" customFormat="1">
      <c r="B75" s="401" t="s">
        <v>185</v>
      </c>
      <c r="C75" s="418"/>
      <c r="D75" s="269"/>
    </row>
    <row r="76" spans="2:5" s="3" customFormat="1" ht="72">
      <c r="B76" s="143" t="s">
        <v>186</v>
      </c>
      <c r="C76" s="256">
        <v>1168</v>
      </c>
      <c r="D76" s="178" t="s">
        <v>187</v>
      </c>
    </row>
    <row r="77" spans="2:5" s="3" customFormat="1">
      <c r="B77" s="143" t="s">
        <v>188</v>
      </c>
      <c r="C77" s="256">
        <v>32007</v>
      </c>
      <c r="D77" s="181" t="s">
        <v>153</v>
      </c>
    </row>
    <row r="78" spans="2:5" s="3" customFormat="1" ht="36">
      <c r="B78" s="277" t="s">
        <v>162</v>
      </c>
      <c r="C78" s="278" t="s">
        <v>321</v>
      </c>
      <c r="D78" s="341"/>
    </row>
    <row r="79" spans="2:5" s="3" customFormat="1" ht="36">
      <c r="B79" s="143" t="s">
        <v>163</v>
      </c>
      <c r="C79" s="278" t="s">
        <v>322</v>
      </c>
      <c r="D79" s="342"/>
    </row>
    <row r="80" spans="2:5" s="3" customFormat="1" ht="36">
      <c r="B80" s="209" t="s">
        <v>164</v>
      </c>
      <c r="C80" s="278" t="s">
        <v>165</v>
      </c>
      <c r="D80" s="342"/>
    </row>
    <row r="81" spans="2:5" s="3" customFormat="1" ht="54">
      <c r="B81" s="185" t="s">
        <v>317</v>
      </c>
      <c r="C81" s="278" t="s">
        <v>323</v>
      </c>
      <c r="D81" s="342"/>
    </row>
    <row r="82" spans="2:5" s="3" customFormat="1">
      <c r="B82" s="419" t="s">
        <v>189</v>
      </c>
      <c r="C82" s="420"/>
      <c r="D82" s="337"/>
    </row>
    <row r="83" spans="2:5" s="3" customFormat="1" ht="36" customHeight="1">
      <c r="B83" s="416" t="s">
        <v>344</v>
      </c>
      <c r="C83" s="417"/>
      <c r="D83" s="281">
        <v>-1</v>
      </c>
    </row>
    <row r="84" spans="2:5" s="158" customFormat="1">
      <c r="B84" s="279" t="s">
        <v>190</v>
      </c>
      <c r="C84" s="279"/>
      <c r="D84" s="251">
        <f>+'Հավելված N 2'!G37</f>
        <v>-69134.7</v>
      </c>
      <c r="E84" s="280"/>
    </row>
    <row r="86" spans="2:5" ht="50.75">
      <c r="B86" s="282" t="s">
        <v>324</v>
      </c>
      <c r="C86" s="422" t="s">
        <v>184</v>
      </c>
      <c r="D86" s="423"/>
    </row>
    <row r="87" spans="2:5">
      <c r="B87" s="276">
        <v>1183</v>
      </c>
      <c r="C87" s="270" t="s">
        <v>178</v>
      </c>
      <c r="D87" s="270"/>
    </row>
    <row r="89" spans="2:5">
      <c r="B89" s="424" t="s">
        <v>185</v>
      </c>
      <c r="C89" s="425"/>
      <c r="D89" s="283"/>
      <c r="E89" s="3"/>
    </row>
    <row r="90" spans="2:5" s="3" customFormat="1" ht="72">
      <c r="B90" s="143" t="s">
        <v>151</v>
      </c>
      <c r="C90" s="256">
        <v>1183</v>
      </c>
      <c r="D90" s="178" t="s">
        <v>187</v>
      </c>
      <c r="E90" s="1"/>
    </row>
    <row r="91" spans="2:5" ht="36">
      <c r="B91" s="284" t="s">
        <v>152</v>
      </c>
      <c r="C91" s="256">
        <v>11001</v>
      </c>
      <c r="D91" s="181" t="s">
        <v>153</v>
      </c>
    </row>
    <row r="92" spans="2:5" ht="36">
      <c r="B92" s="284" t="s">
        <v>154</v>
      </c>
      <c r="C92" s="272" t="s">
        <v>179</v>
      </c>
      <c r="D92" s="426"/>
    </row>
    <row r="93" spans="2:5" ht="36">
      <c r="B93" s="284" t="s">
        <v>155</v>
      </c>
      <c r="C93" s="272" t="s">
        <v>180</v>
      </c>
      <c r="D93" s="427"/>
    </row>
    <row r="94" spans="2:5" ht="36">
      <c r="B94" s="284" t="s">
        <v>156</v>
      </c>
      <c r="C94" s="285" t="s">
        <v>157</v>
      </c>
      <c r="D94" s="427"/>
    </row>
    <row r="95" spans="2:5" ht="72" customHeight="1">
      <c r="B95" s="284" t="s">
        <v>175</v>
      </c>
      <c r="C95" s="285" t="s">
        <v>181</v>
      </c>
      <c r="D95" s="427"/>
    </row>
    <row r="96" spans="2:5">
      <c r="B96" s="429" t="s">
        <v>158</v>
      </c>
      <c r="C96" s="429"/>
      <c r="D96" s="428"/>
    </row>
    <row r="97" spans="1:4">
      <c r="B97" s="286" t="s">
        <v>159</v>
      </c>
      <c r="C97" s="286"/>
      <c r="D97" s="251">
        <f>+'Հավելված N 2'!G118</f>
        <v>-4890.5</v>
      </c>
    </row>
    <row r="98" spans="1:4" ht="9.9499999999999993" customHeight="1"/>
    <row r="99" spans="1:4">
      <c r="B99" s="424" t="s">
        <v>185</v>
      </c>
      <c r="C99" s="425"/>
      <c r="D99" s="283"/>
    </row>
    <row r="100" spans="1:4" s="3" customFormat="1" ht="72">
      <c r="B100" s="143" t="s">
        <v>151</v>
      </c>
      <c r="C100" s="256">
        <v>1183</v>
      </c>
      <c r="D100" s="178" t="s">
        <v>187</v>
      </c>
    </row>
    <row r="101" spans="1:4" ht="36">
      <c r="B101" s="284" t="s">
        <v>152</v>
      </c>
      <c r="C101" s="256">
        <v>32012</v>
      </c>
      <c r="D101" s="181" t="s">
        <v>153</v>
      </c>
    </row>
    <row r="102" spans="1:4" ht="36">
      <c r="B102" s="284" t="s">
        <v>154</v>
      </c>
      <c r="C102" s="278" t="s">
        <v>335</v>
      </c>
      <c r="D102" s="426"/>
    </row>
    <row r="103" spans="1:4" ht="36">
      <c r="B103" s="284" t="s">
        <v>155</v>
      </c>
      <c r="C103" s="278" t="s">
        <v>336</v>
      </c>
      <c r="D103" s="427"/>
    </row>
    <row r="104" spans="1:4" ht="36">
      <c r="B104" s="284" t="s">
        <v>156</v>
      </c>
      <c r="C104" s="258" t="s">
        <v>165</v>
      </c>
      <c r="D104" s="427"/>
    </row>
    <row r="105" spans="1:4" ht="72" customHeight="1">
      <c r="B105" s="284" t="s">
        <v>325</v>
      </c>
      <c r="C105" s="258" t="s">
        <v>182</v>
      </c>
      <c r="D105" s="427"/>
    </row>
    <row r="106" spans="1:4">
      <c r="B106" s="429" t="s">
        <v>158</v>
      </c>
      <c r="C106" s="429"/>
      <c r="D106" s="428"/>
    </row>
    <row r="107" spans="1:4">
      <c r="B107" s="286" t="s">
        <v>159</v>
      </c>
      <c r="C107" s="286"/>
      <c r="D107" s="251">
        <f>+'Հավելված N 2'!G136</f>
        <v>-300344.90000000002</v>
      </c>
    </row>
    <row r="111" spans="1:4">
      <c r="A111" s="439" t="s">
        <v>345</v>
      </c>
      <c r="B111" s="439"/>
      <c r="C111" s="439"/>
      <c r="D111" s="439"/>
    </row>
    <row r="112" spans="1:4">
      <c r="C112" s="287" t="s">
        <v>295</v>
      </c>
      <c r="D112" s="266"/>
    </row>
    <row r="113" spans="2:4">
      <c r="B113" s="288" t="s">
        <v>327</v>
      </c>
      <c r="C113" s="289"/>
      <c r="D113" s="290"/>
    </row>
    <row r="114" spans="2:4" s="267" customFormat="1">
      <c r="B114" s="188"/>
      <c r="C114" s="188"/>
      <c r="D114" s="268"/>
    </row>
    <row r="115" spans="2:4" s="267" customFormat="1">
      <c r="B115" s="188"/>
      <c r="C115" s="188"/>
      <c r="D115" s="268"/>
    </row>
    <row r="116" spans="2:4">
      <c r="B116" s="269" t="s">
        <v>183</v>
      </c>
      <c r="C116" s="269" t="s">
        <v>184</v>
      </c>
      <c r="D116" s="234"/>
    </row>
    <row r="117" spans="2:4">
      <c r="B117" s="276">
        <v>1169</v>
      </c>
      <c r="C117" s="270" t="s">
        <v>338</v>
      </c>
      <c r="D117" s="271"/>
    </row>
    <row r="119" spans="2:4">
      <c r="B119" s="430" t="s">
        <v>185</v>
      </c>
      <c r="C119" s="431"/>
      <c r="D119" s="234"/>
    </row>
    <row r="120" spans="2:4" s="3" customFormat="1" ht="72">
      <c r="B120" s="143" t="s">
        <v>186</v>
      </c>
      <c r="C120" s="256">
        <v>1169</v>
      </c>
      <c r="D120" s="178" t="s">
        <v>318</v>
      </c>
    </row>
    <row r="121" spans="2:4">
      <c r="B121" s="209" t="s">
        <v>188</v>
      </c>
      <c r="C121" s="207">
        <v>31001</v>
      </c>
      <c r="D121" s="181" t="s">
        <v>153</v>
      </c>
    </row>
    <row r="122" spans="2:4" ht="36">
      <c r="B122" s="209" t="s">
        <v>154</v>
      </c>
      <c r="C122" s="278" t="s">
        <v>348</v>
      </c>
      <c r="D122" s="341"/>
    </row>
    <row r="123" spans="2:4" ht="56.35" customHeight="1">
      <c r="B123" s="209" t="s">
        <v>155</v>
      </c>
      <c r="C123" s="278" t="s">
        <v>349</v>
      </c>
      <c r="D123" s="342"/>
    </row>
    <row r="124" spans="2:4" ht="38.35" customHeight="1">
      <c r="B124" s="209" t="s">
        <v>156</v>
      </c>
      <c r="C124" s="278" t="s">
        <v>350</v>
      </c>
      <c r="D124" s="342"/>
    </row>
    <row r="125" spans="2:4" ht="54">
      <c r="B125" s="187" t="s">
        <v>351</v>
      </c>
      <c r="C125" s="278" t="s">
        <v>339</v>
      </c>
      <c r="D125" s="342"/>
    </row>
    <row r="126" spans="2:4">
      <c r="B126" s="291"/>
      <c r="C126" s="292" t="s">
        <v>189</v>
      </c>
      <c r="D126" s="337"/>
    </row>
    <row r="127" spans="2:4">
      <c r="B127" s="421" t="s">
        <v>190</v>
      </c>
      <c r="C127" s="421"/>
      <c r="D127" s="153">
        <f>+'Հավելված N 2'!G157</f>
        <v>2338806.2999999998</v>
      </c>
    </row>
    <row r="132" spans="1:4">
      <c r="A132" s="439" t="s">
        <v>328</v>
      </c>
      <c r="B132" s="439"/>
      <c r="C132" s="439"/>
      <c r="D132" s="439"/>
    </row>
    <row r="133" spans="1:4">
      <c r="C133" s="287" t="s">
        <v>129</v>
      </c>
      <c r="D133" s="266"/>
    </row>
    <row r="134" spans="1:4">
      <c r="B134" s="288" t="s">
        <v>327</v>
      </c>
      <c r="C134" s="289"/>
      <c r="D134" s="290"/>
    </row>
    <row r="135" spans="1:4" s="267" customFormat="1">
      <c r="B135" s="188"/>
      <c r="C135" s="188"/>
      <c r="D135" s="268"/>
    </row>
    <row r="136" spans="1:4" s="267" customFormat="1">
      <c r="B136" s="188"/>
      <c r="C136" s="188"/>
      <c r="D136" s="268"/>
    </row>
    <row r="137" spans="1:4" s="3" customFormat="1">
      <c r="B137" s="269" t="s">
        <v>183</v>
      </c>
      <c r="C137" s="269" t="s">
        <v>184</v>
      </c>
      <c r="D137" s="233"/>
    </row>
    <row r="138" spans="1:4" s="3" customFormat="1">
      <c r="B138" s="185">
        <v>1146</v>
      </c>
      <c r="C138" s="143" t="s">
        <v>172</v>
      </c>
      <c r="D138" s="269"/>
    </row>
    <row r="139" spans="1:4" s="3" customFormat="1"/>
    <row r="140" spans="1:4" s="3" customFormat="1">
      <c r="B140" s="401" t="s">
        <v>185</v>
      </c>
      <c r="C140" s="418"/>
      <c r="D140" s="269"/>
    </row>
    <row r="141" spans="1:4" s="3" customFormat="1" ht="72">
      <c r="B141" s="143" t="s">
        <v>186</v>
      </c>
      <c r="C141" s="256">
        <v>1146</v>
      </c>
      <c r="D141" s="178" t="s">
        <v>187</v>
      </c>
    </row>
    <row r="142" spans="1:4" s="3" customFormat="1">
      <c r="B142" s="143" t="s">
        <v>188</v>
      </c>
      <c r="C142" s="256">
        <v>12010</v>
      </c>
      <c r="D142" s="181" t="s">
        <v>153</v>
      </c>
    </row>
    <row r="143" spans="1:4" s="3" customFormat="1" ht="36">
      <c r="B143" s="143" t="s">
        <v>154</v>
      </c>
      <c r="C143" s="272" t="s">
        <v>341</v>
      </c>
      <c r="D143" s="341"/>
    </row>
    <row r="144" spans="1:4" s="3" customFormat="1" ht="36">
      <c r="B144" s="143" t="s">
        <v>155</v>
      </c>
      <c r="C144" s="272" t="s">
        <v>342</v>
      </c>
      <c r="D144" s="342"/>
    </row>
    <row r="145" spans="2:5" s="3" customFormat="1" ht="36">
      <c r="B145" s="143" t="s">
        <v>156</v>
      </c>
      <c r="C145" s="272" t="s">
        <v>160</v>
      </c>
      <c r="D145" s="342"/>
    </row>
    <row r="146" spans="2:5" s="3" customFormat="1" ht="54">
      <c r="B146" s="185" t="s">
        <v>161</v>
      </c>
      <c r="C146" s="272" t="s">
        <v>343</v>
      </c>
      <c r="D146" s="342"/>
    </row>
    <row r="147" spans="2:5" s="3" customFormat="1">
      <c r="B147" s="419" t="s">
        <v>189</v>
      </c>
      <c r="C147" s="420"/>
      <c r="D147" s="337"/>
    </row>
    <row r="148" spans="2:5" s="3" customFormat="1" ht="35.35" customHeight="1">
      <c r="B148" s="416" t="s">
        <v>347</v>
      </c>
      <c r="C148" s="417"/>
      <c r="D148" s="281">
        <v>-1</v>
      </c>
    </row>
    <row r="149" spans="2:5" s="3" customFormat="1">
      <c r="B149" s="273" t="s">
        <v>190</v>
      </c>
      <c r="C149" s="273"/>
      <c r="D149" s="274">
        <f>+'Հավելված N 2'!G107</f>
        <v>-205408.1</v>
      </c>
      <c r="E149" s="72"/>
    </row>
    <row r="151" spans="2:5" ht="50.75">
      <c r="B151" s="282" t="s">
        <v>324</v>
      </c>
      <c r="C151" s="422" t="s">
        <v>184</v>
      </c>
      <c r="D151" s="423"/>
    </row>
    <row r="152" spans="2:5">
      <c r="B152" s="276">
        <v>1183</v>
      </c>
      <c r="C152" s="270" t="s">
        <v>178</v>
      </c>
      <c r="D152" s="270"/>
    </row>
    <row r="154" spans="2:5">
      <c r="B154" s="424" t="s">
        <v>185</v>
      </c>
      <c r="C154" s="425"/>
      <c r="D154" s="283"/>
      <c r="E154" s="3"/>
    </row>
    <row r="155" spans="2:5" s="3" customFormat="1" ht="72">
      <c r="B155" s="143" t="s">
        <v>151</v>
      </c>
      <c r="C155" s="256">
        <v>1183</v>
      </c>
      <c r="D155" s="178" t="s">
        <v>187</v>
      </c>
      <c r="E155" s="1"/>
    </row>
    <row r="156" spans="2:5" ht="36">
      <c r="B156" s="284" t="s">
        <v>152</v>
      </c>
      <c r="C156" s="256">
        <v>32007</v>
      </c>
      <c r="D156" s="181" t="s">
        <v>153</v>
      </c>
    </row>
    <row r="157" spans="2:5" ht="36">
      <c r="B157" s="293" t="s">
        <v>154</v>
      </c>
      <c r="C157" s="272" t="s">
        <v>333</v>
      </c>
      <c r="D157" s="426"/>
    </row>
    <row r="158" spans="2:5" ht="54">
      <c r="B158" s="293" t="s">
        <v>155</v>
      </c>
      <c r="C158" s="272" t="s">
        <v>334</v>
      </c>
      <c r="D158" s="427"/>
    </row>
    <row r="159" spans="2:5" ht="36">
      <c r="B159" s="293" t="s">
        <v>156</v>
      </c>
      <c r="C159" s="285" t="s">
        <v>165</v>
      </c>
      <c r="D159" s="427"/>
    </row>
    <row r="160" spans="2:5" ht="72" customHeight="1">
      <c r="B160" s="293" t="s">
        <v>325</v>
      </c>
      <c r="C160" s="285" t="s">
        <v>182</v>
      </c>
      <c r="D160" s="427"/>
    </row>
    <row r="161" spans="2:4">
      <c r="B161" s="429" t="s">
        <v>158</v>
      </c>
      <c r="C161" s="429"/>
      <c r="D161" s="428"/>
    </row>
    <row r="162" spans="2:4">
      <c r="B162" s="286" t="s">
        <v>159</v>
      </c>
      <c r="C162" s="286"/>
      <c r="D162" s="251">
        <f>+'Հավելված N 2'!G127</f>
        <v>-145971.5</v>
      </c>
    </row>
  </sheetData>
  <mergeCells count="48">
    <mergeCell ref="C1:D1"/>
    <mergeCell ref="C2:D2"/>
    <mergeCell ref="C3:D3"/>
    <mergeCell ref="B5:D5"/>
    <mergeCell ref="A28:D28"/>
    <mergeCell ref="A8:D8"/>
    <mergeCell ref="B10:D10"/>
    <mergeCell ref="B154:C154"/>
    <mergeCell ref="B127:C127"/>
    <mergeCell ref="A132:D132"/>
    <mergeCell ref="B140:C140"/>
    <mergeCell ref="D143:D147"/>
    <mergeCell ref="B147:C147"/>
    <mergeCell ref="B148:C148"/>
    <mergeCell ref="B89:C89"/>
    <mergeCell ref="D92:D96"/>
    <mergeCell ref="B96:C96"/>
    <mergeCell ref="B30:D30"/>
    <mergeCell ref="C62:D62"/>
    <mergeCell ref="B36:C36"/>
    <mergeCell ref="D39:D43"/>
    <mergeCell ref="B43:C43"/>
    <mergeCell ref="B44:C44"/>
    <mergeCell ref="B50:C50"/>
    <mergeCell ref="D53:D57"/>
    <mergeCell ref="B57:C57"/>
    <mergeCell ref="B58:C58"/>
    <mergeCell ref="B59:C59"/>
    <mergeCell ref="B16:C16"/>
    <mergeCell ref="D19:D23"/>
    <mergeCell ref="B23:C23"/>
    <mergeCell ref="C86:D86"/>
    <mergeCell ref="D157:D161"/>
    <mergeCell ref="B161:C161"/>
    <mergeCell ref="B65:C65"/>
    <mergeCell ref="D68:D72"/>
    <mergeCell ref="B72:C72"/>
    <mergeCell ref="B75:C75"/>
    <mergeCell ref="D78:D82"/>
    <mergeCell ref="B82:C82"/>
    <mergeCell ref="C151:D151"/>
    <mergeCell ref="B99:C99"/>
    <mergeCell ref="D102:D106"/>
    <mergeCell ref="B106:C106"/>
    <mergeCell ref="A111:D111"/>
    <mergeCell ref="B119:C119"/>
    <mergeCell ref="D122:D126"/>
    <mergeCell ref="B83:C8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5"/>
  <sheetViews>
    <sheetView topLeftCell="A25" zoomScale="85" zoomScaleNormal="85" workbookViewId="0">
      <selection activeCell="B35" sqref="B35:D35"/>
    </sheetView>
  </sheetViews>
  <sheetFormatPr defaultColWidth="9.296875" defaultRowHeight="18"/>
  <cols>
    <col min="1" max="4" width="18.296875" style="3" customWidth="1"/>
    <col min="5" max="6" width="14.296875" style="3" customWidth="1"/>
    <col min="7" max="7" width="18.296875" style="74" bestFit="1" customWidth="1"/>
    <col min="8" max="8" width="14.296875" style="3" customWidth="1"/>
    <col min="9" max="9" width="30.296875" style="3" customWidth="1"/>
    <col min="10" max="10" width="20.59765625" style="3" customWidth="1"/>
    <col min="11" max="16384" width="9.296875" style="3"/>
  </cols>
  <sheetData>
    <row r="1" spans="1:10" ht="37.5" customHeight="1">
      <c r="H1" s="321" t="s">
        <v>313</v>
      </c>
      <c r="I1" s="321"/>
    </row>
    <row r="2" spans="1:10" ht="17.45" customHeight="1">
      <c r="H2" s="322" t="s">
        <v>193</v>
      </c>
      <c r="I2" s="322"/>
    </row>
    <row r="3" spans="1:10" ht="17.45" customHeight="1">
      <c r="H3" s="322" t="s">
        <v>194</v>
      </c>
      <c r="I3" s="322"/>
    </row>
    <row r="4" spans="1:10" ht="13.5" customHeight="1">
      <c r="I4" s="128"/>
    </row>
    <row r="5" spans="1:10" ht="42.95" customHeight="1">
      <c r="A5" s="330" t="s">
        <v>98</v>
      </c>
      <c r="B5" s="330"/>
      <c r="C5" s="330"/>
      <c r="D5" s="330"/>
      <c r="E5" s="330"/>
      <c r="F5" s="330"/>
      <c r="G5" s="330"/>
      <c r="H5" s="330"/>
      <c r="I5" s="330"/>
    </row>
    <row r="6" spans="1:10" ht="15.95" customHeight="1">
      <c r="A6" s="455"/>
      <c r="B6" s="455"/>
      <c r="C6" s="455"/>
      <c r="D6" s="455"/>
      <c r="E6" s="455"/>
      <c r="F6" s="455"/>
      <c r="G6" s="455"/>
      <c r="H6" s="455"/>
      <c r="I6" s="455"/>
    </row>
    <row r="7" spans="1:10" ht="101.45" customHeight="1">
      <c r="A7" s="346" t="s">
        <v>45</v>
      </c>
      <c r="B7" s="463" t="s">
        <v>46</v>
      </c>
      <c r="C7" s="464"/>
      <c r="D7" s="465"/>
      <c r="E7" s="346" t="s">
        <v>47</v>
      </c>
      <c r="F7" s="346" t="s">
        <v>48</v>
      </c>
      <c r="G7" s="458" t="s">
        <v>49</v>
      </c>
      <c r="H7" s="456" t="s">
        <v>111</v>
      </c>
      <c r="I7" s="457"/>
    </row>
    <row r="8" spans="1:10" ht="35.450000000000003" customHeight="1">
      <c r="A8" s="346"/>
      <c r="B8" s="466"/>
      <c r="C8" s="467"/>
      <c r="D8" s="468"/>
      <c r="E8" s="346"/>
      <c r="F8" s="346"/>
      <c r="G8" s="458"/>
      <c r="H8" s="75" t="s">
        <v>50</v>
      </c>
      <c r="I8" s="21" t="s">
        <v>51</v>
      </c>
    </row>
    <row r="9" spans="1:10">
      <c r="A9" s="76">
        <v>1</v>
      </c>
      <c r="B9" s="469">
        <v>2</v>
      </c>
      <c r="C9" s="470"/>
      <c r="D9" s="471"/>
      <c r="E9" s="83">
        <v>3</v>
      </c>
      <c r="F9" s="83">
        <v>4</v>
      </c>
      <c r="G9" s="84">
        <v>5</v>
      </c>
      <c r="H9" s="83">
        <v>6</v>
      </c>
      <c r="I9" s="76">
        <v>7</v>
      </c>
    </row>
    <row r="10" spans="1:10" ht="45" customHeight="1">
      <c r="A10" s="462" t="s">
        <v>26</v>
      </c>
      <c r="B10" s="462"/>
      <c r="C10" s="462"/>
      <c r="D10" s="462"/>
      <c r="E10" s="462"/>
      <c r="F10" s="462"/>
      <c r="G10" s="462"/>
      <c r="H10" s="462"/>
      <c r="I10" s="81">
        <f>+I11+I31</f>
        <v>-385806.2</v>
      </c>
      <c r="J10" s="295"/>
    </row>
    <row r="11" spans="1:10" s="145" customFormat="1">
      <c r="A11" s="79" t="s">
        <v>70</v>
      </c>
      <c r="B11" s="79" t="s">
        <v>141</v>
      </c>
      <c r="C11" s="79" t="s">
        <v>201</v>
      </c>
      <c r="D11" s="459" t="s">
        <v>202</v>
      </c>
      <c r="E11" s="460"/>
      <c r="F11" s="460"/>
      <c r="G11" s="460"/>
      <c r="H11" s="461"/>
      <c r="I11" s="80">
        <f>+I12+I18</f>
        <v>-85461.3</v>
      </c>
    </row>
    <row r="12" spans="1:10" s="146" customFormat="1" ht="54.95" customHeight="1">
      <c r="A12" s="22" t="s">
        <v>203</v>
      </c>
      <c r="B12" s="450" t="s">
        <v>197</v>
      </c>
      <c r="C12" s="450"/>
      <c r="D12" s="450"/>
      <c r="E12" s="450"/>
      <c r="F12" s="450"/>
      <c r="G12" s="450"/>
      <c r="H12" s="450"/>
      <c r="I12" s="23">
        <f>+I13+I15</f>
        <v>-16326.6</v>
      </c>
    </row>
    <row r="13" spans="1:10" s="220" customFormat="1" ht="20.9" customHeight="1">
      <c r="A13" s="214"/>
      <c r="B13" s="444" t="s">
        <v>139</v>
      </c>
      <c r="C13" s="445"/>
      <c r="D13" s="446"/>
      <c r="E13" s="215"/>
      <c r="F13" s="215"/>
      <c r="G13" s="215"/>
      <c r="H13" s="216"/>
      <c r="I13" s="217">
        <f>+I14</f>
        <v>-12653.9</v>
      </c>
    </row>
    <row r="14" spans="1:10" s="220" customFormat="1">
      <c r="A14" s="183" t="s">
        <v>214</v>
      </c>
      <c r="B14" s="440" t="s">
        <v>211</v>
      </c>
      <c r="C14" s="440"/>
      <c r="D14" s="440"/>
      <c r="E14" s="155" t="s">
        <v>52</v>
      </c>
      <c r="F14" s="178" t="s">
        <v>137</v>
      </c>
      <c r="G14" s="218"/>
      <c r="H14" s="219"/>
      <c r="I14" s="217">
        <v>-12653.9</v>
      </c>
      <c r="J14" s="221"/>
    </row>
    <row r="15" spans="1:10" s="26" customFormat="1" ht="20.9" customHeight="1">
      <c r="A15" s="183"/>
      <c r="B15" s="442" t="s">
        <v>54</v>
      </c>
      <c r="C15" s="442"/>
      <c r="D15" s="442"/>
      <c r="E15" s="150"/>
      <c r="F15" s="150"/>
      <c r="G15" s="150"/>
      <c r="H15" s="151"/>
      <c r="I15" s="152">
        <f>SUM(I16:I17)</f>
        <v>-3672.7000000000003</v>
      </c>
    </row>
    <row r="16" spans="1:10">
      <c r="A16" s="183" t="s">
        <v>215</v>
      </c>
      <c r="B16" s="443" t="s">
        <v>212</v>
      </c>
      <c r="C16" s="443"/>
      <c r="D16" s="443"/>
      <c r="E16" s="178" t="s">
        <v>52</v>
      </c>
      <c r="F16" s="181" t="s">
        <v>137</v>
      </c>
      <c r="G16" s="222"/>
      <c r="H16" s="154"/>
      <c r="I16" s="152">
        <v>-3382.3</v>
      </c>
    </row>
    <row r="17" spans="1:10" s="26" customFormat="1" ht="18" customHeight="1">
      <c r="A17" s="183" t="s">
        <v>216</v>
      </c>
      <c r="B17" s="443" t="s">
        <v>213</v>
      </c>
      <c r="C17" s="443"/>
      <c r="D17" s="443"/>
      <c r="E17" s="178" t="s">
        <v>52</v>
      </c>
      <c r="F17" s="178" t="s">
        <v>137</v>
      </c>
      <c r="G17" s="223"/>
      <c r="H17" s="154"/>
      <c r="I17" s="152">
        <v>-290.39999999999998</v>
      </c>
      <c r="J17" s="224"/>
    </row>
    <row r="18" spans="1:10" s="146" customFormat="1" ht="54.95" customHeight="1">
      <c r="A18" s="22" t="s">
        <v>204</v>
      </c>
      <c r="B18" s="443" t="s">
        <v>198</v>
      </c>
      <c r="C18" s="443"/>
      <c r="D18" s="443"/>
      <c r="E18" s="443"/>
      <c r="F18" s="443"/>
      <c r="G18" s="443"/>
      <c r="H18" s="443"/>
      <c r="I18" s="23">
        <f>+I19</f>
        <v>-69134.7</v>
      </c>
    </row>
    <row r="19" spans="1:10" s="26" customFormat="1" ht="20.9" customHeight="1">
      <c r="A19" s="183"/>
      <c r="B19" s="447" t="s">
        <v>205</v>
      </c>
      <c r="C19" s="448"/>
      <c r="D19" s="449"/>
      <c r="E19" s="150"/>
      <c r="F19" s="150"/>
      <c r="G19" s="150"/>
      <c r="H19" s="151"/>
      <c r="I19" s="152">
        <f>SUM(I20:I30)</f>
        <v>-69134.7</v>
      </c>
    </row>
    <row r="20" spans="1:10" s="26" customFormat="1">
      <c r="A20" s="228" t="s">
        <v>221</v>
      </c>
      <c r="B20" s="440" t="s">
        <v>219</v>
      </c>
      <c r="C20" s="440"/>
      <c r="D20" s="440"/>
      <c r="E20" s="155" t="s">
        <v>83</v>
      </c>
      <c r="F20" s="178" t="s">
        <v>138</v>
      </c>
      <c r="G20" s="153"/>
      <c r="H20" s="154"/>
      <c r="I20" s="152">
        <v>-199.7</v>
      </c>
    </row>
    <row r="21" spans="1:10" s="26" customFormat="1">
      <c r="A21" s="228" t="s">
        <v>222</v>
      </c>
      <c r="B21" s="440" t="s">
        <v>220</v>
      </c>
      <c r="C21" s="440"/>
      <c r="D21" s="440"/>
      <c r="E21" s="155" t="s">
        <v>83</v>
      </c>
      <c r="F21" s="178" t="s">
        <v>138</v>
      </c>
      <c r="G21" s="153"/>
      <c r="H21" s="154"/>
      <c r="I21" s="152">
        <v>-204.1</v>
      </c>
    </row>
    <row r="22" spans="1:10" s="26" customFormat="1">
      <c r="A22" s="228" t="s">
        <v>231</v>
      </c>
      <c r="B22" s="440" t="s">
        <v>220</v>
      </c>
      <c r="C22" s="440"/>
      <c r="D22" s="440"/>
      <c r="E22" s="155" t="s">
        <v>83</v>
      </c>
      <c r="F22" s="178" t="s">
        <v>138</v>
      </c>
      <c r="G22" s="153"/>
      <c r="H22" s="154"/>
      <c r="I22" s="152">
        <v>-263.2</v>
      </c>
    </row>
    <row r="23" spans="1:10" s="26" customFormat="1">
      <c r="A23" s="228" t="s">
        <v>227</v>
      </c>
      <c r="B23" s="440" t="s">
        <v>223</v>
      </c>
      <c r="C23" s="440"/>
      <c r="D23" s="440"/>
      <c r="E23" s="155" t="s">
        <v>83</v>
      </c>
      <c r="F23" s="178" t="s">
        <v>138</v>
      </c>
      <c r="G23" s="153"/>
      <c r="H23" s="154"/>
      <c r="I23" s="152">
        <v>-4798.3999999999996</v>
      </c>
    </row>
    <row r="24" spans="1:10" s="26" customFormat="1">
      <c r="A24" s="228" t="s">
        <v>228</v>
      </c>
      <c r="B24" s="440" t="s">
        <v>223</v>
      </c>
      <c r="C24" s="440"/>
      <c r="D24" s="440"/>
      <c r="E24" s="155" t="s">
        <v>83</v>
      </c>
      <c r="F24" s="178" t="s">
        <v>138</v>
      </c>
      <c r="G24" s="153"/>
      <c r="H24" s="154"/>
      <c r="I24" s="152">
        <v>-6972</v>
      </c>
    </row>
    <row r="25" spans="1:10" s="147" customFormat="1">
      <c r="A25" s="228" t="s">
        <v>224</v>
      </c>
      <c r="B25" s="440" t="s">
        <v>208</v>
      </c>
      <c r="C25" s="440"/>
      <c r="D25" s="440"/>
      <c r="E25" s="155" t="s">
        <v>83</v>
      </c>
      <c r="F25" s="178" t="s">
        <v>112</v>
      </c>
      <c r="G25" s="153"/>
      <c r="H25" s="154"/>
      <c r="I25" s="152">
        <v>-147</v>
      </c>
    </row>
    <row r="26" spans="1:10" s="147" customFormat="1">
      <c r="A26" s="228" t="s">
        <v>225</v>
      </c>
      <c r="B26" s="440" t="s">
        <v>207</v>
      </c>
      <c r="C26" s="440"/>
      <c r="D26" s="440"/>
      <c r="E26" s="155" t="s">
        <v>83</v>
      </c>
      <c r="F26" s="178" t="s">
        <v>112</v>
      </c>
      <c r="G26" s="153"/>
      <c r="H26" s="154"/>
      <c r="I26" s="152">
        <v>-660</v>
      </c>
    </row>
    <row r="27" spans="1:10" s="147" customFormat="1">
      <c r="A27" s="228" t="s">
        <v>226</v>
      </c>
      <c r="B27" s="441" t="s">
        <v>206</v>
      </c>
      <c r="C27" s="441"/>
      <c r="D27" s="441"/>
      <c r="E27" s="155" t="s">
        <v>83</v>
      </c>
      <c r="F27" s="178" t="s">
        <v>112</v>
      </c>
      <c r="G27" s="153"/>
      <c r="H27" s="154"/>
      <c r="I27" s="152">
        <v>-545.1</v>
      </c>
    </row>
    <row r="28" spans="1:10" s="147" customFormat="1">
      <c r="A28" s="228" t="s">
        <v>230</v>
      </c>
      <c r="B28" s="441" t="s">
        <v>229</v>
      </c>
      <c r="C28" s="441"/>
      <c r="D28" s="441"/>
      <c r="E28" s="155" t="s">
        <v>83</v>
      </c>
      <c r="F28" s="178" t="s">
        <v>112</v>
      </c>
      <c r="G28" s="153"/>
      <c r="H28" s="154"/>
      <c r="I28" s="152">
        <v>-52045.2</v>
      </c>
    </row>
    <row r="29" spans="1:10" s="26" customFormat="1">
      <c r="A29" s="183" t="s">
        <v>288</v>
      </c>
      <c r="B29" s="441" t="s">
        <v>209</v>
      </c>
      <c r="C29" s="441"/>
      <c r="D29" s="441"/>
      <c r="E29" s="155" t="s">
        <v>83</v>
      </c>
      <c r="F29" s="178" t="s">
        <v>112</v>
      </c>
      <c r="G29" s="153">
        <v>400000</v>
      </c>
      <c r="H29" s="154">
        <v>-4</v>
      </c>
      <c r="I29" s="213">
        <f t="shared" ref="I29:I30" si="0">+H29*G29/1000</f>
        <v>-1600</v>
      </c>
    </row>
    <row r="30" spans="1:10" s="26" customFormat="1">
      <c r="A30" s="227" t="s">
        <v>286</v>
      </c>
      <c r="B30" s="441" t="s">
        <v>287</v>
      </c>
      <c r="C30" s="441"/>
      <c r="D30" s="441"/>
      <c r="E30" s="155" t="s">
        <v>83</v>
      </c>
      <c r="F30" s="178" t="s">
        <v>112</v>
      </c>
      <c r="G30" s="153">
        <v>1700000</v>
      </c>
      <c r="H30" s="154">
        <v>-1</v>
      </c>
      <c r="I30" s="213">
        <f t="shared" si="0"/>
        <v>-1700</v>
      </c>
    </row>
    <row r="31" spans="1:10">
      <c r="A31" s="79" t="s">
        <v>87</v>
      </c>
      <c r="B31" s="79" t="s">
        <v>132</v>
      </c>
      <c r="C31" s="79" t="s">
        <v>53</v>
      </c>
      <c r="D31" s="459" t="s">
        <v>28</v>
      </c>
      <c r="E31" s="460"/>
      <c r="F31" s="460"/>
      <c r="G31" s="460"/>
      <c r="H31" s="461"/>
      <c r="I31" s="80">
        <f>+I32</f>
        <v>-300344.90000000002</v>
      </c>
    </row>
    <row r="32" spans="1:10" s="24" customFormat="1" ht="54.95" customHeight="1">
      <c r="A32" s="143" t="s">
        <v>248</v>
      </c>
      <c r="B32" s="443" t="s">
        <v>75</v>
      </c>
      <c r="C32" s="443"/>
      <c r="D32" s="443"/>
      <c r="E32" s="443"/>
      <c r="F32" s="443"/>
      <c r="G32" s="443"/>
      <c r="H32" s="443"/>
      <c r="I32" s="144">
        <f>+I33</f>
        <v>-300344.90000000002</v>
      </c>
      <c r="J32" s="319"/>
    </row>
    <row r="33" spans="1:10" s="26" customFormat="1" ht="20.9" customHeight="1">
      <c r="A33" s="316"/>
      <c r="B33" s="442" t="s">
        <v>134</v>
      </c>
      <c r="C33" s="442"/>
      <c r="D33" s="442"/>
      <c r="E33" s="150"/>
      <c r="F33" s="150"/>
      <c r="G33" s="150"/>
      <c r="H33" s="151"/>
      <c r="I33" s="152">
        <f>SUM(I34:I41)</f>
        <v>-300344.90000000002</v>
      </c>
    </row>
    <row r="34" spans="1:10" s="26" customFormat="1">
      <c r="A34" s="320" t="s">
        <v>250</v>
      </c>
      <c r="B34" s="440" t="s">
        <v>208</v>
      </c>
      <c r="C34" s="440"/>
      <c r="D34" s="440"/>
      <c r="E34" s="155" t="s">
        <v>135</v>
      </c>
      <c r="F34" s="317" t="s">
        <v>136</v>
      </c>
      <c r="G34" s="153">
        <v>199633</v>
      </c>
      <c r="H34" s="154">
        <v>-545</v>
      </c>
      <c r="I34" s="152">
        <f>ROUND((H34*G34/1000),1)</f>
        <v>-108800</v>
      </c>
      <c r="J34" s="224"/>
    </row>
    <row r="35" spans="1:10" s="26" customFormat="1">
      <c r="A35" s="320" t="s">
        <v>365</v>
      </c>
      <c r="B35" s="440" t="s">
        <v>208</v>
      </c>
      <c r="C35" s="440"/>
      <c r="D35" s="440"/>
      <c r="E35" s="155" t="s">
        <v>135</v>
      </c>
      <c r="F35" s="317" t="s">
        <v>136</v>
      </c>
      <c r="G35" s="153">
        <v>78000</v>
      </c>
      <c r="H35" s="154">
        <v>-1</v>
      </c>
      <c r="I35" s="152">
        <f>ROUND((H35*G35/1000),1)</f>
        <v>-78</v>
      </c>
      <c r="J35" s="224"/>
    </row>
    <row r="36" spans="1:10" s="26" customFormat="1">
      <c r="A36" s="320" t="s">
        <v>252</v>
      </c>
      <c r="B36" s="440" t="s">
        <v>251</v>
      </c>
      <c r="C36" s="440"/>
      <c r="D36" s="440"/>
      <c r="E36" s="155" t="s">
        <v>135</v>
      </c>
      <c r="F36" s="317" t="s">
        <v>136</v>
      </c>
      <c r="G36" s="153">
        <v>300000</v>
      </c>
      <c r="H36" s="154">
        <v>-17</v>
      </c>
      <c r="I36" s="152">
        <f t="shared" ref="I36:I41" si="1">ROUND((H36*G36/1000),1)</f>
        <v>-5100</v>
      </c>
      <c r="J36" s="224"/>
    </row>
    <row r="37" spans="1:10" s="26" customFormat="1">
      <c r="A37" s="320" t="s">
        <v>254</v>
      </c>
      <c r="B37" s="440" t="s">
        <v>210</v>
      </c>
      <c r="C37" s="440"/>
      <c r="D37" s="440"/>
      <c r="E37" s="155" t="s">
        <v>135</v>
      </c>
      <c r="F37" s="317" t="s">
        <v>136</v>
      </c>
      <c r="G37" s="153">
        <v>345000</v>
      </c>
      <c r="H37" s="154">
        <v>-12</v>
      </c>
      <c r="I37" s="152">
        <f t="shared" si="1"/>
        <v>-4140</v>
      </c>
      <c r="J37" s="224"/>
    </row>
    <row r="38" spans="1:10" s="26" customFormat="1">
      <c r="A38" s="320" t="s">
        <v>255</v>
      </c>
      <c r="B38" s="440" t="s">
        <v>253</v>
      </c>
      <c r="C38" s="440"/>
      <c r="D38" s="440"/>
      <c r="E38" s="155" t="s">
        <v>135</v>
      </c>
      <c r="F38" s="317" t="s">
        <v>136</v>
      </c>
      <c r="G38" s="153">
        <v>430000</v>
      </c>
      <c r="H38" s="154">
        <v>-6</v>
      </c>
      <c r="I38" s="152">
        <f t="shared" si="1"/>
        <v>-2580</v>
      </c>
      <c r="J38" s="224"/>
    </row>
    <row r="39" spans="1:10" s="26" customFormat="1">
      <c r="A39" s="320" t="s">
        <v>257</v>
      </c>
      <c r="B39" s="440" t="s">
        <v>256</v>
      </c>
      <c r="C39" s="440"/>
      <c r="D39" s="440"/>
      <c r="E39" s="155" t="s">
        <v>135</v>
      </c>
      <c r="F39" s="317" t="s">
        <v>136</v>
      </c>
      <c r="G39" s="153">
        <v>13000</v>
      </c>
      <c r="H39" s="154">
        <v>-6</v>
      </c>
      <c r="I39" s="152">
        <f t="shared" si="1"/>
        <v>-78</v>
      </c>
      <c r="J39" s="224"/>
    </row>
    <row r="40" spans="1:10" s="26" customFormat="1">
      <c r="A40" s="320" t="s">
        <v>258</v>
      </c>
      <c r="B40" s="440" t="s">
        <v>209</v>
      </c>
      <c r="C40" s="440" t="s">
        <v>209</v>
      </c>
      <c r="D40" s="440" t="s">
        <v>209</v>
      </c>
      <c r="E40" s="155" t="s">
        <v>145</v>
      </c>
      <c r="F40" s="317" t="s">
        <v>112</v>
      </c>
      <c r="G40" s="153">
        <v>1538550</v>
      </c>
      <c r="H40" s="154">
        <v>-27</v>
      </c>
      <c r="I40" s="152">
        <f>ROUNDDOWN((H40*G40/1000),1)</f>
        <v>-41540.800000000003</v>
      </c>
      <c r="J40" s="224"/>
    </row>
    <row r="41" spans="1:10" s="26" customFormat="1">
      <c r="A41" s="320" t="s">
        <v>346</v>
      </c>
      <c r="B41" s="440" t="s">
        <v>209</v>
      </c>
      <c r="C41" s="440" t="s">
        <v>209</v>
      </c>
      <c r="D41" s="440" t="s">
        <v>209</v>
      </c>
      <c r="E41" s="155" t="s">
        <v>83</v>
      </c>
      <c r="F41" s="317" t="s">
        <v>112</v>
      </c>
      <c r="G41" s="153">
        <v>1380281</v>
      </c>
      <c r="H41" s="154">
        <v>-100</v>
      </c>
      <c r="I41" s="152">
        <f t="shared" si="1"/>
        <v>-138028.1</v>
      </c>
      <c r="J41" s="224"/>
    </row>
    <row r="43" spans="1:10" ht="45" customHeight="1">
      <c r="A43" s="451" t="s">
        <v>129</v>
      </c>
      <c r="B43" s="451"/>
      <c r="C43" s="451"/>
      <c r="D43" s="451"/>
      <c r="E43" s="451"/>
      <c r="F43" s="451"/>
      <c r="G43" s="451"/>
      <c r="H43" s="451"/>
      <c r="I43" s="159">
        <f>+I44</f>
        <v>-351379.6</v>
      </c>
      <c r="J43" s="105"/>
    </row>
    <row r="44" spans="1:10">
      <c r="A44" s="148" t="s">
        <v>87</v>
      </c>
      <c r="B44" s="148" t="s">
        <v>132</v>
      </c>
      <c r="C44" s="148" t="s">
        <v>53</v>
      </c>
      <c r="D44" s="452" t="s">
        <v>28</v>
      </c>
      <c r="E44" s="453"/>
      <c r="F44" s="453"/>
      <c r="G44" s="453"/>
      <c r="H44" s="454"/>
      <c r="I44" s="149">
        <f>+I45+I60</f>
        <v>-351379.6</v>
      </c>
      <c r="J44" s="27"/>
    </row>
    <row r="45" spans="1:10" s="24" customFormat="1" ht="54.95" customHeight="1">
      <c r="A45" s="143" t="s">
        <v>272</v>
      </c>
      <c r="B45" s="450" t="s">
        <v>267</v>
      </c>
      <c r="C45" s="450"/>
      <c r="D45" s="450"/>
      <c r="E45" s="450"/>
      <c r="F45" s="450"/>
      <c r="G45" s="450"/>
      <c r="H45" s="450"/>
      <c r="I45" s="144">
        <f>+I46+I51</f>
        <v>-145971.5</v>
      </c>
    </row>
    <row r="46" spans="1:10" s="158" customFormat="1" ht="20.9" customHeight="1">
      <c r="A46" s="156"/>
      <c r="B46" s="447" t="s">
        <v>139</v>
      </c>
      <c r="C46" s="448"/>
      <c r="D46" s="449"/>
      <c r="E46" s="150"/>
      <c r="F46" s="150"/>
      <c r="G46" s="150"/>
      <c r="H46" s="157"/>
      <c r="I46" s="152">
        <f>SUM(I47:I50)</f>
        <v>-140495.20000000001</v>
      </c>
    </row>
    <row r="47" spans="1:10" s="26" customFormat="1" ht="18" customHeight="1">
      <c r="A47" s="187" t="s">
        <v>273</v>
      </c>
      <c r="B47" s="440" t="s">
        <v>260</v>
      </c>
      <c r="C47" s="440"/>
      <c r="D47" s="440"/>
      <c r="E47" s="178" t="s">
        <v>143</v>
      </c>
      <c r="F47" s="178" t="s">
        <v>137</v>
      </c>
      <c r="G47" s="153"/>
      <c r="H47" s="154"/>
      <c r="I47" s="152">
        <v>-24389.3</v>
      </c>
    </row>
    <row r="48" spans="1:10" s="26" customFormat="1" ht="18" customHeight="1">
      <c r="A48" s="183" t="s">
        <v>274</v>
      </c>
      <c r="B48" s="440" t="s">
        <v>260</v>
      </c>
      <c r="C48" s="440"/>
      <c r="D48" s="440"/>
      <c r="E48" s="178" t="s">
        <v>143</v>
      </c>
      <c r="F48" s="178" t="s">
        <v>137</v>
      </c>
      <c r="G48" s="153"/>
      <c r="H48" s="154"/>
      <c r="I48" s="152">
        <v>-18898.099999999999</v>
      </c>
    </row>
    <row r="49" spans="1:9" s="26" customFormat="1" ht="18" customHeight="1">
      <c r="A49" s="183" t="s">
        <v>275</v>
      </c>
      <c r="B49" s="440" t="s">
        <v>260</v>
      </c>
      <c r="C49" s="440"/>
      <c r="D49" s="440"/>
      <c r="E49" s="178" t="s">
        <v>143</v>
      </c>
      <c r="F49" s="178" t="s">
        <v>137</v>
      </c>
      <c r="G49" s="153"/>
      <c r="H49" s="154"/>
      <c r="I49" s="152">
        <v>-43999.5</v>
      </c>
    </row>
    <row r="50" spans="1:9" s="26" customFormat="1" ht="18" customHeight="1">
      <c r="A50" s="183" t="s">
        <v>276</v>
      </c>
      <c r="B50" s="440" t="s">
        <v>260</v>
      </c>
      <c r="C50" s="440"/>
      <c r="D50" s="440"/>
      <c r="E50" s="178" t="s">
        <v>143</v>
      </c>
      <c r="F50" s="178" t="s">
        <v>137</v>
      </c>
      <c r="G50" s="153"/>
      <c r="H50" s="154"/>
      <c r="I50" s="152">
        <v>-53208.3</v>
      </c>
    </row>
    <row r="51" spans="1:9" s="26" customFormat="1" ht="20.9" customHeight="1">
      <c r="A51" s="183"/>
      <c r="B51" s="447" t="s">
        <v>54</v>
      </c>
      <c r="C51" s="448"/>
      <c r="D51" s="449"/>
      <c r="E51" s="150" t="s">
        <v>133</v>
      </c>
      <c r="F51" s="150" t="s">
        <v>133</v>
      </c>
      <c r="G51" s="150" t="s">
        <v>133</v>
      </c>
      <c r="H51" s="151"/>
      <c r="I51" s="152">
        <f>SUM(I52:I59)</f>
        <v>-5476.3000000000011</v>
      </c>
    </row>
    <row r="52" spans="1:9" s="26" customFormat="1">
      <c r="A52" s="183" t="s">
        <v>277</v>
      </c>
      <c r="B52" s="440" t="s">
        <v>142</v>
      </c>
      <c r="C52" s="440"/>
      <c r="D52" s="440"/>
      <c r="E52" s="178" t="s">
        <v>52</v>
      </c>
      <c r="F52" s="178" t="s">
        <v>58</v>
      </c>
      <c r="G52" s="153"/>
      <c r="H52" s="154"/>
      <c r="I52" s="152">
        <v>-793.8</v>
      </c>
    </row>
    <row r="53" spans="1:9" s="26" customFormat="1">
      <c r="A53" s="183" t="s">
        <v>278</v>
      </c>
      <c r="B53" s="440" t="s">
        <v>142</v>
      </c>
      <c r="C53" s="440"/>
      <c r="D53" s="440"/>
      <c r="E53" s="178" t="s">
        <v>52</v>
      </c>
      <c r="F53" s="178" t="s">
        <v>58</v>
      </c>
      <c r="G53" s="153"/>
      <c r="H53" s="154"/>
      <c r="I53" s="152">
        <v>-601.20000000000005</v>
      </c>
    </row>
    <row r="54" spans="1:9" s="26" customFormat="1">
      <c r="A54" s="183" t="s">
        <v>279</v>
      </c>
      <c r="B54" s="440" t="s">
        <v>142</v>
      </c>
      <c r="C54" s="440"/>
      <c r="D54" s="440"/>
      <c r="E54" s="178" t="s">
        <v>52</v>
      </c>
      <c r="F54" s="178" t="s">
        <v>58</v>
      </c>
      <c r="G54" s="153"/>
      <c r="H54" s="154"/>
      <c r="I54" s="152">
        <v>-1830.8</v>
      </c>
    </row>
    <row r="55" spans="1:9" s="26" customFormat="1">
      <c r="A55" s="183" t="s">
        <v>280</v>
      </c>
      <c r="B55" s="440" t="s">
        <v>142</v>
      </c>
      <c r="C55" s="440"/>
      <c r="D55" s="440"/>
      <c r="E55" s="178" t="s">
        <v>52</v>
      </c>
      <c r="F55" s="178" t="s">
        <v>58</v>
      </c>
      <c r="G55" s="153"/>
      <c r="H55" s="154"/>
      <c r="I55" s="152">
        <v>-1418.4</v>
      </c>
    </row>
    <row r="56" spans="1:9" s="26" customFormat="1">
      <c r="A56" s="183" t="s">
        <v>281</v>
      </c>
      <c r="B56" s="440" t="s">
        <v>144</v>
      </c>
      <c r="C56" s="440"/>
      <c r="D56" s="440"/>
      <c r="E56" s="178" t="s">
        <v>140</v>
      </c>
      <c r="F56" s="178" t="s">
        <v>58</v>
      </c>
      <c r="G56" s="153"/>
      <c r="H56" s="154"/>
      <c r="I56" s="152">
        <v>-145.5</v>
      </c>
    </row>
    <row r="57" spans="1:9" s="26" customFormat="1">
      <c r="A57" s="183" t="s">
        <v>282</v>
      </c>
      <c r="B57" s="440" t="s">
        <v>144</v>
      </c>
      <c r="C57" s="440"/>
      <c r="D57" s="440"/>
      <c r="E57" s="178" t="s">
        <v>140</v>
      </c>
      <c r="F57" s="178" t="s">
        <v>58</v>
      </c>
      <c r="G57" s="153"/>
      <c r="H57" s="154"/>
      <c r="I57" s="152">
        <v>-116.5</v>
      </c>
    </row>
    <row r="58" spans="1:9" s="26" customFormat="1">
      <c r="A58" s="183" t="s">
        <v>283</v>
      </c>
      <c r="B58" s="440" t="s">
        <v>144</v>
      </c>
      <c r="C58" s="440"/>
      <c r="D58" s="440"/>
      <c r="E58" s="178" t="s">
        <v>140</v>
      </c>
      <c r="F58" s="178" t="s">
        <v>58</v>
      </c>
      <c r="G58" s="153"/>
      <c r="H58" s="154"/>
      <c r="I58" s="152">
        <v>-314.8</v>
      </c>
    </row>
    <row r="59" spans="1:9" s="26" customFormat="1">
      <c r="A59" s="183" t="s">
        <v>284</v>
      </c>
      <c r="B59" s="440" t="s">
        <v>144</v>
      </c>
      <c r="C59" s="440"/>
      <c r="D59" s="440"/>
      <c r="E59" s="178" t="s">
        <v>140</v>
      </c>
      <c r="F59" s="178" t="s">
        <v>58</v>
      </c>
      <c r="G59" s="153"/>
      <c r="H59" s="154"/>
      <c r="I59" s="152">
        <v>-255.3</v>
      </c>
    </row>
    <row r="60" spans="1:9" s="24" customFormat="1" ht="54.95" customHeight="1">
      <c r="A60" s="143" t="s">
        <v>249</v>
      </c>
      <c r="B60" s="450" t="s">
        <v>262</v>
      </c>
      <c r="C60" s="450"/>
      <c r="D60" s="450"/>
      <c r="E60" s="450"/>
      <c r="F60" s="450"/>
      <c r="G60" s="450"/>
      <c r="H60" s="450"/>
      <c r="I60" s="144">
        <f>+I61+I63</f>
        <v>-205408.1</v>
      </c>
    </row>
    <row r="61" spans="1:9" s="158" customFormat="1" ht="20.9" customHeight="1">
      <c r="A61" s="156"/>
      <c r="B61" s="447" t="s">
        <v>139</v>
      </c>
      <c r="C61" s="448"/>
      <c r="D61" s="449"/>
      <c r="E61" s="150"/>
      <c r="F61" s="150"/>
      <c r="G61" s="150"/>
      <c r="H61" s="157"/>
      <c r="I61" s="152">
        <f>+I62</f>
        <v>-200000</v>
      </c>
    </row>
    <row r="62" spans="1:9" s="26" customFormat="1" ht="18" customHeight="1">
      <c r="A62" s="183" t="s">
        <v>259</v>
      </c>
      <c r="B62" s="440" t="s">
        <v>260</v>
      </c>
      <c r="C62" s="440"/>
      <c r="D62" s="440"/>
      <c r="E62" s="178" t="s">
        <v>261</v>
      </c>
      <c r="F62" s="178" t="s">
        <v>137</v>
      </c>
      <c r="G62" s="153"/>
      <c r="H62" s="154"/>
      <c r="I62" s="152">
        <v>-200000</v>
      </c>
    </row>
    <row r="63" spans="1:9" s="26" customFormat="1" ht="20.9" customHeight="1">
      <c r="A63" s="183"/>
      <c r="B63" s="447" t="s">
        <v>54</v>
      </c>
      <c r="C63" s="448"/>
      <c r="D63" s="449"/>
      <c r="E63" s="150" t="s">
        <v>133</v>
      </c>
      <c r="F63" s="150" t="s">
        <v>133</v>
      </c>
      <c r="G63" s="150" t="s">
        <v>133</v>
      </c>
      <c r="H63" s="151"/>
      <c r="I63" s="152">
        <f>SUM(I64:I65)</f>
        <v>-5408.1</v>
      </c>
    </row>
    <row r="64" spans="1:9" s="26" customFormat="1">
      <c r="A64" s="183" t="s">
        <v>263</v>
      </c>
      <c r="B64" s="440" t="s">
        <v>142</v>
      </c>
      <c r="C64" s="440"/>
      <c r="D64" s="440"/>
      <c r="E64" s="178" t="s">
        <v>52</v>
      </c>
      <c r="F64" s="178" t="s">
        <v>58</v>
      </c>
      <c r="G64" s="153"/>
      <c r="H64" s="154"/>
      <c r="I64" s="152">
        <v>-4065.6</v>
      </c>
    </row>
    <row r="65" spans="1:9" s="26" customFormat="1">
      <c r="A65" s="183" t="s">
        <v>264</v>
      </c>
      <c r="B65" s="440" t="s">
        <v>144</v>
      </c>
      <c r="C65" s="440"/>
      <c r="D65" s="440"/>
      <c r="E65" s="178" t="s">
        <v>140</v>
      </c>
      <c r="F65" s="178" t="s">
        <v>58</v>
      </c>
      <c r="G65" s="153"/>
      <c r="H65" s="154"/>
      <c r="I65" s="152">
        <v>-1342.5</v>
      </c>
    </row>
  </sheetData>
  <mergeCells count="66">
    <mergeCell ref="B45:H45"/>
    <mergeCell ref="A5:I6"/>
    <mergeCell ref="A7:A8"/>
    <mergeCell ref="E7:E8"/>
    <mergeCell ref="H7:I7"/>
    <mergeCell ref="F7:F8"/>
    <mergeCell ref="G7:G8"/>
    <mergeCell ref="B24:D24"/>
    <mergeCell ref="D11:H11"/>
    <mergeCell ref="B12:H12"/>
    <mergeCell ref="A10:H10"/>
    <mergeCell ref="B7:D8"/>
    <mergeCell ref="B9:D9"/>
    <mergeCell ref="B22:D22"/>
    <mergeCell ref="B29:D29"/>
    <mergeCell ref="D31:H31"/>
    <mergeCell ref="B51:D51"/>
    <mergeCell ref="B56:D56"/>
    <mergeCell ref="B52:D52"/>
    <mergeCell ref="B46:D46"/>
    <mergeCell ref="B47:D47"/>
    <mergeCell ref="B50:D50"/>
    <mergeCell ref="A43:H43"/>
    <mergeCell ref="D44:H44"/>
    <mergeCell ref="B39:D39"/>
    <mergeCell ref="B32:H32"/>
    <mergeCell ref="B18:H18"/>
    <mergeCell ref="B19:D19"/>
    <mergeCell ref="B20:D20"/>
    <mergeCell ref="B21:D21"/>
    <mergeCell ref="B23:D23"/>
    <mergeCell ref="B25:D25"/>
    <mergeCell ref="B26:D26"/>
    <mergeCell ref="B27:D27"/>
    <mergeCell ref="B28:D28"/>
    <mergeCell ref="B40:D40"/>
    <mergeCell ref="B41:D41"/>
    <mergeCell ref="B35:D35"/>
    <mergeCell ref="B63:D63"/>
    <mergeCell ref="B64:D64"/>
    <mergeCell ref="B65:D65"/>
    <mergeCell ref="B60:H60"/>
    <mergeCell ref="B61:D61"/>
    <mergeCell ref="B62:D62"/>
    <mergeCell ref="B16:D16"/>
    <mergeCell ref="B17:D17"/>
    <mergeCell ref="B33:D33"/>
    <mergeCell ref="B34:D34"/>
    <mergeCell ref="B13:D13"/>
    <mergeCell ref="B14:D14"/>
    <mergeCell ref="B57:D57"/>
    <mergeCell ref="B58:D58"/>
    <mergeCell ref="B59:D59"/>
    <mergeCell ref="B30:D30"/>
    <mergeCell ref="H1:I1"/>
    <mergeCell ref="H2:I2"/>
    <mergeCell ref="H3:I3"/>
    <mergeCell ref="B48:D48"/>
    <mergeCell ref="B49:D49"/>
    <mergeCell ref="B53:D53"/>
    <mergeCell ref="B54:D54"/>
    <mergeCell ref="B55:D55"/>
    <mergeCell ref="B36:D36"/>
    <mergeCell ref="B37:D37"/>
    <mergeCell ref="B38:D38"/>
    <mergeCell ref="B15:D15"/>
  </mergeCells>
  <pageMargins left="0.25" right="0.25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2022-11-24T06:18:22Z</cp:lastPrinted>
  <dcterms:created xsi:type="dcterms:W3CDTF">2022-01-04T07:12:58Z</dcterms:created>
  <dcterms:modified xsi:type="dcterms:W3CDTF">2022-12-07T13:48:36Z</dcterms:modified>
</cp:coreProperties>
</file>