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2480" tabRatio="848" activeTab="7"/>
  </bookViews>
  <sheets>
    <sheet name="Հավելված N 1" sheetId="27" r:id="rId1"/>
    <sheet name="Հավելված N 2" sheetId="32" r:id="rId2"/>
    <sheet name="Հավելված N 3" sheetId="36" r:id="rId3"/>
    <sheet name="Հավելված N 4" sheetId="35" r:id="rId4"/>
    <sheet name="Հավելված N 5" sheetId="58" r:id="rId5"/>
    <sheet name="Հավելված N 6" sheetId="29" r:id="rId6"/>
    <sheet name="Հավելված N 7" sheetId="57" r:id="rId7"/>
    <sheet name="Հավելված N 8" sheetId="41" r:id="rId8"/>
  </sheets>
  <definedNames>
    <definedName name="a" localSheetId="4">#REF!</definedName>
    <definedName name="a" localSheetId="6">#REF!</definedName>
    <definedName name="a">#REF!</definedName>
    <definedName name="AgencyCode" localSheetId="1">#REF!</definedName>
    <definedName name="AgencyCode" localSheetId="4">#REF!</definedName>
    <definedName name="AgencyCode" localSheetId="6">#REF!</definedName>
    <definedName name="AgencyCode">#REF!</definedName>
    <definedName name="AgencyName" localSheetId="1">#REF!</definedName>
    <definedName name="AgencyName" localSheetId="4">#REF!</definedName>
    <definedName name="AgencyName" localSheetId="6">#REF!</definedName>
    <definedName name="AgencyName">#REF!</definedName>
    <definedName name="davit" localSheetId="4">#REF!</definedName>
    <definedName name="davit" localSheetId="6">#REF!</definedName>
    <definedName name="davit">#REF!</definedName>
    <definedName name="Functional1" localSheetId="1">#REF!</definedName>
    <definedName name="Functional1" localSheetId="4">#REF!</definedName>
    <definedName name="Functional1" localSheetId="6">#REF!</definedName>
    <definedName name="Functional1">#REF!</definedName>
    <definedName name="ggg" localSheetId="4">#REF!</definedName>
    <definedName name="ggg" localSheetId="6">#REF!</definedName>
    <definedName name="ggg">#REF!</definedName>
    <definedName name="PANature" localSheetId="1">#REF!</definedName>
    <definedName name="PANature" localSheetId="4">#REF!</definedName>
    <definedName name="PANature" localSheetId="6">#REF!</definedName>
    <definedName name="PANature">#REF!</definedName>
    <definedName name="PAType" localSheetId="1">#REF!</definedName>
    <definedName name="PAType" localSheetId="4">#REF!</definedName>
    <definedName name="PAType" localSheetId="6">#REF!</definedName>
    <definedName name="PAType">#REF!</definedName>
    <definedName name="Performance2" localSheetId="1">#REF!</definedName>
    <definedName name="Performance2" localSheetId="4">#REF!</definedName>
    <definedName name="Performance2" localSheetId="6">#REF!</definedName>
    <definedName name="Performance2">#REF!</definedName>
    <definedName name="PerformanceType" localSheetId="1">#REF!</definedName>
    <definedName name="PerformanceType" localSheetId="4">#REF!</definedName>
    <definedName name="PerformanceType" localSheetId="6">#REF!</definedName>
    <definedName name="PerformanceType">#REF!</definedName>
    <definedName name="Հավելված" localSheetId="4">#REF!</definedName>
    <definedName name="Հավելված" localSheetId="6">#REF!</definedName>
    <definedName name="Հավելված">#REF!</definedName>
    <definedName name="Մաս" localSheetId="4">#REF!</definedName>
    <definedName name="Մաս" localSheetId="6">#REF!</definedName>
    <definedName name="Մաս">#REF!</definedName>
    <definedName name="շախմատիստ" localSheetId="4">#REF!</definedName>
    <definedName name="շախմատիստ" localSheetId="6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47" i="32" l="1"/>
  <c r="G46" i="32" s="1"/>
  <c r="G45" i="32" s="1"/>
  <c r="G44" i="32" s="1"/>
  <c r="G42" i="32" s="1"/>
  <c r="G40" i="32" s="1"/>
  <c r="D23" i="57" l="1"/>
  <c r="D49" i="27"/>
  <c r="D50" i="29" l="1"/>
  <c r="G56" i="32"/>
  <c r="G55" i="32" s="1"/>
  <c r="G54" i="32" s="1"/>
  <c r="G53" i="32" s="1"/>
  <c r="G51" i="32" s="1"/>
  <c r="G30" i="32"/>
  <c r="G29" i="32" s="1"/>
  <c r="G28" i="32" s="1"/>
  <c r="G27" i="32" s="1"/>
  <c r="G25" i="32" s="1"/>
  <c r="G23" i="32" l="1"/>
  <c r="G21" i="32" s="1"/>
  <c r="G19" i="32" s="1"/>
  <c r="D36" i="57"/>
  <c r="G49" i="32"/>
  <c r="D49" i="57"/>
  <c r="D55" i="27"/>
  <c r="G38" i="32" l="1"/>
  <c r="G36" i="32" s="1"/>
  <c r="G34" i="32" s="1"/>
  <c r="G32" i="32" s="1"/>
  <c r="D63" i="29"/>
  <c r="D61" i="27"/>
  <c r="D76" i="29" s="1"/>
  <c r="D42" i="27" l="1"/>
  <c r="I456" i="41"/>
  <c r="D112" i="29"/>
  <c r="F58" i="36" l="1"/>
  <c r="D58" i="36" s="1"/>
  <c r="E68" i="35" s="1"/>
  <c r="F57" i="36"/>
  <c r="D57" i="36" s="1"/>
  <c r="E67" i="35" s="1"/>
  <c r="F56" i="36"/>
  <c r="D56" i="36" s="1"/>
  <c r="E66" i="35" s="1"/>
  <c r="F55" i="36"/>
  <c r="D55" i="36" s="1"/>
  <c r="E65" i="35" s="1"/>
  <c r="F54" i="36"/>
  <c r="D54" i="36" s="1"/>
  <c r="E64" i="35" s="1"/>
  <c r="F53" i="36"/>
  <c r="D53" i="36" s="1"/>
  <c r="E63" i="35" s="1"/>
  <c r="F52" i="36"/>
  <c r="D52" i="36" s="1"/>
  <c r="E62" i="35" s="1"/>
  <c r="H51" i="36"/>
  <c r="G51" i="36"/>
  <c r="E51" i="36"/>
  <c r="F51" i="36" l="1"/>
  <c r="D51" i="36" s="1"/>
  <c r="G28" i="58"/>
  <c r="G27" i="58" l="1"/>
  <c r="G210" i="32"/>
  <c r="G209" i="32" s="1"/>
  <c r="G208" i="32" s="1"/>
  <c r="G207" i="32" s="1"/>
  <c r="G206" i="32" s="1"/>
  <c r="G204" i="32" s="1"/>
  <c r="D327" i="57" s="1"/>
  <c r="I211" i="41"/>
  <c r="I218" i="41"/>
  <c r="G59" i="36"/>
  <c r="H59" i="36"/>
  <c r="E59" i="36"/>
  <c r="I232" i="41" l="1"/>
  <c r="I231" i="41" s="1"/>
  <c r="I210" i="41"/>
  <c r="G12" i="58"/>
  <c r="G13" i="58"/>
  <c r="G130" i="32" s="1"/>
  <c r="H174" i="36" l="1"/>
  <c r="G11" i="58"/>
  <c r="G10" i="58" s="1"/>
  <c r="F114" i="36"/>
  <c r="G113" i="36"/>
  <c r="H113" i="36"/>
  <c r="E113" i="36"/>
  <c r="I348" i="41"/>
  <c r="I355" i="41"/>
  <c r="F90" i="36"/>
  <c r="G90" i="36" s="1"/>
  <c r="F89" i="36"/>
  <c r="F88" i="36"/>
  <c r="F123" i="36" l="1"/>
  <c r="D123" i="36" s="1"/>
  <c r="E143" i="35" s="1"/>
  <c r="F119" i="36"/>
  <c r="D119" i="36" s="1"/>
  <c r="E139" i="35" s="1"/>
  <c r="F115" i="36"/>
  <c r="F120" i="36"/>
  <c r="D120" i="36" s="1"/>
  <c r="E140" i="35" s="1"/>
  <c r="F116" i="36"/>
  <c r="D116" i="36" s="1"/>
  <c r="E136" i="35" s="1"/>
  <c r="F121" i="36"/>
  <c r="D121" i="36" s="1"/>
  <c r="E141" i="35" s="1"/>
  <c r="F117" i="36"/>
  <c r="D117" i="36" s="1"/>
  <c r="E137" i="35" s="1"/>
  <c r="F122" i="36"/>
  <c r="D122" i="36" s="1"/>
  <c r="E142" i="35" s="1"/>
  <c r="F118" i="36"/>
  <c r="D118" i="36" s="1"/>
  <c r="E138" i="35" s="1"/>
  <c r="F124" i="36"/>
  <c r="D124" i="36" s="1"/>
  <c r="E144" i="35" s="1"/>
  <c r="D114" i="36"/>
  <c r="E134" i="35" s="1"/>
  <c r="I444" i="41"/>
  <c r="F113" i="36" l="1"/>
  <c r="D115" i="36"/>
  <c r="E135" i="35" s="1"/>
  <c r="E133" i="35" s="1"/>
  <c r="I443" i="41"/>
  <c r="I442" i="41" s="1"/>
  <c r="I441" i="41" s="1"/>
  <c r="G84" i="36"/>
  <c r="H84" i="36"/>
  <c r="E84" i="36"/>
  <c r="D88" i="36"/>
  <c r="E104" i="35" s="1"/>
  <c r="D89" i="36"/>
  <c r="E105" i="35" s="1"/>
  <c r="D90" i="36"/>
  <c r="E106" i="35" s="1"/>
  <c r="G66" i="36"/>
  <c r="H66" i="36"/>
  <c r="E66" i="36"/>
  <c r="F67" i="36" l="1"/>
  <c r="F80" i="36"/>
  <c r="D80" i="36" s="1"/>
  <c r="E94" i="35" s="1"/>
  <c r="F77" i="36"/>
  <c r="D77" i="36" s="1"/>
  <c r="E91" i="35" s="1"/>
  <c r="F83" i="36"/>
  <c r="D83" i="36" s="1"/>
  <c r="E97" i="35" s="1"/>
  <c r="F79" i="36"/>
  <c r="D79" i="36" s="1"/>
  <c r="E93" i="35" s="1"/>
  <c r="F76" i="36"/>
  <c r="D76" i="36" s="1"/>
  <c r="E90" i="35" s="1"/>
  <c r="F72" i="36"/>
  <c r="F68" i="36"/>
  <c r="D68" i="36" s="1"/>
  <c r="E82" i="35" s="1"/>
  <c r="F81" i="36"/>
  <c r="D81" i="36" s="1"/>
  <c r="E95" i="35" s="1"/>
  <c r="F74" i="36"/>
  <c r="D74" i="36" s="1"/>
  <c r="E88" i="35" s="1"/>
  <c r="F70" i="36"/>
  <c r="F82" i="36"/>
  <c r="D82" i="36" s="1"/>
  <c r="E96" i="35" s="1"/>
  <c r="F78" i="36"/>
  <c r="D78" i="36" s="1"/>
  <c r="E92" i="35" s="1"/>
  <c r="F75" i="36"/>
  <c r="D75" i="36" s="1"/>
  <c r="E89" i="35" s="1"/>
  <c r="F71" i="36"/>
  <c r="F73" i="36"/>
  <c r="F69" i="36"/>
  <c r="I325" i="41"/>
  <c r="I306" i="41"/>
  <c r="F66" i="36" l="1"/>
  <c r="D73" i="36"/>
  <c r="E87" i="35" s="1"/>
  <c r="D72" i="36"/>
  <c r="E86" i="35" s="1"/>
  <c r="D71" i="36"/>
  <c r="E85" i="35" s="1"/>
  <c r="D70" i="36"/>
  <c r="E84" i="35" s="1"/>
  <c r="D69" i="36"/>
  <c r="E83" i="35" s="1"/>
  <c r="D67" i="36"/>
  <c r="E81" i="35" s="1"/>
  <c r="H172" i="36"/>
  <c r="G172" i="36"/>
  <c r="F65" i="36"/>
  <c r="F64" i="36"/>
  <c r="F63" i="36"/>
  <c r="F62" i="36"/>
  <c r="D62" i="36" s="1"/>
  <c r="E74" i="35" s="1"/>
  <c r="F61" i="36"/>
  <c r="D61" i="36" s="1"/>
  <c r="E73" i="35" s="1"/>
  <c r="F60" i="36"/>
  <c r="E80" i="35" l="1"/>
  <c r="E78" i="35" s="1"/>
  <c r="G144" i="32" s="1"/>
  <c r="G143" i="32" s="1"/>
  <c r="G142" i="32" s="1"/>
  <c r="G141" i="32" s="1"/>
  <c r="G140" i="32" s="1"/>
  <c r="G138" i="32" s="1"/>
  <c r="D262" i="57" s="1"/>
  <c r="F59" i="36"/>
  <c r="D59" i="36" s="1"/>
  <c r="I305" i="41"/>
  <c r="I304" i="41" s="1"/>
  <c r="I303" i="41" s="1"/>
  <c r="D66" i="36"/>
  <c r="E172" i="36"/>
  <c r="D65" i="36"/>
  <c r="E77" i="35" s="1"/>
  <c r="D64" i="36"/>
  <c r="E76" i="35" s="1"/>
  <c r="D63" i="36"/>
  <c r="E75" i="35" s="1"/>
  <c r="D60" i="36"/>
  <c r="E72" i="35" s="1"/>
  <c r="E71" i="35" l="1"/>
  <c r="I124" i="41"/>
  <c r="I143" i="41"/>
  <c r="G35" i="36"/>
  <c r="H35" i="36"/>
  <c r="E35" i="36"/>
  <c r="F50" i="36"/>
  <c r="D50" i="36" s="1"/>
  <c r="E58" i="35" s="1"/>
  <c r="F49" i="36"/>
  <c r="D49" i="36" s="1"/>
  <c r="E57" i="35" s="1"/>
  <c r="F48" i="36"/>
  <c r="I90" i="41"/>
  <c r="D48" i="36" l="1"/>
  <c r="E56" i="35" s="1"/>
  <c r="F47" i="36"/>
  <c r="D47" i="36" s="1"/>
  <c r="E55" i="35" s="1"/>
  <c r="F46" i="36"/>
  <c r="D46" i="36" s="1"/>
  <c r="E54" i="35" s="1"/>
  <c r="F45" i="36"/>
  <c r="D45" i="36" s="1"/>
  <c r="E53" i="35" s="1"/>
  <c r="F36" i="36"/>
  <c r="F43" i="36"/>
  <c r="D43" i="36" s="1"/>
  <c r="E51" i="35" s="1"/>
  <c r="F44" i="36"/>
  <c r="F42" i="36"/>
  <c r="D42" i="36" s="1"/>
  <c r="E50" i="35" s="1"/>
  <c r="F41" i="36"/>
  <c r="D41" i="36" s="1"/>
  <c r="E49" i="35" s="1"/>
  <c r="F40" i="36"/>
  <c r="D40" i="36" s="1"/>
  <c r="E48" i="35" s="1"/>
  <c r="F39" i="36"/>
  <c r="D39" i="36" s="1"/>
  <c r="E47" i="35" s="1"/>
  <c r="F38" i="36"/>
  <c r="D38" i="36" s="1"/>
  <c r="E46" i="35" s="1"/>
  <c r="F37" i="36"/>
  <c r="D36" i="36" l="1"/>
  <c r="E44" i="35" s="1"/>
  <c r="F35" i="36"/>
  <c r="D37" i="36"/>
  <c r="E45" i="35" s="1"/>
  <c r="D44" i="36" l="1"/>
  <c r="E52" i="35" s="1"/>
  <c r="E43" i="35" s="1"/>
  <c r="G116" i="32" s="1"/>
  <c r="G115" i="32" s="1"/>
  <c r="G114" i="32" s="1"/>
  <c r="G113" i="32" s="1"/>
  <c r="G112" i="32" s="1"/>
  <c r="G110" i="32" s="1"/>
  <c r="D163" i="57" s="1"/>
  <c r="I123" i="41" l="1"/>
  <c r="I122" i="41" s="1"/>
  <c r="I121" i="41" s="1"/>
  <c r="G157" i="36"/>
  <c r="H157" i="36"/>
  <c r="E157" i="36"/>
  <c r="F161" i="36"/>
  <c r="D161" i="36" s="1"/>
  <c r="E187" i="35" s="1"/>
  <c r="F160" i="36"/>
  <c r="D160" i="36" s="1"/>
  <c r="E186" i="35" s="1"/>
  <c r="F159" i="36"/>
  <c r="D159" i="36" s="1"/>
  <c r="E185" i="35" s="1"/>
  <c r="F169" i="36"/>
  <c r="D169" i="36" s="1"/>
  <c r="E195" i="35" s="1"/>
  <c r="G167" i="36"/>
  <c r="H167" i="36"/>
  <c r="E167" i="36"/>
  <c r="G164" i="36"/>
  <c r="H164" i="36"/>
  <c r="E164" i="36"/>
  <c r="F166" i="36"/>
  <c r="D166" i="36" s="1"/>
  <c r="E192" i="35" s="1"/>
  <c r="I114" i="41" l="1"/>
  <c r="I108" i="41"/>
  <c r="I113" i="41"/>
  <c r="I100" i="41"/>
  <c r="I89" i="41"/>
  <c r="I112" i="41"/>
  <c r="I107" i="41"/>
  <c r="I110" i="41"/>
  <c r="I103" i="41"/>
  <c r="I42" i="41"/>
  <c r="F147" i="36"/>
  <c r="G147" i="36"/>
  <c r="H147" i="36"/>
  <c r="E152" i="36"/>
  <c r="D152" i="36" s="1"/>
  <c r="E176" i="35" s="1"/>
  <c r="E151" i="36"/>
  <c r="D151" i="36" s="1"/>
  <c r="E175" i="35" s="1"/>
  <c r="F158" i="36" l="1"/>
  <c r="F157" i="36" s="1"/>
  <c r="F171" i="36"/>
  <c r="I99" i="41"/>
  <c r="F165" i="36"/>
  <c r="F164" i="36" s="1"/>
  <c r="I82" i="41"/>
  <c r="E149" i="36" s="1"/>
  <c r="I83" i="41"/>
  <c r="E150" i="36" s="1"/>
  <c r="I81" i="41"/>
  <c r="E148" i="36" s="1"/>
  <c r="I80" i="41"/>
  <c r="I65" i="41"/>
  <c r="I79" i="41"/>
  <c r="I71" i="41"/>
  <c r="I78" i="41"/>
  <c r="I70" i="41"/>
  <c r="I76" i="41"/>
  <c r="I69" i="41"/>
  <c r="E141" i="36" l="1"/>
  <c r="E143" i="36"/>
  <c r="F172" i="36"/>
  <c r="D172" i="36" s="1"/>
  <c r="D174" i="36"/>
  <c r="E202" i="35" s="1"/>
  <c r="E200" i="35" s="1"/>
  <c r="E146" i="36"/>
  <c r="E147" i="36"/>
  <c r="E144" i="36"/>
  <c r="E198" i="35" l="1"/>
  <c r="G203" i="32"/>
  <c r="G202" i="32" s="1"/>
  <c r="G201" i="32" s="1"/>
  <c r="G200" i="32" s="1"/>
  <c r="G199" i="32" s="1"/>
  <c r="G197" i="32" s="1"/>
  <c r="I86" i="41"/>
  <c r="I72" i="41"/>
  <c r="D174" i="57" l="1"/>
  <c r="G195" i="32"/>
  <c r="D117" i="27" s="1"/>
  <c r="D156" i="29" s="1"/>
  <c r="I55" i="41"/>
  <c r="E140" i="36"/>
  <c r="E138" i="36"/>
  <c r="E137" i="36"/>
  <c r="E136" i="36" l="1"/>
  <c r="D137" i="36"/>
  <c r="E161" i="35" s="1"/>
  <c r="F22" i="36"/>
  <c r="I18" i="41"/>
  <c r="F32" i="36" l="1"/>
  <c r="I32" i="41"/>
  <c r="I28" i="41" l="1"/>
  <c r="I24" i="41" l="1"/>
  <c r="E26" i="36"/>
  <c r="H25" i="36"/>
  <c r="G25" i="36"/>
  <c r="F25" i="36"/>
  <c r="F127" i="36"/>
  <c r="F125" i="36" s="1"/>
  <c r="G127" i="36"/>
  <c r="G125" i="36" s="1"/>
  <c r="H127" i="36"/>
  <c r="H125" i="36" s="1"/>
  <c r="E128" i="36"/>
  <c r="E127" i="36" s="1"/>
  <c r="E125" i="36" s="1"/>
  <c r="I38" i="41"/>
  <c r="I36" i="41"/>
  <c r="I35" i="41" l="1"/>
  <c r="D128" i="36"/>
  <c r="E150" i="35" s="1"/>
  <c r="E149" i="35" s="1"/>
  <c r="E147" i="35" s="1"/>
  <c r="G174" i="32" s="1"/>
  <c r="G173" i="32" s="1"/>
  <c r="G172" i="32" s="1"/>
  <c r="G18" i="36" l="1"/>
  <c r="D18" i="36" s="1"/>
  <c r="E19" i="35" s="1"/>
  <c r="E18" i="35" s="1"/>
  <c r="I13" i="41"/>
  <c r="I12" i="41" s="1"/>
  <c r="H17" i="36"/>
  <c r="H15" i="36" s="1"/>
  <c r="F17" i="36"/>
  <c r="F15" i="36" s="1"/>
  <c r="E17" i="36"/>
  <c r="E15" i="36" s="1"/>
  <c r="G17" i="36" l="1"/>
  <c r="G15" i="36" s="1"/>
  <c r="D15" i="36" l="1"/>
  <c r="D17" i="36"/>
  <c r="D171" i="36" l="1"/>
  <c r="E197" i="35" s="1"/>
  <c r="E196" i="35" s="1"/>
  <c r="F168" i="36"/>
  <c r="F167" i="36" s="1"/>
  <c r="D165" i="36"/>
  <c r="E191" i="35" s="1"/>
  <c r="E190" i="35" s="1"/>
  <c r="F163" i="36"/>
  <c r="F162" i="36" s="1"/>
  <c r="D158" i="36"/>
  <c r="E184" i="35" s="1"/>
  <c r="E183" i="35" s="1"/>
  <c r="H170" i="36"/>
  <c r="G170" i="36"/>
  <c r="E170" i="36"/>
  <c r="H162" i="36"/>
  <c r="G162" i="36"/>
  <c r="E162" i="36"/>
  <c r="G155" i="36" l="1"/>
  <c r="H155" i="36"/>
  <c r="D162" i="36"/>
  <c r="D164" i="36"/>
  <c r="D168" i="36"/>
  <c r="E194" i="35" s="1"/>
  <c r="E193" i="35" s="1"/>
  <c r="D167" i="36"/>
  <c r="F170" i="36"/>
  <c r="D170" i="36" s="1"/>
  <c r="E155" i="36"/>
  <c r="D163" i="36"/>
  <c r="E189" i="35" s="1"/>
  <c r="E188" i="35" s="1"/>
  <c r="F153" i="36"/>
  <c r="H153" i="36"/>
  <c r="E153" i="36"/>
  <c r="G154" i="36"/>
  <c r="G153" i="36" s="1"/>
  <c r="D154" i="36" l="1"/>
  <c r="E178" i="35" s="1"/>
  <c r="E177" i="35" s="1"/>
  <c r="G185" i="32" s="1"/>
  <c r="G184" i="32" s="1"/>
  <c r="F155" i="36"/>
  <c r="D155" i="36" s="1"/>
  <c r="E181" i="35"/>
  <c r="D157" i="36"/>
  <c r="I88" i="41"/>
  <c r="D153" i="36"/>
  <c r="E179" i="35" l="1"/>
  <c r="G194" i="32"/>
  <c r="G193" i="32" s="1"/>
  <c r="D150" i="36"/>
  <c r="E174" i="35" s="1"/>
  <c r="D149" i="36"/>
  <c r="E173" i="35" s="1"/>
  <c r="D148" i="36"/>
  <c r="E172" i="35" s="1"/>
  <c r="D146" i="36"/>
  <c r="E170" i="35" s="1"/>
  <c r="E169" i="35" s="1"/>
  <c r="D144" i="36"/>
  <c r="E168" i="35" s="1"/>
  <c r="D143" i="36"/>
  <c r="E167" i="35" s="1"/>
  <c r="E142" i="36"/>
  <c r="D142" i="36" s="1"/>
  <c r="E166" i="35" s="1"/>
  <c r="D141" i="36"/>
  <c r="E165" i="35" s="1"/>
  <c r="D140" i="36"/>
  <c r="E164" i="35" s="1"/>
  <c r="D138" i="36"/>
  <c r="E162" i="35" s="1"/>
  <c r="E160" i="35" s="1"/>
  <c r="F136" i="36"/>
  <c r="G136" i="36"/>
  <c r="H136" i="36"/>
  <c r="E135" i="36"/>
  <c r="D135" i="36" s="1"/>
  <c r="E159" i="35" s="1"/>
  <c r="E134" i="36"/>
  <c r="D134" i="36" s="1"/>
  <c r="E158" i="35" s="1"/>
  <c r="E133" i="36"/>
  <c r="D133" i="36" s="1"/>
  <c r="E157" i="35" s="1"/>
  <c r="E132" i="36"/>
  <c r="H145" i="36"/>
  <c r="G145" i="36"/>
  <c r="F145" i="36"/>
  <c r="H139" i="36"/>
  <c r="G139" i="36"/>
  <c r="F139" i="36"/>
  <c r="H131" i="36"/>
  <c r="G131" i="36"/>
  <c r="F131" i="36"/>
  <c r="E171" i="35" l="1"/>
  <c r="D132" i="36"/>
  <c r="E156" i="35" s="1"/>
  <c r="E155" i="35" s="1"/>
  <c r="E131" i="36"/>
  <c r="G129" i="36"/>
  <c r="F129" i="36"/>
  <c r="G192" i="32"/>
  <c r="G191" i="32" s="1"/>
  <c r="G190" i="32" s="1"/>
  <c r="G188" i="32" s="1"/>
  <c r="H129" i="36"/>
  <c r="D136" i="36"/>
  <c r="D147" i="36"/>
  <c r="E163" i="35"/>
  <c r="E145" i="36"/>
  <c r="D145" i="36" s="1"/>
  <c r="E139" i="36"/>
  <c r="D139" i="36" s="1"/>
  <c r="I41" i="41"/>
  <c r="H21" i="36"/>
  <c r="H19" i="36" s="1"/>
  <c r="G21" i="36"/>
  <c r="G19" i="36" s="1"/>
  <c r="E21" i="36"/>
  <c r="I16" i="41"/>
  <c r="I15" i="41" s="1"/>
  <c r="G186" i="32" l="1"/>
  <c r="D111" i="27" s="1"/>
  <c r="D145" i="29" s="1"/>
  <c r="D141" i="57"/>
  <c r="G183" i="32"/>
  <c r="G182" i="32" s="1"/>
  <c r="G181" i="32" s="1"/>
  <c r="G180" i="32" s="1"/>
  <c r="G179" i="32" s="1"/>
  <c r="G177" i="32" s="1"/>
  <c r="E153" i="35"/>
  <c r="E151" i="35" s="1"/>
  <c r="D131" i="36"/>
  <c r="E129" i="36"/>
  <c r="D129" i="36" s="1"/>
  <c r="J129" i="36" s="1"/>
  <c r="F21" i="36"/>
  <c r="F19" i="36" s="1"/>
  <c r="E19" i="36"/>
  <c r="G175" i="32" l="1"/>
  <c r="D105" i="27" s="1"/>
  <c r="D135" i="29" s="1"/>
  <c r="D131" i="57"/>
  <c r="D22" i="36"/>
  <c r="E25" i="35" s="1"/>
  <c r="E24" i="35" s="1"/>
  <c r="E22" i="35" s="1"/>
  <c r="D19" i="36"/>
  <c r="D21" i="36"/>
  <c r="E20" i="35" l="1"/>
  <c r="G85" i="32"/>
  <c r="G84" i="32" s="1"/>
  <c r="G83" i="32" s="1"/>
  <c r="G82" i="32" s="1"/>
  <c r="G81" i="32" s="1"/>
  <c r="G79" i="32" s="1"/>
  <c r="H31" i="36"/>
  <c r="H29" i="36" s="1"/>
  <c r="G31" i="36"/>
  <c r="G29" i="36" s="1"/>
  <c r="E31" i="36"/>
  <c r="E29" i="36" s="1"/>
  <c r="I30" i="41"/>
  <c r="F31" i="36" l="1"/>
  <c r="F29" i="36" s="1"/>
  <c r="D29" i="36" s="1"/>
  <c r="I29" i="41"/>
  <c r="G77" i="32"/>
  <c r="D84" i="57"/>
  <c r="D32" i="36"/>
  <c r="E39" i="35" s="1"/>
  <c r="E38" i="35" s="1"/>
  <c r="E36" i="35" s="1"/>
  <c r="F104" i="36"/>
  <c r="D31" i="36" l="1"/>
  <c r="G75" i="32"/>
  <c r="D36" i="27"/>
  <c r="E34" i="35"/>
  <c r="G105" i="32"/>
  <c r="G104" i="32" s="1"/>
  <c r="G103" i="32" s="1"/>
  <c r="G102" i="32" s="1"/>
  <c r="G101" i="32" s="1"/>
  <c r="G99" i="32" s="1"/>
  <c r="G97" i="32" l="1"/>
  <c r="D80" i="27" s="1"/>
  <c r="D99" i="29" s="1"/>
  <c r="D107" i="57"/>
  <c r="D29" i="27"/>
  <c r="D37" i="29"/>
  <c r="E16" i="35" l="1"/>
  <c r="E14" i="35" l="1"/>
  <c r="G74" i="32"/>
  <c r="G73" i="32" s="1"/>
  <c r="G72" i="32" s="1"/>
  <c r="G71" i="32" s="1"/>
  <c r="G70" i="32" s="1"/>
  <c r="G68" i="32" s="1"/>
  <c r="E28" i="36"/>
  <c r="H27" i="36"/>
  <c r="H23" i="36" s="1"/>
  <c r="G27" i="36"/>
  <c r="G23" i="36" s="1"/>
  <c r="F27" i="36"/>
  <c r="F23" i="36" s="1"/>
  <c r="G66" i="32" l="1"/>
  <c r="D71" i="57"/>
  <c r="D28" i="36"/>
  <c r="E33" i="35" s="1"/>
  <c r="E32" i="35" s="1"/>
  <c r="E27" i="36"/>
  <c r="G64" i="32" l="1"/>
  <c r="D23" i="27"/>
  <c r="D27" i="36"/>
  <c r="D16" i="27" l="1"/>
  <c r="D24" i="29"/>
  <c r="I22" i="41"/>
  <c r="I21" i="41" l="1"/>
  <c r="I11" i="41" s="1"/>
  <c r="D26" i="36" l="1"/>
  <c r="E31" i="35" s="1"/>
  <c r="E30" i="35" s="1"/>
  <c r="E28" i="35" s="1"/>
  <c r="E25" i="36"/>
  <c r="I372" i="41"/>
  <c r="I395" i="41"/>
  <c r="F112" i="36"/>
  <c r="F111" i="36"/>
  <c r="F110" i="36"/>
  <c r="F109" i="36"/>
  <c r="F108" i="36"/>
  <c r="F107" i="36"/>
  <c r="F106" i="36"/>
  <c r="F105" i="36"/>
  <c r="F103" i="36"/>
  <c r="F102" i="36"/>
  <c r="F101" i="36"/>
  <c r="F100" i="36"/>
  <c r="F99" i="36"/>
  <c r="F98" i="36"/>
  <c r="F97" i="36"/>
  <c r="F96" i="36"/>
  <c r="D25" i="36" l="1"/>
  <c r="E23" i="36"/>
  <c r="E26" i="35"/>
  <c r="G96" i="32"/>
  <c r="G95" i="32" s="1"/>
  <c r="G94" i="32" s="1"/>
  <c r="G93" i="32" s="1"/>
  <c r="G92" i="32" s="1"/>
  <c r="G90" i="32" s="1"/>
  <c r="I371" i="41"/>
  <c r="F95" i="36"/>
  <c r="F94" i="36"/>
  <c r="F93" i="36"/>
  <c r="F92" i="36"/>
  <c r="D97" i="57" l="1"/>
  <c r="G88" i="32"/>
  <c r="F91" i="36"/>
  <c r="G86" i="32" l="1"/>
  <c r="D74" i="27"/>
  <c r="I370" i="41"/>
  <c r="I369" i="41" s="1"/>
  <c r="G91" i="36"/>
  <c r="G33" i="36" s="1"/>
  <c r="G13" i="36" s="1"/>
  <c r="H91" i="36"/>
  <c r="H33" i="36" s="1"/>
  <c r="H13" i="36" s="1"/>
  <c r="E91" i="36"/>
  <c r="E33" i="36" s="1"/>
  <c r="E13" i="36" s="1"/>
  <c r="D112" i="36"/>
  <c r="E130" i="35" s="1"/>
  <c r="D111" i="36"/>
  <c r="E129" i="35" s="1"/>
  <c r="D110" i="36"/>
  <c r="E128" i="35" s="1"/>
  <c r="D109" i="36"/>
  <c r="E127" i="35" s="1"/>
  <c r="D108" i="36"/>
  <c r="E126" i="35" s="1"/>
  <c r="D107" i="36"/>
  <c r="E125" i="35" s="1"/>
  <c r="D106" i="36"/>
  <c r="E124" i="35" s="1"/>
  <c r="D105" i="36"/>
  <c r="E123" i="35" s="1"/>
  <c r="D104" i="36"/>
  <c r="E122" i="35" s="1"/>
  <c r="D103" i="36"/>
  <c r="E121" i="35" s="1"/>
  <c r="D102" i="36"/>
  <c r="E120" i="35" s="1"/>
  <c r="D101" i="36"/>
  <c r="E119" i="35" s="1"/>
  <c r="D100" i="36"/>
  <c r="E118" i="35" s="1"/>
  <c r="D99" i="36"/>
  <c r="E117" i="35" s="1"/>
  <c r="D98" i="36"/>
  <c r="E116" i="35" s="1"/>
  <c r="D97" i="36"/>
  <c r="E115" i="35" s="1"/>
  <c r="D96" i="36"/>
  <c r="E114" i="35" s="1"/>
  <c r="D95" i="36"/>
  <c r="E113" i="35" s="1"/>
  <c r="D94" i="36"/>
  <c r="E112" i="35" s="1"/>
  <c r="D93" i="36"/>
  <c r="E111" i="35" s="1"/>
  <c r="D92" i="36"/>
  <c r="E110" i="35" s="1"/>
  <c r="F87" i="36"/>
  <c r="F86" i="36"/>
  <c r="F85" i="36"/>
  <c r="D67" i="27" l="1"/>
  <c r="D89" i="29"/>
  <c r="F84" i="36"/>
  <c r="F33" i="36" s="1"/>
  <c r="F13" i="36" s="1"/>
  <c r="I347" i="41"/>
  <c r="I346" i="41" s="1"/>
  <c r="E109" i="35"/>
  <c r="E107" i="35" s="1"/>
  <c r="G158" i="32" s="1"/>
  <c r="G157" i="32" s="1"/>
  <c r="G156" i="32" s="1"/>
  <c r="G155" i="32" s="1"/>
  <c r="G154" i="32" s="1"/>
  <c r="G152" i="32" s="1"/>
  <c r="D306" i="57" s="1"/>
  <c r="D91" i="36"/>
  <c r="D87" i="36"/>
  <c r="E103" i="35" s="1"/>
  <c r="D86" i="36" l="1"/>
  <c r="E102" i="35" s="1"/>
  <c r="I345" i="41"/>
  <c r="E42" i="35"/>
  <c r="I209" i="41" l="1"/>
  <c r="I208" i="41" s="1"/>
  <c r="D35" i="36"/>
  <c r="D85" i="36"/>
  <c r="E101" i="35" s="1"/>
  <c r="I184" i="41"/>
  <c r="I192" i="41"/>
  <c r="E100" i="35" l="1"/>
  <c r="E98" i="35" s="1"/>
  <c r="G151" i="32" s="1"/>
  <c r="E69" i="35"/>
  <c r="G137" i="32" s="1"/>
  <c r="G136" i="32" s="1"/>
  <c r="G135" i="32" s="1"/>
  <c r="G134" i="32" s="1"/>
  <c r="G133" i="32" s="1"/>
  <c r="G131" i="32" s="1"/>
  <c r="D240" i="57" s="1"/>
  <c r="I183" i="41"/>
  <c r="I182" i="41" s="1"/>
  <c r="D113" i="36" l="1"/>
  <c r="D127" i="36"/>
  <c r="D125" i="36"/>
  <c r="D23" i="36"/>
  <c r="D84" i="36"/>
  <c r="I10" i="41" l="1"/>
  <c r="G129" i="32"/>
  <c r="G128" i="32" s="1"/>
  <c r="G127" i="32" s="1"/>
  <c r="G126" i="32" s="1"/>
  <c r="G124" i="32" s="1"/>
  <c r="D218" i="57" s="1"/>
  <c r="E61" i="35" l="1"/>
  <c r="E59" i="35" s="1"/>
  <c r="G123" i="32" l="1"/>
  <c r="G171" i="32" l="1"/>
  <c r="G170" i="32" s="1"/>
  <c r="G168" i="32" s="1"/>
  <c r="G150" i="32"/>
  <c r="G149" i="32" s="1"/>
  <c r="G148" i="32" s="1"/>
  <c r="G166" i="32" l="1"/>
  <c r="D99" i="27" s="1"/>
  <c r="D124" i="29" s="1"/>
  <c r="D120" i="57"/>
  <c r="G147" i="32"/>
  <c r="G145" i="32" s="1"/>
  <c r="D284" i="57" s="1"/>
  <c r="I181" i="41" l="1"/>
  <c r="D33" i="36" l="1"/>
  <c r="G122" i="32" l="1"/>
  <c r="G121" i="32" s="1"/>
  <c r="G120" i="32" s="1"/>
  <c r="G119" i="32" s="1"/>
  <c r="G117" i="32" s="1"/>
  <c r="D196" i="57" l="1"/>
  <c r="E145" i="35" l="1"/>
  <c r="E131" i="35" l="1"/>
  <c r="E40" i="35" l="1"/>
  <c r="E12" i="35" s="1"/>
  <c r="G165" i="32"/>
  <c r="G164" i="32" s="1"/>
  <c r="G163" i="32" s="1"/>
  <c r="G162" i="32" s="1"/>
  <c r="G161" i="32" s="1"/>
  <c r="G159" i="32" s="1"/>
  <c r="D349" i="57" l="1"/>
  <c r="G108" i="32"/>
  <c r="G106" i="32" s="1"/>
  <c r="G62" i="32" s="1"/>
  <c r="G60" i="32" l="1"/>
  <c r="G58" i="32" s="1"/>
  <c r="D93" i="27"/>
  <c r="D86" i="27" l="1"/>
  <c r="D14" i="27" s="1"/>
  <c r="D12" i="27" s="1"/>
  <c r="G17" i="32"/>
  <c r="G15" i="32" s="1"/>
  <c r="G13" i="32" s="1"/>
  <c r="G12" i="32" s="1"/>
  <c r="D114" i="29"/>
  <c r="G10" i="32" l="1"/>
  <c r="E11" i="36" l="1"/>
  <c r="D13" i="36"/>
  <c r="G11" i="36"/>
  <c r="F11" i="36"/>
  <c r="H11" i="36"/>
  <c r="D11" i="36" l="1"/>
</calcChain>
</file>

<file path=xl/sharedStrings.xml><?xml version="1.0" encoding="utf-8"?>
<sst xmlns="http://schemas.openxmlformats.org/spreadsheetml/2006/main" count="2959" uniqueCount="649">
  <si>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</si>
  <si>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</si>
  <si>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</si>
  <si>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</si>
  <si>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</si>
  <si>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</si>
  <si>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</si>
  <si>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</si>
  <si>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</si>
  <si>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</si>
  <si>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</si>
  <si>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</si>
  <si>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</si>
  <si>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</si>
  <si>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</si>
  <si>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Տարի</t>
  </si>
  <si>
    <t xml:space="preserve"> Ծրագիր</t>
  </si>
  <si>
    <t xml:space="preserve"> Միջոցառում</t>
  </si>
  <si>
    <t>Ծրագրի միջոցառումներ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</si>
  <si>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</si>
  <si>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</si>
  <si>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</si>
  <si>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</si>
  <si>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</si>
  <si>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</si>
  <si>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</si>
  <si>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 xml:space="preserve"> Դաս</t>
  </si>
  <si>
    <t xml:space="preserve"> 01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</si>
  <si>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</si>
  <si>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</si>
  <si>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</si>
  <si>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</si>
  <si>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</si>
  <si>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</si>
  <si>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</si>
  <si>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</si>
  <si>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</si>
  <si>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</si>
  <si>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</si>
  <si>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</si>
  <si>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</si>
  <si>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</si>
  <si>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այդ թվում</t>
  </si>
  <si>
    <t>ՀՀ կրթության, գիտության, մշակույթի և սպորտի նախարարություն</t>
  </si>
  <si>
    <t xml:space="preserve"> ԿՐԹՈՒԹՅՈՒՆ</t>
  </si>
  <si>
    <t>Կրթությանը տրամադրվող օժանդակ ծառայություններ</t>
  </si>
  <si>
    <t>09</t>
  </si>
  <si>
    <t>06</t>
  </si>
  <si>
    <t xml:space="preserve">այդ թվում՝ բյուջետային ծախսերի տնտեսագիտական դասակարգման հոդվածներ
</t>
  </si>
  <si>
    <t>ԸՆԴԱՄԵՆԸ ԾԱԽՍԵՐ</t>
  </si>
  <si>
    <t xml:space="preserve"> Ծրագրի միջոցառումներ</t>
  </si>
  <si>
    <t xml:space="preserve">
1192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</si>
  <si>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</si>
  <si>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</si>
  <si>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>Տարի</t>
  </si>
  <si>
    <t>Ծրագիր</t>
  </si>
  <si>
    <t>Միջոցառում</t>
  </si>
  <si>
    <t>այդ թվում` ըստ կատարողների</t>
  </si>
  <si>
    <t xml:space="preserve"> այդ թվում` ըստ կատարողների</t>
  </si>
  <si>
    <t>ՀՀ ԿՐԹՈՒԹՅԱՆ, ԳԻՏՈՒԹՅԱՆ, ՄՇԱԿՈՒՅԹԻ ԵՎ ՍՊՈՐՏԻ ՆԱԽԱՐԱՐՈՒԹՅՈՒՆ</t>
  </si>
  <si>
    <t>այդ  թվում՝</t>
  </si>
  <si>
    <t>Բյուջետային գլխավոր կարգադրիչների, ծրագրերի, միջոցառումների և ուղղությունների անվանումները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</si>
  <si>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</si>
  <si>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</si>
  <si>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</si>
  <si>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</si>
  <si>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</si>
  <si>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</si>
  <si>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</si>
  <si>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</si>
  <si>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 xml:space="preserve"> Այլ պետական կազմակերպությունների կողմից օգտագործվող ոչ ֆինանսական ակտիվների հետ գործառնություններ</t>
  </si>
  <si>
    <t>ՀՀ քաղաքաշինության կոմիտե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</si>
  <si>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</si>
  <si>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</si>
  <si>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</si>
  <si>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</si>
  <si>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</si>
  <si>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</si>
  <si>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</si>
  <si>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>ԳՀ</t>
  </si>
  <si>
    <t>Բաժին N 09</t>
  </si>
  <si>
    <t>Խումբ N 06</t>
  </si>
  <si>
    <t>Դաս N 01</t>
  </si>
  <si>
    <t xml:space="preserve"> ՄԱՍ II.  ԱՇԽԱՏԱՆՔՆԵՐ</t>
  </si>
  <si>
    <t xml:space="preserve"> դրամ</t>
  </si>
  <si>
    <t xml:space="preserve"> </t>
  </si>
  <si>
    <t xml:space="preserve"> ՄԱՍ III. ԾԱՌԱՅՈՒԹՅՈՒՆՆԵՐ</t>
  </si>
  <si>
    <t>տեխնիկական հսկողության ծառայություններ</t>
  </si>
  <si>
    <t>հեղինակային հսկողության ծառայություններ</t>
  </si>
  <si>
    <t>Հավելված N 1</t>
  </si>
  <si>
    <t>Հավելված N 2</t>
  </si>
  <si>
    <t xml:space="preserve"> ______________ ի    ___Ն որոշման</t>
  </si>
  <si>
    <t>Հավելված N 3</t>
  </si>
  <si>
    <t>Հավելված N 6</t>
  </si>
  <si>
    <t>Հավելված N 4</t>
  </si>
  <si>
    <t>այդ թվում` ըստ ուղղությունների</t>
  </si>
  <si>
    <t>Աղյուսակ 9․1.14</t>
  </si>
  <si>
    <t>Աղյուսակ 9․1.42</t>
  </si>
  <si>
    <t>դրամ</t>
  </si>
  <si>
    <t>ՄԱ</t>
  </si>
  <si>
    <t xml:space="preserve">Ցուցանիշների փոփոխությունը (ավելացումները նշված են դրական նշանով)  </t>
  </si>
  <si>
    <t>Ընդամենը</t>
  </si>
  <si>
    <t>ՀՀ Լոռու մարզ</t>
  </si>
  <si>
    <t>ՀՀ Տավուշի մարզ</t>
  </si>
  <si>
    <t>ՀՀ Արմավիրի մարզ</t>
  </si>
  <si>
    <t>ՀՀ Գեղարքունիքի մարզ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</si>
  <si>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</si>
  <si>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</si>
  <si>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</si>
  <si>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կապիտալ վերանորոգում</t>
  </si>
  <si>
    <t>Ապահով դպրոց</t>
  </si>
  <si>
    <t xml:space="preserve"> Ապահով դպրոց</t>
  </si>
  <si>
    <t xml:space="preserve"> Դպրոցներին սպառնացող աղետների ռիսկի կառավարման կարողությունների հզորացում, դպրոցի անձնակազմի և աշակերտների անվտանգության ապահովման մակարդակի բարձրացում՛ կիրառելով ներառական և երեխայակենտրոն մոտեցում</t>
  </si>
  <si>
    <t xml:space="preserve"> Դպրոցական միջավայրի բարելավում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</si>
  <si>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</si>
  <si>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Այլ պետական կազմակերպությունների կողմից օգտագործվող ոչ ֆինանսական ակտիվների հետ գործառնություններ </t>
  </si>
  <si>
    <t xml:space="preserve"> Ակտիվն օգտագործող կազմակերպությունների անվանումները</t>
  </si>
  <si>
    <t xml:space="preserve"> Ապահով դպրոց </t>
  </si>
  <si>
    <t xml:space="preserve"> Հանրակրթական դպրոցներ </t>
  </si>
  <si>
    <t>Ակտիվն օգտագործող կազմակերպությունների անվանումները</t>
  </si>
  <si>
    <t xml:space="preserve">ՀՀ կրթության, գիտության, մշակույթի և սպորտի նախարարություն </t>
  </si>
  <si>
    <t xml:space="preserve">Ցուցանիշների փոփոխությունը (ավելացումները նշված են դրական նշանով, իսկ նվազեցումները՝ փակագծերում)  </t>
  </si>
  <si>
    <t>Բաժին</t>
  </si>
  <si>
    <t>Խումբ</t>
  </si>
  <si>
    <t xml:space="preserve"> ԲՄ</t>
  </si>
  <si>
    <t xml:space="preserve"> Հաստատությունների քանակ, որոնց շինարարական աշխատանքների ավարտվածության աստիճանը 100% է, հատ </t>
  </si>
  <si>
    <t xml:space="preserve">Ցուցանիշների փոփոխությունը (նվազեցումները նշված են փակագծերում)  </t>
  </si>
  <si>
    <t>ՄԱՍ 1. ՊԵՏԱԿԱՆ ՄԱՐՄՆԻ ԳԾՈՎ ԱՐԴՅՈՒՆՔԱՅԻՆ (ԿԱՏԱՐՈՂԱԿԱՆ) ՑՈՒՑԱՆԻՇՆԵՐԸ</t>
  </si>
  <si>
    <t>Աղյուսակ 9․13</t>
  </si>
  <si>
    <t>«ՀԱՅԱUՏԱՆԻ ՀԱՆՐԱՊԵՏՈՒԹՅԱՆ 2022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</si>
  <si>
    <t>ՀԱՅԱՍՏԱՆԻ ՀԱՆՐԱՊԵՏՈՒԹՅԱՆ ԿԱՌԱՎԱՐՈՒԹՅԱՆ 2021 ԹՎԱԿԱՆԻ ԴԵԿՏԵՄԲԵՐԻ 23-Ի N2121-Ն ՈՐՈՇՄԱՆ N 3 ԵՎ N 4 ՀԱՎԵԼՎԱԾՆԵՐՈՒՄ ԿԱՏԱՐՎՈՂ  ՓՈՓՈԽՈՒԹՅՈՒՆՆԵՐԸ ԵՎ ԼՐԱՑՈՒՄՆԵՐԸ</t>
  </si>
  <si>
    <t xml:space="preserve">ՀՀ կառավարության  2022 թվականի </t>
  </si>
  <si>
    <t>ՀՀ կառավարության  2022 թվականի</t>
  </si>
  <si>
    <t>Հավելված N 5</t>
  </si>
  <si>
    <t>ջեռուցման հետ կապված աշխատանքներ</t>
  </si>
  <si>
    <t xml:space="preserve"> Կազմակերպությունների թիվը, որտեղ կատարվում են ներդրումները, հատ </t>
  </si>
  <si>
    <t>ՀՀ քաղաքաինության կոմիտե</t>
  </si>
  <si>
    <t>Կրթական օբյեկտների շենքային պայմանների բարելավում</t>
  </si>
  <si>
    <t>1183-32001</t>
  </si>
  <si>
    <t xml:space="preserve"> Կրթական օբյեկտների շենքային պայմանների բարելավում</t>
  </si>
  <si>
    <t xml:space="preserve"> շինարարական աշխատանքներ դպրոցների համար</t>
  </si>
  <si>
    <t>ՀՀ Արագածոտնի մարզ</t>
  </si>
  <si>
    <t xml:space="preserve"> Կրթական օբյեկտների շենքերի (մասնաշենքերի)
հիմնանորոգում (համաշինարարական աշխատանքներ,
ջեռուցման համակարգի իրականացում, ներքին հարդարում, տարածքի բարեկարգում) և նախագծում </t>
  </si>
  <si>
    <t>ՀՀ Կոտայքի մարզ</t>
  </si>
  <si>
    <t>ՀՀ Վայոց Ձորի մարզ</t>
  </si>
  <si>
    <t>ՀՀ Արարատի մարզ</t>
  </si>
  <si>
    <t>ՀՀ Շիրակի մարզ</t>
  </si>
  <si>
    <t xml:space="preserve"> - Շենքերի և շինությունների շինարարություն</t>
  </si>
  <si>
    <t>Մասսայական սպորտ</t>
  </si>
  <si>
    <t xml:space="preserve"> ԱՅԼ ՀԻՄՆԱԿԱՆ ՄԻՋՈՑՆԵՐ</t>
  </si>
  <si>
    <t xml:space="preserve"> - Նախագծահետազոտական ծախսեր</t>
  </si>
  <si>
    <t xml:space="preserve"> Մասսայական սպորտ</t>
  </si>
  <si>
    <t xml:space="preserve"> Բնակչության շրջանում առողջ ապրելակերպի արմատավորում, անհատի բազմակողմանի ու ներդաշնակ զարգացման գործում ֆիզիկական կուլտուրայի և սպորտի դերի բարձրացում</t>
  </si>
  <si>
    <t xml:space="preserve"> Սպորտի նկատմամբ հետաքրքրվածության և մասնակցության ընդլայնում</t>
  </si>
  <si>
    <t>Մարզական հաստատություններ</t>
  </si>
  <si>
    <t>Ցուցանիշների փոփոխությունը (ավելացումները նշված են դրական նշանով, իսկ նվազեցումները՝ փակագծերում)</t>
  </si>
  <si>
    <t xml:space="preserve">ՀԱՅԱՍՏԱՆԻ ՀԱՆՐԱՊԵՏՈՒԹՅԱՆ ԿԱՌԱՎԱՐՈՒԹՅԱՆ 2021 ԹՎԱԿԱՆԻ ԴԵԿՏԵՄԲԵՐԻ 23-Ի 
N 2121-Ն ՈՐՈՇՄԱՆ N 10 ՀԱՎԵԼՎԱԾՈՒՄ ԿԱՏԱՐՎՈՂ ՓՈՓՈԽՈՒԹՅՈՒՆՆԵՐԸ ԵՎ ԼՐԱՑՈՒՄՆԵՐԸ
</t>
  </si>
  <si>
    <t>ՀԱՅԱՍՏԱՆԻ ՀԱՆՐԱՊԵՏՈՒԹՅԱՆ ԿԱՌԱՎԱՐՈՒԹՅԱՆ 2021 ԹՎԱԿԱՆԻ ԴԵԿՏԵՄԲԵՐԻ 23-Ի N 2121-Ն ՈՐՈՇՄԱՆ N 5 ՀԱՎԵԼՎԱԾԻ N 2 ԱՂՅՈՒՍԱԿՈՒՄ ԿԱՏԱՐՎՈՂ ՓՈՓՈԽՈՒԹՅՈՒՆՆԵՐԸ ԵՎ ԼՐԱՑՈՒՄՆԵՐԸ</t>
  </si>
  <si>
    <t>«ՀԱՅԱUՏԱՆԻ ՀԱՆՐԱՊԵՏՈՒԹՅԱՆ 2022 ԹՎԱԿԱՆԻ ՊԵՏԱԿԱՆ ԲՅՈՒՋԵԻ ՄԱUԻՆ» ՀԱՅԱUՏԱՆԻ ՀԱՆՐԱՊԵՏՈՒԹՅԱՆ OՐԵՆՔԻ N 1 ՀԱՎԵԼՎԱԾԻ N 3 ԱՂՅՈՒՍԱԿՈՒՄ ԿԱՏԱՐՎՈՂ ՓՈՓՈԽՈՒԹՅՈՒՆՆԵՐԸ ԵՎ ԼՐԱՑՈՒՄՆԵՐԸ</t>
  </si>
  <si>
    <t>ՀՀ Արարատի մարզպետարան</t>
  </si>
  <si>
    <t>«Երասխի միջնակարգ դպրոց» ՊՈԱԿ</t>
  </si>
  <si>
    <t>«Տափերականի միջնակարգ դպրոց» ՊՈԱԿ</t>
  </si>
  <si>
    <t>«Սայաթ-Նովայի միջնակարգ դպրոց» ՊՈԱԿ</t>
  </si>
  <si>
    <t>«Արմաշի Մաղաքիա Օրմանյանի անվան միջնակարգ դպրոց» ՊՈԱԿ</t>
  </si>
  <si>
    <t>«Աբովյանի միջնակարգ դպրոց» ՊՈԱԿ</t>
  </si>
  <si>
    <t>«Ռանչպարի միջնակարգ դպրոց» ՊՈԱԿ</t>
  </si>
  <si>
    <t>«Արևշատի միջնակարգ դպրոց» ՊՈԱԿ</t>
  </si>
  <si>
    <t>ՀՀ Արմավիրի մարզպետարան</t>
  </si>
  <si>
    <t>«Արմավիրի N 3 հիմնական դպրոց» ՊՈԱԿ</t>
  </si>
  <si>
    <t>«Արմավիրի N 10 հիմնական դպրոց» ՊՈԱԿ</t>
  </si>
  <si>
    <t>«Ալաշկերտի Հ. Քոչարի անվան միջնակարգ դպրոց» ՊՈԱԿ</t>
  </si>
  <si>
    <t>«Եղեգնուտի միջնակարգ դպրոց» ՊՈԱԿ</t>
  </si>
  <si>
    <t>«Մրգաշատի Մ. Մաղաքյանի անվան N2 միջնակարգ դպրոց» ՊՈԱԿ</t>
  </si>
  <si>
    <t>«Նոր Արմավիրի միջնակարգ դպրոց» ՊՈԱԿ</t>
  </si>
  <si>
    <t>«Ջանֆիդայի Է. Դաշտոյանի անվան միջնակարգ դպրոց» ՊՈԱԿ</t>
  </si>
  <si>
    <t>«Վաղարշապատի Ռ. Պատկանյանի անվան հ․9 հիմնական դպրոց» ՊՈԱԿ</t>
  </si>
  <si>
    <t>«Աղավնատան Ղ. Աբգարյանի անվան միջնակարգ դպրոց» ՊՈԱԿ</t>
  </si>
  <si>
    <t>«Գայի միջնակարգ դպրոց» ՊՈԱԿ</t>
  </si>
  <si>
    <t>«Ջրառատի Թաթուլ Խաչատրյանի անվան միջնակարգ դպրոց» ՊՈԱԿ</t>
  </si>
  <si>
    <t>«Արտամետի Գուրգեն Մարգարյանի անվան միջնակարգ դպրոց» ՊՈԱԿ</t>
  </si>
  <si>
    <t>«Բջնիի Հ.Թումանյանի անվան միջնակարգ դպրոց» ՊՈԱԿ</t>
  </si>
  <si>
    <t>«Հատիսի Վ. Վարդանյանի անվան միջնակարգ դպրոց» ՊՈԱԿ</t>
  </si>
  <si>
    <t>«Կարենիսի միջնակարգ դպրոց» ՊՈԱԿ</t>
  </si>
  <si>
    <t>ՀՀ Կոտայքի մարզպետարան</t>
  </si>
  <si>
    <t>«Գյումրու թիվ 41 հիմնական դպրոց» ՊՈԱԿ</t>
  </si>
  <si>
    <t>«Գյումրու թիվ 32 հիմնականդպրոց» ՊՈԱԿ</t>
  </si>
  <si>
    <t>«Օյունջյան միջնակարգ դպրոց-վարժարան» ՊՈԱԿ</t>
  </si>
  <si>
    <t>«Ախուրյանի թիվ 1 հիմնական դպրոց» ՊՈԱԿ</t>
  </si>
  <si>
    <t>«Կրաշենի հիմնական դպրոց» ՊՈԱԿ</t>
  </si>
  <si>
    <t>«Արևիկի միջնակարգ դպրոց» ՊՈԱԿ</t>
  </si>
  <si>
    <t>«Երազգավորսի միջնակարգ դպրոց» ՊՈԱԿ</t>
  </si>
  <si>
    <t>«Քեթիի միջնակարգ դպրոց» ՊՈԱԿ</t>
  </si>
  <si>
    <t>«Ջրառատի միջնակարգ դպրոց» ՊՈԱԿ</t>
  </si>
  <si>
    <t>«Ախուրյանի թիվ 2 հիմնական դպրոց» ՊՈԱԿ</t>
  </si>
  <si>
    <t>«Պեմզաշենի միջնակարգ դպրոց» ՊՈԱԿ</t>
  </si>
  <si>
    <t>«Բագրավանի միջնակարգ դպրոց» ՊՈԱԿ</t>
  </si>
  <si>
    <t>«Ձորաշենի միջնակարգ դպրոց» ՊՈԱԿ</t>
  </si>
  <si>
    <t>«Արփենիի միջնակարգ դպրոց» ՊՈԱԿ</t>
  </si>
  <si>
    <t>«Ցողամարգի միջնակարգ դպրոց» ՊՈԱԿ</t>
  </si>
  <si>
    <t>«Գոգհովիտի միջնակարգ դպրոց» ՊՈԱԿ</t>
  </si>
  <si>
    <t>«Զարիշատի հիմնական դպրոց» ՊՈԱԿ</t>
  </si>
  <si>
    <t>«Ալվարի միջնակարգ դպրոց» ՊՈԱԿ</t>
  </si>
  <si>
    <t>«Հողմիկի միջնակարգ դպրոց» ՊՈԱԿ</t>
  </si>
  <si>
    <t>«Գտաշենի միջնակարգ դպրոց» ՊՈԱԿ</t>
  </si>
  <si>
    <t>«Բանդիվանի միջնակարգ դպրոց» ՊՈԱԿ</t>
  </si>
  <si>
    <t>ՀՀ Շիրակի մարզպետարան</t>
  </si>
  <si>
    <t>1163-32001</t>
  </si>
  <si>
    <t>Մարզական օբյեկտների շինարարություն</t>
  </si>
  <si>
    <t>45211131-1</t>
  </si>
  <si>
    <t xml:space="preserve"> մարզական օբյեկտների շինարարական աշխատանքներ</t>
  </si>
  <si>
    <t>ԲՄ</t>
  </si>
  <si>
    <t>71351540-59</t>
  </si>
  <si>
    <t>98111140-33</t>
  </si>
  <si>
    <t>Արմավիրի մարզի Ջրառատ համայնքի Սիմոն Մարտիրոսյանի անվան ծանրամարտի մարզադպրոց</t>
  </si>
  <si>
    <t>նախագծերի պատրաստում, ծախսերի գնահատում</t>
  </si>
  <si>
    <t>Մարզական օբյեկտների շենքերի (մասնաշենքերի) կառուցում (համաշինարարական աշխատանքներ, ջեռուցման համակարգի իրակա¬նացում, ներքին հարդարում, տարածքի բարեկարգում) և նախագծում</t>
  </si>
  <si>
    <t>Հավելված N 7</t>
  </si>
  <si>
    <t>Մարզական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</si>
  <si>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>Աղյուսակ 9․1.50</t>
  </si>
  <si>
    <t>Աղյուսակ 9․1.51</t>
  </si>
  <si>
    <t>Աղյուսակ 9․1.54</t>
  </si>
  <si>
    <t>Աղյուսակ 9․1.55</t>
  </si>
  <si>
    <t>45611100-501</t>
  </si>
  <si>
    <t xml:space="preserve"> կրթական օբյեկտների հիմնանորոգում</t>
  </si>
  <si>
    <t>45611100-502</t>
  </si>
  <si>
    <t>45611100-503</t>
  </si>
  <si>
    <t>45611100-505</t>
  </si>
  <si>
    <t>45611100-506</t>
  </si>
  <si>
    <t>45611100-507</t>
  </si>
  <si>
    <t>45611100-508</t>
  </si>
  <si>
    <t>45611100-509</t>
  </si>
  <si>
    <t>45611100-510</t>
  </si>
  <si>
    <t>45611100-511</t>
  </si>
  <si>
    <t>45611100-512</t>
  </si>
  <si>
    <t>45611100-513</t>
  </si>
  <si>
    <t>45611100-514</t>
  </si>
  <si>
    <t>45611100-515</t>
  </si>
  <si>
    <t>45611100-516</t>
  </si>
  <si>
    <t>45611100-517</t>
  </si>
  <si>
    <t>45611100-518</t>
  </si>
  <si>
    <t>45611100-519</t>
  </si>
  <si>
    <t>45611100-520</t>
  </si>
  <si>
    <t>45611100-521</t>
  </si>
  <si>
    <t>45611100-522</t>
  </si>
  <si>
    <t>45611100-523</t>
  </si>
  <si>
    <t>71351540-509</t>
  </si>
  <si>
    <t>71351540-510</t>
  </si>
  <si>
    <t>71351540-511</t>
  </si>
  <si>
    <t>71351540-513</t>
  </si>
  <si>
    <t>71351540-514</t>
  </si>
  <si>
    <t>71351540-515</t>
  </si>
  <si>
    <t>71351540-516</t>
  </si>
  <si>
    <t>71351540-517</t>
  </si>
  <si>
    <t>71351540-518</t>
  </si>
  <si>
    <t>71351540-519</t>
  </si>
  <si>
    <t>71351540-520</t>
  </si>
  <si>
    <t>71351540-521</t>
  </si>
  <si>
    <t>71351540-522</t>
  </si>
  <si>
    <t>71351540-526</t>
  </si>
  <si>
    <t>71351540-523</t>
  </si>
  <si>
    <t>71351540-524</t>
  </si>
  <si>
    <t>71351540-525</t>
  </si>
  <si>
    <t>71351540-527</t>
  </si>
  <si>
    <t>71351540-529</t>
  </si>
  <si>
    <t>71351540-530</t>
  </si>
  <si>
    <t>71351540-531</t>
  </si>
  <si>
    <t>71351540-528</t>
  </si>
  <si>
    <t>1163-32002</t>
  </si>
  <si>
    <t>Մարզական օբյեկտների հիմնանորոգում</t>
  </si>
  <si>
    <t>45211131-2</t>
  </si>
  <si>
    <t>ՀԲՄ</t>
  </si>
  <si>
    <t>Երևան քաղաք</t>
  </si>
  <si>
    <t>«Երևանի օլիմպիական հերթափոխի պետական մարզական քոլեջ» ՊՈԱԿ</t>
  </si>
  <si>
    <t>1111-32001</t>
  </si>
  <si>
    <t>Բարձրագույն  ուսումնական հաստատությունների և «Զեյթուն»  ուսանողական ավան»  հիմնադրամի շենքային պայմանների բարելավում</t>
  </si>
  <si>
    <t>45611100-1</t>
  </si>
  <si>
    <t xml:space="preserve"> Բարձրագույն  ուսումնական հաստատությունների և «Զեյթուն» ուսանողական ավան» հիմնադրամի շենքային պայմանների բարելավում</t>
  </si>
  <si>
    <t>«Երևանի Կոմիտասի անվան պետական կոնսերվատորիա» ՊՈԱԿ</t>
  </si>
  <si>
    <t>1183-32007</t>
  </si>
  <si>
    <t xml:space="preserve"> Հանրակրթական կրթություն իրականացնող ուսումնական հաստատությունների նոր մարզադահլիճների կառուցում</t>
  </si>
  <si>
    <t xml:space="preserve"> ընդհանուր շինարարական աշխատանքներ</t>
  </si>
  <si>
    <t>45221142-28</t>
  </si>
  <si>
    <t>71351540-508</t>
  </si>
  <si>
    <t>98111140-39</t>
  </si>
  <si>
    <t>98111140-54</t>
  </si>
  <si>
    <t>98111140-44</t>
  </si>
  <si>
    <t>98111140-45</t>
  </si>
  <si>
    <t>98111140-46</t>
  </si>
  <si>
    <t>98111140-47</t>
  </si>
  <si>
    <t>98111140-48</t>
  </si>
  <si>
    <t>98111140-50</t>
  </si>
  <si>
    <t>98111140-49</t>
  </si>
  <si>
    <t>98111140-51</t>
  </si>
  <si>
    <t>71241200-58</t>
  </si>
  <si>
    <t>«Երևանի Միքայել Նալբանդյանի անվան հ.33 հիմնական դպրոց» ՊՈԱԿ</t>
  </si>
  <si>
    <t>«Երևանի Ս. Խանզադյանի անվան հ. 184 ավագ դպրոց» ՊՈԱԿ</t>
  </si>
  <si>
    <t>«Երևանի Ա. Երզնկյանի անվան հ. 118 ավագ դպրոց» ՊՈԱԿ</t>
  </si>
  <si>
    <t>«Երևանի Սիլվա Կապուտիկյանի անվան հ. 145 հիմնական դպրոց» ՊՈԱԿ</t>
  </si>
  <si>
    <t>«Թալինի ավագ դպրոց» ՊՈԱԿ</t>
  </si>
  <si>
    <t>«Արտիմետի միջնակարգ դպրոց» ՊՈԱԿ</t>
  </si>
  <si>
    <t>«Արագածի Մ. Մեխակյանի անվան միջնակարգ դպրոց» ՊՈԱԿ</t>
  </si>
  <si>
    <t>«Վաղարշապատի Երվանդ Օտյանի անվան N 7 հիմնական դպրոց » ՊՈԱԿ</t>
  </si>
  <si>
    <t>«Արմավիրի N 6 հիմնական դպրոց» ՊՈԱԿ</t>
  </si>
  <si>
    <t>Գագարինի միջնակարգ դպրոց ՊՈԱԿ</t>
  </si>
  <si>
    <t>«Վանաձորի Խ. Աբովյանի անվան թիվ 9 հիմնական դպրոց» ՊՈԱԿ</t>
  </si>
  <si>
    <t>«Վանաձորի Ծովակալ Իսակովի  անվան թիվ 23 հիմնական դպրոց ՊՈԱԿ</t>
  </si>
  <si>
    <t>Ստեփանավանի N1 վարժարան ՊՈԱԿ</t>
  </si>
  <si>
    <t>Ախուրյանի ավագ դպրոց</t>
  </si>
  <si>
    <t>1183-32009</t>
  </si>
  <si>
    <t xml:space="preserve"> Հանրակրթական կրթություն իրականացնող ուսումնական հաստատությունների մարզադահլիճների վերակառուցում</t>
  </si>
  <si>
    <t>7135154-513</t>
  </si>
  <si>
    <t>98111140-55</t>
  </si>
  <si>
    <t>7135154-527</t>
  </si>
  <si>
    <t>98111140-56</t>
  </si>
  <si>
    <t>7135154-518</t>
  </si>
  <si>
    <t>98111140-57</t>
  </si>
  <si>
    <t>7135154-506</t>
  </si>
  <si>
    <t>98111140-58</t>
  </si>
  <si>
    <t>7135154-519</t>
  </si>
  <si>
    <t>98111140-59</t>
  </si>
  <si>
    <t>Հանրակրթական կրթություն իրականացնող ուսումնական հաստատությունների մարզադահլիճների վերակառուցում</t>
  </si>
  <si>
    <t>«Երևանի Մ. Սարյանի անվան հ. 86 հիմնական դպրոց» ՊՈԱԿ</t>
  </si>
  <si>
    <t>Շահումյանի միջնակարգ դպրոց ՊՈԱԿ</t>
  </si>
  <si>
    <t>«Հայաստանի Հանրապետության Գեղարքունիքի մարզի Ակունք գյուղի միջնակարգ դպրոց» ՊՈԱԿ</t>
  </si>
  <si>
    <t>«Հայաստանի Հանրապետության Լոռու մարզի Վանաձորի Ղևոնդ Ալիշանի անվան N 27 հիմնական դպրոց» ՊՈԱԿ</t>
  </si>
  <si>
    <t>«ՀՀ Վայոց Ձորի մարզի Շատինի միջնակարգ դպրոց» ՊՈԱԿ</t>
  </si>
  <si>
    <t>ընդհանուր շինարարական աշխատանքներ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</si>
  <si>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</si>
  <si>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>«Երևանի թեթև արդյունաբերության պետական քոլեջ» ՊՈԱԿ</t>
  </si>
  <si>
    <t>1045-32001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</si>
  <si>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</si>
  <si>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71241200-64</t>
  </si>
  <si>
    <t>Հանրակրթության ծրագիր</t>
  </si>
  <si>
    <t xml:space="preserve"> Բարձրագույն և հետբուհական մասնագիտական կրթության ծրագիր</t>
  </si>
  <si>
    <t>Նախնական (արհեստագործական) և միջին մասնագիտական կրթություն</t>
  </si>
  <si>
    <t xml:space="preserve"> 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ապահովում:</t>
  </si>
  <si>
    <t xml:space="preserve"> Նախնական (արհեստագործական) և միջին մասնագիտական կրթության գրավչության բարձրացում, մատչելի և մրցունակ նախնական (արհեստագործական)  և միջին մասնագիտական կրթության ապահովում</t>
  </si>
  <si>
    <t xml:space="preserve"> ՆՄՄԿՈՒ հաստատությունների շենքերի հիմնանորոգման և նախագծման (շինարարական աշխատանքներ, ջեռուցման համակարգի ստեղծում, ներքին հարդարում, տարածքի բարեկարգում) աշխատանքների իրականացում</t>
  </si>
  <si>
    <t xml:space="preserve"> Ապահովել մատչելի, որակյալ և մրցունակ բարձրագույն և հետբուհական մասնագիտական կրթություն:</t>
  </si>
  <si>
    <t xml:space="preserve"> Գիտելիքների տնտեսության և գիտության զարգացման արդի պահանջներին համապատասխան բարձրագույն և հետբուհական մասնագիտական որակավորում ունեցող մասնագետների պատրաստում</t>
  </si>
  <si>
    <t xml:space="preserve"> Բարձրագույն  ուսումնական հաստատությունների և «Զեյթուն»  ուսանողական ավան»  հիմնադրամի շենքային պայմանների բարելավում</t>
  </si>
  <si>
    <t xml:space="preserve"> Բարձրագույն  ուսումնական հաստատությունների և «Զեյթուն» ուսանողական ավան»   հիմնադրամի շենքային պայմանների բարելավում</t>
  </si>
  <si>
    <t xml:space="preserve"> Հանրակրթության ծրագիր</t>
  </si>
  <si>
    <t xml:space="preserve"> Ապահովել անվճար և որակյալ հանրակրթություն</t>
  </si>
  <si>
    <t xml:space="preserve"> Մտավոր, հոգևոր, ֆիզիկական և սոցիալական ունակությունների համակողմանի ու ներդաշնակ զարգացմամբ, հայրենասիրության, պետականության և մարդասիրության ոգով դաստիրակված, պատշաճ վարքով և վարվելակերպով անձի  ձևավորում</t>
  </si>
  <si>
    <t>Մարզական օբյեկտների շենքերի (մասնաշենքերի)  հիմնանորոգում</t>
  </si>
  <si>
    <t xml:space="preserve"> Հանրակրթական ուսուցում իրականացնող ուսումնական հաստատությունների նոր մարզադահլիճների կառուցման նախագծանախահաշվային փաստաթղթերի մշակում</t>
  </si>
  <si>
    <t xml:space="preserve"> Հանրակրթական ուսուցում իրականացնող ուսումնական հաստատությունների մարզադահլիճների վերակառուցման նախագծանախահաշվային փաստաթղթերի մշակում</t>
  </si>
  <si>
    <t xml:space="preserve"> Նախնական մասնագիտական (արհեստագործական) և միջին մասնագիտական ուսումնական հաստատությունների շենքային պայմանների բարելավում </t>
  </si>
  <si>
    <t xml:space="preserve"> ՆՄՄԿՈՒ հաստատությունների շենքերի հիմնանորոգման և նախագծման (շինարարական աշխատանքներ, ջեռուցման համակարգի ստեղծում, ներքին հարդարում, տարածքի բարեկարգում) աշխատանքների իրականացում </t>
  </si>
  <si>
    <t xml:space="preserve"> Նախնական մասնագիտական (արհեստագործական) և միջին մասնագիտական ուսումնական հաստատություններ </t>
  </si>
  <si>
    <t xml:space="preserve"> Ակտիվն օգտագործող կազմակերպությունների անվանումները </t>
  </si>
  <si>
    <t xml:space="preserve"> Նախագծանախահաշվային փաստաթղթերի քանակ, հատ </t>
  </si>
  <si>
    <t xml:space="preserve"> Բարձրագույն  ուսումնական հաստատությունների և «Զեյթուն»  ուսանողական ավան»  հիմնադրամի շենքային պայմանների բարելավում </t>
  </si>
  <si>
    <t xml:space="preserve"> Բարձրագույն  ուսումնական հաստատությունների և «Զեյթուն» ուսանողական ավան»   հիմնադրամի շենքային պայմանների բարելավում </t>
  </si>
  <si>
    <t xml:space="preserve"> Բարձրագույն  ուսումնական հաստատություններ </t>
  </si>
  <si>
    <t>Այլ պետական կազմակերպությունների կողմից օգտագործվող ոչ ֆինանսական ակտիվների հետ գործառնություններ</t>
  </si>
  <si>
    <t xml:space="preserve"> Հանրակրթական կրթություն իրականացնող ուսումնական հաստատությունների նոր մարզադահլիճների կառուցում </t>
  </si>
  <si>
    <t xml:space="preserve"> Հանրակրթական ուսուցում իրականացնող ուսումնական հաստատությունների նոր մարզադահլիճների կառուցման նախագծանախահաշվային փաստաթղթերի մշակում </t>
  </si>
  <si>
    <t xml:space="preserve"> Հանրակրթական կրթություն իրականացնող ուսումնական հաստատությունների մարզադահլիճների վերակառուցում </t>
  </si>
  <si>
    <t xml:space="preserve"> Հանրակրթական ուսուցում իրականացնող ուսումնական հաստատությունների մարզադահլիճների վերակառուցման նախագծանախահաշվային փաստաթղթերի մշակում </t>
  </si>
  <si>
    <t xml:space="preserve">Միջոցառման դասիչը` </t>
  </si>
  <si>
    <t xml:space="preserve"> Կրթական օբյեկտների շենքային ապահովվածության բարելավում</t>
  </si>
  <si>
    <t>Ն.Գետաշենի թիվ 1 միջնակարգ դպրոց ՊՈԱԿ</t>
  </si>
  <si>
    <t>1183-32002</t>
  </si>
  <si>
    <t>45221142-22</t>
  </si>
  <si>
    <t>71351540-62</t>
  </si>
  <si>
    <t>98111140-35</t>
  </si>
  <si>
    <t>Օլիմպիական հերթափոխի պետական  մարզական քոլեջի հանրակացարանային նոր մասնաշենք</t>
  </si>
  <si>
    <t>71351540-97</t>
  </si>
  <si>
    <t>98111140-60</t>
  </si>
  <si>
    <t>71351540-36</t>
  </si>
  <si>
    <t>98111140-9</t>
  </si>
  <si>
    <t>Ալագյազի միջնակարգ դպրոց ՊՈԱԿ</t>
  </si>
  <si>
    <t>45221142-27</t>
  </si>
  <si>
    <t>98111140-42</t>
  </si>
  <si>
    <t>98111140-43</t>
  </si>
  <si>
    <t>45221142-545</t>
  </si>
  <si>
    <t>45221142-547</t>
  </si>
  <si>
    <t>45221142-543</t>
  </si>
  <si>
    <t>45221142-544</t>
  </si>
  <si>
    <t>45221142-539</t>
  </si>
  <si>
    <t>45221142-532</t>
  </si>
  <si>
    <t>71351540-501</t>
  </si>
  <si>
    <t>Ստեփանավանի N 1 վարժարան ՊՈԱԿ</t>
  </si>
  <si>
    <t>71351540-503</t>
  </si>
  <si>
    <t>45221142-534</t>
  </si>
  <si>
    <t>45221142-533</t>
  </si>
  <si>
    <t>71351540-502</t>
  </si>
  <si>
    <t>«Ագարակի միջնակարգ դպրոց» ՊՈԱԿ</t>
  </si>
  <si>
    <t>«Վարդաբլուրի միջնակարգ դպրոց» ՊՈԱԿ</t>
  </si>
  <si>
    <t>71351540-504</t>
  </si>
  <si>
    <t>71351540-505</t>
  </si>
  <si>
    <t>98111140-52</t>
  </si>
  <si>
    <t>98111140-53</t>
  </si>
  <si>
    <t>45221142-535</t>
  </si>
  <si>
    <t>45221142-536</t>
  </si>
  <si>
    <t>45451700-511</t>
  </si>
  <si>
    <t>45451700-510</t>
  </si>
  <si>
    <t>45451700-506</t>
  </si>
  <si>
    <t>վերակառուցման աշխատանքներ</t>
  </si>
  <si>
    <t>45451700-507</t>
  </si>
  <si>
    <t>45451700-512</t>
  </si>
  <si>
    <t>45451700-513</t>
  </si>
  <si>
    <t>45451700-514</t>
  </si>
  <si>
    <t>45451700-515</t>
  </si>
  <si>
    <t>45451700-516</t>
  </si>
  <si>
    <t>«Վերին Գետաշենի թիվ 2 միջնակարգ դպրոց» ՊՈԱԿ</t>
  </si>
  <si>
    <t>7135154-517</t>
  </si>
  <si>
    <t>7135154-507</t>
  </si>
  <si>
    <t>7135154-512</t>
  </si>
  <si>
    <t>7135154-514</t>
  </si>
  <si>
    <t>7135154-515</t>
  </si>
  <si>
    <t>98111140-567</t>
  </si>
  <si>
    <t>98111140-563</t>
  </si>
  <si>
    <t>98111140-564</t>
  </si>
  <si>
    <t>98111140-565</t>
  </si>
  <si>
    <t>98111140-566</t>
  </si>
  <si>
    <t>«Ալավերդու N 12 հիմնական դպրոց» ՊՈԱԿ</t>
  </si>
  <si>
    <t>«Երևանի Վ. Թեքեյանի անվան թիվ 92 հիմնական դպրոց» ՊՈԱԿ</t>
  </si>
  <si>
    <t>«Երևանի թիվ 37 հիմնական դպրոց» ՊՈԱԿ</t>
  </si>
  <si>
    <t>«Երևանի թիվ 136 հիմնական դպրոց» ՊՈԱԿ</t>
  </si>
  <si>
    <t>ՀՀ Արագածոտնի մարզպետարան</t>
  </si>
  <si>
    <t xml:space="preserve">45611100-503  </t>
  </si>
  <si>
    <t xml:space="preserve">45611100-502  </t>
  </si>
  <si>
    <t>«Ապարանի Հ. Ոսկանյանի անվան թիվ 2 հիմնական դպրոց» ՊՈԱԿ</t>
  </si>
  <si>
    <t>«Ակունքի միջնակարգ դպրոց» ՊՈԱԿ</t>
  </si>
  <si>
    <t>«Աշտարակի Սմբատ Շահազիզի անվան հ 2 հիմնական դպրոց» ՊՈԱԿ</t>
  </si>
  <si>
    <t>«Դավթաշենի Ա.Վարդանյանի անվան միջնակարգ դպրոց» ՊՈԱԿ</t>
  </si>
  <si>
    <t>«Փարպիի Ղազար Փարպեցու անվան միջնակարգ դպրոց» ՊՈԱԿ</t>
  </si>
  <si>
    <t>«Արտենիի թիվ 1 միջնակարգ դպրոց» ՊՈԱԿ</t>
  </si>
  <si>
    <t>«Ներքին Սասնաշենի Հ.Հովհաննիսյանի անվան միջնակարգ դպրոց» ՊՈԱԿ</t>
  </si>
  <si>
    <t>«Արտենիի թիվ 2 հիմնական դպրոց» ՊՈԱԿ</t>
  </si>
  <si>
    <t xml:space="preserve">45611100-506 </t>
  </si>
  <si>
    <t>«Ապարան քաղաքի Վ.Եղիազարյանի անվան թիվ 1 հիմնական դպրոց» ՊՈԱԿ</t>
  </si>
  <si>
    <t xml:space="preserve">45611100-501 </t>
  </si>
  <si>
    <t>«Ափնայի միջնակարգ դպրոց» ՊՈԱԿ</t>
  </si>
  <si>
    <t>45611100-504</t>
  </si>
  <si>
    <t>«Եղիպատրուշի միջնակարգ դպրոց» ՊՈԱԿ</t>
  </si>
  <si>
    <t>«Գեղադիրի Ռ.Խաչատրյանի անվան միջնակարգ դպրոց» ՊՈԱԿ</t>
  </si>
  <si>
    <t xml:space="preserve">45611100-507 </t>
  </si>
  <si>
    <t>«Նորաշենի Ռ. Հարությունյանի անվան միջնակարգ դպրոց» ՊՈԱԿ</t>
  </si>
  <si>
    <t xml:space="preserve">45611100-508 </t>
  </si>
  <si>
    <t>«Ուջանի Զորավար Անդրանիկի անվան միջնակարգ դպրոց» ՊՈԱԿ</t>
  </si>
  <si>
    <t xml:space="preserve">45611100-510 </t>
  </si>
  <si>
    <t>«Ծիլքարի միջնակարգ դպրոց» ՊՈԱԿ</t>
  </si>
  <si>
    <t xml:space="preserve">45611100-509 </t>
  </si>
  <si>
    <t>ՀՀ Գեղարքունիքի մարզպետարան</t>
  </si>
  <si>
    <t>«Վարդենիս քաղաքի թիվ 3 հիմնական դպրոց» ՊՈԱԿ</t>
  </si>
  <si>
    <t>«Վարդենիս քաղաքի Էդ. Պողոսյանի անվան N 2 հիմնական դպրոց» ՊՈԱԿ</t>
  </si>
  <si>
    <t>«Ծովինար գյուղի Ա. Խաչատրյանի անվան միջնակարգ դպրոց» ՊՈԱԿ</t>
  </si>
  <si>
    <t>«Գեղհովիտ գյուղի Ալ. Մյասնիկյանի անվան N1 միջնակարգ դպրոց» ՊՈԱԿ</t>
  </si>
  <si>
    <t>«Ծովագյուղ գյուղի Մուրացանի անվան միջնակարգ դպրոց» ՊՈԱԿ</t>
  </si>
  <si>
    <t>«Լճաշեն գյուղի Ա. Տեր-Գրիգորյանի անվան միջնակարգ դպրոց» ՊՈԱԿ</t>
  </si>
  <si>
    <t>ՀՀ Լոռու մարզպետարան</t>
  </si>
  <si>
    <t>«Վանաձորի Պաբլո Տիչինայի անվան թիվ 20 հիմնական դպրոց» ՊՈԱԿ</t>
  </si>
  <si>
    <t>«Վանաձորի Գևորգ Չաուշի անվան N24 միջնակարգ դպրոց» ՊՈԱԿ</t>
  </si>
  <si>
    <t>«Վանաձորի Վահե Մելիքսեթյանի անվան N28 հիմնական դպրոց» ՊՈԱԿ</t>
  </si>
  <si>
    <t>«Գուգարքի հիմնական դպրոց» ՊՈԱԿ</t>
  </si>
  <si>
    <t>«Լոռի Բերդի հիմնական դպրոց» ՊՈԱԿ</t>
  </si>
  <si>
    <t>«Լեջանի միջնակարգ դպրոց» ՊՈԱԿ</t>
  </si>
  <si>
    <t>«Սպիտակի Դ. Տեր-Սիմոնյանի անվան թիվ 2 դպրոց» ՊՈԱԿ</t>
  </si>
  <si>
    <t>«Ծաթերի հիմնական դպրոց» ՊՈԱԿ</t>
  </si>
  <si>
    <t>«Աքորու միջնակարգ դպրոց» ՊՈԱԿ</t>
  </si>
  <si>
    <t>«Դարպասի միջնակարգ դպրոց» ՊՈԱԿ</t>
  </si>
  <si>
    <t>«Վանաձորի Խ. Աբովյանի անվան N9 հիմնական դպրոց» ՊՈԱԿ</t>
  </si>
  <si>
    <t>«Վանաձորի Դ. Վարուժանի անվան N16 հիմնական դպրոց» ՊՈԱԿ</t>
  </si>
  <si>
    <t>«Ալավերդու Ալ. Մյասնիկյանի անվան N7 միջնակարգ դպրոց» ՊՈԱԿ</t>
  </si>
  <si>
    <t>«Վանաձորի N8 միջնակարգ դպրոց» ՊՈԱԿ</t>
  </si>
  <si>
    <t>«Արևաշողի միջնակարգ դպրոց» ՊՈԱԿ</t>
  </si>
  <si>
    <t>«Արևածագի Կարո Մելիքսեթյանի անվան միջնակարգ դպրոց» ՊՈԱԿ</t>
  </si>
  <si>
    <t>դռների, պատուհանների և հարակից բաղադրիչների տեղադրում</t>
  </si>
  <si>
    <t>45211229-501</t>
  </si>
  <si>
    <t>45211229-502</t>
  </si>
  <si>
    <t>45211229-503</t>
  </si>
  <si>
    <t>45211229-504</t>
  </si>
  <si>
    <t>45211229-505</t>
  </si>
  <si>
    <t>45211229-506</t>
  </si>
  <si>
    <t>45211229-507</t>
  </si>
  <si>
    <t>45211229-508</t>
  </si>
  <si>
    <t>45211229-509</t>
  </si>
  <si>
    <t>45211229-510</t>
  </si>
  <si>
    <t>45211229-511</t>
  </si>
  <si>
    <t>45211229-512</t>
  </si>
  <si>
    <t>45231129-501</t>
  </si>
  <si>
    <t>45231129-502</t>
  </si>
  <si>
    <t>45231129-503</t>
  </si>
  <si>
    <t>45421110-502</t>
  </si>
  <si>
    <t>45421110-503</t>
  </si>
  <si>
    <t>45421110-504</t>
  </si>
  <si>
    <t>71351540-512</t>
  </si>
  <si>
    <t>71351540-506</t>
  </si>
  <si>
    <t>71351540-507</t>
  </si>
  <si>
    <t>«Վանաձորի Գայի անվան N21 հիմնական դպրոց» ՊՈԱԿ</t>
  </si>
  <si>
    <t>«Արտավազի միջնակարգ դպրոց» ՊՈԱԿ</t>
  </si>
  <si>
    <t>«Գողթի միջնակարգ դպրոց» ՊՈԱԿ</t>
  </si>
  <si>
    <t>«Աբովյանի Վ. Համբարձումյանի անվան N 10 հիմնական դպրոց» ՊՈԱԿ</t>
  </si>
  <si>
    <t>«Աչաջրի Հ.Թամրազյանի անվ. միջնակարգ դպրոց» ՊՈԱԿ</t>
  </si>
  <si>
    <t>«Իջևանի թիվ 3 հիմնական դպրոց» ՊՈԱԿ</t>
  </si>
  <si>
    <t>«Դիլիջանի թիվ 4 հիմնական դպրոց» ՊՈԱԿ</t>
  </si>
  <si>
    <t>«Բերդի թիվ 3 միջնակարգ դպրոց» ՊՈԱԿ</t>
  </si>
  <si>
    <t>«Արճիսի միջնակարգ դպրոց» ՊՈԱԿ</t>
  </si>
  <si>
    <t>«Բագրատաշենի թիվ 1 միջնակարգ դպրոց» ՊՈԱԿ</t>
  </si>
  <si>
    <t>«Լճկաձորի հիմնական դպրոց» ՊՈԱԿ</t>
  </si>
  <si>
    <t>«Դեղձավանի հիմնական դպրոց» ՊՈԱԿ</t>
  </si>
  <si>
    <t>«Այգեձորի միջնակարգ դպրոց» ՊՈԱԿ</t>
  </si>
  <si>
    <t>«Այրումի Հարություն Մալինյանի անվան միջնակարգ դպրոց» ՊՈԱԿ</t>
  </si>
  <si>
    <t>«Գետահովիտի միջնակարգ դպրոց» ՊՈԱԿ</t>
  </si>
  <si>
    <t>ՀՀ Տավուշի մարզպետարան</t>
  </si>
  <si>
    <t>ՀԱՅԱՍՏԱՆԻ ՀԱՆՐԱՊԵՏՈՒԹՅԱՆ ԿԱՌԱՎԱՐՈՒԹՅԱՆ 2021 ԹՎԱԿԱՆԻ ԴԵԿՏԵՄԲԵՐԻ 23-Ի N 2121-Ն ՈՐՈՇՄԱՆ N 5 ՀԱՎԵԼՎԱԾԻ N 7 ԱՂՅՈՒՍԱԿՈՒՄ ԿԱՏԱՐՎՈՂ ԼՐԱՑՈՒՄՆԵՐԸ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</si>
  <si>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</si>
  <si>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Միջոցառումները կատարող պետական մարմինների և դրամաշնորհ ստացող տնտեսվարող սուբյեկտների անվանումները</t>
  </si>
  <si>
    <t>Հանրակրթական դպրոցների գույքով և տեխնիկայով ապահովում</t>
  </si>
  <si>
    <t>«Արմավիրի N 9 հիմնական դպրոց» ՊՈԱԿ</t>
  </si>
  <si>
    <t>1183-32012</t>
  </si>
  <si>
    <t xml:space="preserve"> Հանրակրթական դպրոցների գույքով և տեխնիկայով ապահովում</t>
  </si>
  <si>
    <t xml:space="preserve"> ՄԱՍ I.  ԱՊՐԱՆՔՆԵՐ</t>
  </si>
  <si>
    <t>Մարմնամարզական նստարան</t>
  </si>
  <si>
    <t xml:space="preserve">Մարմնամարզական ցանկերի սարքեր </t>
  </si>
  <si>
    <t xml:space="preserve">Մարմնամարզական կամրջակ </t>
  </si>
  <si>
    <t>Մարմնամարզական ներքնակ</t>
  </si>
  <si>
    <t>Էստաֆետային փայտիկներ</t>
  </si>
  <si>
    <t>Մարմնամարզական օղակներ</t>
  </si>
  <si>
    <t xml:space="preserve">Ցատկապարան </t>
  </si>
  <si>
    <t>Մարմնամարզական պարան մագլցման համար</t>
  </si>
  <si>
    <t xml:space="preserve">Վոլեյբոլի կանգնակ </t>
  </si>
  <si>
    <t xml:space="preserve">Բասկետբոլի կանգնակ </t>
  </si>
  <si>
    <t xml:space="preserve">Ֆուտբոլի դարպաս </t>
  </si>
  <si>
    <t>սեղանի թենիսի սեղան</t>
  </si>
  <si>
    <t>Հանդբոլի գնդակ</t>
  </si>
  <si>
    <t>Ֆուտբոլի գնդակ</t>
  </si>
  <si>
    <t>Վոլեյբոլի գնդակ</t>
  </si>
  <si>
    <t>Բասկետբոլի գնդակ</t>
  </si>
  <si>
    <t>Մարմնամարզական պարագաններ՝ մագլցման համար</t>
  </si>
  <si>
    <t>Դահուկներ</t>
  </si>
  <si>
    <t>Սպորտային մարմնամարզական նժույգ թափերով/մարզումային</t>
  </si>
  <si>
    <t xml:space="preserve">Հավասարակշռության պահելու սարքեր </t>
  </si>
  <si>
    <t>Մարմնամարզական ձողեր</t>
  </si>
  <si>
    <t>Մարզագունդ /Հանտել/</t>
  </si>
  <si>
    <t>Մարմնամարզական գորգ</t>
  </si>
  <si>
    <t>Զուգափայտ</t>
  </si>
  <si>
    <t>Ծանրաձող</t>
  </si>
  <si>
    <t>Վայրկյանաչափ</t>
  </si>
  <si>
    <t>Շախմատ</t>
  </si>
  <si>
    <t>Բազմաֆունկցիոնալ մարզասարքեր</t>
  </si>
  <si>
    <t>Խաղերի հավաքածու</t>
  </si>
  <si>
    <t>Բադմինտոնի սարքեր</t>
  </si>
  <si>
    <t xml:space="preserve">Բասկետբոլի ցանց </t>
  </si>
  <si>
    <t>Ժամացույց</t>
  </si>
  <si>
    <t>Գրատախտակ կավիճով գրելու համար</t>
  </si>
  <si>
    <t>Գրատախտակ մարկերով գրելու համար, կախովի</t>
  </si>
  <si>
    <t>Փոփոխվող տեղեկատվությամբ ցուցատախտակ</t>
  </si>
  <si>
    <t>Սեղան` աշակերտական, միաձույլ մետաղյա կարկասով</t>
  </si>
  <si>
    <t>Աթոռ մետաղյա</t>
  </si>
  <si>
    <t>Գրասեղաններ</t>
  </si>
  <si>
    <t>Աթոռ` գրասենյակային</t>
  </si>
  <si>
    <t xml:space="preserve">Կախիչներ </t>
  </si>
  <si>
    <t>Գրապահարաններ</t>
  </si>
  <si>
    <t>30195500-501</t>
  </si>
  <si>
    <t>30195931-501</t>
  </si>
  <si>
    <t>34921170-501</t>
  </si>
  <si>
    <t>39121470-505</t>
  </si>
  <si>
    <t>39138110-501</t>
  </si>
  <si>
    <t>39121470-506</t>
  </si>
  <si>
    <t>39138110-502</t>
  </si>
  <si>
    <t>39121100-501</t>
  </si>
  <si>
    <t>39111180-501</t>
  </si>
  <si>
    <t>39132220-503</t>
  </si>
  <si>
    <t>39121520-503</t>
  </si>
  <si>
    <t>հատ</t>
  </si>
  <si>
    <r>
      <t xml:space="preserve">Սպորտային համազգեստ, կոշիկ,  </t>
    </r>
    <r>
      <rPr>
        <sz val="12"/>
        <rFont val="Courier New"/>
        <family val="3"/>
        <charset val="204"/>
      </rPr>
      <t>―</t>
    </r>
    <r>
      <rPr>
        <sz val="12"/>
        <rFont val="GHEA Grapalat"/>
        <family val="3"/>
      </rPr>
      <t xml:space="preserve"> այլ պարագաներ</t>
    </r>
  </si>
  <si>
    <r>
      <t xml:space="preserve">էլեկտրոնային կշեռքներ </t>
    </r>
    <r>
      <rPr>
        <sz val="12"/>
        <rFont val="Courier New"/>
        <family val="3"/>
        <charset val="204"/>
      </rPr>
      <t>―</t>
    </r>
    <r>
      <rPr>
        <sz val="12"/>
        <rFont val="GHEA Grapalat"/>
        <family val="3"/>
      </rPr>
      <t xml:space="preserve"> պարագաներ</t>
    </r>
  </si>
  <si>
    <r>
      <t>Աթոռ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մետաղյա</t>
    </r>
  </si>
  <si>
    <t>այլ շենքերի, շինությունների հիմնանորոգում</t>
  </si>
  <si>
    <t>ՀՀ Վայոց Ձորի մարզպետարան</t>
  </si>
  <si>
    <t>«Վերնաշենի միջնակարգ դպրոց» ՊՈԱԿ</t>
  </si>
  <si>
    <t xml:space="preserve"> ԴՐԱՄԱՇՆՈՐՀՆԵՐ</t>
  </si>
  <si>
    <t>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</si>
  <si>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</si>
  <si>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 xml:space="preserve"> ՄԵՔԵՆԱՆԵՐ ԵՎ ՍԱՐՔԱՎՈՐՈՒՄՆԵՐ</t>
  </si>
  <si>
    <t xml:space="preserve"> - Վարչական սարքավորումներ </t>
  </si>
  <si>
    <t xml:space="preserve"> Կրթական օբյեկտների շենքային ապահովվածության բարելավում </t>
  </si>
  <si>
    <t xml:space="preserve"> Կրթական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 </t>
  </si>
  <si>
    <t xml:space="preserve">  Ուսումնական հաստատությունների քանակ, որոնց համար կառուցվում են նոր մարզադահլիճներ, հատ </t>
  </si>
  <si>
    <t xml:space="preserve"> Հանրակրթական դպրոցների գույքով և տեխնիկայով ապահովում </t>
  </si>
  <si>
    <t xml:space="preserve"> Կրթական ժամանակակից նորմերին համապատասխանող գույքի ձեռքբերում </t>
  </si>
  <si>
    <t xml:space="preserve"> Ոչ մոդուլային դպրոցների թիվը, որոնք ապահովվում են գույքով, հատ </t>
  </si>
  <si>
    <t>Աղյուսակ 9․1.58</t>
  </si>
  <si>
    <t>Աղյուսակ 9․1.49</t>
  </si>
  <si>
    <t>Աղյուսակ 9․1.52</t>
  </si>
  <si>
    <t>Աղյուսակ 9․1.57</t>
  </si>
  <si>
    <t>Աղյուսակ 9․1.53</t>
  </si>
  <si>
    <t xml:space="preserve"> Կրթական ժամանակակից նորմերին համապատասխանող գույքի ձեռքբերում</t>
  </si>
  <si>
    <t xml:space="preserve"> Կրթական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</si>
  <si>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>45261110-501</t>
  </si>
  <si>
    <t>տանիքների ծածկման աշխատանքներ</t>
  </si>
  <si>
    <t xml:space="preserve"> տանիքների ծածկման աշխատանքներ</t>
  </si>
  <si>
    <t>45331100-501</t>
  </si>
  <si>
    <t xml:space="preserve"> կենտրոնական ջեռուցման համակարգի տեղադրման աշխատանքներ</t>
  </si>
  <si>
    <t>45331100-502</t>
  </si>
  <si>
    <t>45331100-503</t>
  </si>
  <si>
    <t>45331100-504</t>
  </si>
  <si>
    <t>45331100-505</t>
  </si>
  <si>
    <t>98111140-1</t>
  </si>
  <si>
    <t>98111140-2</t>
  </si>
  <si>
    <t>98111140-3</t>
  </si>
  <si>
    <t>98111140-4</t>
  </si>
  <si>
    <t>98111140-5</t>
  </si>
  <si>
    <t>98111140-6</t>
  </si>
  <si>
    <t>98111140-7</t>
  </si>
  <si>
    <t>98111140-8</t>
  </si>
  <si>
    <t>98111140-10</t>
  </si>
  <si>
    <t>98111140-11</t>
  </si>
  <si>
    <t>Վոլեյբոլի կանգնակ</t>
  </si>
  <si>
    <t xml:space="preserve"> այլ շենքերի, շինությունների հիմնանորոգում</t>
  </si>
  <si>
    <t>01</t>
  </si>
  <si>
    <t xml:space="preserve"> Նախադպրոցական և տարրական ընդհանուր կրթություն</t>
  </si>
  <si>
    <t xml:space="preserve"> Տարրական մասնագիտացված հանրակրթություն</t>
  </si>
  <si>
    <t xml:space="preserve"> ՍՈՒԲՍԻԴԻԱՆԵՐ</t>
  </si>
  <si>
    <t xml:space="preserve"> Սուբսիդիաներ պետական կազմակերպություններին</t>
  </si>
  <si>
    <t xml:space="preserve"> - Սուբսիդիաներ ոչ ֆինանսական պետական կազմակերպություններին</t>
  </si>
  <si>
    <t xml:space="preserve"> Միջնակարգ ընդհանուր կրթություն</t>
  </si>
  <si>
    <t>02</t>
  </si>
  <si>
    <t xml:space="preserve"> Հիմնական ընդհանուր կրթություն</t>
  </si>
  <si>
    <t xml:space="preserve"> Հիմնական մասնագիտացված հանրակրթություն</t>
  </si>
  <si>
    <t xml:space="preserve"> Տարրական կրթության մակարդակում մասնագիտացված հանրակրթական ծառայությունների մատուցման միջոցով սովորողների ընդգրկվածության և գրագիտության ապահովում</t>
  </si>
  <si>
    <t xml:space="preserve"> Հիմնական կրթության մակարդակում մասնագիտացված հանրակրթական ծառայությունների մատուցման միջոցով սովորողների ընդգրկվածության և գրագիտության ապահովում</t>
  </si>
  <si>
    <t xml:space="preserve"> Տարրական մասնագիտացված հանրակրթություն </t>
  </si>
  <si>
    <t xml:space="preserve"> Տարրական կրթության մակարդակում մասնագիտացված հանրակրթական ծառայությունների մատուցման միջոցով սովորողների ընդգրկվածության և գրագիտության ապահովում </t>
  </si>
  <si>
    <t xml:space="preserve"> Ծառայությունների մատուցում </t>
  </si>
  <si>
    <t xml:space="preserve"> Ծառայությունը մատուցող կազմակերպության(ների) անվանում(ներ)ը՛ </t>
  </si>
  <si>
    <t xml:space="preserve"> ՀՀ ԿԳՄՍՆ ենթակայության մասնագիտացված հանրակրթական ուսումնական հաստատություններ </t>
  </si>
  <si>
    <t>կենտրոնական ջեռուցման համակարգի տեղադրման աշխատանքներ</t>
  </si>
  <si>
    <t>կրթական օբյեկտների հիմնանորոգում</t>
  </si>
  <si>
    <t xml:space="preserve"> Սովորողների միջին տարեկան թիվը /մարդ /, որից՛ </t>
  </si>
  <si>
    <t xml:space="preserve"> տղա </t>
  </si>
  <si>
    <t xml:space="preserve"> աղջիկ </t>
  </si>
  <si>
    <t xml:space="preserve">Ցուցանիշների փոփոխությունը (ավելացումները նշված են դրական նշանով, իսկ նվազեցումները փակագծերում)  </t>
  </si>
  <si>
    <t xml:space="preserve"> 11011 </t>
  </si>
  <si>
    <t xml:space="preserve"> Հիմնական մասնագիտացված հանրակրթություն </t>
  </si>
  <si>
    <t xml:space="preserve"> Հիմնական կրթության մակարդակում մասնագիտացված հանրակրթական ծառայությունների մատուցման միջոցով սովորողների ընդգրկվածության և գրագիտության ապահովում </t>
  </si>
  <si>
    <t xml:space="preserve"> ՀՀ ԿԳՄՍՆ ենթակայության հատուկ կրթություն իրականացնող ուսումնական հաստատություններ </t>
  </si>
  <si>
    <t xml:space="preserve"> Տարրական ընդհանուր կրթություն</t>
  </si>
  <si>
    <t xml:space="preserve"> Հիմնական հատուկ հանրակրթություն </t>
  </si>
  <si>
    <t xml:space="preserve"> Հիմնական հատուկ հանրակրթություն</t>
  </si>
  <si>
    <t xml:space="preserve"> Պարտադիր կրթության երկրորդ մակարդակում սովորողների ընդգրկվածության և գրագիտության ապահովում</t>
  </si>
  <si>
    <t xml:space="preserve">ՀԱՅԱՍՏԱՆԻ ՀԱՆՐԱՊԵՏՈՒԹՅԱՆ ԿԱՌԱՎԱՐՈՒԹՅԱՆ 2021 ԹՎԱԿԱՆԻ ԴԵԿՏԵՄԲԵՐԻ 23-Ի N 2121-Ն ՈՐՈՇՄԱՆ N 9 ՀԱՎԵԼՎԱԾԻ N 9.13 ԱՂՅՈՒՍԱԿՈՒՄ ԿԱՏԱՐՎՈՂ ՓՈՓՈԽՈՒԹՅՈՒՆՆԵՐԸ ԵՎ ԼՐԱՑՈՒՄՆԵՐԸ </t>
  </si>
  <si>
    <t xml:space="preserve"> Պարտադիր կրթության երկրորդ մակարդակում սովորողների ընդգրկվածության և գրագիտության ապահովում </t>
  </si>
  <si>
    <t>ՀԱՅԱՍՏԱՆԻ ՀԱՆՐԱՊԵՏՈՒԹՅԱՆ ԿԱՌԱՎԱՐՈՒԹՅԱՆ 2021 ԹՎԱԿԱՆԻ ԴԵԿՏԵՄԲԵՐԻ 23-Ի N 2121-Ն ՈՐՈՇՄԱՆ N 9.1 ՀԱՎԵԼՎԱԾԻ  N 9.1.14, 9.1.42, 9․1․49, 9.1.50, 9.1.51, 9․1․52, 9․1․53, 9.1.54, 9.1.55, 9․1․57, ԵՎ 9․1․58 ԱՂՅՈՒՍԱԿՆԵՐՈՒՄ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</si>
</sst>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##,##0;\(##,##0\);\-"/>
    <numFmt numFmtId="172" formatCode="General_)"/>
    <numFmt numFmtId="173" formatCode="0_);\(0\)"/>
    <numFmt numFmtId="174" formatCode="_(* #,##0_);_(* \(#,##0\);_(* &quot;-&quot;??_);_(@_)"/>
  </numFmts>
  <fonts count="10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b/>
      <i/>
      <sz val="12"/>
      <name val="GHEA Grapalat"/>
      <family val="3"/>
    </font>
    <font>
      <b/>
      <u/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i/>
      <sz val="12"/>
      <name val="GHEA Grapalat"/>
      <family val="2"/>
    </font>
    <font>
      <b/>
      <i/>
      <sz val="12"/>
      <color theme="1"/>
      <name val="GHEA Grapalat"/>
      <family val="3"/>
    </font>
    <font>
      <b/>
      <sz val="12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sz val="12"/>
      <name val="Calibri"/>
      <family val="2"/>
      <charset val="1"/>
      <scheme val="minor"/>
    </font>
    <font>
      <sz val="12"/>
      <name val="GHEA Grapalat"/>
      <family val="2"/>
    </font>
    <font>
      <i/>
      <sz val="12"/>
      <color theme="1"/>
      <name val="GHEA Grapalat"/>
      <family val="3"/>
    </font>
    <font>
      <sz val="12"/>
      <color rgb="FFFF0000"/>
      <name val="GHEA Grapalat"/>
      <family val="3"/>
    </font>
    <font>
      <b/>
      <sz val="12"/>
      <color rgb="FFFF0000"/>
      <name val="GHEA Grapalat"/>
      <family val="3"/>
    </font>
    <font>
      <b/>
      <i/>
      <sz val="12"/>
      <color rgb="FFFF0000"/>
      <name val="GHEA Grapalat"/>
      <family val="3"/>
    </font>
    <font>
      <i/>
      <sz val="12"/>
      <color rgb="FFFF0000"/>
      <name val="GHEA Grapalat"/>
      <family val="3"/>
    </font>
    <font>
      <sz val="12"/>
      <name val="Courier New"/>
      <family val="3"/>
      <charset val="204"/>
    </font>
    <font>
      <sz val="12"/>
      <name val="Calibri"/>
      <family val="2"/>
      <charset val="204"/>
    </font>
    <font>
      <sz val="12"/>
      <name val="Sylfae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27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7" fillId="0" borderId="16" applyNumberFormat="0" applyFill="0" applyAlignment="0" applyProtection="0"/>
    <xf numFmtId="0" fontId="28" fillId="8" borderId="17" applyNumberFormat="0" applyAlignment="0" applyProtection="0"/>
    <xf numFmtId="0" fontId="29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8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42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6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4" applyNumberFormat="0" applyAlignment="0" applyProtection="0"/>
    <xf numFmtId="0" fontId="39" fillId="3" borderId="0" applyNumberFormat="0" applyBorder="0" applyAlignment="0" applyProtection="0"/>
    <xf numFmtId="0" fontId="46" fillId="7" borderId="15" applyNumberFormat="0" applyAlignment="0" applyProtection="0"/>
    <xf numFmtId="0" fontId="43" fillId="6" borderId="14" applyNumberFormat="0" applyAlignment="0" applyProtection="0"/>
    <xf numFmtId="0" fontId="41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7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9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20" applyNumberFormat="0" applyAlignment="0" applyProtection="0"/>
    <xf numFmtId="0" fontId="56" fillId="53" borderId="21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20" applyNumberFormat="0" applyAlignment="0" applyProtection="0"/>
    <xf numFmtId="0" fontId="63" fillId="0" borderId="25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6" fillId="0" borderId="0"/>
    <xf numFmtId="38" fontId="77" fillId="0" borderId="0"/>
    <xf numFmtId="38" fontId="78" fillId="0" borderId="0"/>
    <xf numFmtId="38" fontId="79" fillId="0" borderId="0"/>
    <xf numFmtId="0" fontId="80" fillId="0" borderId="0"/>
    <xf numFmtId="0" fontId="80" fillId="0" borderId="0"/>
    <xf numFmtId="0" fontId="81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2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2" fillId="0" borderId="0"/>
    <xf numFmtId="0" fontId="50" fillId="55" borderId="38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83" fillId="0" borderId="39">
      <protection locked="0"/>
    </xf>
    <xf numFmtId="172" fontId="84" fillId="56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5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>
      <alignment horizontal="left" vertical="top" wrapText="1"/>
    </xf>
    <xf numFmtId="0" fontId="91" fillId="0" borderId="0"/>
    <xf numFmtId="43" fontId="91" fillId="0" borderId="0" applyFont="0" applyFill="0" applyBorder="0" applyAlignment="0" applyProtection="0"/>
  </cellStyleXfs>
  <cellXfs count="573">
    <xf numFmtId="0" fontId="0" fillId="0" borderId="0" xfId="0"/>
    <xf numFmtId="0" fontId="74" fillId="2" borderId="1" xfId="0" applyFont="1" applyFill="1" applyBorder="1" applyAlignment="1">
      <alignment horizontal="center" vertical="center" wrapText="1"/>
    </xf>
    <xf numFmtId="0" fontId="72" fillId="2" borderId="1" xfId="96" applyFont="1" applyFill="1" applyBorder="1" applyAlignment="1">
      <alignment horizontal="center" vertical="center" wrapText="1"/>
    </xf>
    <xf numFmtId="0" fontId="74" fillId="2" borderId="1" xfId="96" applyFont="1" applyFill="1" applyBorder="1" applyAlignment="1">
      <alignment horizontal="center" vertical="center" wrapText="1"/>
    </xf>
    <xf numFmtId="168" fontId="72" fillId="2" borderId="1" xfId="96" applyNumberFormat="1" applyFont="1" applyFill="1" applyBorder="1" applyAlignment="1">
      <alignment horizontal="center" vertical="center" wrapText="1"/>
    </xf>
    <xf numFmtId="165" fontId="16" fillId="2" borderId="1" xfId="6" applyNumberFormat="1" applyFont="1" applyFill="1" applyBorder="1" applyAlignment="1">
      <alignment horizontal="center" vertical="center"/>
    </xf>
    <xf numFmtId="0" fontId="75" fillId="2" borderId="0" xfId="0" applyFont="1" applyFill="1"/>
    <xf numFmtId="169" fontId="16" fillId="2" borderId="30" xfId="7" applyNumberFormat="1" applyFont="1" applyFill="1" applyBorder="1" applyAlignment="1">
      <alignment horizontal="center" vertical="center" wrapText="1"/>
    </xf>
    <xf numFmtId="0" fontId="72" fillId="2" borderId="0" xfId="0" applyFont="1" applyFill="1"/>
    <xf numFmtId="167" fontId="72" fillId="2" borderId="30" xfId="0" applyNumberFormat="1" applyFont="1" applyFill="1" applyBorder="1" applyAlignment="1">
      <alignment horizontal="center" vertical="center" wrapText="1"/>
    </xf>
    <xf numFmtId="165" fontId="16" fillId="2" borderId="30" xfId="0" applyNumberFormat="1" applyFont="1" applyFill="1" applyBorder="1" applyAlignment="1">
      <alignment horizontal="left" vertical="top" wrapText="1"/>
    </xf>
    <xf numFmtId="165" fontId="72" fillId="2" borderId="30" xfId="0" applyNumberFormat="1" applyFont="1" applyFill="1" applyBorder="1"/>
    <xf numFmtId="0" fontId="16" fillId="2" borderId="30" xfId="0" applyFont="1" applyFill="1" applyBorder="1"/>
    <xf numFmtId="0" fontId="72" fillId="2" borderId="1" xfId="0" applyFont="1" applyFill="1" applyBorder="1" applyAlignment="1"/>
    <xf numFmtId="165" fontId="72" fillId="2" borderId="30" xfId="6" applyNumberFormat="1" applyFont="1" applyFill="1" applyBorder="1" applyAlignment="1">
      <alignment horizontal="right" vertical="top"/>
    </xf>
    <xf numFmtId="0" fontId="72" fillId="2" borderId="1" xfId="0" applyFont="1" applyFill="1" applyBorder="1" applyAlignment="1">
      <alignment horizontal="left" vertical="top" wrapText="1"/>
    </xf>
    <xf numFmtId="0" fontId="16" fillId="2" borderId="30" xfId="0" applyFont="1" applyFill="1" applyBorder="1" applyAlignment="1">
      <alignment horizontal="left" vertical="top" wrapText="1"/>
    </xf>
    <xf numFmtId="49" fontId="16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66" fontId="72" fillId="2" borderId="0" xfId="7" applyNumberFormat="1" applyFont="1" applyFill="1" applyBorder="1" applyAlignment="1">
      <alignment horizontal="right" vertical="center" wrapText="1"/>
    </xf>
    <xf numFmtId="0" fontId="87" fillId="2" borderId="1" xfId="0" applyFont="1" applyFill="1" applyBorder="1" applyAlignment="1">
      <alignment horizontal="center" vertical="center" wrapText="1"/>
    </xf>
    <xf numFmtId="168" fontId="72" fillId="2" borderId="30" xfId="96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72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left" vertical="center"/>
    </xf>
    <xf numFmtId="0" fontId="75" fillId="2" borderId="1" xfId="0" applyFont="1" applyFill="1" applyBorder="1" applyAlignment="1">
      <alignment vertical="top" wrapText="1"/>
    </xf>
    <xf numFmtId="0" fontId="75" fillId="2" borderId="1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vertical="top" wrapText="1"/>
    </xf>
    <xf numFmtId="0" fontId="75" fillId="2" borderId="1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center" vertical="center"/>
    </xf>
    <xf numFmtId="165" fontId="73" fillId="2" borderId="1" xfId="6" applyNumberFormat="1" applyFont="1" applyFill="1" applyBorder="1" applyAlignment="1">
      <alignment horizontal="center" vertical="center"/>
    </xf>
    <xf numFmtId="169" fontId="16" fillId="2" borderId="45" xfId="96" applyNumberFormat="1" applyFont="1" applyFill="1" applyBorder="1" applyAlignment="1">
      <alignment horizontal="center" vertical="center" wrapText="1"/>
    </xf>
    <xf numFmtId="0" fontId="73" fillId="2" borderId="45" xfId="0" applyFont="1" applyFill="1" applyBorder="1" applyAlignment="1">
      <alignment vertical="center" wrapText="1"/>
    </xf>
    <xf numFmtId="0" fontId="72" fillId="2" borderId="0" xfId="0" applyFont="1" applyFill="1" applyAlignment="1">
      <alignment vertical="top"/>
    </xf>
    <xf numFmtId="171" fontId="72" fillId="2" borderId="30" xfId="6" applyNumberFormat="1" applyFont="1" applyFill="1" applyBorder="1" applyAlignment="1">
      <alignment horizontal="center" vertical="center"/>
    </xf>
    <xf numFmtId="171" fontId="72" fillId="2" borderId="45" xfId="6" applyNumberFormat="1" applyFont="1" applyFill="1" applyBorder="1" applyAlignment="1">
      <alignment horizontal="center" vertical="center"/>
    </xf>
    <xf numFmtId="169" fontId="16" fillId="2" borderId="30" xfId="7" applyNumberFormat="1" applyFont="1" applyFill="1" applyBorder="1" applyAlignment="1">
      <alignment horizontal="center" vertical="top" wrapText="1"/>
    </xf>
    <xf numFmtId="169" fontId="72" fillId="2" borderId="30" xfId="0" applyNumberFormat="1" applyFont="1" applyFill="1" applyBorder="1" applyAlignment="1">
      <alignment horizontal="right" vertical="center" wrapText="1"/>
    </xf>
    <xf numFmtId="0" fontId="72" fillId="2" borderId="0" xfId="0" applyFont="1" applyFill="1" applyAlignment="1">
      <alignment horizontal="left" vertical="center" wrapText="1"/>
    </xf>
    <xf numFmtId="0" fontId="72" fillId="2" borderId="37" xfId="0" applyFont="1" applyFill="1" applyBorder="1" applyAlignment="1">
      <alignment vertical="center"/>
    </xf>
    <xf numFmtId="0" fontId="72" fillId="2" borderId="33" xfId="0" applyFont="1" applyFill="1" applyBorder="1" applyAlignment="1">
      <alignment horizontal="center" vertical="center"/>
    </xf>
    <xf numFmtId="43" fontId="72" fillId="2" borderId="0" xfId="0" applyNumberFormat="1" applyFont="1" applyFill="1"/>
    <xf numFmtId="0" fontId="72" fillId="2" borderId="3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 vertical="top"/>
    </xf>
    <xf numFmtId="0" fontId="72" fillId="2" borderId="0" xfId="0" applyFont="1" applyFill="1" applyAlignment="1">
      <alignment horizontal="right"/>
    </xf>
    <xf numFmtId="0" fontId="72" fillId="2" borderId="0" xfId="0" applyFont="1" applyFill="1" applyAlignment="1">
      <alignment horizontal="left" vertical="top" wrapText="1"/>
    </xf>
    <xf numFmtId="0" fontId="72" fillId="2" borderId="0" xfId="0" applyFont="1" applyFill="1" applyBorder="1" applyAlignment="1">
      <alignment horizontal="left" vertical="top" wrapText="1"/>
    </xf>
    <xf numFmtId="169" fontId="16" fillId="2" borderId="30" xfId="7" applyNumberFormat="1" applyFont="1" applyFill="1" applyBorder="1" applyAlignment="1">
      <alignment horizontal="right" vertical="center" wrapText="1"/>
    </xf>
    <xf numFmtId="0" fontId="87" fillId="2" borderId="0" xfId="0" applyFont="1" applyFill="1" applyAlignment="1">
      <alignment horizontal="left" vertical="top" wrapText="1"/>
    </xf>
    <xf numFmtId="0" fontId="16" fillId="2" borderId="30" xfId="0" applyFont="1" applyFill="1" applyBorder="1" applyAlignment="1">
      <alignment horizontal="left" vertical="center" wrapText="1"/>
    </xf>
    <xf numFmtId="0" fontId="72" fillId="2" borderId="0" xfId="0" applyFont="1" applyFill="1" applyBorder="1" applyAlignment="1">
      <alignment horizontal="center" wrapText="1"/>
    </xf>
    <xf numFmtId="49" fontId="72" fillId="2" borderId="0" xfId="0" applyNumberFormat="1" applyFont="1" applyFill="1" applyBorder="1" applyAlignment="1">
      <alignment horizontal="left" vertical="top" wrapText="1"/>
    </xf>
    <xf numFmtId="165" fontId="72" fillId="2" borderId="30" xfId="6" applyNumberFormat="1" applyFont="1" applyFill="1" applyBorder="1" applyAlignment="1">
      <alignment horizontal="center" vertical="center"/>
    </xf>
    <xf numFmtId="0" fontId="72" fillId="2" borderId="0" xfId="0" applyFont="1" applyFill="1" applyAlignment="1">
      <alignment vertical="center"/>
    </xf>
    <xf numFmtId="0" fontId="72" fillId="2" borderId="36" xfId="0" applyFont="1" applyFill="1" applyBorder="1" applyAlignment="1">
      <alignment vertical="center"/>
    </xf>
    <xf numFmtId="0" fontId="72" fillId="2" borderId="33" xfId="0" applyFont="1" applyFill="1" applyBorder="1" applyAlignment="1">
      <alignment vertical="center"/>
    </xf>
    <xf numFmtId="0" fontId="75" fillId="2" borderId="0" xfId="0" applyFont="1" applyFill="1" applyBorder="1"/>
    <xf numFmtId="165" fontId="72" fillId="2" borderId="45" xfId="6" applyNumberFormat="1" applyFont="1" applyFill="1" applyBorder="1" applyAlignment="1">
      <alignment horizontal="center" vertical="center"/>
    </xf>
    <xf numFmtId="0" fontId="87" fillId="2" borderId="48" xfId="0" applyFont="1" applyFill="1" applyBorder="1" applyAlignment="1">
      <alignment vertical="center" wrapText="1"/>
    </xf>
    <xf numFmtId="169" fontId="72" fillId="2" borderId="0" xfId="0" applyNumberFormat="1" applyFont="1" applyFill="1" applyAlignment="1">
      <alignment horizontal="left" vertical="top" wrapText="1"/>
    </xf>
    <xf numFmtId="0" fontId="72" fillId="2" borderId="0" xfId="0" applyFont="1" applyFill="1" applyAlignment="1">
      <alignment horizontal="right"/>
    </xf>
    <xf numFmtId="0" fontId="72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top" wrapText="1"/>
    </xf>
    <xf numFmtId="0" fontId="72" fillId="2" borderId="7" xfId="0" applyFont="1" applyFill="1" applyBorder="1" applyAlignment="1">
      <alignment horizontal="center" vertical="top" wrapText="1"/>
    </xf>
    <xf numFmtId="0" fontId="16" fillId="2" borderId="46" xfId="0" applyFont="1" applyFill="1" applyBorder="1" applyAlignment="1">
      <alignment vertical="top" wrapText="1"/>
    </xf>
    <xf numFmtId="0" fontId="87" fillId="2" borderId="3" xfId="0" applyFont="1" applyFill="1" applyBorder="1" applyAlignment="1">
      <alignment horizontal="left" vertical="top" wrapText="1"/>
    </xf>
    <xf numFmtId="165" fontId="72" fillId="2" borderId="0" xfId="0" applyNumberFormat="1" applyFont="1" applyFill="1"/>
    <xf numFmtId="0" fontId="87" fillId="2" borderId="1" xfId="0" applyFont="1" applyFill="1" applyBorder="1" applyAlignment="1">
      <alignment horizontal="left" vertical="top" wrapText="1"/>
    </xf>
    <xf numFmtId="0" fontId="72" fillId="2" borderId="1" xfId="0" applyFont="1" applyFill="1" applyBorder="1" applyAlignment="1">
      <alignment horizontal="center" vertical="top"/>
    </xf>
    <xf numFmtId="0" fontId="72" fillId="2" borderId="1" xfId="8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vertical="top" wrapText="1"/>
    </xf>
    <xf numFmtId="165" fontId="72" fillId="2" borderId="0" xfId="0" applyNumberFormat="1" applyFont="1" applyFill="1" applyAlignment="1">
      <alignment horizontal="left" vertical="top" wrapText="1"/>
    </xf>
    <xf numFmtId="0" fontId="72" fillId="2" borderId="30" xfId="0" applyFont="1" applyFill="1" applyBorder="1" applyAlignment="1"/>
    <xf numFmtId="0" fontId="72" fillId="2" borderId="30" xfId="165" applyFont="1" applyFill="1" applyBorder="1" applyAlignment="1">
      <alignment horizontal="center" vertical="top"/>
    </xf>
    <xf numFmtId="39" fontId="72" fillId="2" borderId="0" xfId="0" applyNumberFormat="1" applyFont="1" applyFill="1" applyAlignment="1">
      <alignment horizontal="left" vertical="top" wrapText="1"/>
    </xf>
    <xf numFmtId="0" fontId="72" fillId="2" borderId="8" xfId="8" applyFont="1" applyFill="1" applyBorder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72" fillId="2" borderId="0" xfId="0" applyFont="1" applyFill="1" applyBorder="1"/>
    <xf numFmtId="167" fontId="75" fillId="2" borderId="0" xfId="0" applyNumberFormat="1" applyFont="1" applyFill="1" applyBorder="1"/>
    <xf numFmtId="0" fontId="88" fillId="2" borderId="1" xfId="0" applyFont="1" applyFill="1" applyBorder="1" applyAlignment="1">
      <alignment horizontal="left" vertical="top" wrapText="1"/>
    </xf>
    <xf numFmtId="168" fontId="72" fillId="2" borderId="0" xfId="0" applyNumberFormat="1" applyFont="1" applyFill="1"/>
    <xf numFmtId="0" fontId="72" fillId="2" borderId="1" xfId="0" applyFont="1" applyFill="1" applyBorder="1"/>
    <xf numFmtId="0" fontId="72" fillId="2" borderId="4" xfId="0" applyFont="1" applyFill="1" applyBorder="1" applyAlignment="1">
      <alignment horizontal="left" vertical="top" wrapText="1"/>
    </xf>
    <xf numFmtId="165" fontId="72" fillId="2" borderId="1" xfId="6" applyNumberFormat="1" applyFont="1" applyFill="1" applyBorder="1" applyAlignment="1">
      <alignment horizontal="right" vertical="center"/>
    </xf>
    <xf numFmtId="168" fontId="72" fillId="2" borderId="0" xfId="0" applyNumberFormat="1" applyFont="1" applyFill="1" applyAlignment="1">
      <alignment vertical="center"/>
    </xf>
    <xf numFmtId="167" fontId="13" fillId="2" borderId="1" xfId="0" applyNumberFormat="1" applyFont="1" applyFill="1" applyBorder="1"/>
    <xf numFmtId="171" fontId="87" fillId="2" borderId="1" xfId="6" applyNumberFormat="1" applyFont="1" applyFill="1" applyBorder="1" applyAlignment="1">
      <alignment horizontal="right" vertical="center"/>
    </xf>
    <xf numFmtId="169" fontId="72" fillId="2" borderId="0" xfId="96" applyNumberFormat="1" applyFont="1" applyFill="1" applyAlignment="1">
      <alignment vertical="center" wrapText="1"/>
    </xf>
    <xf numFmtId="49" fontId="16" fillId="2" borderId="0" xfId="96" applyNumberFormat="1" applyFont="1" applyFill="1" applyAlignment="1">
      <alignment horizontal="center" vertical="center" wrapText="1"/>
    </xf>
    <xf numFmtId="168" fontId="16" fillId="2" borderId="0" xfId="96" applyNumberFormat="1" applyFont="1" applyFill="1" applyAlignment="1">
      <alignment horizontal="center" vertical="center" wrapText="1"/>
    </xf>
    <xf numFmtId="43" fontId="72" fillId="2" borderId="0" xfId="7" applyFont="1" applyFill="1"/>
    <xf numFmtId="0" fontId="72" fillId="2" borderId="0" xfId="0" applyFont="1" applyFill="1" applyAlignment="1">
      <alignment horizontal="center"/>
    </xf>
    <xf numFmtId="49" fontId="16" fillId="2" borderId="1" xfId="96" applyNumberFormat="1" applyFont="1" applyFill="1" applyBorder="1" applyAlignment="1">
      <alignment horizontal="center" vertical="center" textRotation="90" wrapText="1"/>
    </xf>
    <xf numFmtId="168" fontId="16" fillId="2" borderId="1" xfId="96" applyNumberFormat="1" applyFont="1" applyFill="1" applyBorder="1" applyAlignment="1">
      <alignment horizontal="center" vertical="center" wrapText="1"/>
    </xf>
    <xf numFmtId="167" fontId="16" fillId="2" borderId="0" xfId="0" applyNumberFormat="1" applyFont="1" applyFill="1"/>
    <xf numFmtId="0" fontId="16" fillId="2" borderId="1" xfId="96" applyNumberFormat="1" applyFont="1" applyFill="1" applyBorder="1" applyAlignment="1">
      <alignment horizontal="center" vertical="center" wrapText="1"/>
    </xf>
    <xf numFmtId="169" fontId="16" fillId="2" borderId="1" xfId="96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/>
    <xf numFmtId="0" fontId="73" fillId="2" borderId="48" xfId="96" applyFont="1" applyFill="1" applyBorder="1" applyAlignment="1">
      <alignment horizontal="center" vertical="center" wrapText="1"/>
    </xf>
    <xf numFmtId="0" fontId="72" fillId="2" borderId="48" xfId="96" applyFont="1" applyFill="1" applyBorder="1" applyAlignment="1">
      <alignment horizontal="center" vertical="center" wrapText="1"/>
    </xf>
    <xf numFmtId="0" fontId="72" fillId="2" borderId="0" xfId="0" applyFont="1" applyFill="1" applyAlignment="1"/>
    <xf numFmtId="0" fontId="72" fillId="2" borderId="40" xfId="0" applyFont="1" applyFill="1" applyBorder="1" applyAlignment="1">
      <alignment horizontal="center" vertical="center" wrapText="1"/>
    </xf>
    <xf numFmtId="0" fontId="72" fillId="2" borderId="30" xfId="0" applyFont="1" applyFill="1" applyBorder="1" applyAlignment="1">
      <alignment horizontal="center"/>
    </xf>
    <xf numFmtId="165" fontId="16" fillId="2" borderId="49" xfId="6" applyNumberFormat="1" applyFont="1" applyFill="1" applyBorder="1" applyAlignment="1">
      <alignment horizontal="center" vertical="center"/>
    </xf>
    <xf numFmtId="0" fontId="72" fillId="2" borderId="49" xfId="0" applyFont="1" applyFill="1" applyBorder="1" applyAlignment="1">
      <alignment vertical="top" wrapText="1"/>
    </xf>
    <xf numFmtId="169" fontId="72" fillId="2" borderId="48" xfId="0" applyNumberFormat="1" applyFont="1" applyFill="1" applyBorder="1" applyAlignment="1">
      <alignment horizontal="right" vertical="top" wrapText="1"/>
    </xf>
    <xf numFmtId="169" fontId="72" fillId="2" borderId="49" xfId="0" applyNumberFormat="1" applyFont="1" applyFill="1" applyBorder="1" applyAlignment="1">
      <alignment horizontal="right" vertical="center" wrapText="1"/>
    </xf>
    <xf numFmtId="171" fontId="72" fillId="2" borderId="49" xfId="6" applyNumberFormat="1" applyFont="1" applyFill="1" applyBorder="1" applyAlignment="1">
      <alignment horizontal="center" vertical="center"/>
    </xf>
    <xf numFmtId="0" fontId="16" fillId="2" borderId="49" xfId="96" applyFont="1" applyFill="1" applyBorder="1" applyAlignment="1">
      <alignment horizontal="left" vertical="center" wrapText="1"/>
    </xf>
    <xf numFmtId="0" fontId="72" fillId="2" borderId="49" xfId="0" applyFont="1" applyFill="1" applyBorder="1"/>
    <xf numFmtId="166" fontId="87" fillId="2" borderId="49" xfId="7" applyNumberFormat="1" applyFont="1" applyFill="1" applyBorder="1" applyAlignment="1">
      <alignment vertical="center"/>
    </xf>
    <xf numFmtId="169" fontId="16" fillId="2" borderId="49" xfId="96" applyNumberFormat="1" applyFont="1" applyFill="1" applyBorder="1" applyAlignment="1">
      <alignment horizontal="center" vertical="center" wrapText="1"/>
    </xf>
    <xf numFmtId="0" fontId="72" fillId="2" borderId="48" xfId="0" applyFont="1" applyFill="1" applyBorder="1" applyAlignment="1">
      <alignment horizontal="center"/>
    </xf>
    <xf numFmtId="166" fontId="73" fillId="2" borderId="49" xfId="7" applyNumberFormat="1" applyFont="1" applyFill="1" applyBorder="1"/>
    <xf numFmtId="0" fontId="72" fillId="58" borderId="30" xfId="0" applyFont="1" applyFill="1" applyBorder="1" applyAlignment="1">
      <alignment wrapText="1"/>
    </xf>
    <xf numFmtId="169" fontId="72" fillId="58" borderId="33" xfId="0" applyNumberFormat="1" applyFont="1" applyFill="1" applyBorder="1" applyAlignment="1">
      <alignment horizontal="right" vertical="center" wrapText="1"/>
    </xf>
    <xf numFmtId="166" fontId="16" fillId="57" borderId="41" xfId="7" applyNumberFormat="1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87" fillId="2" borderId="49" xfId="0" applyFont="1" applyFill="1" applyBorder="1" applyAlignment="1">
      <alignment vertical="center" wrapText="1"/>
    </xf>
    <xf numFmtId="0" fontId="72" fillId="0" borderId="0" xfId="0" applyFont="1"/>
    <xf numFmtId="0" fontId="72" fillId="0" borderId="49" xfId="0" applyFont="1" applyBorder="1"/>
    <xf numFmtId="165" fontId="72" fillId="2" borderId="49" xfId="6" applyNumberFormat="1" applyFont="1" applyFill="1" applyBorder="1" applyAlignment="1">
      <alignment vertical="center"/>
    </xf>
    <xf numFmtId="0" fontId="16" fillId="0" borderId="49" xfId="96" applyFont="1" applyBorder="1" applyAlignment="1">
      <alignment horizontal="left" vertical="center" wrapText="1"/>
    </xf>
    <xf numFmtId="0" fontId="72" fillId="0" borderId="49" xfId="0" applyFont="1" applyBorder="1" applyAlignment="1">
      <alignment horizontal="left" vertical="top" wrapText="1"/>
    </xf>
    <xf numFmtId="0" fontId="87" fillId="0" borderId="49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center" wrapText="1"/>
    </xf>
    <xf numFmtId="0" fontId="92" fillId="0" borderId="49" xfId="0" applyFont="1" applyBorder="1" applyAlignment="1"/>
    <xf numFmtId="0" fontId="93" fillId="0" borderId="49" xfId="165" applyFont="1" applyBorder="1" applyAlignment="1">
      <alignment horizontal="center" vertical="top"/>
    </xf>
    <xf numFmtId="0" fontId="87" fillId="0" borderId="3" xfId="0" applyFont="1" applyBorder="1" applyAlignment="1">
      <alignment horizontal="left" vertical="top" wrapText="1"/>
    </xf>
    <xf numFmtId="0" fontId="93" fillId="0" borderId="49" xfId="8" applyFont="1" applyBorder="1" applyAlignment="1">
      <alignment horizontal="left" vertical="top" wrapText="1"/>
    </xf>
    <xf numFmtId="0" fontId="93" fillId="0" borderId="40" xfId="8" applyFont="1" applyBorder="1" applyAlignment="1">
      <alignment horizontal="left" vertical="top" wrapText="1"/>
    </xf>
    <xf numFmtId="0" fontId="16" fillId="0" borderId="49" xfId="8" applyFont="1" applyBorder="1" applyAlignment="1">
      <alignment horizontal="left" vertical="center" wrapText="1"/>
    </xf>
    <xf numFmtId="0" fontId="72" fillId="0" borderId="49" xfId="8" applyFont="1" applyBorder="1" applyAlignment="1">
      <alignment horizontal="left" vertical="top" wrapText="1"/>
    </xf>
    <xf numFmtId="0" fontId="72" fillId="0" borderId="49" xfId="0" applyFont="1" applyBorder="1" applyAlignment="1">
      <alignment vertical="top" wrapText="1"/>
    </xf>
    <xf numFmtId="0" fontId="88" fillId="0" borderId="49" xfId="0" applyFont="1" applyBorder="1" applyAlignment="1">
      <alignment horizontal="left" vertical="top" wrapText="1"/>
    </xf>
    <xf numFmtId="0" fontId="87" fillId="0" borderId="48" xfId="0" applyFont="1" applyBorder="1" applyAlignment="1">
      <alignment horizontal="left" vertical="top" wrapText="1"/>
    </xf>
    <xf numFmtId="0" fontId="72" fillId="2" borderId="30" xfId="0" applyFont="1" applyFill="1" applyBorder="1" applyAlignment="1">
      <alignment horizontal="center" wrapText="1"/>
    </xf>
    <xf numFmtId="0" fontId="72" fillId="2" borderId="0" xfId="0" applyFont="1" applyFill="1" applyAlignment="1">
      <alignment horizontal="right"/>
    </xf>
    <xf numFmtId="0" fontId="72" fillId="2" borderId="30" xfId="0" applyFont="1" applyFill="1" applyBorder="1" applyAlignment="1">
      <alignment wrapText="1"/>
    </xf>
    <xf numFmtId="0" fontId="16" fillId="2" borderId="2" xfId="96" applyFont="1" applyFill="1" applyBorder="1" applyAlignment="1">
      <alignment vertical="center" wrapText="1"/>
    </xf>
    <xf numFmtId="0" fontId="16" fillId="2" borderId="31" xfId="96" applyFont="1" applyFill="1" applyBorder="1" applyAlignment="1">
      <alignment vertical="center" wrapText="1"/>
    </xf>
    <xf numFmtId="166" fontId="72" fillId="2" borderId="30" xfId="7" applyNumberFormat="1" applyFont="1" applyFill="1" applyBorder="1" applyAlignment="1">
      <alignment vertical="center"/>
    </xf>
    <xf numFmtId="0" fontId="72" fillId="2" borderId="0" xfId="0" applyFont="1" applyFill="1" applyAlignment="1">
      <alignment wrapText="1"/>
    </xf>
    <xf numFmtId="166" fontId="72" fillId="2" borderId="49" xfId="7" applyNumberFormat="1" applyFont="1" applyFill="1" applyBorder="1" applyAlignment="1">
      <alignment vertical="center"/>
    </xf>
    <xf numFmtId="168" fontId="16" fillId="2" borderId="3" xfId="96" applyNumberFormat="1" applyFont="1" applyFill="1" applyBorder="1" applyAlignment="1">
      <alignment horizontal="center" vertical="center" wrapText="1"/>
    </xf>
    <xf numFmtId="0" fontId="16" fillId="2" borderId="40" xfId="96" applyFont="1" applyFill="1" applyBorder="1" applyAlignment="1">
      <alignment horizontal="center" vertical="center" wrapText="1"/>
    </xf>
    <xf numFmtId="0" fontId="72" fillId="2" borderId="49" xfId="0" applyFont="1" applyFill="1" applyBorder="1" applyAlignment="1">
      <alignment horizontal="center" vertical="center" wrapText="1"/>
    </xf>
    <xf numFmtId="0" fontId="16" fillId="2" borderId="0" xfId="96" applyNumberFormat="1" applyFont="1" applyFill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top" wrapText="1"/>
    </xf>
    <xf numFmtId="0" fontId="72" fillId="2" borderId="48" xfId="0" applyFont="1" applyFill="1" applyBorder="1" applyAlignment="1">
      <alignment horizontal="center" vertical="center" wrapText="1"/>
    </xf>
    <xf numFmtId="0" fontId="72" fillId="2" borderId="49" xfId="0" applyFont="1" applyFill="1" applyBorder="1" applyAlignment="1">
      <alignment wrapText="1"/>
    </xf>
    <xf numFmtId="0" fontId="72" fillId="2" borderId="3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9" fillId="2" borderId="0" xfId="0" applyFont="1" applyFill="1" applyBorder="1" applyAlignment="1">
      <alignment horizontal="right" vertical="top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30" xfId="0" applyFont="1" applyFill="1" applyBorder="1" applyAlignment="1">
      <alignment horizontal="left" vertical="center" wrapText="1"/>
    </xf>
    <xf numFmtId="168" fontId="72" fillId="2" borderId="49" xfId="96" applyNumberFormat="1" applyFont="1" applyFill="1" applyBorder="1" applyAlignment="1">
      <alignment horizontal="center" vertical="center" wrapText="1"/>
    </xf>
    <xf numFmtId="0" fontId="73" fillId="2" borderId="49" xfId="96" applyFont="1" applyFill="1" applyBorder="1" applyAlignment="1">
      <alignment horizontal="center" vertical="center" wrapText="1"/>
    </xf>
    <xf numFmtId="165" fontId="73" fillId="2" borderId="49" xfId="6" applyNumberFormat="1" applyFont="1" applyFill="1" applyBorder="1" applyAlignment="1">
      <alignment horizontal="center" vertical="center"/>
    </xf>
    <xf numFmtId="0" fontId="72" fillId="2" borderId="0" xfId="0" applyFont="1" applyFill="1" applyBorder="1" applyAlignment="1">
      <alignment horizontal="right"/>
    </xf>
    <xf numFmtId="0" fontId="72" fillId="0" borderId="49" xfId="0" applyFont="1" applyFill="1" applyBorder="1" applyAlignment="1">
      <alignment vertical="top" wrapText="1"/>
    </xf>
    <xf numFmtId="169" fontId="72" fillId="0" borderId="48" xfId="0" applyNumberFormat="1" applyFont="1" applyFill="1" applyBorder="1" applyAlignment="1">
      <alignment horizontal="right" vertical="top" wrapText="1"/>
    </xf>
    <xf numFmtId="0" fontId="72" fillId="0" borderId="0" xfId="0" applyFont="1" applyFill="1" applyAlignment="1">
      <alignment vertical="top"/>
    </xf>
    <xf numFmtId="0" fontId="72" fillId="0" borderId="49" xfId="0" applyFont="1" applyFill="1" applyBorder="1" applyAlignment="1">
      <alignment horizontal="center" vertical="center" wrapText="1"/>
    </xf>
    <xf numFmtId="166" fontId="72" fillId="0" borderId="49" xfId="7" applyNumberFormat="1" applyFont="1" applyFill="1" applyBorder="1" applyAlignment="1">
      <alignment vertical="center"/>
    </xf>
    <xf numFmtId="0" fontId="72" fillId="0" borderId="49" xfId="0" applyFont="1" applyFill="1" applyBorder="1" applyAlignment="1">
      <alignment horizontal="center" vertical="center"/>
    </xf>
    <xf numFmtId="169" fontId="72" fillId="0" borderId="49" xfId="0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vertical="center"/>
    </xf>
    <xf numFmtId="0" fontId="16" fillId="0" borderId="2" xfId="96" applyFont="1" applyBorder="1" applyAlignment="1">
      <alignment horizontal="center" vertical="center" wrapText="1"/>
    </xf>
    <xf numFmtId="169" fontId="16" fillId="0" borderId="49" xfId="96" applyNumberFormat="1" applyFont="1" applyBorder="1" applyAlignment="1">
      <alignment horizontal="center" vertical="center" wrapText="1"/>
    </xf>
    <xf numFmtId="0" fontId="16" fillId="0" borderId="31" xfId="96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/>
    </xf>
    <xf numFmtId="0" fontId="73" fillId="0" borderId="48" xfId="96" applyFont="1" applyFill="1" applyBorder="1" applyAlignment="1">
      <alignment horizontal="left" vertical="center" wrapText="1"/>
    </xf>
    <xf numFmtId="166" fontId="73" fillId="0" borderId="49" xfId="7" applyNumberFormat="1" applyFont="1" applyBorder="1"/>
    <xf numFmtId="166" fontId="87" fillId="0" borderId="49" xfId="7" applyNumberFormat="1" applyFont="1" applyBorder="1" applyAlignment="1">
      <alignment vertical="center"/>
    </xf>
    <xf numFmtId="166" fontId="72" fillId="0" borderId="0" xfId="0" applyNumberFormat="1" applyFont="1"/>
    <xf numFmtId="0" fontId="75" fillId="2" borderId="49" xfId="0" applyFont="1" applyFill="1" applyBorder="1"/>
    <xf numFmtId="49" fontId="16" fillId="2" borderId="49" xfId="0" applyNumberFormat="1" applyFont="1" applyFill="1" applyBorder="1" applyAlignment="1">
      <alignment vertical="top" wrapText="1"/>
    </xf>
    <xf numFmtId="0" fontId="72" fillId="2" borderId="49" xfId="0" applyFont="1" applyFill="1" applyBorder="1" applyAlignment="1">
      <alignment vertical="center" wrapText="1"/>
    </xf>
    <xf numFmtId="0" fontId="16" fillId="2" borderId="0" xfId="0" applyFont="1" applyFill="1" applyBorder="1" applyAlignment="1"/>
    <xf numFmtId="0" fontId="16" fillId="2" borderId="49" xfId="0" applyFont="1" applyFill="1" applyBorder="1" applyAlignment="1"/>
    <xf numFmtId="0" fontId="89" fillId="2" borderId="0" xfId="0" applyFont="1" applyFill="1" applyBorder="1" applyAlignment="1">
      <alignment vertical="top" wrapText="1"/>
    </xf>
    <xf numFmtId="169" fontId="72" fillId="2" borderId="0" xfId="0" applyNumberFormat="1" applyFont="1" applyFill="1"/>
    <xf numFmtId="0" fontId="72" fillId="2" borderId="30" xfId="0" applyFont="1" applyFill="1" applyBorder="1" applyAlignment="1">
      <alignment horizontal="center" vertical="center" wrapText="1"/>
    </xf>
    <xf numFmtId="0" fontId="16" fillId="2" borderId="49" xfId="96" applyFont="1" applyFill="1" applyBorder="1" applyAlignment="1">
      <alignment horizontal="center" vertical="center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1" xfId="0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0" borderId="49" xfId="0" applyFont="1" applyBorder="1" applyAlignment="1">
      <alignment horizontal="center"/>
    </xf>
    <xf numFmtId="0" fontId="73" fillId="0" borderId="49" xfId="96" applyFont="1" applyFill="1" applyBorder="1" applyAlignment="1">
      <alignment horizontal="left" vertical="center" wrapText="1"/>
    </xf>
    <xf numFmtId="0" fontId="72" fillId="2" borderId="47" xfId="0" applyFont="1" applyFill="1" applyBorder="1" applyAlignment="1">
      <alignment vertical="center"/>
    </xf>
    <xf numFmtId="0" fontId="72" fillId="2" borderId="48" xfId="0" applyFont="1" applyFill="1" applyBorder="1" applyAlignment="1">
      <alignment horizontal="center" vertical="center" wrapText="1"/>
    </xf>
    <xf numFmtId="0" fontId="72" fillId="2" borderId="46" xfId="0" applyFont="1" applyFill="1" applyBorder="1" applyAlignment="1">
      <alignment vertical="center"/>
    </xf>
    <xf numFmtId="0" fontId="72" fillId="2" borderId="48" xfId="0" applyFont="1" applyFill="1" applyBorder="1" applyAlignment="1">
      <alignment vertical="center"/>
    </xf>
    <xf numFmtId="43" fontId="72" fillId="2" borderId="0" xfId="7" applyFont="1" applyFill="1" applyAlignment="1">
      <alignment horizontal="left" vertical="center" wrapText="1"/>
    </xf>
    <xf numFmtId="165" fontId="72" fillId="0" borderId="49" xfId="6" applyNumberFormat="1" applyFont="1" applyFill="1" applyBorder="1" applyAlignment="1">
      <alignment vertical="center"/>
    </xf>
    <xf numFmtId="171" fontId="72" fillId="0" borderId="49" xfId="6" applyNumberFormat="1" applyFont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75" fillId="0" borderId="49" xfId="0" applyFont="1" applyBorder="1" applyAlignment="1">
      <alignment horizontal="center"/>
    </xf>
    <xf numFmtId="0" fontId="73" fillId="2" borderId="49" xfId="0" applyFont="1" applyFill="1" applyBorder="1" applyAlignment="1">
      <alignment vertical="center" wrapText="1"/>
    </xf>
    <xf numFmtId="166" fontId="89" fillId="0" borderId="49" xfId="300" applyNumberFormat="1" applyFont="1" applyBorder="1" applyAlignment="1">
      <alignment vertical="center"/>
    </xf>
    <xf numFmtId="166" fontId="89" fillId="2" borderId="49" xfId="300" applyNumberFormat="1" applyFont="1" applyFill="1" applyBorder="1"/>
    <xf numFmtId="0" fontId="75" fillId="0" borderId="0" xfId="0" applyFont="1"/>
    <xf numFmtId="166" fontId="94" fillId="0" borderId="49" xfId="300" applyNumberFormat="1" applyFont="1" applyBorder="1" applyAlignment="1">
      <alignment vertical="center"/>
    </xf>
    <xf numFmtId="166" fontId="94" fillId="2" borderId="49" xfId="300" applyNumberFormat="1" applyFont="1" applyFill="1" applyBorder="1" applyAlignment="1">
      <alignment vertical="center"/>
    </xf>
    <xf numFmtId="43" fontId="75" fillId="2" borderId="49" xfId="7" applyNumberFormat="1" applyFont="1" applyFill="1" applyBorder="1" applyAlignment="1">
      <alignment horizontal="right" vertical="center" wrapText="1"/>
    </xf>
    <xf numFmtId="0" fontId="75" fillId="0" borderId="49" xfId="0" applyFont="1" applyBorder="1"/>
    <xf numFmtId="0" fontId="72" fillId="2" borderId="50" xfId="0" applyFont="1" applyFill="1" applyBorder="1" applyAlignment="1">
      <alignment vertical="top" wrapText="1"/>
    </xf>
    <xf numFmtId="169" fontId="72" fillId="2" borderId="51" xfId="0" applyNumberFormat="1" applyFont="1" applyFill="1" applyBorder="1" applyAlignment="1">
      <alignment horizontal="right" vertical="top" wrapText="1"/>
    </xf>
    <xf numFmtId="0" fontId="72" fillId="2" borderId="52" xfId="0" applyFont="1" applyFill="1" applyBorder="1" applyAlignment="1">
      <alignment vertical="center"/>
    </xf>
    <xf numFmtId="0" fontId="72" fillId="2" borderId="53" xfId="0" applyFont="1" applyFill="1" applyBorder="1" applyAlignment="1">
      <alignment vertical="center"/>
    </xf>
    <xf numFmtId="0" fontId="72" fillId="2" borderId="51" xfId="0" applyFont="1" applyFill="1" applyBorder="1" applyAlignment="1">
      <alignment vertical="center"/>
    </xf>
    <xf numFmtId="169" fontId="72" fillId="2" borderId="50" xfId="0" applyNumberFormat="1" applyFont="1" applyFill="1" applyBorder="1" applyAlignment="1">
      <alignment horizontal="right" vertical="center" wrapText="1"/>
    </xf>
    <xf numFmtId="0" fontId="72" fillId="2" borderId="50" xfId="0" applyFont="1" applyFill="1" applyBorder="1" applyAlignment="1">
      <alignment horizontal="left" vertical="center" wrapText="1"/>
    </xf>
    <xf numFmtId="0" fontId="72" fillId="2" borderId="50" xfId="0" applyFont="1" applyFill="1" applyBorder="1" applyAlignment="1">
      <alignment horizontal="center" vertical="center" wrapText="1"/>
    </xf>
    <xf numFmtId="165" fontId="72" fillId="2" borderId="50" xfId="6" applyNumberFormat="1" applyFont="1" applyFill="1" applyBorder="1" applyAlignment="1">
      <alignment vertical="center"/>
    </xf>
    <xf numFmtId="171" fontId="72" fillId="2" borderId="50" xfId="6" applyNumberFormat="1" applyFont="1" applyFill="1" applyBorder="1" applyAlignment="1">
      <alignment horizontal="center" vertical="center"/>
    </xf>
    <xf numFmtId="0" fontId="72" fillId="2" borderId="51" xfId="0" applyFont="1" applyFill="1" applyBorder="1" applyAlignment="1">
      <alignment horizontal="center" vertical="center"/>
    </xf>
    <xf numFmtId="0" fontId="16" fillId="2" borderId="50" xfId="96" applyFont="1" applyFill="1" applyBorder="1" applyAlignment="1">
      <alignment horizontal="center" vertical="center" wrapText="1"/>
    </xf>
    <xf numFmtId="0" fontId="16" fillId="2" borderId="50" xfId="96" applyFont="1" applyFill="1" applyBorder="1" applyAlignment="1">
      <alignment horizontal="left" vertical="center" wrapText="1"/>
    </xf>
    <xf numFmtId="169" fontId="16" fillId="2" borderId="50" xfId="96" applyNumberFormat="1" applyFont="1" applyFill="1" applyBorder="1" applyAlignment="1">
      <alignment horizontal="center" vertical="center" wrapText="1"/>
    </xf>
    <xf numFmtId="0" fontId="72" fillId="0" borderId="50" xfId="0" applyFont="1" applyBorder="1"/>
    <xf numFmtId="0" fontId="75" fillId="0" borderId="50" xfId="0" applyFont="1" applyBorder="1" applyAlignment="1">
      <alignment horizontal="center"/>
    </xf>
    <xf numFmtId="0" fontId="73" fillId="2" borderId="50" xfId="0" applyFont="1" applyFill="1" applyBorder="1" applyAlignment="1">
      <alignment vertical="center" wrapText="1"/>
    </xf>
    <xf numFmtId="166" fontId="89" fillId="0" borderId="50" xfId="300" applyNumberFormat="1" applyFont="1" applyBorder="1" applyAlignment="1">
      <alignment vertical="center"/>
    </xf>
    <xf numFmtId="166" fontId="89" fillId="2" borderId="50" xfId="300" applyNumberFormat="1" applyFont="1" applyFill="1" applyBorder="1"/>
    <xf numFmtId="0" fontId="87" fillId="2" borderId="51" xfId="0" applyFont="1" applyFill="1" applyBorder="1" applyAlignment="1">
      <alignment vertical="center" wrapText="1"/>
    </xf>
    <xf numFmtId="166" fontId="94" fillId="0" borderId="50" xfId="300" applyNumberFormat="1" applyFont="1" applyBorder="1" applyAlignment="1">
      <alignment vertical="center"/>
    </xf>
    <xf numFmtId="166" fontId="87" fillId="0" borderId="50" xfId="7" applyNumberFormat="1" applyFont="1" applyBorder="1" applyAlignment="1">
      <alignment vertical="center"/>
    </xf>
    <xf numFmtId="0" fontId="72" fillId="2" borderId="50" xfId="96" applyFont="1" applyFill="1" applyBorder="1" applyAlignment="1">
      <alignment horizontal="center" vertical="center" wrapText="1"/>
    </xf>
    <xf numFmtId="168" fontId="72" fillId="2" borderId="50" xfId="96" applyNumberFormat="1" applyFont="1" applyFill="1" applyBorder="1" applyAlignment="1">
      <alignment horizontal="center" vertical="center" wrapText="1"/>
    </xf>
    <xf numFmtId="0" fontId="73" fillId="2" borderId="50" xfId="96" applyFont="1" applyFill="1" applyBorder="1" applyAlignment="1">
      <alignment horizontal="center" vertical="center" wrapText="1"/>
    </xf>
    <xf numFmtId="165" fontId="73" fillId="2" borderId="50" xfId="6" applyNumberFormat="1" applyFont="1" applyFill="1" applyBorder="1" applyAlignment="1">
      <alignment horizontal="center" vertical="center"/>
    </xf>
    <xf numFmtId="165" fontId="72" fillId="2" borderId="50" xfId="6" applyNumberFormat="1" applyFont="1" applyFill="1" applyBorder="1" applyAlignment="1">
      <alignment horizontal="center" vertical="center"/>
    </xf>
    <xf numFmtId="169" fontId="72" fillId="2" borderId="50" xfId="7" applyNumberFormat="1" applyFont="1" applyFill="1" applyBorder="1" applyAlignment="1">
      <alignment vertical="center"/>
    </xf>
    <xf numFmtId="173" fontId="72" fillId="2" borderId="50" xfId="0" applyNumberFormat="1" applyFont="1" applyFill="1" applyBorder="1" applyAlignment="1">
      <alignment horizontal="center" vertical="center"/>
    </xf>
    <xf numFmtId="0" fontId="87" fillId="2" borderId="50" xfId="0" applyFont="1" applyFill="1" applyBorder="1" applyAlignment="1">
      <alignment vertical="center" wrapText="1"/>
    </xf>
    <xf numFmtId="0" fontId="94" fillId="2" borderId="51" xfId="0" applyFont="1" applyFill="1" applyBorder="1" applyAlignment="1">
      <alignment vertical="center" wrapText="1"/>
    </xf>
    <xf numFmtId="166" fontId="87" fillId="2" borderId="50" xfId="7" applyNumberFormat="1" applyFont="1" applyFill="1" applyBorder="1" applyAlignment="1">
      <alignment vertical="center"/>
    </xf>
    <xf numFmtId="0" fontId="72" fillId="2" borderId="50" xfId="0" applyFont="1" applyFill="1" applyBorder="1"/>
    <xf numFmtId="166" fontId="72" fillId="2" borderId="50" xfId="7" applyNumberFormat="1" applyFont="1" applyFill="1" applyBorder="1" applyAlignment="1">
      <alignment vertical="center"/>
    </xf>
    <xf numFmtId="0" fontId="72" fillId="2" borderId="50" xfId="0" applyFont="1" applyFill="1" applyBorder="1" applyAlignment="1">
      <alignment horizontal="center" vertical="center"/>
    </xf>
    <xf numFmtId="0" fontId="95" fillId="2" borderId="0" xfId="0" applyFont="1" applyFill="1" applyAlignment="1">
      <alignment horizontal="left" vertical="center" wrapText="1"/>
    </xf>
    <xf numFmtId="0" fontId="16" fillId="0" borderId="50" xfId="96" applyFont="1" applyBorder="1" applyAlignment="1">
      <alignment horizontal="left" vertical="center" wrapText="1"/>
    </xf>
    <xf numFmtId="165" fontId="16" fillId="2" borderId="50" xfId="6" applyNumberFormat="1" applyFont="1" applyFill="1" applyBorder="1" applyAlignment="1">
      <alignment horizontal="center" vertical="center"/>
    </xf>
    <xf numFmtId="0" fontId="75" fillId="0" borderId="50" xfId="0" applyFont="1" applyBorder="1"/>
    <xf numFmtId="0" fontId="75" fillId="2" borderId="50" xfId="0" applyFont="1" applyFill="1" applyBorder="1"/>
    <xf numFmtId="166" fontId="73" fillId="0" borderId="50" xfId="7" applyNumberFormat="1" applyFont="1" applyBorder="1"/>
    <xf numFmtId="169" fontId="72" fillId="0" borderId="50" xfId="0" applyNumberFormat="1" applyFont="1" applyFill="1" applyBorder="1" applyAlignment="1">
      <alignment horizontal="right" vertical="center" wrapText="1"/>
    </xf>
    <xf numFmtId="171" fontId="72" fillId="0" borderId="50" xfId="6" applyNumberFormat="1" applyFont="1" applyBorder="1" applyAlignment="1">
      <alignment horizontal="center" vertical="center"/>
    </xf>
    <xf numFmtId="0" fontId="95" fillId="2" borderId="0" xfId="0" applyFont="1" applyFill="1"/>
    <xf numFmtId="0" fontId="95" fillId="2" borderId="0" xfId="0" applyFont="1" applyFill="1" applyBorder="1" applyAlignment="1">
      <alignment horizontal="left" vertical="top" wrapText="1"/>
    </xf>
    <xf numFmtId="0" fontId="95" fillId="2" borderId="0" xfId="0" applyFont="1" applyFill="1" applyAlignment="1">
      <alignment horizontal="left" vertical="top" wrapText="1"/>
    </xf>
    <xf numFmtId="0" fontId="98" fillId="2" borderId="0" xfId="0" applyFont="1" applyFill="1" applyAlignment="1">
      <alignment horizontal="left" vertical="top" wrapText="1"/>
    </xf>
    <xf numFmtId="0" fontId="72" fillId="2" borderId="50" xfId="0" applyFont="1" applyFill="1" applyBorder="1" applyAlignment="1">
      <alignment wrapText="1"/>
    </xf>
    <xf numFmtId="0" fontId="87" fillId="0" borderId="50" xfId="0" applyFont="1" applyBorder="1" applyAlignment="1">
      <alignment horizontal="left" vertical="top" wrapText="1"/>
    </xf>
    <xf numFmtId="0" fontId="16" fillId="0" borderId="50" xfId="0" applyFont="1" applyBorder="1" applyAlignment="1">
      <alignment horizontal="left" vertical="center" wrapText="1"/>
    </xf>
    <xf numFmtId="0" fontId="88" fillId="0" borderId="50" xfId="165" applyFont="1" applyBorder="1">
      <alignment horizontal="left" vertical="top" wrapText="1"/>
    </xf>
    <xf numFmtId="0" fontId="93" fillId="0" borderId="50" xfId="165" applyFont="1" applyBorder="1" applyAlignment="1">
      <alignment horizontal="left" vertical="top" wrapText="1"/>
    </xf>
    <xf numFmtId="0" fontId="88" fillId="2" borderId="50" xfId="165" applyFont="1" applyFill="1" applyBorder="1">
      <alignment horizontal="left" vertical="top" wrapText="1"/>
    </xf>
    <xf numFmtId="0" fontId="16" fillId="2" borderId="50" xfId="165" applyFont="1" applyFill="1" applyBorder="1" applyAlignment="1">
      <alignment horizontal="left" vertical="top" wrapText="1"/>
    </xf>
    <xf numFmtId="0" fontId="93" fillId="2" borderId="50" xfId="165" applyFont="1" applyFill="1" applyBorder="1" applyAlignment="1">
      <alignment horizontal="left" vertical="top" wrapText="1"/>
    </xf>
    <xf numFmtId="0" fontId="16" fillId="2" borderId="50" xfId="165" applyFont="1" applyFill="1" applyBorder="1" applyAlignment="1">
      <alignment horizontal="left" vertical="center" wrapText="1"/>
    </xf>
    <xf numFmtId="0" fontId="16" fillId="0" borderId="50" xfId="165" applyFont="1" applyBorder="1" applyAlignment="1">
      <alignment horizontal="left" vertical="center" wrapText="1"/>
    </xf>
    <xf numFmtId="0" fontId="16" fillId="0" borderId="50" xfId="8" applyFont="1" applyBorder="1" applyAlignment="1">
      <alignment horizontal="left" vertical="center" wrapText="1"/>
    </xf>
    <xf numFmtId="0" fontId="72" fillId="0" borderId="50" xfId="8" applyFont="1" applyBorder="1" applyAlignment="1">
      <alignment horizontal="left" vertical="top" wrapText="1"/>
    </xf>
    <xf numFmtId="0" fontId="16" fillId="0" borderId="50" xfId="0" applyFont="1" applyFill="1" applyBorder="1" applyAlignment="1">
      <alignment horizontal="left" vertical="top" wrapText="1"/>
    </xf>
    <xf numFmtId="0" fontId="75" fillId="0" borderId="50" xfId="0" applyFont="1" applyBorder="1" applyAlignment="1">
      <alignment vertical="top" wrapText="1"/>
    </xf>
    <xf numFmtId="0" fontId="88" fillId="0" borderId="50" xfId="0" applyFont="1" applyBorder="1" applyAlignment="1">
      <alignment horizontal="left" vertical="top" wrapText="1"/>
    </xf>
    <xf numFmtId="0" fontId="72" fillId="0" borderId="50" xfId="0" applyFont="1" applyBorder="1" applyAlignment="1">
      <alignment horizontal="left" vertical="top" wrapText="1"/>
    </xf>
    <xf numFmtId="174" fontId="87" fillId="2" borderId="3" xfId="7" applyNumberFormat="1" applyFont="1" applyFill="1" applyBorder="1" applyAlignment="1">
      <alignment horizontal="right" vertical="top" wrapText="1"/>
    </xf>
    <xf numFmtId="0" fontId="75" fillId="2" borderId="50" xfId="0" applyFont="1" applyFill="1" applyBorder="1" applyAlignment="1">
      <alignment wrapText="1"/>
    </xf>
    <xf numFmtId="0" fontId="75" fillId="2" borderId="50" xfId="0" applyFont="1" applyFill="1" applyBorder="1" applyAlignment="1">
      <alignment vertical="top" wrapText="1"/>
    </xf>
    <xf numFmtId="0" fontId="75" fillId="2" borderId="50" xfId="0" applyFont="1" applyFill="1" applyBorder="1" applyAlignment="1">
      <alignment vertical="center" wrapText="1"/>
    </xf>
    <xf numFmtId="0" fontId="75" fillId="0" borderId="50" xfId="0" applyFont="1" applyBorder="1" applyAlignment="1">
      <alignment horizontal="left" vertical="top" wrapText="1"/>
    </xf>
    <xf numFmtId="0" fontId="87" fillId="0" borderId="51" xfId="0" applyFont="1" applyBorder="1" applyAlignment="1">
      <alignment horizontal="left" vertical="top" wrapText="1"/>
    </xf>
    <xf numFmtId="0" fontId="72" fillId="2" borderId="50" xfId="0" applyFont="1" applyFill="1" applyBorder="1" applyAlignment="1">
      <alignment vertical="center" wrapText="1"/>
    </xf>
    <xf numFmtId="0" fontId="97" fillId="2" borderId="0" xfId="0" applyFont="1" applyFill="1" applyBorder="1" applyAlignment="1">
      <alignment vertical="top" wrapText="1"/>
    </xf>
    <xf numFmtId="0" fontId="96" fillId="2" borderId="0" xfId="0" applyFont="1" applyFill="1" applyAlignment="1">
      <alignment horizontal="right"/>
    </xf>
    <xf numFmtId="0" fontId="96" fillId="2" borderId="0" xfId="0" applyFont="1" applyFill="1" applyBorder="1" applyAlignment="1"/>
    <xf numFmtId="0" fontId="96" fillId="2" borderId="0" xfId="0" applyFont="1" applyFill="1" applyAlignment="1">
      <alignment wrapText="1"/>
    </xf>
    <xf numFmtId="0" fontId="96" fillId="2" borderId="0" xfId="0" applyFont="1" applyFill="1" applyAlignment="1">
      <alignment horizontal="center" vertical="center" wrapText="1"/>
    </xf>
    <xf numFmtId="0" fontId="95" fillId="2" borderId="0" xfId="0" applyFont="1" applyFill="1" applyAlignment="1"/>
    <xf numFmtId="0" fontId="72" fillId="2" borderId="30" xfId="0" applyFont="1" applyFill="1" applyBorder="1" applyAlignment="1">
      <alignment horizontal="center" vertical="center" wrapText="1"/>
    </xf>
    <xf numFmtId="0" fontId="16" fillId="2" borderId="2" xfId="96" applyFont="1" applyFill="1" applyBorder="1" applyAlignment="1">
      <alignment horizontal="center" vertical="center" wrapText="1"/>
    </xf>
    <xf numFmtId="0" fontId="72" fillId="2" borderId="50" xfId="0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1" xfId="0" applyFont="1" applyFill="1" applyBorder="1" applyAlignment="1">
      <alignment horizontal="center" vertical="top" wrapText="1"/>
    </xf>
    <xf numFmtId="0" fontId="72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wrapText="1"/>
    </xf>
    <xf numFmtId="0" fontId="16" fillId="2" borderId="31" xfId="0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center" vertical="center" wrapText="1"/>
    </xf>
    <xf numFmtId="0" fontId="16" fillId="2" borderId="50" xfId="96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88" fillId="0" borderId="50" xfId="0" applyFont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50" xfId="0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48" xfId="0" applyFont="1" applyFill="1" applyBorder="1" applyAlignment="1">
      <alignment horizontal="center" vertical="center" wrapText="1"/>
    </xf>
    <xf numFmtId="0" fontId="72" fillId="0" borderId="51" xfId="0" applyFont="1" applyBorder="1" applyAlignment="1">
      <alignment horizontal="center"/>
    </xf>
    <xf numFmtId="0" fontId="73" fillId="0" borderId="51" xfId="96" applyFont="1" applyFill="1" applyBorder="1" applyAlignment="1">
      <alignment horizontal="left" vertical="center" wrapText="1"/>
    </xf>
    <xf numFmtId="166" fontId="73" fillId="0" borderId="50" xfId="7" applyNumberFormat="1" applyFont="1" applyBorder="1" applyAlignment="1">
      <alignment vertical="center"/>
    </xf>
    <xf numFmtId="0" fontId="75" fillId="0" borderId="0" xfId="0" applyFont="1" applyAlignment="1">
      <alignment horizontal="left" vertical="center" wrapText="1"/>
    </xf>
    <xf numFmtId="0" fontId="72" fillId="0" borderId="50" xfId="0" applyFont="1" applyBorder="1" applyAlignment="1">
      <alignment horizontal="center"/>
    </xf>
    <xf numFmtId="165" fontId="72" fillId="2" borderId="49" xfId="6" applyNumberFormat="1" applyFont="1" applyFill="1" applyBorder="1" applyAlignment="1">
      <alignment horizontal="center" vertical="center"/>
    </xf>
    <xf numFmtId="166" fontId="94" fillId="2" borderId="50" xfId="300" applyNumberFormat="1" applyFont="1" applyFill="1" applyBorder="1" applyAlignment="1">
      <alignment vertical="center"/>
    </xf>
    <xf numFmtId="43" fontId="75" fillId="2" borderId="50" xfId="7" applyNumberFormat="1" applyFont="1" applyFill="1" applyBorder="1" applyAlignment="1">
      <alignment horizontal="right" vertical="center" wrapText="1"/>
    </xf>
    <xf numFmtId="43" fontId="72" fillId="0" borderId="0" xfId="0" applyNumberFormat="1" applyFont="1"/>
    <xf numFmtId="169" fontId="75" fillId="2" borderId="0" xfId="0" applyNumberFormat="1" applyFont="1" applyFill="1"/>
    <xf numFmtId="0" fontId="72" fillId="2" borderId="49" xfId="0" applyFont="1" applyFill="1" applyBorder="1" applyAlignment="1">
      <alignment horizontal="center" vertical="center"/>
    </xf>
    <xf numFmtId="0" fontId="87" fillId="2" borderId="33" xfId="0" applyFont="1" applyFill="1" applyBorder="1" applyAlignment="1">
      <alignment vertical="center" wrapText="1"/>
    </xf>
    <xf numFmtId="0" fontId="72" fillId="2" borderId="0" xfId="0" applyFont="1" applyFill="1" applyAlignment="1">
      <alignment horizontal="right"/>
    </xf>
    <xf numFmtId="0" fontId="72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72" fillId="2" borderId="4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top" wrapText="1"/>
    </xf>
    <xf numFmtId="0" fontId="72" fillId="2" borderId="31" xfId="0" applyFont="1" applyFill="1" applyBorder="1" applyAlignment="1">
      <alignment horizontal="center" vertical="top" wrapText="1"/>
    </xf>
    <xf numFmtId="0" fontId="16" fillId="2" borderId="50" xfId="0" applyFont="1" applyFill="1" applyBorder="1" applyAlignment="1">
      <alignment horizontal="center" vertical="center" wrapText="1"/>
    </xf>
    <xf numFmtId="0" fontId="72" fillId="2" borderId="30" xfId="0" applyFont="1" applyFill="1" applyBorder="1" applyAlignment="1">
      <alignment horizontal="center" vertical="center" wrapText="1"/>
    </xf>
    <xf numFmtId="0" fontId="88" fillId="0" borderId="50" xfId="0" applyFont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50" xfId="0" applyFont="1" applyFill="1" applyBorder="1" applyAlignment="1">
      <alignment horizontal="left" vertical="center" wrapText="1"/>
    </xf>
    <xf numFmtId="0" fontId="72" fillId="2" borderId="5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top" wrapText="1"/>
    </xf>
    <xf numFmtId="0" fontId="72" fillId="0" borderId="50" xfId="0" applyFont="1" applyBorder="1" applyAlignment="1">
      <alignment horizontal="left" vertical="center"/>
    </xf>
    <xf numFmtId="0" fontId="72" fillId="0" borderId="50" xfId="0" applyFont="1" applyBorder="1" applyAlignment="1">
      <alignment horizontal="left" vertical="center" wrapText="1"/>
    </xf>
    <xf numFmtId="43" fontId="72" fillId="0" borderId="50" xfId="7" applyFont="1" applyBorder="1" applyAlignment="1">
      <alignment horizontal="center" vertical="center" wrapText="1"/>
    </xf>
    <xf numFmtId="0" fontId="72" fillId="0" borderId="50" xfId="0" applyFont="1" applyFill="1" applyBorder="1" applyAlignment="1">
      <alignment horizontal="left" vertical="center" wrapText="1"/>
    </xf>
    <xf numFmtId="43" fontId="72" fillId="0" borderId="50" xfId="7" applyFont="1" applyBorder="1" applyAlignment="1">
      <alignment vertical="center" wrapText="1"/>
    </xf>
    <xf numFmtId="0" fontId="72" fillId="2" borderId="50" xfId="8" applyFont="1" applyFill="1" applyBorder="1" applyAlignment="1">
      <alignment horizontal="center" vertical="center" wrapText="1"/>
    </xf>
    <xf numFmtId="0" fontId="72" fillId="2" borderId="0" xfId="8" applyFont="1" applyFill="1">
      <alignment horizontal="left" vertical="top" wrapText="1"/>
    </xf>
    <xf numFmtId="165" fontId="16" fillId="2" borderId="50" xfId="6" applyNumberFormat="1" applyFont="1" applyFill="1" applyBorder="1" applyAlignment="1">
      <alignment horizontal="center" vertical="top"/>
    </xf>
    <xf numFmtId="165" fontId="72" fillId="2" borderId="0" xfId="8" applyNumberFormat="1" applyFont="1" applyFill="1">
      <alignment horizontal="left" vertical="top" wrapText="1"/>
    </xf>
    <xf numFmtId="0" fontId="16" fillId="2" borderId="50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vertical="center"/>
    </xf>
    <xf numFmtId="165" fontId="16" fillId="2" borderId="51" xfId="0" applyNumberFormat="1" applyFont="1" applyFill="1" applyBorder="1" applyAlignment="1">
      <alignment vertical="center" wrapText="1"/>
    </xf>
    <xf numFmtId="0" fontId="72" fillId="2" borderId="50" xfId="8" applyFont="1" applyFill="1" applyBorder="1">
      <alignment horizontal="left" vertical="top" wrapText="1"/>
    </xf>
    <xf numFmtId="4" fontId="16" fillId="2" borderId="51" xfId="8" applyNumberFormat="1" applyFont="1" applyFill="1" applyBorder="1" applyAlignment="1">
      <alignment horizontal="center" vertical="center" wrapText="1"/>
    </xf>
    <xf numFmtId="0" fontId="87" fillId="2" borderId="50" xfId="8" applyFont="1" applyFill="1" applyBorder="1">
      <alignment horizontal="left" vertical="top" wrapText="1"/>
    </xf>
    <xf numFmtId="0" fontId="87" fillId="2" borderId="50" xfId="0" applyFont="1" applyFill="1" applyBorder="1" applyAlignment="1">
      <alignment horizontal="center" vertical="center"/>
    </xf>
    <xf numFmtId="0" fontId="87" fillId="2" borderId="51" xfId="0" applyFont="1" applyFill="1" applyBorder="1" applyAlignment="1">
      <alignment horizontal="center" vertical="center"/>
    </xf>
    <xf numFmtId="165" fontId="87" fillId="2" borderId="50" xfId="6" applyNumberFormat="1" applyFont="1" applyFill="1" applyBorder="1" applyAlignment="1">
      <alignment horizontal="center" vertical="center"/>
    </xf>
    <xf numFmtId="0" fontId="87" fillId="2" borderId="0" xfId="8" applyFont="1" applyFill="1">
      <alignment horizontal="left" vertical="top" wrapText="1"/>
    </xf>
    <xf numFmtId="0" fontId="72" fillId="2" borderId="0" xfId="8" applyFont="1" applyFill="1" applyAlignment="1">
      <alignment horizontal="left" vertical="top" wrapText="1"/>
    </xf>
    <xf numFmtId="0" fontId="16" fillId="2" borderId="53" xfId="0" applyFont="1" applyFill="1" applyBorder="1" applyAlignment="1">
      <alignment horizontal="left" vertical="center" wrapText="1"/>
    </xf>
    <xf numFmtId="0" fontId="16" fillId="2" borderId="51" xfId="0" applyFont="1" applyFill="1" applyBorder="1" applyAlignment="1">
      <alignment horizontal="left" vertical="center" wrapText="1"/>
    </xf>
    <xf numFmtId="0" fontId="72" fillId="0" borderId="50" xfId="0" applyFont="1" applyFill="1" applyBorder="1" applyAlignment="1">
      <alignment vertical="center" wrapText="1"/>
    </xf>
    <xf numFmtId="166" fontId="73" fillId="0" borderId="50" xfId="300" applyNumberFormat="1" applyFont="1" applyBorder="1" applyAlignment="1">
      <alignment vertical="center"/>
    </xf>
    <xf numFmtId="166" fontId="73" fillId="2" borderId="50" xfId="300" applyNumberFormat="1" applyFont="1" applyFill="1" applyBorder="1"/>
    <xf numFmtId="165" fontId="16" fillId="2" borderId="50" xfId="6" applyNumberFormat="1" applyFont="1" applyFill="1" applyBorder="1" applyAlignment="1">
      <alignment horizontal="right" vertical="center"/>
    </xf>
    <xf numFmtId="0" fontId="72" fillId="2" borderId="0" xfId="0" applyFont="1" applyFill="1" applyAlignment="1">
      <alignment vertical="center" wrapText="1"/>
    </xf>
    <xf numFmtId="43" fontId="72" fillId="2" borderId="0" xfId="0" applyNumberFormat="1" applyFont="1" applyFill="1" applyAlignment="1">
      <alignment vertical="center"/>
    </xf>
    <xf numFmtId="0" fontId="72" fillId="2" borderId="0" xfId="0" applyFont="1" applyFill="1" applyAlignment="1">
      <alignment horizontal="center" vertical="center"/>
    </xf>
    <xf numFmtId="166" fontId="16" fillId="2" borderId="45" xfId="0" applyNumberFormat="1" applyFont="1" applyFill="1" applyBorder="1" applyAlignment="1">
      <alignment vertical="center"/>
    </xf>
    <xf numFmtId="0" fontId="87" fillId="2" borderId="34" xfId="0" applyFont="1" applyFill="1" applyBorder="1" applyAlignment="1">
      <alignment vertical="center" wrapText="1"/>
    </xf>
    <xf numFmtId="166" fontId="72" fillId="2" borderId="31" xfId="7" applyNumberFormat="1" applyFont="1" applyFill="1" applyBorder="1" applyAlignment="1">
      <alignment vertical="center"/>
    </xf>
    <xf numFmtId="166" fontId="72" fillId="2" borderId="50" xfId="0" applyNumberFormat="1" applyFont="1" applyFill="1" applyBorder="1" applyAlignment="1">
      <alignment vertical="center"/>
    </xf>
    <xf numFmtId="0" fontId="72" fillId="2" borderId="50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167" fontId="16" fillId="2" borderId="1" xfId="0" applyNumberFormat="1" applyFont="1" applyFill="1" applyBorder="1"/>
    <xf numFmtId="0" fontId="87" fillId="2" borderId="5" xfId="0" applyFont="1" applyFill="1" applyBorder="1" applyAlignment="1">
      <alignment horizontal="left" vertical="top" wrapText="1"/>
    </xf>
    <xf numFmtId="171" fontId="87" fillId="2" borderId="49" xfId="6" applyNumberFormat="1" applyFont="1" applyFill="1" applyBorder="1" applyAlignment="1">
      <alignment horizontal="right" vertical="center"/>
    </xf>
    <xf numFmtId="0" fontId="73" fillId="2" borderId="0" xfId="0" applyFont="1" applyFill="1" applyBorder="1" applyAlignment="1">
      <alignment vertical="top" wrapText="1"/>
    </xf>
    <xf numFmtId="0" fontId="73" fillId="2" borderId="0" xfId="0" applyFont="1" applyFill="1" applyBorder="1" applyAlignment="1">
      <alignment horizontal="right" vertical="top" wrapText="1"/>
    </xf>
    <xf numFmtId="0" fontId="16" fillId="2" borderId="0" xfId="0" applyFont="1" applyFill="1" applyAlignment="1">
      <alignment horizontal="right"/>
    </xf>
    <xf numFmtId="0" fontId="16" fillId="2" borderId="31" xfId="0" applyFont="1" applyFill="1" applyBorder="1" applyAlignment="1">
      <alignment vertical="top" wrapText="1"/>
    </xf>
    <xf numFmtId="0" fontId="16" fillId="2" borderId="0" xfId="0" applyFont="1" applyFill="1" applyAlignment="1">
      <alignment wrapText="1"/>
    </xf>
    <xf numFmtId="168" fontId="75" fillId="2" borderId="0" xfId="0" applyNumberFormat="1" applyFont="1" applyFill="1"/>
    <xf numFmtId="169" fontId="72" fillId="2" borderId="50" xfId="7" applyNumberFormat="1" applyFont="1" applyFill="1" applyBorder="1" applyAlignment="1">
      <alignment horizontal="center" vertical="center" wrapText="1"/>
    </xf>
    <xf numFmtId="49" fontId="72" fillId="2" borderId="50" xfId="0" applyNumberFormat="1" applyFont="1" applyFill="1" applyBorder="1" applyAlignment="1">
      <alignment horizontal="left" vertical="top" wrapText="1"/>
    </xf>
    <xf numFmtId="166" fontId="72" fillId="2" borderId="50" xfId="7" applyNumberFormat="1" applyFont="1" applyFill="1" applyBorder="1" applyAlignment="1">
      <alignment horizontal="right" vertical="center" wrapText="1"/>
    </xf>
    <xf numFmtId="0" fontId="16" fillId="2" borderId="50" xfId="0" applyFont="1" applyFill="1" applyBorder="1" applyAlignment="1">
      <alignment vertical="center" wrapText="1"/>
    </xf>
    <xf numFmtId="0" fontId="16" fillId="2" borderId="50" xfId="0" applyFont="1" applyFill="1" applyBorder="1" applyAlignment="1">
      <alignment horizontal="left" vertical="top" wrapText="1"/>
    </xf>
    <xf numFmtId="169" fontId="16" fillId="2" borderId="50" xfId="7" applyNumberFormat="1" applyFont="1" applyFill="1" applyBorder="1" applyAlignment="1">
      <alignment horizontal="center" vertical="center" wrapText="1"/>
    </xf>
    <xf numFmtId="43" fontId="72" fillId="2" borderId="50" xfId="7" applyNumberFormat="1" applyFont="1" applyFill="1" applyBorder="1" applyAlignment="1">
      <alignment vertical="center" wrapText="1"/>
    </xf>
    <xf numFmtId="0" fontId="16" fillId="2" borderId="50" xfId="0" applyFont="1" applyFill="1" applyBorder="1" applyAlignment="1"/>
    <xf numFmtId="43" fontId="72" fillId="2" borderId="50" xfId="7" applyNumberFormat="1" applyFont="1" applyFill="1" applyBorder="1" applyAlignment="1">
      <alignment horizontal="center" vertical="center" wrapText="1"/>
    </xf>
    <xf numFmtId="169" fontId="16" fillId="2" borderId="50" xfId="7" applyNumberFormat="1" applyFont="1" applyFill="1" applyBorder="1" applyAlignment="1">
      <alignment horizontal="right" vertical="center" wrapText="1"/>
    </xf>
    <xf numFmtId="166" fontId="72" fillId="2" borderId="50" xfId="7" applyNumberFormat="1" applyFont="1" applyFill="1" applyBorder="1" applyAlignment="1">
      <alignment horizontal="center" vertical="center" wrapText="1"/>
    </xf>
    <xf numFmtId="0" fontId="87" fillId="2" borderId="50" xfId="165" applyFont="1" applyFill="1" applyBorder="1" applyAlignment="1">
      <alignment horizontal="left" vertical="top" wrapText="1"/>
    </xf>
    <xf numFmtId="166" fontId="87" fillId="2" borderId="50" xfId="7" applyNumberFormat="1" applyFont="1" applyFill="1" applyBorder="1" applyAlignment="1">
      <alignment horizontal="center" vertical="center" wrapText="1"/>
    </xf>
    <xf numFmtId="0" fontId="94" fillId="2" borderId="3" xfId="0" applyFont="1" applyFill="1" applyBorder="1" applyAlignment="1">
      <alignment horizontal="right" vertical="top" wrapText="1"/>
    </xf>
    <xf numFmtId="0" fontId="16" fillId="2" borderId="30" xfId="0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right"/>
    </xf>
    <xf numFmtId="0" fontId="16" fillId="2" borderId="50" xfId="0" applyFont="1" applyFill="1" applyBorder="1" applyAlignment="1">
      <alignment horizontal="center" vertical="center" wrapText="1"/>
    </xf>
    <xf numFmtId="0" fontId="72" fillId="2" borderId="49" xfId="96" applyFont="1" applyFill="1" applyBorder="1" applyAlignment="1">
      <alignment horizontal="center" vertical="center" wrapText="1"/>
    </xf>
    <xf numFmtId="0" fontId="16" fillId="0" borderId="2" xfId="96" applyFont="1" applyBorder="1" applyAlignment="1">
      <alignment horizontal="center" vertical="center" wrapText="1"/>
    </xf>
    <xf numFmtId="0" fontId="16" fillId="2" borderId="49" xfId="96" applyFont="1" applyFill="1" applyBorder="1" applyAlignment="1">
      <alignment horizontal="center" vertical="center" wrapText="1"/>
    </xf>
    <xf numFmtId="49" fontId="16" fillId="2" borderId="49" xfId="96" applyNumberFormat="1" applyFont="1" applyFill="1" applyBorder="1" applyAlignment="1">
      <alignment horizontal="center" vertical="center" textRotation="90" wrapText="1"/>
    </xf>
    <xf numFmtId="0" fontId="16" fillId="2" borderId="50" xfId="96" applyFont="1" applyFill="1" applyBorder="1" applyAlignment="1">
      <alignment horizontal="center" vertical="center" wrapText="1"/>
    </xf>
    <xf numFmtId="0" fontId="88" fillId="0" borderId="50" xfId="0" applyFont="1" applyBorder="1" applyAlignment="1">
      <alignment horizontal="left" vertical="top" wrapText="1"/>
    </xf>
    <xf numFmtId="0" fontId="72" fillId="2" borderId="50" xfId="0" applyFont="1" applyFill="1" applyBorder="1" applyAlignment="1">
      <alignment horizontal="left" vertical="top" wrapText="1"/>
    </xf>
    <xf numFmtId="169" fontId="75" fillId="0" borderId="0" xfId="0" applyNumberFormat="1" applyFont="1" applyAlignment="1">
      <alignment horizontal="left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center" vertical="top" wrapText="1"/>
    </xf>
    <xf numFmtId="0" fontId="86" fillId="0" borderId="3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2" borderId="3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0" xfId="0" applyFont="1" applyFill="1" applyBorder="1" applyAlignment="1">
      <alignment horizontal="center" vertical="top" wrapText="1"/>
    </xf>
    <xf numFmtId="0" fontId="16" fillId="2" borderId="3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0" borderId="49" xfId="0" applyFont="1" applyBorder="1" applyAlignment="1">
      <alignment horizontal="left" vertical="top" wrapText="1"/>
    </xf>
    <xf numFmtId="0" fontId="92" fillId="0" borderId="49" xfId="0" applyFont="1" applyBorder="1" applyAlignment="1">
      <alignment wrapText="1"/>
    </xf>
    <xf numFmtId="0" fontId="72" fillId="2" borderId="3" xfId="0" applyFont="1" applyFill="1" applyBorder="1" applyAlignment="1">
      <alignment horizontal="center" vertical="top" wrapText="1"/>
    </xf>
    <xf numFmtId="0" fontId="72" fillId="2" borderId="1" xfId="0" applyFont="1" applyFill="1" applyBorder="1" applyAlignment="1">
      <alignment horizontal="center" vertical="top" wrapText="1"/>
    </xf>
    <xf numFmtId="0" fontId="72" fillId="2" borderId="8" xfId="0" applyFont="1" applyFill="1" applyBorder="1" applyAlignment="1">
      <alignment horizontal="center" vertical="top" wrapText="1"/>
    </xf>
    <xf numFmtId="0" fontId="72" fillId="2" borderId="0" xfId="0" applyFont="1" applyFill="1" applyAlignment="1">
      <alignment horizontal="right" vertical="top"/>
    </xf>
    <xf numFmtId="0" fontId="72" fillId="2" borderId="0" xfId="0" applyFont="1" applyFill="1" applyAlignment="1">
      <alignment horizontal="right"/>
    </xf>
    <xf numFmtId="0" fontId="72" fillId="2" borderId="8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72" fillId="2" borderId="4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49" fontId="16" fillId="2" borderId="50" xfId="0" applyNumberFormat="1" applyFont="1" applyFill="1" applyBorder="1" applyAlignment="1">
      <alignment horizontal="center" vertical="top" wrapText="1"/>
    </xf>
    <xf numFmtId="0" fontId="16" fillId="2" borderId="50" xfId="0" applyFont="1" applyFill="1" applyBorder="1" applyAlignment="1">
      <alignment horizontal="center" vertical="top" wrapText="1"/>
    </xf>
    <xf numFmtId="0" fontId="16" fillId="2" borderId="50" xfId="0" applyFont="1" applyFill="1" applyBorder="1" applyAlignment="1">
      <alignment horizontal="center" wrapText="1"/>
    </xf>
    <xf numFmtId="49" fontId="16" fillId="2" borderId="50" xfId="0" applyNumberFormat="1" applyFont="1" applyFill="1" applyBorder="1" applyAlignment="1">
      <alignment horizontal="left" vertical="top" wrapText="1"/>
    </xf>
    <xf numFmtId="0" fontId="72" fillId="2" borderId="50" xfId="0" applyFont="1" applyFill="1" applyBorder="1" applyAlignment="1">
      <alignment wrapText="1"/>
    </xf>
    <xf numFmtId="0" fontId="72" fillId="2" borderId="50" xfId="0" applyNumberFormat="1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72" fillId="0" borderId="49" xfId="0" applyFont="1" applyBorder="1" applyAlignment="1">
      <alignment horizontal="center"/>
    </xf>
    <xf numFmtId="0" fontId="72" fillId="0" borderId="50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72" fillId="0" borderId="3" xfId="0" applyFont="1" applyBorder="1" applyAlignment="1">
      <alignment horizontal="center"/>
    </xf>
    <xf numFmtId="169" fontId="72" fillId="2" borderId="0" xfId="96" applyNumberFormat="1" applyFont="1" applyFill="1" applyAlignment="1">
      <alignment horizontal="right" vertical="top" wrapText="1"/>
    </xf>
    <xf numFmtId="169" fontId="72" fillId="2" borderId="0" xfId="96" applyNumberFormat="1" applyFont="1" applyFill="1" applyAlignment="1">
      <alignment horizontal="right" vertical="center" wrapText="1"/>
    </xf>
    <xf numFmtId="49" fontId="16" fillId="2" borderId="0" xfId="96" applyNumberFormat="1" applyFont="1" applyFill="1" applyBorder="1" applyAlignment="1">
      <alignment horizontal="center" vertical="center" wrapText="1"/>
    </xf>
    <xf numFmtId="0" fontId="72" fillId="2" borderId="0" xfId="0" applyFont="1" applyFill="1" applyBorder="1" applyAlignment="1">
      <alignment vertical="center" wrapText="1"/>
    </xf>
    <xf numFmtId="49" fontId="16" fillId="2" borderId="4" xfId="96" applyNumberFormat="1" applyFont="1" applyFill="1" applyBorder="1" applyAlignment="1">
      <alignment horizontal="center" vertical="center" wrapText="1"/>
    </xf>
    <xf numFmtId="49" fontId="16" fillId="2" borderId="5" xfId="96" applyNumberFormat="1" applyFont="1" applyFill="1" applyBorder="1" applyAlignment="1">
      <alignment horizontal="center" vertical="center" wrapText="1"/>
    </xf>
    <xf numFmtId="0" fontId="16" fillId="2" borderId="8" xfId="96" applyNumberFormat="1" applyFont="1" applyFill="1" applyBorder="1" applyAlignment="1">
      <alignment horizontal="center" vertical="center" wrapText="1"/>
    </xf>
    <xf numFmtId="0" fontId="16" fillId="2" borderId="3" xfId="96" applyNumberFormat="1" applyFont="1" applyFill="1" applyBorder="1" applyAlignment="1">
      <alignment horizontal="center" vertical="center" wrapText="1"/>
    </xf>
    <xf numFmtId="168" fontId="16" fillId="2" borderId="8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8" fontId="72" fillId="2" borderId="44" xfId="96" applyNumberFormat="1" applyFont="1" applyFill="1" applyBorder="1" applyAlignment="1">
      <alignment horizontal="center" vertical="center" wrapText="1"/>
    </xf>
    <xf numFmtId="168" fontId="72" fillId="2" borderId="42" xfId="96" applyNumberFormat="1" applyFont="1" applyFill="1" applyBorder="1" applyAlignment="1">
      <alignment horizontal="center" vertical="center" wrapText="1"/>
    </xf>
    <xf numFmtId="168" fontId="72" fillId="2" borderId="43" xfId="96" applyNumberFormat="1" applyFont="1" applyFill="1" applyBorder="1" applyAlignment="1">
      <alignment horizontal="center" vertical="center" wrapText="1"/>
    </xf>
    <xf numFmtId="0" fontId="72" fillId="2" borderId="49" xfId="96" applyFont="1" applyFill="1" applyBorder="1" applyAlignment="1">
      <alignment horizontal="center" vertical="center" wrapText="1"/>
    </xf>
    <xf numFmtId="0" fontId="96" fillId="2" borderId="50" xfId="96" applyFont="1" applyFill="1" applyBorder="1" applyAlignment="1">
      <alignment horizontal="center" vertical="center" wrapText="1"/>
    </xf>
    <xf numFmtId="0" fontId="16" fillId="0" borderId="31" xfId="96" applyFont="1" applyBorder="1" applyAlignment="1">
      <alignment horizontal="center" vertical="center" wrapText="1"/>
    </xf>
    <xf numFmtId="0" fontId="16" fillId="0" borderId="3" xfId="96" applyFont="1" applyBorder="1" applyAlignment="1">
      <alignment horizontal="center" vertical="center" wrapText="1"/>
    </xf>
    <xf numFmtId="0" fontId="72" fillId="2" borderId="31" xfId="96" applyFont="1" applyFill="1" applyBorder="1" applyAlignment="1">
      <alignment horizontal="center" vertical="center" wrapText="1"/>
    </xf>
    <xf numFmtId="0" fontId="72" fillId="2" borderId="2" xfId="96" applyFont="1" applyFill="1" applyBorder="1" applyAlignment="1">
      <alignment horizontal="center" vertical="center" wrapText="1"/>
    </xf>
    <xf numFmtId="0" fontId="72" fillId="2" borderId="3" xfId="96" applyFont="1" applyFill="1" applyBorder="1" applyAlignment="1">
      <alignment horizontal="center" vertical="center" wrapText="1"/>
    </xf>
    <xf numFmtId="0" fontId="72" fillId="2" borderId="40" xfId="0" applyFont="1" applyFill="1" applyBorder="1" applyAlignment="1">
      <alignment horizontal="center"/>
    </xf>
    <xf numFmtId="0" fontId="72" fillId="2" borderId="2" xfId="0" applyFont="1" applyFill="1" applyBorder="1" applyAlignment="1">
      <alignment horizontal="center"/>
    </xf>
    <xf numFmtId="0" fontId="72" fillId="2" borderId="3" xfId="0" applyFont="1" applyFill="1" applyBorder="1" applyAlignment="1">
      <alignment horizontal="center"/>
    </xf>
    <xf numFmtId="0" fontId="72" fillId="2" borderId="31" xfId="0" applyFont="1" applyFill="1" applyBorder="1" applyAlignment="1">
      <alignment horizontal="center"/>
    </xf>
    <xf numFmtId="0" fontId="16" fillId="2" borderId="40" xfId="96" applyFont="1" applyFill="1" applyBorder="1" applyAlignment="1">
      <alignment horizontal="center" vertical="center" wrapText="1"/>
    </xf>
    <xf numFmtId="0" fontId="16" fillId="2" borderId="2" xfId="96" applyFont="1" applyFill="1" applyBorder="1" applyAlignment="1">
      <alignment horizontal="center" vertical="center" wrapText="1"/>
    </xf>
    <xf numFmtId="0" fontId="16" fillId="2" borderId="3" xfId="96" applyFont="1" applyFill="1" applyBorder="1" applyAlignment="1">
      <alignment horizontal="center" vertical="center" wrapText="1"/>
    </xf>
    <xf numFmtId="49" fontId="16" fillId="2" borderId="31" xfId="96" applyNumberFormat="1" applyFont="1" applyFill="1" applyBorder="1" applyAlignment="1">
      <alignment horizontal="center" vertical="center" textRotation="90" wrapText="1"/>
    </xf>
    <xf numFmtId="49" fontId="16" fillId="2" borderId="3" xfId="96" applyNumberFormat="1" applyFont="1" applyFill="1" applyBorder="1" applyAlignment="1">
      <alignment horizontal="center" vertical="center" textRotation="90" wrapText="1"/>
    </xf>
    <xf numFmtId="0" fontId="16" fillId="2" borderId="31" xfId="96" applyFont="1" applyFill="1" applyBorder="1" applyAlignment="1">
      <alignment horizontal="center" vertical="center" wrapText="1"/>
    </xf>
    <xf numFmtId="0" fontId="16" fillId="2" borderId="49" xfId="96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 wrapText="1"/>
    </xf>
    <xf numFmtId="0" fontId="72" fillId="2" borderId="0" xfId="0" applyFont="1" applyFill="1" applyAlignment="1">
      <alignment horizontal="right" vertical="top" wrapText="1"/>
    </xf>
    <xf numFmtId="0" fontId="16" fillId="2" borderId="0" xfId="0" applyFont="1" applyFill="1" applyAlignment="1">
      <alignment horizontal="center" vertical="center" wrapText="1"/>
    </xf>
    <xf numFmtId="49" fontId="16" fillId="2" borderId="49" xfId="96" applyNumberFormat="1" applyFont="1" applyFill="1" applyBorder="1" applyAlignment="1">
      <alignment horizontal="center" vertical="center" wrapText="1"/>
    </xf>
    <xf numFmtId="0" fontId="16" fillId="2" borderId="2" xfId="96" applyNumberFormat="1" applyFont="1" applyFill="1" applyBorder="1" applyAlignment="1">
      <alignment horizontal="center" vertical="center" wrapText="1"/>
    </xf>
    <xf numFmtId="49" fontId="16" fillId="2" borderId="49" xfId="96" applyNumberFormat="1" applyFont="1" applyFill="1" applyBorder="1" applyAlignment="1">
      <alignment horizontal="center" vertical="center" textRotation="90" wrapText="1"/>
    </xf>
    <xf numFmtId="168" fontId="16" fillId="2" borderId="31" xfId="96" applyNumberFormat="1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left" vertical="center" wrapText="1"/>
    </xf>
    <xf numFmtId="0" fontId="16" fillId="2" borderId="53" xfId="0" applyFont="1" applyFill="1" applyBorder="1" applyAlignment="1">
      <alignment horizontal="left" vertical="center" wrapText="1"/>
    </xf>
    <xf numFmtId="0" fontId="16" fillId="2" borderId="51" xfId="0" applyFont="1" applyFill="1" applyBorder="1" applyAlignment="1">
      <alignment horizontal="left" vertical="center" wrapText="1"/>
    </xf>
    <xf numFmtId="0" fontId="72" fillId="2" borderId="50" xfId="8" applyFont="1" applyFill="1" applyBorder="1" applyAlignment="1">
      <alignment horizontal="center" vertical="center" wrapText="1"/>
    </xf>
    <xf numFmtId="0" fontId="72" fillId="2" borderId="32" xfId="8" applyFont="1" applyFill="1" applyBorder="1" applyAlignment="1">
      <alignment horizontal="center" vertical="center" wrapText="1"/>
    </xf>
    <xf numFmtId="0" fontId="72" fillId="2" borderId="35" xfId="8" applyFont="1" applyFill="1" applyBorder="1" applyAlignment="1">
      <alignment horizontal="center" vertical="center" wrapText="1"/>
    </xf>
    <xf numFmtId="0" fontId="72" fillId="2" borderId="34" xfId="8" applyFont="1" applyFill="1" applyBorder="1" applyAlignment="1">
      <alignment horizontal="center" vertical="center" wrapText="1"/>
    </xf>
    <xf numFmtId="0" fontId="72" fillId="2" borderId="10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40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top" wrapText="1"/>
    </xf>
    <xf numFmtId="0" fontId="16" fillId="2" borderId="53" xfId="0" applyFont="1" applyFill="1" applyBorder="1" applyAlignment="1">
      <alignment horizontal="center" vertical="top" wrapText="1"/>
    </xf>
    <xf numFmtId="0" fontId="16" fillId="2" borderId="51" xfId="0" applyFont="1" applyFill="1" applyBorder="1" applyAlignment="1">
      <alignment horizontal="center" vertical="top" wrapText="1"/>
    </xf>
    <xf numFmtId="0" fontId="88" fillId="0" borderId="50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90" fillId="2" borderId="1" xfId="0" applyFont="1" applyFill="1" applyBorder="1" applyAlignment="1">
      <alignment horizontal="left" vertical="top" wrapText="1"/>
    </xf>
    <xf numFmtId="0" fontId="75" fillId="2" borderId="31" xfId="0" applyFont="1" applyFill="1" applyBorder="1" applyAlignment="1">
      <alignment horizontal="center" vertical="top" wrapText="1"/>
    </xf>
    <xf numFmtId="0" fontId="75" fillId="2" borderId="2" xfId="0" applyFont="1" applyFill="1" applyBorder="1" applyAlignment="1">
      <alignment horizontal="center" vertical="top" wrapText="1"/>
    </xf>
    <xf numFmtId="0" fontId="75" fillId="2" borderId="3" xfId="0" applyFont="1" applyFill="1" applyBorder="1" applyAlignment="1">
      <alignment horizontal="center" vertical="top" wrapText="1"/>
    </xf>
    <xf numFmtId="0" fontId="75" fillId="2" borderId="1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left" vertical="center" wrapText="1"/>
    </xf>
    <xf numFmtId="0" fontId="86" fillId="2" borderId="5" xfId="0" applyFont="1" applyFill="1" applyBorder="1" applyAlignment="1">
      <alignment vertical="center" wrapText="1"/>
    </xf>
    <xf numFmtId="0" fontId="72" fillId="2" borderId="36" xfId="0" applyFont="1" applyFill="1" applyBorder="1" applyAlignment="1">
      <alignment horizontal="center" vertical="top" wrapText="1"/>
    </xf>
    <xf numFmtId="0" fontId="72" fillId="2" borderId="33" xfId="0" applyFont="1" applyFill="1" applyBorder="1" applyAlignment="1">
      <alignment horizontal="center" vertical="top" wrapText="1"/>
    </xf>
    <xf numFmtId="0" fontId="72" fillId="2" borderId="52" xfId="0" applyFont="1" applyFill="1" applyBorder="1" applyAlignment="1">
      <alignment horizontal="center" vertical="top" wrapText="1"/>
    </xf>
    <xf numFmtId="0" fontId="72" fillId="2" borderId="51" xfId="0" applyFont="1" applyFill="1" applyBorder="1" applyAlignment="1">
      <alignment horizontal="center" vertical="top" wrapText="1"/>
    </xf>
    <xf numFmtId="0" fontId="75" fillId="2" borderId="0" xfId="0" applyFont="1" applyFill="1" applyAlignment="1">
      <alignment horizontal="right" vertical="top"/>
    </xf>
    <xf numFmtId="0" fontId="16" fillId="2" borderId="44" xfId="0" applyFont="1" applyFill="1" applyBorder="1" applyAlignment="1">
      <alignment horizontal="left"/>
    </xf>
    <xf numFmtId="0" fontId="16" fillId="2" borderId="42" xfId="0" applyFont="1" applyFill="1" applyBorder="1" applyAlignment="1">
      <alignment horizontal="left"/>
    </xf>
    <xf numFmtId="0" fontId="16" fillId="2" borderId="43" xfId="0" applyFont="1" applyFill="1" applyBorder="1" applyAlignment="1">
      <alignment horizontal="left"/>
    </xf>
    <xf numFmtId="0" fontId="89" fillId="2" borderId="0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center" vertical="center" wrapText="1"/>
    </xf>
    <xf numFmtId="0" fontId="75" fillId="2" borderId="0" xfId="0" applyFont="1" applyFill="1" applyAlignment="1">
      <alignment horizontal="right"/>
    </xf>
    <xf numFmtId="0" fontId="87" fillId="2" borderId="36" xfId="0" applyFont="1" applyFill="1" applyBorder="1" applyAlignment="1">
      <alignment horizontal="left" vertical="top" wrapText="1"/>
    </xf>
    <xf numFmtId="0" fontId="87" fillId="2" borderId="33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86" fillId="2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90" fillId="2" borderId="5" xfId="0" applyFont="1" applyFill="1" applyBorder="1" applyAlignment="1">
      <alignment wrapText="1"/>
    </xf>
    <xf numFmtId="0" fontId="16" fillId="2" borderId="4" xfId="0" applyFont="1" applyFill="1" applyBorder="1" applyAlignment="1">
      <alignment horizontal="left" vertical="top" wrapText="1"/>
    </xf>
    <xf numFmtId="0" fontId="86" fillId="2" borderId="5" xfId="0" applyFont="1" applyFill="1" applyBorder="1" applyAlignment="1">
      <alignment wrapText="1"/>
    </xf>
    <xf numFmtId="0" fontId="72" fillId="0" borderId="52" xfId="0" applyFont="1" applyFill="1" applyBorder="1" applyAlignment="1">
      <alignment horizontal="left" vertical="center" wrapText="1"/>
    </xf>
    <xf numFmtId="0" fontId="72" fillId="0" borderId="53" xfId="0" applyFont="1" applyFill="1" applyBorder="1" applyAlignment="1">
      <alignment horizontal="left" vertical="center" wrapText="1"/>
    </xf>
    <xf numFmtId="0" fontId="72" fillId="0" borderId="51" xfId="0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center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50" xfId="0" applyFont="1" applyFill="1" applyBorder="1" applyAlignment="1">
      <alignment horizontal="left" vertical="center" wrapText="1"/>
    </xf>
    <xf numFmtId="0" fontId="72" fillId="2" borderId="44" xfId="0" applyFont="1" applyFill="1" applyBorder="1" applyAlignment="1">
      <alignment horizontal="center" vertical="center" wrapText="1"/>
    </xf>
    <xf numFmtId="0" fontId="72" fillId="2" borderId="42" xfId="0" applyFont="1" applyFill="1" applyBorder="1" applyAlignment="1">
      <alignment horizontal="center" vertical="center" wrapText="1"/>
    </xf>
    <xf numFmtId="0" fontId="72" fillId="2" borderId="43" xfId="0" applyFont="1" applyFill="1" applyBorder="1" applyAlignment="1">
      <alignment horizontal="center" vertical="center" wrapText="1"/>
    </xf>
    <xf numFmtId="0" fontId="16" fillId="57" borderId="41" xfId="0" applyFont="1" applyFill="1" applyBorder="1" applyAlignment="1">
      <alignment vertical="top" wrapText="1"/>
    </xf>
    <xf numFmtId="0" fontId="72" fillId="58" borderId="36" xfId="0" applyFont="1" applyFill="1" applyBorder="1" applyAlignment="1">
      <alignment horizontal="left" vertical="center" wrapText="1"/>
    </xf>
    <xf numFmtId="0" fontId="72" fillId="58" borderId="37" xfId="0" applyFont="1" applyFill="1" applyBorder="1" applyAlignment="1">
      <alignment horizontal="left" vertical="center" wrapText="1"/>
    </xf>
    <xf numFmtId="0" fontId="72" fillId="58" borderId="33" xfId="0" applyFont="1" applyFill="1" applyBorder="1" applyAlignment="1">
      <alignment horizontal="left" vertical="center" wrapText="1"/>
    </xf>
    <xf numFmtId="0" fontId="72" fillId="2" borderId="49" xfId="0" applyFont="1" applyFill="1" applyBorder="1" applyAlignment="1">
      <alignment horizontal="left" vertical="top" wrapText="1"/>
    </xf>
    <xf numFmtId="0" fontId="72" fillId="0" borderId="49" xfId="0" applyFont="1" applyFill="1" applyBorder="1" applyAlignment="1">
      <alignment horizontal="left" vertical="top" wrapText="1"/>
    </xf>
    <xf numFmtId="0" fontId="72" fillId="2" borderId="47" xfId="0" applyFont="1" applyFill="1" applyBorder="1" applyAlignment="1">
      <alignment horizontal="center" vertical="center" wrapText="1"/>
    </xf>
    <xf numFmtId="0" fontId="72" fillId="2" borderId="46" xfId="0" applyFont="1" applyFill="1" applyBorder="1" applyAlignment="1">
      <alignment horizontal="center" vertical="center" wrapText="1"/>
    </xf>
    <xf numFmtId="0" fontId="72" fillId="2" borderId="48" xfId="0" applyFont="1" applyFill="1" applyBorder="1" applyAlignment="1">
      <alignment horizontal="center" vertical="center" wrapText="1"/>
    </xf>
    <xf numFmtId="0" fontId="72" fillId="2" borderId="32" xfId="0" applyFont="1" applyFill="1" applyBorder="1" applyAlignment="1">
      <alignment horizontal="center" vertical="center" wrapText="1"/>
    </xf>
    <xf numFmtId="0" fontId="72" fillId="2" borderId="35" xfId="0" applyFont="1" applyFill="1" applyBorder="1" applyAlignment="1">
      <alignment horizontal="center" vertical="center" wrapText="1"/>
    </xf>
    <xf numFmtId="0" fontId="72" fillId="2" borderId="34" xfId="0" applyFont="1" applyFill="1" applyBorder="1" applyAlignment="1">
      <alignment horizontal="center" vertical="center" wrapText="1"/>
    </xf>
    <xf numFmtId="0" fontId="72" fillId="2" borderId="10" xfId="0" applyFont="1" applyFill="1" applyBorder="1" applyAlignment="1">
      <alignment horizontal="center" vertical="center" wrapText="1"/>
    </xf>
    <xf numFmtId="0" fontId="72" fillId="2" borderId="9" xfId="0" applyFont="1" applyFill="1" applyBorder="1" applyAlignment="1">
      <alignment horizontal="center" vertical="center" wrapText="1"/>
    </xf>
    <xf numFmtId="0" fontId="72" fillId="2" borderId="29" xfId="0" applyFont="1" applyFill="1" applyBorder="1" applyAlignment="1">
      <alignment horizontal="center" vertical="center" wrapText="1"/>
    </xf>
    <xf numFmtId="0" fontId="72" fillId="2" borderId="36" xfId="0" applyFont="1" applyFill="1" applyBorder="1" applyAlignment="1">
      <alignment horizontal="center" wrapText="1"/>
    </xf>
    <xf numFmtId="0" fontId="72" fillId="2" borderId="37" xfId="0" applyFont="1" applyFill="1" applyBorder="1" applyAlignment="1">
      <alignment horizontal="center" wrapText="1"/>
    </xf>
    <xf numFmtId="0" fontId="72" fillId="2" borderId="33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72" fillId="2" borderId="44" xfId="8" applyFont="1" applyFill="1" applyBorder="1" applyAlignment="1">
      <alignment horizontal="center" vertical="center" wrapText="1"/>
    </xf>
    <xf numFmtId="0" fontId="72" fillId="2" borderId="43" xfId="8" applyFont="1" applyFill="1" applyBorder="1" applyAlignment="1">
      <alignment horizontal="center" vertical="center" wrapText="1"/>
    </xf>
    <xf numFmtId="0" fontId="72" fillId="2" borderId="30" xfId="0" applyFont="1" applyFill="1" applyBorder="1" applyAlignment="1">
      <alignment vertical="center" wrapText="1"/>
    </xf>
    <xf numFmtId="0" fontId="72" fillId="2" borderId="52" xfId="0" applyFont="1" applyFill="1" applyBorder="1" applyAlignment="1">
      <alignment horizontal="left" vertical="center" wrapText="1"/>
    </xf>
    <xf numFmtId="0" fontId="72" fillId="2" borderId="53" xfId="0" applyFont="1" applyFill="1" applyBorder="1" applyAlignment="1">
      <alignment horizontal="left" vertical="center" wrapText="1"/>
    </xf>
    <xf numFmtId="0" fontId="72" fillId="2" borderId="51" xfId="0" applyFont="1" applyFill="1" applyBorder="1" applyAlignment="1">
      <alignment horizontal="left" vertical="center" wrapText="1"/>
    </xf>
    <xf numFmtId="0" fontId="72" fillId="0" borderId="50" xfId="0" applyFont="1" applyFill="1" applyBorder="1" applyAlignment="1">
      <alignment horizontal="left" vertical="top" wrapText="1"/>
    </xf>
    <xf numFmtId="0" fontId="72" fillId="2" borderId="52" xfId="0" applyFont="1" applyFill="1" applyBorder="1" applyAlignment="1">
      <alignment horizontal="center" vertical="center" wrapText="1"/>
    </xf>
    <xf numFmtId="0" fontId="72" fillId="2" borderId="53" xfId="0" applyFont="1" applyFill="1" applyBorder="1" applyAlignment="1">
      <alignment horizontal="center" vertical="center" wrapText="1"/>
    </xf>
    <xf numFmtId="0" fontId="72" fillId="2" borderId="51" xfId="0" applyFont="1" applyFill="1" applyBorder="1" applyAlignment="1">
      <alignment horizontal="center" vertical="center" wrapText="1"/>
    </xf>
    <xf numFmtId="0" fontId="72" fillId="2" borderId="50" xfId="0" applyFont="1" applyFill="1" applyBorder="1" applyAlignment="1">
      <alignment horizontal="left" vertical="top" wrapText="1"/>
    </xf>
  </cellXfs>
  <cellStyles count="2027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11" xfId="2021"/>
    <cellStyle name="Comma 15" xfId="2022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2 2" xfId="2023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2 3" xfId="2024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Обычный 8" xfId="2025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Финансовый 5" xfId="2026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1"/>
  <sheetViews>
    <sheetView topLeftCell="A114" zoomScale="85" zoomScaleNormal="85" zoomScaleSheetLayoutView="100" workbookViewId="0">
      <selection sqref="A1:D121"/>
    </sheetView>
  </sheetViews>
  <sheetFormatPr defaultColWidth="9.140625" defaultRowHeight="17.25"/>
  <cols>
    <col min="1" max="1" width="9.7109375" style="8" customWidth="1"/>
    <col min="2" max="2" width="24.7109375" style="8" customWidth="1"/>
    <col min="3" max="3" width="64.42578125" style="8" customWidth="1"/>
    <col min="4" max="4" width="26.85546875" style="8" customWidth="1"/>
    <col min="5" max="5" width="15.85546875" style="8" customWidth="1"/>
    <col min="6" max="6" width="15.7109375" style="8" customWidth="1"/>
    <col min="7" max="7" width="13.85546875" style="8" customWidth="1"/>
    <col min="8" max="9" width="12.28515625" style="8" customWidth="1"/>
    <col min="10" max="16384" width="9.140625" style="8"/>
  </cols>
  <sheetData>
    <row r="1" spans="1:5" ht="37.15" customHeight="1">
      <c r="C1" s="422" t="s">
        <v>89</v>
      </c>
      <c r="D1" s="422"/>
    </row>
    <row r="2" spans="1:5" ht="17.45" customHeight="1">
      <c r="C2" s="423" t="s">
        <v>131</v>
      </c>
      <c r="D2" s="423"/>
    </row>
    <row r="3" spans="1:5" ht="17.45" customHeight="1">
      <c r="C3" s="423" t="s">
        <v>9</v>
      </c>
      <c r="D3" s="423"/>
    </row>
    <row r="6" spans="1:5" ht="75.95" customHeight="1">
      <c r="A6" s="426" t="s">
        <v>129</v>
      </c>
      <c r="B6" s="426"/>
      <c r="C6" s="426"/>
      <c r="D6" s="426"/>
    </row>
    <row r="7" spans="1:5">
      <c r="A7" s="320"/>
      <c r="B7" s="320"/>
      <c r="C7" s="320"/>
      <c r="D7" s="320"/>
    </row>
    <row r="9" spans="1:5">
      <c r="D9" s="318" t="s">
        <v>24</v>
      </c>
    </row>
    <row r="10" spans="1:5" s="48" customFormat="1" ht="103.5">
      <c r="A10" s="427" t="s">
        <v>13</v>
      </c>
      <c r="B10" s="428"/>
      <c r="C10" s="424" t="s">
        <v>14</v>
      </c>
      <c r="D10" s="149" t="s">
        <v>121</v>
      </c>
    </row>
    <row r="11" spans="1:5" s="48" customFormat="1" ht="44.45" customHeight="1">
      <c r="A11" s="64" t="s">
        <v>55</v>
      </c>
      <c r="B11" s="321" t="s">
        <v>17</v>
      </c>
      <c r="C11" s="425"/>
      <c r="D11" s="319" t="s">
        <v>15</v>
      </c>
    </row>
    <row r="12" spans="1:5" s="48" customFormat="1" ht="34.9" customHeight="1">
      <c r="A12" s="65" t="s">
        <v>51</v>
      </c>
      <c r="B12" s="66"/>
      <c r="C12" s="366" t="s">
        <v>23</v>
      </c>
      <c r="D12" s="38">
        <f>+D14</f>
        <v>130.9000000001397</v>
      </c>
    </row>
    <row r="13" spans="1:5" s="48" customFormat="1" ht="18" customHeight="1">
      <c r="A13" s="65"/>
      <c r="B13" s="66"/>
      <c r="C13" s="15" t="s">
        <v>42</v>
      </c>
      <c r="D13" s="9"/>
    </row>
    <row r="14" spans="1:5" s="48" customFormat="1" ht="34.5">
      <c r="A14" s="73"/>
      <c r="B14" s="67"/>
      <c r="C14" s="16" t="s">
        <v>59</v>
      </c>
      <c r="D14" s="7">
        <f>+D16+D29+D42+D67+D86</f>
        <v>130.9000000001397</v>
      </c>
    </row>
    <row r="15" spans="1:5" s="48" customFormat="1">
      <c r="A15" s="412">
        <v>1045</v>
      </c>
      <c r="B15" s="413"/>
      <c r="C15" s="260" t="s">
        <v>28</v>
      </c>
      <c r="D15" s="10"/>
    </row>
    <row r="16" spans="1:5" s="48" customFormat="1" ht="34.5">
      <c r="A16" s="410"/>
      <c r="B16" s="414"/>
      <c r="C16" s="261" t="s">
        <v>334</v>
      </c>
      <c r="D16" s="7">
        <f>+D23</f>
        <v>-25649.4</v>
      </c>
      <c r="E16" s="74"/>
    </row>
    <row r="17" spans="1:5" s="48" customFormat="1">
      <c r="A17" s="410"/>
      <c r="B17" s="414"/>
      <c r="C17" s="262" t="s">
        <v>29</v>
      </c>
      <c r="D17" s="50"/>
    </row>
    <row r="18" spans="1:5" s="48" customFormat="1" ht="86.25">
      <c r="A18" s="410"/>
      <c r="B18" s="414"/>
      <c r="C18" s="263" t="s">
        <v>335</v>
      </c>
      <c r="D18" s="50"/>
    </row>
    <row r="19" spans="1:5" s="48" customFormat="1">
      <c r="A19" s="410"/>
      <c r="B19" s="414"/>
      <c r="C19" s="262" t="s">
        <v>30</v>
      </c>
      <c r="D19" s="50"/>
    </row>
    <row r="20" spans="1:5" s="48" customFormat="1" ht="69">
      <c r="A20" s="410"/>
      <c r="B20" s="414"/>
      <c r="C20" s="263" t="s">
        <v>336</v>
      </c>
      <c r="D20" s="50"/>
    </row>
    <row r="21" spans="1:5" s="48" customFormat="1" ht="24" customHeight="1">
      <c r="A21" s="410"/>
      <c r="B21" s="75"/>
      <c r="C21" s="76" t="s">
        <v>50</v>
      </c>
      <c r="D21" s="50"/>
    </row>
    <row r="22" spans="1:5" s="48" customFormat="1">
      <c r="A22" s="410"/>
      <c r="B22" s="415">
        <v>32001</v>
      </c>
      <c r="C22" s="264" t="s">
        <v>31</v>
      </c>
      <c r="D22" s="50"/>
    </row>
    <row r="23" spans="1:5" s="48" customFormat="1" ht="69">
      <c r="A23" s="410"/>
      <c r="B23" s="415"/>
      <c r="C23" s="265" t="s">
        <v>327</v>
      </c>
      <c r="D23" s="50">
        <f>+'Հավելված N 2'!G66</f>
        <v>-25649.4</v>
      </c>
      <c r="E23" s="77"/>
    </row>
    <row r="24" spans="1:5" s="48" customFormat="1">
      <c r="A24" s="410"/>
      <c r="B24" s="415"/>
      <c r="C24" s="264" t="s">
        <v>32</v>
      </c>
      <c r="D24" s="75"/>
    </row>
    <row r="25" spans="1:5" s="48" customFormat="1" ht="86.25">
      <c r="A25" s="410"/>
      <c r="B25" s="415"/>
      <c r="C25" s="263" t="s">
        <v>337</v>
      </c>
      <c r="D25" s="75"/>
    </row>
    <row r="26" spans="1:5" s="48" customFormat="1">
      <c r="A26" s="410"/>
      <c r="B26" s="415"/>
      <c r="C26" s="264" t="s">
        <v>33</v>
      </c>
      <c r="D26" s="75"/>
    </row>
    <row r="27" spans="1:5" s="48" customFormat="1" ht="51.75">
      <c r="A27" s="410"/>
      <c r="B27" s="415"/>
      <c r="C27" s="266" t="s">
        <v>70</v>
      </c>
      <c r="D27" s="75"/>
    </row>
    <row r="28" spans="1:5" s="48" customFormat="1">
      <c r="A28" s="412">
        <v>1111</v>
      </c>
      <c r="B28" s="413"/>
      <c r="C28" s="260" t="s">
        <v>28</v>
      </c>
      <c r="D28" s="10"/>
    </row>
    <row r="29" spans="1:5" s="48" customFormat="1" ht="34.5">
      <c r="A29" s="410"/>
      <c r="B29" s="414"/>
      <c r="C29" s="261" t="s">
        <v>333</v>
      </c>
      <c r="D29" s="7">
        <f>+D36</f>
        <v>-37995.599999999999</v>
      </c>
      <c r="E29" s="74"/>
    </row>
    <row r="30" spans="1:5" s="48" customFormat="1">
      <c r="A30" s="410"/>
      <c r="B30" s="414"/>
      <c r="C30" s="262" t="s">
        <v>29</v>
      </c>
      <c r="D30" s="50"/>
    </row>
    <row r="31" spans="1:5" s="48" customFormat="1" ht="34.5">
      <c r="A31" s="410"/>
      <c r="B31" s="414"/>
      <c r="C31" s="263" t="s">
        <v>338</v>
      </c>
      <c r="D31" s="50"/>
    </row>
    <row r="32" spans="1:5" s="48" customFormat="1">
      <c r="A32" s="410"/>
      <c r="B32" s="414"/>
      <c r="C32" s="262" t="s">
        <v>30</v>
      </c>
      <c r="D32" s="50"/>
    </row>
    <row r="33" spans="1:5" s="48" customFormat="1" ht="69">
      <c r="A33" s="410"/>
      <c r="B33" s="414"/>
      <c r="C33" s="263" t="s">
        <v>339</v>
      </c>
      <c r="D33" s="50"/>
    </row>
    <row r="34" spans="1:5" s="48" customFormat="1" ht="24" customHeight="1">
      <c r="A34" s="410"/>
      <c r="B34" s="75"/>
      <c r="C34" s="76" t="s">
        <v>50</v>
      </c>
      <c r="D34" s="50"/>
    </row>
    <row r="35" spans="1:5" s="48" customFormat="1">
      <c r="A35" s="410"/>
      <c r="B35" s="415">
        <v>32001</v>
      </c>
      <c r="C35" s="262" t="s">
        <v>31</v>
      </c>
      <c r="D35" s="50"/>
    </row>
    <row r="36" spans="1:5" s="48" customFormat="1" ht="51.75">
      <c r="A36" s="410"/>
      <c r="B36" s="415"/>
      <c r="C36" s="267" t="s">
        <v>340</v>
      </c>
      <c r="D36" s="50">
        <f>+'Հավելված N 2'!G77</f>
        <v>-37995.599999999999</v>
      </c>
      <c r="E36" s="77"/>
    </row>
    <row r="37" spans="1:5" s="48" customFormat="1">
      <c r="A37" s="410"/>
      <c r="B37" s="415"/>
      <c r="C37" s="262" t="s">
        <v>32</v>
      </c>
      <c r="D37" s="75"/>
    </row>
    <row r="38" spans="1:5" s="48" customFormat="1" ht="51.75">
      <c r="A38" s="410"/>
      <c r="B38" s="415"/>
      <c r="C38" s="263" t="s">
        <v>341</v>
      </c>
      <c r="D38" s="75"/>
    </row>
    <row r="39" spans="1:5" s="48" customFormat="1">
      <c r="A39" s="410"/>
      <c r="B39" s="415"/>
      <c r="C39" s="262" t="s">
        <v>33</v>
      </c>
      <c r="D39" s="75"/>
    </row>
    <row r="40" spans="1:5" s="48" customFormat="1" ht="51.75">
      <c r="A40" s="410"/>
      <c r="B40" s="415"/>
      <c r="C40" s="263" t="s">
        <v>70</v>
      </c>
      <c r="D40" s="75"/>
    </row>
    <row r="41" spans="1:5" s="48" customFormat="1">
      <c r="A41" s="412">
        <v>1146</v>
      </c>
      <c r="B41" s="413"/>
      <c r="C41" s="260" t="s">
        <v>28</v>
      </c>
      <c r="D41" s="10"/>
    </row>
    <row r="42" spans="1:5" s="48" customFormat="1">
      <c r="A42" s="410"/>
      <c r="B42" s="414"/>
      <c r="C42" s="261" t="s">
        <v>342</v>
      </c>
      <c r="D42" s="7">
        <f>+D49+D55+D61</f>
        <v>-138986.6</v>
      </c>
      <c r="E42" s="74"/>
    </row>
    <row r="43" spans="1:5" s="48" customFormat="1">
      <c r="A43" s="410"/>
      <c r="B43" s="414"/>
      <c r="C43" s="262" t="s">
        <v>29</v>
      </c>
      <c r="D43" s="50"/>
    </row>
    <row r="44" spans="1:5" s="48" customFormat="1">
      <c r="A44" s="410"/>
      <c r="B44" s="414"/>
      <c r="C44" s="263" t="s">
        <v>343</v>
      </c>
      <c r="D44" s="50"/>
    </row>
    <row r="45" spans="1:5" s="48" customFormat="1">
      <c r="A45" s="410"/>
      <c r="B45" s="414"/>
      <c r="C45" s="262" t="s">
        <v>30</v>
      </c>
      <c r="D45" s="50"/>
    </row>
    <row r="46" spans="1:5" s="48" customFormat="1" ht="86.25">
      <c r="A46" s="410"/>
      <c r="B46" s="414"/>
      <c r="C46" s="263" t="s">
        <v>344</v>
      </c>
      <c r="D46" s="50"/>
    </row>
    <row r="47" spans="1:5" s="48" customFormat="1" ht="24" customHeight="1">
      <c r="A47" s="410"/>
      <c r="B47" s="75"/>
      <c r="C47" s="76" t="s">
        <v>50</v>
      </c>
      <c r="D47" s="50"/>
    </row>
    <row r="48" spans="1:5" s="48" customFormat="1">
      <c r="A48" s="410"/>
      <c r="B48" s="415">
        <v>11005</v>
      </c>
      <c r="C48" s="262" t="s">
        <v>31</v>
      </c>
      <c r="D48" s="50"/>
    </row>
    <row r="49" spans="1:5" s="48" customFormat="1">
      <c r="A49" s="410"/>
      <c r="B49" s="415"/>
      <c r="C49" s="268" t="s">
        <v>644</v>
      </c>
      <c r="D49" s="50">
        <f>+'Հավելված N 2'!G40</f>
        <v>-26303.4</v>
      </c>
      <c r="E49" s="77"/>
    </row>
    <row r="50" spans="1:5" s="48" customFormat="1">
      <c r="A50" s="410"/>
      <c r="B50" s="415"/>
      <c r="C50" s="262" t="s">
        <v>32</v>
      </c>
      <c r="D50" s="75"/>
    </row>
    <row r="51" spans="1:5" s="48" customFormat="1" ht="51.75">
      <c r="A51" s="410"/>
      <c r="B51" s="415"/>
      <c r="C51" s="263" t="s">
        <v>645</v>
      </c>
      <c r="D51" s="75"/>
    </row>
    <row r="52" spans="1:5" s="48" customFormat="1">
      <c r="A52" s="410"/>
      <c r="B52" s="415"/>
      <c r="C52" s="262" t="s">
        <v>33</v>
      </c>
      <c r="D52" s="75"/>
    </row>
    <row r="53" spans="1:5" s="48" customFormat="1">
      <c r="A53" s="410"/>
      <c r="B53" s="415"/>
      <c r="C53" s="263" t="s">
        <v>34</v>
      </c>
      <c r="D53" s="75"/>
    </row>
    <row r="54" spans="1:5" s="48" customFormat="1">
      <c r="A54" s="410"/>
      <c r="B54" s="415">
        <v>11010</v>
      </c>
      <c r="C54" s="262" t="s">
        <v>31</v>
      </c>
      <c r="D54" s="50"/>
    </row>
    <row r="55" spans="1:5" s="48" customFormat="1">
      <c r="A55" s="410"/>
      <c r="B55" s="415"/>
      <c r="C55" s="268" t="s">
        <v>617</v>
      </c>
      <c r="D55" s="50">
        <f>+'Հավելված N 2'!G23</f>
        <v>-44005.1</v>
      </c>
      <c r="E55" s="77"/>
    </row>
    <row r="56" spans="1:5" s="48" customFormat="1">
      <c r="A56" s="410"/>
      <c r="B56" s="415"/>
      <c r="C56" s="262" t="s">
        <v>32</v>
      </c>
      <c r="D56" s="75"/>
    </row>
    <row r="57" spans="1:5" s="48" customFormat="1" ht="69">
      <c r="A57" s="410"/>
      <c r="B57" s="415"/>
      <c r="C57" s="263" t="s">
        <v>625</v>
      </c>
      <c r="D57" s="75"/>
    </row>
    <row r="58" spans="1:5" s="48" customFormat="1">
      <c r="A58" s="410"/>
      <c r="B58" s="415"/>
      <c r="C58" s="262" t="s">
        <v>33</v>
      </c>
      <c r="D58" s="75"/>
    </row>
    <row r="59" spans="1:5" s="48" customFormat="1">
      <c r="A59" s="410"/>
      <c r="B59" s="415"/>
      <c r="C59" s="263" t="s">
        <v>34</v>
      </c>
      <c r="D59" s="75"/>
    </row>
    <row r="60" spans="1:5" s="48" customFormat="1">
      <c r="A60" s="410"/>
      <c r="B60" s="415">
        <v>11011</v>
      </c>
      <c r="C60" s="262" t="s">
        <v>31</v>
      </c>
      <c r="D60" s="50"/>
    </row>
    <row r="61" spans="1:5" s="48" customFormat="1">
      <c r="A61" s="410"/>
      <c r="B61" s="415"/>
      <c r="C61" s="268" t="s">
        <v>624</v>
      </c>
      <c r="D61" s="50">
        <f>+'Հավելված N 2'!G49</f>
        <v>-68678.100000000006</v>
      </c>
      <c r="E61" s="77"/>
    </row>
    <row r="62" spans="1:5" s="48" customFormat="1">
      <c r="A62" s="410"/>
      <c r="B62" s="415"/>
      <c r="C62" s="262" t="s">
        <v>32</v>
      </c>
      <c r="D62" s="75"/>
    </row>
    <row r="63" spans="1:5" s="48" customFormat="1" ht="69">
      <c r="A63" s="410"/>
      <c r="B63" s="415"/>
      <c r="C63" s="263" t="s">
        <v>626</v>
      </c>
      <c r="D63" s="75"/>
    </row>
    <row r="64" spans="1:5" s="48" customFormat="1">
      <c r="A64" s="410"/>
      <c r="B64" s="415"/>
      <c r="C64" s="262" t="s">
        <v>33</v>
      </c>
      <c r="D64" s="75"/>
    </row>
    <row r="65" spans="1:5" s="48" customFormat="1">
      <c r="A65" s="410"/>
      <c r="B65" s="415"/>
      <c r="C65" s="263" t="s">
        <v>34</v>
      </c>
      <c r="D65" s="75"/>
    </row>
    <row r="66" spans="1:5" s="48" customFormat="1">
      <c r="A66" s="404">
        <v>1163</v>
      </c>
      <c r="B66" s="417"/>
      <c r="C66" s="131" t="s">
        <v>28</v>
      </c>
      <c r="D66" s="10"/>
    </row>
    <row r="67" spans="1:5" s="48" customFormat="1" ht="19.899999999999999" customHeight="1">
      <c r="A67" s="405"/>
      <c r="B67" s="418"/>
      <c r="C67" s="128" t="s">
        <v>151</v>
      </c>
      <c r="D67" s="7">
        <f>+D74+D80</f>
        <v>-281191.2</v>
      </c>
      <c r="E67" s="74"/>
    </row>
    <row r="68" spans="1:5" s="48" customFormat="1">
      <c r="A68" s="405"/>
      <c r="B68" s="418"/>
      <c r="C68" s="127" t="s">
        <v>29</v>
      </c>
      <c r="D68" s="50"/>
    </row>
    <row r="69" spans="1:5" s="48" customFormat="1" ht="69">
      <c r="A69" s="405"/>
      <c r="B69" s="418"/>
      <c r="C69" s="132" t="s">
        <v>152</v>
      </c>
      <c r="D69" s="50"/>
    </row>
    <row r="70" spans="1:5" s="48" customFormat="1">
      <c r="A70" s="405"/>
      <c r="B70" s="418"/>
      <c r="C70" s="127" t="s">
        <v>30</v>
      </c>
      <c r="D70" s="50"/>
    </row>
    <row r="71" spans="1:5" s="48" customFormat="1" ht="34.5">
      <c r="A71" s="405"/>
      <c r="B71" s="418"/>
      <c r="C71" s="133" t="s">
        <v>153</v>
      </c>
      <c r="D71" s="50"/>
    </row>
    <row r="72" spans="1:5" s="48" customFormat="1" ht="24" customHeight="1">
      <c r="A72" s="405"/>
      <c r="B72" s="129"/>
      <c r="C72" s="130" t="s">
        <v>50</v>
      </c>
      <c r="D72" s="50"/>
    </row>
    <row r="73" spans="1:5" s="48" customFormat="1">
      <c r="A73" s="405"/>
      <c r="B73" s="401">
        <v>32001</v>
      </c>
      <c r="C73" s="127" t="s">
        <v>31</v>
      </c>
      <c r="D73" s="50"/>
    </row>
    <row r="74" spans="1:5" s="48" customFormat="1">
      <c r="A74" s="405"/>
      <c r="B74" s="402"/>
      <c r="C74" s="134" t="s">
        <v>207</v>
      </c>
      <c r="D74" s="50">
        <f>+'Հավելված N 2'!G88</f>
        <v>-218786.90000000002</v>
      </c>
      <c r="E74" s="77"/>
    </row>
    <row r="75" spans="1:5" s="48" customFormat="1">
      <c r="A75" s="405"/>
      <c r="B75" s="402"/>
      <c r="C75" s="127" t="s">
        <v>32</v>
      </c>
      <c r="D75" s="75"/>
    </row>
    <row r="76" spans="1:5" s="48" customFormat="1" ht="69">
      <c r="A76" s="405"/>
      <c r="B76" s="402"/>
      <c r="C76" s="135" t="s">
        <v>215</v>
      </c>
      <c r="D76" s="75"/>
    </row>
    <row r="77" spans="1:5" s="48" customFormat="1">
      <c r="A77" s="405"/>
      <c r="B77" s="402"/>
      <c r="C77" s="127" t="s">
        <v>33</v>
      </c>
      <c r="D77" s="75"/>
    </row>
    <row r="78" spans="1:5" s="48" customFormat="1" ht="51.75">
      <c r="A78" s="405"/>
      <c r="B78" s="403"/>
      <c r="C78" s="135" t="s">
        <v>70</v>
      </c>
      <c r="D78" s="75"/>
    </row>
    <row r="79" spans="1:5" s="48" customFormat="1">
      <c r="A79" s="405"/>
      <c r="B79" s="401">
        <v>32002</v>
      </c>
      <c r="C79" s="260" t="s">
        <v>31</v>
      </c>
      <c r="D79" s="50"/>
    </row>
    <row r="80" spans="1:5" s="48" customFormat="1">
      <c r="A80" s="405"/>
      <c r="B80" s="402"/>
      <c r="C80" s="269" t="s">
        <v>268</v>
      </c>
      <c r="D80" s="50">
        <f>+'Հավելված N 2'!G97</f>
        <v>-62404.3</v>
      </c>
      <c r="E80" s="77"/>
    </row>
    <row r="81" spans="1:5" s="48" customFormat="1">
      <c r="A81" s="405"/>
      <c r="B81" s="402"/>
      <c r="C81" s="260" t="s">
        <v>32</v>
      </c>
      <c r="D81" s="75"/>
    </row>
    <row r="82" spans="1:5" s="48" customFormat="1" ht="34.5">
      <c r="A82" s="405"/>
      <c r="B82" s="402"/>
      <c r="C82" s="270" t="s">
        <v>345</v>
      </c>
      <c r="D82" s="75"/>
    </row>
    <row r="83" spans="1:5" s="48" customFormat="1">
      <c r="A83" s="405"/>
      <c r="B83" s="402"/>
      <c r="C83" s="260" t="s">
        <v>33</v>
      </c>
      <c r="D83" s="75"/>
    </row>
    <row r="84" spans="1:5" s="48" customFormat="1" ht="51.75">
      <c r="A84" s="406"/>
      <c r="B84" s="403"/>
      <c r="C84" s="270" t="s">
        <v>70</v>
      </c>
      <c r="D84" s="75"/>
    </row>
    <row r="85" spans="1:5" ht="17.850000000000001" customHeight="1">
      <c r="A85" s="409">
        <v>1183</v>
      </c>
      <c r="B85" s="419"/>
      <c r="C85" s="68" t="s">
        <v>28</v>
      </c>
      <c r="D85" s="11"/>
    </row>
    <row r="86" spans="1:5" ht="19.350000000000001" customHeight="1">
      <c r="A86" s="410"/>
      <c r="B86" s="420"/>
      <c r="C86" s="52" t="s">
        <v>111</v>
      </c>
      <c r="D86" s="7">
        <f>+D93+D99+D105+D111+D117</f>
        <v>483953.70000000019</v>
      </c>
      <c r="E86" s="69"/>
    </row>
    <row r="87" spans="1:5" ht="17.850000000000001" customHeight="1">
      <c r="A87" s="410"/>
      <c r="B87" s="420"/>
      <c r="C87" s="70" t="s">
        <v>29</v>
      </c>
      <c r="D87" s="12"/>
    </row>
    <row r="88" spans="1:5" ht="86.25">
      <c r="A88" s="410"/>
      <c r="B88" s="420"/>
      <c r="C88" s="72" t="s">
        <v>112</v>
      </c>
      <c r="D88" s="12"/>
    </row>
    <row r="89" spans="1:5" ht="17.850000000000001" customHeight="1">
      <c r="A89" s="410"/>
      <c r="B89" s="420"/>
      <c r="C89" s="70" t="s">
        <v>30</v>
      </c>
      <c r="D89" s="12"/>
    </row>
    <row r="90" spans="1:5">
      <c r="A90" s="410"/>
      <c r="B90" s="421"/>
      <c r="C90" s="78" t="s">
        <v>113</v>
      </c>
      <c r="D90" s="12"/>
    </row>
    <row r="91" spans="1:5" ht="24" customHeight="1">
      <c r="A91" s="410"/>
      <c r="B91" s="323"/>
      <c r="C91" s="71" t="s">
        <v>18</v>
      </c>
      <c r="D91" s="13"/>
    </row>
    <row r="92" spans="1:5" ht="17.850000000000001" customHeight="1">
      <c r="A92" s="410"/>
      <c r="B92" s="416">
        <v>32001</v>
      </c>
      <c r="C92" s="70" t="s">
        <v>31</v>
      </c>
      <c r="D92" s="14"/>
    </row>
    <row r="93" spans="1:5" ht="34.5">
      <c r="A93" s="410"/>
      <c r="B93" s="416"/>
      <c r="C93" s="390" t="s">
        <v>137</v>
      </c>
      <c r="D93" s="50">
        <f>+'Հավելված N 2'!G108</f>
        <v>1677238.6000000003</v>
      </c>
      <c r="E93" s="69"/>
    </row>
    <row r="94" spans="1:5" ht="17.45" customHeight="1">
      <c r="A94" s="410"/>
      <c r="B94" s="416"/>
      <c r="C94" s="70" t="s">
        <v>32</v>
      </c>
      <c r="D94" s="331"/>
    </row>
    <row r="95" spans="1:5" ht="69">
      <c r="A95" s="410"/>
      <c r="B95" s="416"/>
      <c r="C95" s="72" t="s">
        <v>142</v>
      </c>
      <c r="D95" s="331"/>
    </row>
    <row r="96" spans="1:5" ht="17.45" customHeight="1">
      <c r="A96" s="410"/>
      <c r="B96" s="416"/>
      <c r="C96" s="70" t="s">
        <v>33</v>
      </c>
      <c r="D96" s="15"/>
    </row>
    <row r="97" spans="1:5" ht="51.75">
      <c r="A97" s="410"/>
      <c r="B97" s="416"/>
      <c r="C97" s="72" t="s">
        <v>70</v>
      </c>
      <c r="D97" s="15"/>
    </row>
    <row r="98" spans="1:5" ht="17.850000000000001" customHeight="1">
      <c r="A98" s="410"/>
      <c r="B98" s="416">
        <v>32002</v>
      </c>
      <c r="C98" s="70" t="s">
        <v>31</v>
      </c>
      <c r="D98" s="14"/>
    </row>
    <row r="99" spans="1:5" ht="34.5">
      <c r="A99" s="410"/>
      <c r="B99" s="416"/>
      <c r="C99" s="16" t="s">
        <v>362</v>
      </c>
      <c r="D99" s="50">
        <f>+'Հավելված N 2'!G166</f>
        <v>-145848.30000000002</v>
      </c>
      <c r="E99" s="69"/>
    </row>
    <row r="100" spans="1:5" ht="17.45" customHeight="1">
      <c r="A100" s="410"/>
      <c r="B100" s="416"/>
      <c r="C100" s="70" t="s">
        <v>32</v>
      </c>
      <c r="D100" s="331"/>
    </row>
    <row r="101" spans="1:5" ht="69">
      <c r="A101" s="410"/>
      <c r="B101" s="416"/>
      <c r="C101" s="72" t="s">
        <v>593</v>
      </c>
      <c r="D101" s="331"/>
    </row>
    <row r="102" spans="1:5" ht="17.45" customHeight="1">
      <c r="A102" s="410"/>
      <c r="B102" s="416"/>
      <c r="C102" s="70" t="s">
        <v>33</v>
      </c>
      <c r="D102" s="15"/>
    </row>
    <row r="103" spans="1:5" ht="51.75">
      <c r="A103" s="410"/>
      <c r="B103" s="416"/>
      <c r="C103" s="72" t="s">
        <v>70</v>
      </c>
      <c r="D103" s="15"/>
    </row>
    <row r="104" spans="1:5" ht="17.850000000000001" customHeight="1">
      <c r="A104" s="410"/>
      <c r="B104" s="407">
        <v>32007</v>
      </c>
      <c r="C104" s="260" t="s">
        <v>31</v>
      </c>
      <c r="D104" s="14"/>
    </row>
    <row r="105" spans="1:5" ht="51.75">
      <c r="A105" s="410"/>
      <c r="B105" s="407"/>
      <c r="C105" s="271" t="s">
        <v>279</v>
      </c>
      <c r="D105" s="50">
        <f>+'Հավելված N 2'!G175</f>
        <v>-621413.9</v>
      </c>
      <c r="E105" s="69"/>
    </row>
    <row r="106" spans="1:5" ht="17.45" customHeight="1">
      <c r="A106" s="410"/>
      <c r="B106" s="407"/>
      <c r="C106" s="260" t="s">
        <v>32</v>
      </c>
      <c r="D106" s="331"/>
    </row>
    <row r="107" spans="1:5" ht="69">
      <c r="A107" s="410"/>
      <c r="B107" s="407"/>
      <c r="C107" s="270" t="s">
        <v>346</v>
      </c>
      <c r="D107" s="331"/>
    </row>
    <row r="108" spans="1:5" ht="17.45" customHeight="1">
      <c r="A108" s="410"/>
      <c r="B108" s="407"/>
      <c r="C108" s="260" t="s">
        <v>33</v>
      </c>
      <c r="D108" s="15"/>
    </row>
    <row r="109" spans="1:5" ht="51.75">
      <c r="A109" s="410"/>
      <c r="B109" s="407"/>
      <c r="C109" s="270" t="s">
        <v>70</v>
      </c>
      <c r="D109" s="15"/>
    </row>
    <row r="110" spans="1:5" ht="17.850000000000001" customHeight="1">
      <c r="A110" s="410"/>
      <c r="B110" s="408">
        <v>32009</v>
      </c>
      <c r="C110" s="260" t="s">
        <v>31</v>
      </c>
      <c r="D110" s="14"/>
    </row>
    <row r="111" spans="1:5" ht="51.75">
      <c r="A111" s="410"/>
      <c r="B111" s="408"/>
      <c r="C111" s="271" t="s">
        <v>309</v>
      </c>
      <c r="D111" s="50">
        <f>+'Հավելված N 2'!G186</f>
        <v>-592223.10000000009</v>
      </c>
      <c r="E111" s="69"/>
    </row>
    <row r="112" spans="1:5" ht="17.45" customHeight="1">
      <c r="A112" s="410"/>
      <c r="B112" s="408"/>
      <c r="C112" s="260" t="s">
        <v>32</v>
      </c>
      <c r="D112" s="331"/>
    </row>
    <row r="113" spans="1:5" ht="69">
      <c r="A113" s="410"/>
      <c r="B113" s="408"/>
      <c r="C113" s="270" t="s">
        <v>347</v>
      </c>
      <c r="D113" s="331"/>
    </row>
    <row r="114" spans="1:5" ht="17.45" customHeight="1">
      <c r="A114" s="410"/>
      <c r="B114" s="408"/>
      <c r="C114" s="260" t="s">
        <v>33</v>
      </c>
      <c r="D114" s="15"/>
    </row>
    <row r="115" spans="1:5" ht="51.75">
      <c r="A115" s="410"/>
      <c r="B115" s="408"/>
      <c r="C115" s="270" t="s">
        <v>70</v>
      </c>
      <c r="D115" s="15"/>
    </row>
    <row r="116" spans="1:5" ht="17.850000000000001" customHeight="1">
      <c r="A116" s="410"/>
      <c r="B116" s="408">
        <v>32012</v>
      </c>
      <c r="C116" s="260" t="s">
        <v>31</v>
      </c>
      <c r="D116" s="14"/>
    </row>
    <row r="117" spans="1:5" ht="34.5">
      <c r="A117" s="410"/>
      <c r="B117" s="408"/>
      <c r="C117" s="271" t="s">
        <v>515</v>
      </c>
      <c r="D117" s="50">
        <f>+'Հավելված N 2'!G195</f>
        <v>166200.4</v>
      </c>
      <c r="E117" s="69"/>
    </row>
    <row r="118" spans="1:5" ht="17.45" customHeight="1">
      <c r="A118" s="410"/>
      <c r="B118" s="408"/>
      <c r="C118" s="260" t="s">
        <v>32</v>
      </c>
      <c r="D118" s="331"/>
    </row>
    <row r="119" spans="1:5" ht="34.5">
      <c r="A119" s="410"/>
      <c r="B119" s="408"/>
      <c r="C119" s="270" t="s">
        <v>592</v>
      </c>
      <c r="D119" s="331"/>
    </row>
    <row r="120" spans="1:5" ht="17.45" customHeight="1">
      <c r="A120" s="410"/>
      <c r="B120" s="408"/>
      <c r="C120" s="260" t="s">
        <v>33</v>
      </c>
      <c r="D120" s="15"/>
    </row>
    <row r="121" spans="1:5" ht="51.75">
      <c r="A121" s="411"/>
      <c r="B121" s="408"/>
      <c r="C121" s="270" t="s">
        <v>70</v>
      </c>
      <c r="D121" s="15"/>
    </row>
  </sheetData>
  <mergeCells count="28">
    <mergeCell ref="C1:D1"/>
    <mergeCell ref="C2:D2"/>
    <mergeCell ref="C3:D3"/>
    <mergeCell ref="C10:C11"/>
    <mergeCell ref="A6:D6"/>
    <mergeCell ref="A10:B10"/>
    <mergeCell ref="A15:A27"/>
    <mergeCell ref="B15:B20"/>
    <mergeCell ref="B22:B27"/>
    <mergeCell ref="B98:B103"/>
    <mergeCell ref="B116:B121"/>
    <mergeCell ref="A28:A40"/>
    <mergeCell ref="B28:B33"/>
    <mergeCell ref="B35:B40"/>
    <mergeCell ref="A41:A65"/>
    <mergeCell ref="B41:B46"/>
    <mergeCell ref="B54:B59"/>
    <mergeCell ref="B60:B65"/>
    <mergeCell ref="B48:B53"/>
    <mergeCell ref="B66:B71"/>
    <mergeCell ref="B85:B90"/>
    <mergeCell ref="B92:B97"/>
    <mergeCell ref="B73:B78"/>
    <mergeCell ref="B79:B84"/>
    <mergeCell ref="A66:A84"/>
    <mergeCell ref="B104:B109"/>
    <mergeCell ref="B110:B115"/>
    <mergeCell ref="A85:A121"/>
  </mergeCells>
  <pageMargins left="0" right="0" top="0" bottom="0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opLeftCell="A25" zoomScaleNormal="100" zoomScaleSheetLayoutView="100" workbookViewId="0">
      <selection activeCell="E32" sqref="E32:E37"/>
    </sheetView>
  </sheetViews>
  <sheetFormatPr defaultColWidth="9.140625" defaultRowHeight="17.25"/>
  <cols>
    <col min="1" max="3" width="8.140625" style="8" customWidth="1"/>
    <col min="4" max="4" width="11.5703125" style="8" customWidth="1"/>
    <col min="5" max="5" width="13.85546875" style="8" customWidth="1"/>
    <col min="6" max="6" width="62.140625" style="8" customWidth="1"/>
    <col min="7" max="7" width="26.85546875" style="8" customWidth="1"/>
    <col min="8" max="9" width="15" style="8" customWidth="1"/>
    <col min="10" max="16384" width="9.140625" style="8"/>
  </cols>
  <sheetData>
    <row r="1" spans="1:8" s="46" customFormat="1" ht="37.5" customHeight="1">
      <c r="F1" s="422" t="s">
        <v>90</v>
      </c>
      <c r="G1" s="422"/>
    </row>
    <row r="2" spans="1:8" s="47" customFormat="1" ht="17.45" customHeight="1">
      <c r="F2" s="423" t="s">
        <v>131</v>
      </c>
      <c r="G2" s="423"/>
    </row>
    <row r="3" spans="1:8" s="47" customFormat="1" ht="17.45" customHeight="1">
      <c r="F3" s="423" t="s">
        <v>9</v>
      </c>
      <c r="G3" s="423"/>
    </row>
    <row r="4" spans="1:8" ht="13.5" customHeight="1"/>
    <row r="5" spans="1:8" ht="52.5" customHeight="1">
      <c r="A5" s="426" t="s">
        <v>130</v>
      </c>
      <c r="B5" s="426"/>
      <c r="C5" s="426"/>
      <c r="D5" s="426"/>
      <c r="E5" s="426"/>
      <c r="F5" s="426"/>
      <c r="G5" s="426"/>
    </row>
    <row r="7" spans="1:8">
      <c r="G7" s="63" t="s">
        <v>24</v>
      </c>
    </row>
    <row r="8" spans="1:8" s="48" customFormat="1" ht="103.5">
      <c r="A8" s="435" t="s">
        <v>25</v>
      </c>
      <c r="B8" s="435"/>
      <c r="C8" s="435"/>
      <c r="D8" s="435" t="s">
        <v>13</v>
      </c>
      <c r="E8" s="435"/>
      <c r="F8" s="435" t="s">
        <v>19</v>
      </c>
      <c r="G8" s="149" t="s">
        <v>121</v>
      </c>
    </row>
    <row r="9" spans="1:8" s="48" customFormat="1" ht="34.5">
      <c r="A9" s="45" t="s">
        <v>122</v>
      </c>
      <c r="B9" s="45" t="s">
        <v>123</v>
      </c>
      <c r="C9" s="45" t="s">
        <v>26</v>
      </c>
      <c r="D9" s="45" t="s">
        <v>16</v>
      </c>
      <c r="E9" s="45" t="s">
        <v>56</v>
      </c>
      <c r="F9" s="435"/>
      <c r="G9" s="45" t="s">
        <v>15</v>
      </c>
    </row>
    <row r="10" spans="1:8" s="48" customFormat="1" ht="34.9" customHeight="1">
      <c r="A10" s="44"/>
      <c r="B10" s="44"/>
      <c r="C10" s="44"/>
      <c r="D10" s="45"/>
      <c r="E10" s="45"/>
      <c r="F10" s="16" t="s">
        <v>23</v>
      </c>
      <c r="G10" s="38">
        <f>+G12</f>
        <v>130.9000000001688</v>
      </c>
    </row>
    <row r="11" spans="1:8" s="48" customFormat="1">
      <c r="A11" s="44"/>
      <c r="B11" s="44"/>
      <c r="C11" s="44"/>
      <c r="D11" s="45"/>
      <c r="E11" s="45"/>
      <c r="F11" s="44" t="s">
        <v>42</v>
      </c>
      <c r="G11" s="7"/>
    </row>
    <row r="12" spans="1:8" s="48" customFormat="1" ht="34.5">
      <c r="A12" s="180"/>
      <c r="B12" s="107"/>
      <c r="C12" s="107"/>
      <c r="D12" s="181"/>
      <c r="E12" s="181"/>
      <c r="F12" s="16" t="s">
        <v>59</v>
      </c>
      <c r="G12" s="7">
        <f>+G13</f>
        <v>130.9000000001688</v>
      </c>
      <c r="H12" s="62"/>
    </row>
    <row r="13" spans="1:8" s="48" customFormat="1">
      <c r="A13" s="429" t="s">
        <v>46</v>
      </c>
      <c r="B13" s="434"/>
      <c r="C13" s="437"/>
      <c r="D13" s="439"/>
      <c r="E13" s="437"/>
      <c r="F13" s="380" t="s">
        <v>44</v>
      </c>
      <c r="G13" s="381">
        <f>+G15+G32+G58</f>
        <v>130.9000000001688</v>
      </c>
    </row>
    <row r="14" spans="1:8" s="48" customFormat="1" ht="16.899999999999999" customHeight="1">
      <c r="A14" s="429"/>
      <c r="B14" s="434"/>
      <c r="C14" s="438"/>
      <c r="D14" s="440"/>
      <c r="E14" s="438"/>
      <c r="F14" s="330" t="s">
        <v>20</v>
      </c>
      <c r="G14" s="376"/>
    </row>
    <row r="15" spans="1:8" s="48" customFormat="1" ht="34.5">
      <c r="A15" s="429"/>
      <c r="B15" s="442" t="s">
        <v>615</v>
      </c>
      <c r="C15" s="438"/>
      <c r="D15" s="440"/>
      <c r="E15" s="438"/>
      <c r="F15" s="380" t="s">
        <v>616</v>
      </c>
      <c r="G15" s="376">
        <f t="shared" ref="G15" si="0">+G17</f>
        <v>-44005.1</v>
      </c>
    </row>
    <row r="16" spans="1:8" s="48" customFormat="1" ht="16.899999999999999" customHeight="1">
      <c r="A16" s="429"/>
      <c r="B16" s="443"/>
      <c r="C16" s="419"/>
      <c r="D16" s="440"/>
      <c r="E16" s="438"/>
      <c r="F16" s="330" t="s">
        <v>20</v>
      </c>
      <c r="G16" s="376"/>
    </row>
    <row r="17" spans="1:14" s="48" customFormat="1">
      <c r="A17" s="429"/>
      <c r="B17" s="443"/>
      <c r="C17" s="442" t="s">
        <v>622</v>
      </c>
      <c r="D17" s="440"/>
      <c r="E17" s="438"/>
      <c r="F17" s="380" t="s">
        <v>642</v>
      </c>
      <c r="G17" s="376">
        <f t="shared" ref="G17" si="1">+G19</f>
        <v>-44005.1</v>
      </c>
      <c r="H17" s="49"/>
      <c r="I17" s="49"/>
      <c r="J17" s="49"/>
      <c r="K17" s="49"/>
      <c r="L17" s="49"/>
      <c r="M17" s="49"/>
      <c r="N17" s="49"/>
    </row>
    <row r="18" spans="1:14" s="48" customFormat="1" ht="16.899999999999999" customHeight="1">
      <c r="A18" s="429"/>
      <c r="B18" s="443"/>
      <c r="C18" s="443"/>
      <c r="D18" s="440"/>
      <c r="E18" s="438"/>
      <c r="F18" s="330" t="s">
        <v>20</v>
      </c>
      <c r="G18" s="376"/>
      <c r="H18" s="49"/>
      <c r="I18" s="49"/>
      <c r="J18" s="49"/>
      <c r="K18" s="49"/>
      <c r="L18" s="49"/>
      <c r="M18" s="49"/>
      <c r="N18" s="49"/>
    </row>
    <row r="19" spans="1:14" s="48" customFormat="1" ht="34.5">
      <c r="A19" s="429"/>
      <c r="B19" s="443"/>
      <c r="C19" s="443"/>
      <c r="D19" s="440"/>
      <c r="E19" s="438"/>
      <c r="F19" s="329" t="s">
        <v>43</v>
      </c>
      <c r="G19" s="382">
        <f>+G21</f>
        <v>-44005.1</v>
      </c>
      <c r="H19" s="49"/>
      <c r="I19" s="49"/>
      <c r="J19" s="49"/>
      <c r="K19" s="49"/>
      <c r="L19" s="49"/>
      <c r="M19" s="49"/>
      <c r="N19" s="49"/>
    </row>
    <row r="20" spans="1:14" s="48" customFormat="1" ht="16.899999999999999" customHeight="1">
      <c r="A20" s="429"/>
      <c r="B20" s="443"/>
      <c r="C20" s="443"/>
      <c r="D20" s="441"/>
      <c r="E20" s="419"/>
      <c r="F20" s="329" t="s">
        <v>62</v>
      </c>
      <c r="G20" s="382"/>
      <c r="H20" s="49"/>
      <c r="I20" s="49"/>
      <c r="J20" s="49"/>
      <c r="K20" s="49"/>
      <c r="L20" s="49"/>
      <c r="M20" s="49"/>
      <c r="N20" s="49"/>
    </row>
    <row r="21" spans="1:14" s="48" customFormat="1" ht="18" customHeight="1">
      <c r="A21" s="429"/>
      <c r="B21" s="443"/>
      <c r="C21" s="443"/>
      <c r="D21" s="324">
        <v>1146</v>
      </c>
      <c r="E21" s="432" t="s">
        <v>332</v>
      </c>
      <c r="F21" s="433"/>
      <c r="G21" s="381">
        <f>+G23</f>
        <v>-44005.1</v>
      </c>
      <c r="H21" s="49"/>
      <c r="I21" s="49"/>
      <c r="J21" s="49"/>
      <c r="K21" s="49"/>
      <c r="L21" s="49"/>
      <c r="M21" s="49"/>
      <c r="N21" s="49"/>
    </row>
    <row r="22" spans="1:14" s="48" customFormat="1" ht="16.899999999999999" customHeight="1">
      <c r="A22" s="429"/>
      <c r="B22" s="443"/>
      <c r="C22" s="443"/>
      <c r="D22" s="379"/>
      <c r="E22" s="383"/>
      <c r="F22" s="330" t="s">
        <v>20</v>
      </c>
      <c r="G22" s="384"/>
      <c r="H22" s="49"/>
      <c r="I22" s="49"/>
      <c r="J22" s="49"/>
      <c r="K22" s="49"/>
      <c r="L22" s="49"/>
      <c r="M22" s="49"/>
      <c r="N22" s="49"/>
    </row>
    <row r="23" spans="1:14" s="48" customFormat="1">
      <c r="A23" s="429"/>
      <c r="B23" s="443"/>
      <c r="C23" s="443"/>
      <c r="D23" s="439"/>
      <c r="E23" s="324">
        <v>11010</v>
      </c>
      <c r="F23" s="248" t="s">
        <v>617</v>
      </c>
      <c r="G23" s="385">
        <f>+G25</f>
        <v>-44005.1</v>
      </c>
      <c r="H23" s="49"/>
      <c r="I23" s="49"/>
      <c r="J23" s="49"/>
      <c r="K23" s="49"/>
      <c r="L23" s="49"/>
      <c r="M23" s="49"/>
      <c r="N23" s="49"/>
    </row>
    <row r="24" spans="1:14" s="48" customFormat="1" ht="17.45" customHeight="1">
      <c r="A24" s="429"/>
      <c r="B24" s="443"/>
      <c r="C24" s="443"/>
      <c r="D24" s="440"/>
      <c r="E24" s="431"/>
      <c r="F24" s="330" t="s">
        <v>58</v>
      </c>
      <c r="G24" s="386"/>
    </row>
    <row r="25" spans="1:14" s="51" customFormat="1" ht="34.5">
      <c r="A25" s="429"/>
      <c r="B25" s="443"/>
      <c r="C25" s="443"/>
      <c r="D25" s="440"/>
      <c r="E25" s="431"/>
      <c r="F25" s="387" t="s">
        <v>43</v>
      </c>
      <c r="G25" s="388">
        <f t="shared" ref="G25" si="2">G27</f>
        <v>-44005.1</v>
      </c>
    </row>
    <row r="26" spans="1:14" s="48" customFormat="1" ht="51.75">
      <c r="A26" s="429"/>
      <c r="B26" s="443"/>
      <c r="C26" s="443"/>
      <c r="D26" s="440"/>
      <c r="E26" s="431"/>
      <c r="F26" s="330" t="s">
        <v>48</v>
      </c>
      <c r="G26" s="386"/>
    </row>
    <row r="27" spans="1:14" s="48" customFormat="1" ht="17.45" customHeight="1">
      <c r="A27" s="429"/>
      <c r="B27" s="443"/>
      <c r="C27" s="443"/>
      <c r="D27" s="440"/>
      <c r="E27" s="431"/>
      <c r="F27" s="365" t="s">
        <v>21</v>
      </c>
      <c r="G27" s="386">
        <f t="shared" ref="G27:G28" si="3">G28</f>
        <v>-44005.1</v>
      </c>
    </row>
    <row r="28" spans="1:14" s="48" customFormat="1" ht="17.45" customHeight="1">
      <c r="A28" s="429"/>
      <c r="B28" s="443"/>
      <c r="C28" s="443"/>
      <c r="D28" s="440"/>
      <c r="E28" s="431"/>
      <c r="F28" s="330" t="s">
        <v>22</v>
      </c>
      <c r="G28" s="378">
        <f t="shared" si="3"/>
        <v>-44005.1</v>
      </c>
    </row>
    <row r="29" spans="1:14" s="48" customFormat="1" ht="17.45" customHeight="1">
      <c r="A29" s="429"/>
      <c r="B29" s="443"/>
      <c r="C29" s="443"/>
      <c r="D29" s="440"/>
      <c r="E29" s="431"/>
      <c r="F29" s="330" t="s">
        <v>618</v>
      </c>
      <c r="G29" s="378">
        <f t="shared" ref="G29:G30" si="4">+G30</f>
        <v>-44005.1</v>
      </c>
    </row>
    <row r="30" spans="1:14" s="48" customFormat="1" ht="17.45" customHeight="1">
      <c r="A30" s="429"/>
      <c r="B30" s="443"/>
      <c r="C30" s="443"/>
      <c r="D30" s="440"/>
      <c r="E30" s="431"/>
      <c r="F30" s="330" t="s">
        <v>619</v>
      </c>
      <c r="G30" s="378">
        <f t="shared" si="4"/>
        <v>-44005.1</v>
      </c>
    </row>
    <row r="31" spans="1:14" s="48" customFormat="1" ht="17.45" customHeight="1">
      <c r="A31" s="429"/>
      <c r="B31" s="444"/>
      <c r="C31" s="444"/>
      <c r="D31" s="441"/>
      <c r="E31" s="431"/>
      <c r="F31" s="377" t="s">
        <v>620</v>
      </c>
      <c r="G31" s="378">
        <v>-44005.1</v>
      </c>
    </row>
    <row r="32" spans="1:14" s="48" customFormat="1">
      <c r="A32" s="429"/>
      <c r="B32" s="442" t="s">
        <v>622</v>
      </c>
      <c r="C32" s="409"/>
      <c r="D32" s="439"/>
      <c r="E32" s="437"/>
      <c r="F32" s="380" t="s">
        <v>621</v>
      </c>
      <c r="G32" s="376">
        <f>+G34</f>
        <v>-94981.5</v>
      </c>
    </row>
    <row r="33" spans="1:14" s="48" customFormat="1" ht="16.899999999999999" customHeight="1">
      <c r="A33" s="429"/>
      <c r="B33" s="443"/>
      <c r="C33" s="411"/>
      <c r="D33" s="440"/>
      <c r="E33" s="438"/>
      <c r="F33" s="330" t="s">
        <v>20</v>
      </c>
      <c r="G33" s="376"/>
    </row>
    <row r="34" spans="1:14" s="48" customFormat="1">
      <c r="A34" s="429"/>
      <c r="B34" s="443"/>
      <c r="C34" s="442" t="s">
        <v>615</v>
      </c>
      <c r="D34" s="440"/>
      <c r="E34" s="438"/>
      <c r="F34" s="380" t="s">
        <v>623</v>
      </c>
      <c r="G34" s="376">
        <f t="shared" ref="G34" si="5">+G36</f>
        <v>-94981.5</v>
      </c>
      <c r="H34" s="49"/>
      <c r="I34" s="49"/>
      <c r="J34" s="49"/>
      <c r="K34" s="49"/>
      <c r="L34" s="49"/>
      <c r="M34" s="49"/>
      <c r="N34" s="49"/>
    </row>
    <row r="35" spans="1:14" s="48" customFormat="1" ht="16.899999999999999" customHeight="1">
      <c r="A35" s="429"/>
      <c r="B35" s="443"/>
      <c r="C35" s="443"/>
      <c r="D35" s="440"/>
      <c r="E35" s="438"/>
      <c r="F35" s="330" t="s">
        <v>20</v>
      </c>
      <c r="G35" s="376"/>
      <c r="H35" s="49"/>
      <c r="I35" s="49"/>
      <c r="J35" s="49"/>
      <c r="K35" s="49"/>
      <c r="L35" s="49"/>
      <c r="M35" s="49"/>
      <c r="N35" s="49"/>
    </row>
    <row r="36" spans="1:14" s="48" customFormat="1" ht="34.5">
      <c r="A36" s="429"/>
      <c r="B36" s="443"/>
      <c r="C36" s="443"/>
      <c r="D36" s="440"/>
      <c r="E36" s="438"/>
      <c r="F36" s="329" t="s">
        <v>43</v>
      </c>
      <c r="G36" s="382">
        <f>+G38</f>
        <v>-94981.5</v>
      </c>
      <c r="H36" s="49"/>
      <c r="I36" s="49"/>
      <c r="J36" s="49"/>
      <c r="K36" s="49"/>
      <c r="L36" s="49"/>
      <c r="M36" s="49"/>
      <c r="N36" s="49"/>
    </row>
    <row r="37" spans="1:14" s="48" customFormat="1" ht="16.899999999999999" customHeight="1">
      <c r="A37" s="429"/>
      <c r="B37" s="443"/>
      <c r="C37" s="443"/>
      <c r="D37" s="441"/>
      <c r="E37" s="419"/>
      <c r="F37" s="329" t="s">
        <v>62</v>
      </c>
      <c r="G37" s="382"/>
      <c r="H37" s="49"/>
      <c r="I37" s="49"/>
      <c r="J37" s="49"/>
      <c r="K37" s="49"/>
      <c r="L37" s="49"/>
      <c r="M37" s="49"/>
      <c r="N37" s="49"/>
    </row>
    <row r="38" spans="1:14" s="48" customFormat="1" ht="18" customHeight="1">
      <c r="A38" s="429"/>
      <c r="B38" s="443"/>
      <c r="C38" s="443"/>
      <c r="D38" s="324">
        <v>1146</v>
      </c>
      <c r="E38" s="432" t="s">
        <v>332</v>
      </c>
      <c r="F38" s="433"/>
      <c r="G38" s="381">
        <f>+G40+G49</f>
        <v>-94981.5</v>
      </c>
      <c r="H38" s="49"/>
      <c r="I38" s="49"/>
      <c r="J38" s="49"/>
      <c r="K38" s="49"/>
      <c r="L38" s="49"/>
      <c r="M38" s="49"/>
      <c r="N38" s="49"/>
    </row>
    <row r="39" spans="1:14" s="48" customFormat="1" ht="16.899999999999999" customHeight="1">
      <c r="A39" s="429"/>
      <c r="B39" s="443"/>
      <c r="C39" s="443"/>
      <c r="D39" s="379"/>
      <c r="E39" s="383"/>
      <c r="F39" s="330" t="s">
        <v>20</v>
      </c>
      <c r="G39" s="384"/>
      <c r="H39" s="49"/>
      <c r="I39" s="49"/>
      <c r="J39" s="49"/>
      <c r="K39" s="49"/>
      <c r="L39" s="49"/>
      <c r="M39" s="49"/>
      <c r="N39" s="49"/>
    </row>
    <row r="40" spans="1:14" s="48" customFormat="1">
      <c r="A40" s="429"/>
      <c r="B40" s="443"/>
      <c r="C40" s="443"/>
      <c r="D40" s="439"/>
      <c r="E40" s="392">
        <v>11005</v>
      </c>
      <c r="F40" s="248" t="s">
        <v>643</v>
      </c>
      <c r="G40" s="385">
        <f>+G42</f>
        <v>-26303.4</v>
      </c>
      <c r="H40" s="49"/>
      <c r="I40" s="49"/>
      <c r="J40" s="49"/>
      <c r="K40" s="49"/>
      <c r="L40" s="49"/>
      <c r="M40" s="49"/>
      <c r="N40" s="49"/>
    </row>
    <row r="41" spans="1:14" s="48" customFormat="1" ht="17.45" customHeight="1">
      <c r="A41" s="429"/>
      <c r="B41" s="443"/>
      <c r="C41" s="443"/>
      <c r="D41" s="440"/>
      <c r="E41" s="431"/>
      <c r="F41" s="399" t="s">
        <v>58</v>
      </c>
      <c r="G41" s="386"/>
    </row>
    <row r="42" spans="1:14" s="51" customFormat="1" ht="34.5">
      <c r="A42" s="429"/>
      <c r="B42" s="443"/>
      <c r="C42" s="443"/>
      <c r="D42" s="440"/>
      <c r="E42" s="431"/>
      <c r="F42" s="387" t="s">
        <v>43</v>
      </c>
      <c r="G42" s="388">
        <f t="shared" ref="G42" si="6">G44</f>
        <v>-26303.4</v>
      </c>
    </row>
    <row r="43" spans="1:14" s="48" customFormat="1" ht="51.75">
      <c r="A43" s="429"/>
      <c r="B43" s="443"/>
      <c r="C43" s="443"/>
      <c r="D43" s="440"/>
      <c r="E43" s="431"/>
      <c r="F43" s="399" t="s">
        <v>48</v>
      </c>
      <c r="G43" s="386"/>
    </row>
    <row r="44" spans="1:14" s="48" customFormat="1" ht="17.45" customHeight="1">
      <c r="A44" s="429"/>
      <c r="B44" s="443"/>
      <c r="C44" s="443"/>
      <c r="D44" s="440"/>
      <c r="E44" s="431"/>
      <c r="F44" s="365" t="s">
        <v>21</v>
      </c>
      <c r="G44" s="386">
        <f t="shared" ref="G44:G45" si="7">G45</f>
        <v>-26303.4</v>
      </c>
    </row>
    <row r="45" spans="1:14" s="48" customFormat="1" ht="17.45" customHeight="1">
      <c r="A45" s="429"/>
      <c r="B45" s="443"/>
      <c r="C45" s="443"/>
      <c r="D45" s="440"/>
      <c r="E45" s="431"/>
      <c r="F45" s="399" t="s">
        <v>22</v>
      </c>
      <c r="G45" s="378">
        <f t="shared" si="7"/>
        <v>-26303.4</v>
      </c>
    </row>
    <row r="46" spans="1:14" s="48" customFormat="1" ht="17.45" customHeight="1">
      <c r="A46" s="429"/>
      <c r="B46" s="443"/>
      <c r="C46" s="443"/>
      <c r="D46" s="440"/>
      <c r="E46" s="431"/>
      <c r="F46" s="399" t="s">
        <v>618</v>
      </c>
      <c r="G46" s="378">
        <f t="shared" ref="G46:G47" si="8">+G47</f>
        <v>-26303.4</v>
      </c>
    </row>
    <row r="47" spans="1:14" s="48" customFormat="1" ht="17.45" customHeight="1">
      <c r="A47" s="429"/>
      <c r="B47" s="443"/>
      <c r="C47" s="443"/>
      <c r="D47" s="440"/>
      <c r="E47" s="431"/>
      <c r="F47" s="399" t="s">
        <v>619</v>
      </c>
      <c r="G47" s="378">
        <f t="shared" si="8"/>
        <v>-26303.4</v>
      </c>
    </row>
    <row r="48" spans="1:14" s="48" customFormat="1" ht="17.45" customHeight="1">
      <c r="A48" s="429"/>
      <c r="B48" s="443"/>
      <c r="C48" s="443"/>
      <c r="D48" s="440"/>
      <c r="E48" s="431"/>
      <c r="F48" s="377" t="s">
        <v>620</v>
      </c>
      <c r="G48" s="378">
        <v>-26303.4</v>
      </c>
    </row>
    <row r="49" spans="1:14" s="48" customFormat="1">
      <c r="A49" s="429"/>
      <c r="B49" s="443"/>
      <c r="C49" s="443"/>
      <c r="D49" s="440"/>
      <c r="E49" s="324">
        <v>11011</v>
      </c>
      <c r="F49" s="248" t="s">
        <v>624</v>
      </c>
      <c r="G49" s="385">
        <f>+G51</f>
        <v>-68678.100000000006</v>
      </c>
      <c r="H49" s="49"/>
      <c r="I49" s="49"/>
      <c r="J49" s="49"/>
      <c r="K49" s="49"/>
      <c r="L49" s="49"/>
      <c r="M49" s="49"/>
      <c r="N49" s="49"/>
    </row>
    <row r="50" spans="1:14" s="48" customFormat="1" ht="17.45" customHeight="1">
      <c r="A50" s="429"/>
      <c r="B50" s="443"/>
      <c r="C50" s="443"/>
      <c r="D50" s="440"/>
      <c r="E50" s="431"/>
      <c r="F50" s="330" t="s">
        <v>58</v>
      </c>
      <c r="G50" s="386"/>
    </row>
    <row r="51" spans="1:14" s="51" customFormat="1" ht="34.5">
      <c r="A51" s="429"/>
      <c r="B51" s="443"/>
      <c r="C51" s="443"/>
      <c r="D51" s="440"/>
      <c r="E51" s="431"/>
      <c r="F51" s="387" t="s">
        <v>43</v>
      </c>
      <c r="G51" s="388">
        <f t="shared" ref="G51" si="9">G53</f>
        <v>-68678.100000000006</v>
      </c>
    </row>
    <row r="52" spans="1:14" s="48" customFormat="1" ht="51.75">
      <c r="A52" s="429"/>
      <c r="B52" s="443"/>
      <c r="C52" s="443"/>
      <c r="D52" s="440"/>
      <c r="E52" s="431"/>
      <c r="F52" s="330" t="s">
        <v>48</v>
      </c>
      <c r="G52" s="386"/>
    </row>
    <row r="53" spans="1:14" s="48" customFormat="1" ht="17.45" customHeight="1">
      <c r="A53" s="429"/>
      <c r="B53" s="443"/>
      <c r="C53" s="443"/>
      <c r="D53" s="440"/>
      <c r="E53" s="431"/>
      <c r="F53" s="365" t="s">
        <v>21</v>
      </c>
      <c r="G53" s="386">
        <f t="shared" ref="G53:G54" si="10">G54</f>
        <v>-68678.100000000006</v>
      </c>
    </row>
    <row r="54" spans="1:14" s="48" customFormat="1" ht="17.45" customHeight="1">
      <c r="A54" s="429"/>
      <c r="B54" s="443"/>
      <c r="C54" s="443"/>
      <c r="D54" s="440"/>
      <c r="E54" s="431"/>
      <c r="F54" s="330" t="s">
        <v>22</v>
      </c>
      <c r="G54" s="378">
        <f t="shared" si="10"/>
        <v>-68678.100000000006</v>
      </c>
    </row>
    <row r="55" spans="1:14" s="48" customFormat="1" ht="17.45" customHeight="1">
      <c r="A55" s="429"/>
      <c r="B55" s="443"/>
      <c r="C55" s="443"/>
      <c r="D55" s="440"/>
      <c r="E55" s="431"/>
      <c r="F55" s="330" t="s">
        <v>618</v>
      </c>
      <c r="G55" s="378">
        <f t="shared" ref="G55:G56" si="11">+G56</f>
        <v>-68678.100000000006</v>
      </c>
    </row>
    <row r="56" spans="1:14" s="48" customFormat="1" ht="17.45" customHeight="1">
      <c r="A56" s="429"/>
      <c r="B56" s="443"/>
      <c r="C56" s="443"/>
      <c r="D56" s="440"/>
      <c r="E56" s="431"/>
      <c r="F56" s="330" t="s">
        <v>619</v>
      </c>
      <c r="G56" s="378">
        <f t="shared" si="11"/>
        <v>-68678.100000000006</v>
      </c>
    </row>
    <row r="57" spans="1:14" s="48" customFormat="1" ht="17.45" customHeight="1">
      <c r="A57" s="429"/>
      <c r="B57" s="443"/>
      <c r="C57" s="444"/>
      <c r="D57" s="441"/>
      <c r="E57" s="431"/>
      <c r="F57" s="377" t="s">
        <v>620</v>
      </c>
      <c r="G57" s="378">
        <v>-68678.100000000006</v>
      </c>
    </row>
    <row r="58" spans="1:14" s="48" customFormat="1" ht="34.5">
      <c r="A58" s="429"/>
      <c r="B58" s="429" t="s">
        <v>47</v>
      </c>
      <c r="C58" s="437"/>
      <c r="D58" s="439"/>
      <c r="E58" s="437"/>
      <c r="F58" s="380" t="s">
        <v>45</v>
      </c>
      <c r="G58" s="376">
        <f t="shared" ref="G58" si="12">+G60</f>
        <v>139117.50000000017</v>
      </c>
    </row>
    <row r="59" spans="1:14" s="48" customFormat="1" ht="16.899999999999999" customHeight="1">
      <c r="A59" s="429"/>
      <c r="B59" s="429"/>
      <c r="C59" s="419"/>
      <c r="D59" s="440"/>
      <c r="E59" s="438"/>
      <c r="F59" s="330" t="s">
        <v>20</v>
      </c>
      <c r="G59" s="376"/>
    </row>
    <row r="60" spans="1:14" s="48" customFormat="1" ht="34.5">
      <c r="A60" s="429"/>
      <c r="B60" s="429"/>
      <c r="C60" s="430" t="s">
        <v>27</v>
      </c>
      <c r="D60" s="440"/>
      <c r="E60" s="438"/>
      <c r="F60" s="380" t="s">
        <v>45</v>
      </c>
      <c r="G60" s="376">
        <f t="shared" ref="G60" si="13">+G62</f>
        <v>139117.50000000017</v>
      </c>
      <c r="H60" s="49"/>
      <c r="I60" s="49"/>
      <c r="J60" s="49"/>
      <c r="K60" s="49"/>
      <c r="L60" s="49"/>
      <c r="M60" s="49"/>
      <c r="N60" s="49"/>
    </row>
    <row r="61" spans="1:14" s="48" customFormat="1" ht="16.899999999999999" customHeight="1">
      <c r="A61" s="429"/>
      <c r="B61" s="429"/>
      <c r="C61" s="430"/>
      <c r="D61" s="440"/>
      <c r="E61" s="438"/>
      <c r="F61" s="330" t="s">
        <v>20</v>
      </c>
      <c r="G61" s="376"/>
      <c r="H61" s="49"/>
      <c r="I61" s="49"/>
      <c r="J61" s="49"/>
      <c r="K61" s="49"/>
      <c r="L61" s="49"/>
      <c r="M61" s="49"/>
      <c r="N61" s="49"/>
    </row>
    <row r="62" spans="1:14" s="48" customFormat="1" ht="34.5">
      <c r="A62" s="429"/>
      <c r="B62" s="429"/>
      <c r="C62" s="430"/>
      <c r="D62" s="440"/>
      <c r="E62" s="438"/>
      <c r="F62" s="329" t="s">
        <v>43</v>
      </c>
      <c r="G62" s="382">
        <f>+G64+G75+G86+G106</f>
        <v>139117.50000000017</v>
      </c>
      <c r="H62" s="49"/>
      <c r="I62" s="49"/>
      <c r="J62" s="49"/>
      <c r="K62" s="49"/>
      <c r="L62" s="49"/>
      <c r="M62" s="49"/>
      <c r="N62" s="49"/>
    </row>
    <row r="63" spans="1:14" s="48" customFormat="1" ht="16.899999999999999" customHeight="1">
      <c r="A63" s="429"/>
      <c r="B63" s="429"/>
      <c r="C63" s="430"/>
      <c r="D63" s="441"/>
      <c r="E63" s="419"/>
      <c r="F63" s="329" t="s">
        <v>62</v>
      </c>
      <c r="G63" s="382"/>
      <c r="H63" s="49"/>
      <c r="I63" s="49"/>
      <c r="J63" s="49"/>
      <c r="K63" s="49"/>
      <c r="L63" s="49"/>
      <c r="M63" s="49"/>
      <c r="N63" s="49"/>
    </row>
    <row r="64" spans="1:14" s="48" customFormat="1" ht="18" customHeight="1">
      <c r="A64" s="429"/>
      <c r="B64" s="429"/>
      <c r="C64" s="430"/>
      <c r="D64" s="324">
        <v>1045</v>
      </c>
      <c r="E64" s="432" t="s">
        <v>334</v>
      </c>
      <c r="F64" s="433"/>
      <c r="G64" s="381">
        <f>+G66</f>
        <v>-25649.4</v>
      </c>
      <c r="H64" s="49"/>
      <c r="I64" s="49"/>
      <c r="J64" s="49"/>
      <c r="K64" s="49"/>
      <c r="L64" s="49"/>
      <c r="M64" s="49"/>
      <c r="N64" s="49"/>
    </row>
    <row r="65" spans="1:14" s="48" customFormat="1" ht="16.899999999999999" customHeight="1">
      <c r="A65" s="429"/>
      <c r="B65" s="429"/>
      <c r="C65" s="430"/>
      <c r="D65" s="379"/>
      <c r="E65" s="383"/>
      <c r="F65" s="330" t="s">
        <v>20</v>
      </c>
      <c r="G65" s="384"/>
      <c r="H65" s="49"/>
      <c r="I65" s="49"/>
      <c r="J65" s="49"/>
      <c r="K65" s="49"/>
      <c r="L65" s="49"/>
      <c r="M65" s="49"/>
      <c r="N65" s="49"/>
    </row>
    <row r="66" spans="1:14" s="48" customFormat="1" ht="69">
      <c r="A66" s="429"/>
      <c r="B66" s="429"/>
      <c r="C66" s="430"/>
      <c r="D66" s="436"/>
      <c r="E66" s="324">
        <v>32001</v>
      </c>
      <c r="F66" s="248" t="s">
        <v>327</v>
      </c>
      <c r="G66" s="385">
        <f>+G68</f>
        <v>-25649.4</v>
      </c>
      <c r="H66" s="49"/>
      <c r="I66" s="49"/>
      <c r="J66" s="49"/>
      <c r="K66" s="49"/>
      <c r="L66" s="49"/>
      <c r="M66" s="49"/>
      <c r="N66" s="49"/>
    </row>
    <row r="67" spans="1:14" s="48" customFormat="1" ht="17.45" customHeight="1">
      <c r="A67" s="429"/>
      <c r="B67" s="429"/>
      <c r="C67" s="430"/>
      <c r="D67" s="436"/>
      <c r="E67" s="431"/>
      <c r="F67" s="330" t="s">
        <v>58</v>
      </c>
      <c r="G67" s="386"/>
    </row>
    <row r="68" spans="1:14" s="51" customFormat="1">
      <c r="A68" s="429"/>
      <c r="B68" s="429"/>
      <c r="C68" s="430"/>
      <c r="D68" s="436"/>
      <c r="E68" s="431"/>
      <c r="F68" s="387" t="s">
        <v>71</v>
      </c>
      <c r="G68" s="388">
        <f t="shared" ref="G68" si="14">G70</f>
        <v>-25649.4</v>
      </c>
    </row>
    <row r="69" spans="1:14" s="48" customFormat="1" ht="51.75">
      <c r="A69" s="429"/>
      <c r="B69" s="429"/>
      <c r="C69" s="430"/>
      <c r="D69" s="436"/>
      <c r="E69" s="431"/>
      <c r="F69" s="330" t="s">
        <v>48</v>
      </c>
      <c r="G69" s="386"/>
    </row>
    <row r="70" spans="1:14" s="48" customFormat="1" ht="17.45" customHeight="1">
      <c r="A70" s="429"/>
      <c r="B70" s="429"/>
      <c r="C70" s="430"/>
      <c r="D70" s="436"/>
      <c r="E70" s="431"/>
      <c r="F70" s="365" t="s">
        <v>49</v>
      </c>
      <c r="G70" s="386">
        <f t="shared" ref="G70:G71" si="15">G71</f>
        <v>-25649.4</v>
      </c>
    </row>
    <row r="71" spans="1:14" s="48" customFormat="1" ht="17.45" customHeight="1">
      <c r="A71" s="429"/>
      <c r="B71" s="429"/>
      <c r="C71" s="430"/>
      <c r="D71" s="436"/>
      <c r="E71" s="431"/>
      <c r="F71" s="330" t="s">
        <v>106</v>
      </c>
      <c r="G71" s="378">
        <f t="shared" si="15"/>
        <v>-25649.4</v>
      </c>
    </row>
    <row r="72" spans="1:14" s="48" customFormat="1" ht="17.45" customHeight="1">
      <c r="A72" s="429"/>
      <c r="B72" s="429"/>
      <c r="C72" s="430"/>
      <c r="D72" s="436"/>
      <c r="E72" s="431"/>
      <c r="F72" s="330" t="s">
        <v>107</v>
      </c>
      <c r="G72" s="378">
        <f t="shared" ref="G72:G73" si="16">+G73</f>
        <v>-25649.4</v>
      </c>
    </row>
    <row r="73" spans="1:14" s="48" customFormat="1" ht="17.45" customHeight="1">
      <c r="A73" s="429"/>
      <c r="B73" s="429"/>
      <c r="C73" s="430"/>
      <c r="D73" s="436"/>
      <c r="E73" s="431"/>
      <c r="F73" s="330" t="s">
        <v>149</v>
      </c>
      <c r="G73" s="378">
        <f t="shared" si="16"/>
        <v>-25649.4</v>
      </c>
    </row>
    <row r="74" spans="1:14" s="48" customFormat="1" ht="17.45" customHeight="1">
      <c r="A74" s="429"/>
      <c r="B74" s="429"/>
      <c r="C74" s="430"/>
      <c r="D74" s="436"/>
      <c r="E74" s="431"/>
      <c r="F74" s="377" t="s">
        <v>150</v>
      </c>
      <c r="G74" s="378">
        <f>+'Հավելված N 4'!E16</f>
        <v>-25649.4</v>
      </c>
    </row>
    <row r="75" spans="1:14" s="48" customFormat="1" ht="18" customHeight="1">
      <c r="A75" s="429"/>
      <c r="B75" s="429"/>
      <c r="C75" s="430"/>
      <c r="D75" s="324">
        <v>1111</v>
      </c>
      <c r="E75" s="432" t="s">
        <v>333</v>
      </c>
      <c r="F75" s="433"/>
      <c r="G75" s="381">
        <f>+G77</f>
        <v>-37995.599999999999</v>
      </c>
      <c r="H75" s="49"/>
      <c r="I75" s="49"/>
      <c r="J75" s="49"/>
      <c r="K75" s="49"/>
      <c r="L75" s="49"/>
      <c r="M75" s="49"/>
      <c r="N75" s="49"/>
    </row>
    <row r="76" spans="1:14" s="48" customFormat="1" ht="16.899999999999999" customHeight="1">
      <c r="A76" s="429"/>
      <c r="B76" s="429"/>
      <c r="C76" s="430"/>
      <c r="D76" s="379"/>
      <c r="E76" s="383"/>
      <c r="F76" s="330" t="s">
        <v>20</v>
      </c>
      <c r="G76" s="384"/>
      <c r="H76" s="49"/>
      <c r="I76" s="49"/>
      <c r="J76" s="49"/>
      <c r="K76" s="49"/>
      <c r="L76" s="49"/>
      <c r="M76" s="49"/>
      <c r="N76" s="49"/>
    </row>
    <row r="77" spans="1:14" s="48" customFormat="1" ht="51.75">
      <c r="A77" s="429"/>
      <c r="B77" s="429"/>
      <c r="C77" s="430"/>
      <c r="D77" s="436"/>
      <c r="E77" s="324">
        <v>32001</v>
      </c>
      <c r="F77" s="248" t="s">
        <v>276</v>
      </c>
      <c r="G77" s="385">
        <f>+G79</f>
        <v>-37995.599999999999</v>
      </c>
      <c r="H77" s="49"/>
      <c r="I77" s="49"/>
      <c r="J77" s="49"/>
      <c r="K77" s="49"/>
      <c r="L77" s="49"/>
      <c r="M77" s="49"/>
      <c r="N77" s="49"/>
    </row>
    <row r="78" spans="1:14" s="48" customFormat="1" ht="17.45" customHeight="1">
      <c r="A78" s="429"/>
      <c r="B78" s="429"/>
      <c r="C78" s="430"/>
      <c r="D78" s="436"/>
      <c r="E78" s="431"/>
      <c r="F78" s="330" t="s">
        <v>58</v>
      </c>
      <c r="G78" s="386"/>
    </row>
    <row r="79" spans="1:14" s="51" customFormat="1">
      <c r="A79" s="429"/>
      <c r="B79" s="429"/>
      <c r="C79" s="430"/>
      <c r="D79" s="436"/>
      <c r="E79" s="431"/>
      <c r="F79" s="387" t="s">
        <v>71</v>
      </c>
      <c r="G79" s="388">
        <f t="shared" ref="G79" si="17">G81</f>
        <v>-37995.599999999999</v>
      </c>
    </row>
    <row r="80" spans="1:14" s="48" customFormat="1" ht="51.75">
      <c r="A80" s="429"/>
      <c r="B80" s="429"/>
      <c r="C80" s="430"/>
      <c r="D80" s="436"/>
      <c r="E80" s="431"/>
      <c r="F80" s="330" t="s">
        <v>48</v>
      </c>
      <c r="G80" s="386"/>
    </row>
    <row r="81" spans="1:14" s="48" customFormat="1" ht="17.45" customHeight="1">
      <c r="A81" s="429"/>
      <c r="B81" s="429"/>
      <c r="C81" s="430"/>
      <c r="D81" s="436"/>
      <c r="E81" s="431"/>
      <c r="F81" s="365" t="s">
        <v>49</v>
      </c>
      <c r="G81" s="386">
        <f t="shared" ref="G81:G82" si="18">G82</f>
        <v>-37995.599999999999</v>
      </c>
    </row>
    <row r="82" spans="1:14" s="48" customFormat="1" ht="17.45" customHeight="1">
      <c r="A82" s="429"/>
      <c r="B82" s="429"/>
      <c r="C82" s="430"/>
      <c r="D82" s="436"/>
      <c r="E82" s="431"/>
      <c r="F82" s="330" t="s">
        <v>106</v>
      </c>
      <c r="G82" s="378">
        <f t="shared" si="18"/>
        <v>-37995.599999999999</v>
      </c>
    </row>
    <row r="83" spans="1:14" s="48" customFormat="1" ht="17.45" customHeight="1">
      <c r="A83" s="429"/>
      <c r="B83" s="429"/>
      <c r="C83" s="430"/>
      <c r="D83" s="436"/>
      <c r="E83" s="431"/>
      <c r="F83" s="330" t="s">
        <v>107</v>
      </c>
      <c r="G83" s="378">
        <f t="shared" ref="G83:G84" si="19">+G84</f>
        <v>-37995.599999999999</v>
      </c>
    </row>
    <row r="84" spans="1:14" s="48" customFormat="1" ht="17.45" customHeight="1">
      <c r="A84" s="429"/>
      <c r="B84" s="429"/>
      <c r="C84" s="430"/>
      <c r="D84" s="436"/>
      <c r="E84" s="431"/>
      <c r="F84" s="330" t="s">
        <v>108</v>
      </c>
      <c r="G84" s="378">
        <f t="shared" si="19"/>
        <v>-37995.599999999999</v>
      </c>
    </row>
    <row r="85" spans="1:14" s="48" customFormat="1" ht="17.45" customHeight="1">
      <c r="A85" s="429"/>
      <c r="B85" s="429"/>
      <c r="C85" s="430"/>
      <c r="D85" s="436"/>
      <c r="E85" s="431"/>
      <c r="F85" s="377" t="s">
        <v>109</v>
      </c>
      <c r="G85" s="378">
        <f>+'Հավելված N 4'!E22</f>
        <v>-37995.599999999999</v>
      </c>
    </row>
    <row r="86" spans="1:14" s="48" customFormat="1">
      <c r="A86" s="429"/>
      <c r="B86" s="429"/>
      <c r="C86" s="430"/>
      <c r="D86" s="324">
        <v>1163</v>
      </c>
      <c r="E86" s="432" t="s">
        <v>148</v>
      </c>
      <c r="F86" s="433"/>
      <c r="G86" s="381">
        <f>+G88+G97</f>
        <v>-281191.2</v>
      </c>
      <c r="H86" s="49"/>
      <c r="I86" s="49"/>
      <c r="J86" s="49"/>
      <c r="K86" s="49"/>
      <c r="L86" s="49"/>
      <c r="M86" s="49"/>
      <c r="N86" s="49"/>
    </row>
    <row r="87" spans="1:14" s="48" customFormat="1" ht="16.899999999999999" customHeight="1">
      <c r="A87" s="429"/>
      <c r="B87" s="429"/>
      <c r="C87" s="430"/>
      <c r="D87" s="379"/>
      <c r="E87" s="383"/>
      <c r="F87" s="330" t="s">
        <v>20</v>
      </c>
      <c r="G87" s="384"/>
      <c r="H87" s="49"/>
      <c r="I87" s="49"/>
      <c r="J87" s="49"/>
      <c r="K87" s="49"/>
      <c r="L87" s="49"/>
      <c r="M87" s="49"/>
      <c r="N87" s="49"/>
    </row>
    <row r="88" spans="1:14" s="48" customFormat="1">
      <c r="A88" s="429"/>
      <c r="B88" s="429"/>
      <c r="C88" s="430"/>
      <c r="D88" s="436"/>
      <c r="E88" s="324">
        <v>32001</v>
      </c>
      <c r="F88" s="380" t="s">
        <v>207</v>
      </c>
      <c r="G88" s="385">
        <f>+G90</f>
        <v>-218786.90000000002</v>
      </c>
      <c r="H88" s="49"/>
      <c r="I88" s="49"/>
      <c r="J88" s="49"/>
      <c r="K88" s="49"/>
      <c r="L88" s="49"/>
      <c r="M88" s="49"/>
      <c r="N88" s="49"/>
    </row>
    <row r="89" spans="1:14" s="48" customFormat="1" ht="17.45" customHeight="1">
      <c r="A89" s="429"/>
      <c r="B89" s="429"/>
      <c r="C89" s="430"/>
      <c r="D89" s="436"/>
      <c r="E89" s="431"/>
      <c r="F89" s="330" t="s">
        <v>58</v>
      </c>
      <c r="G89" s="386"/>
    </row>
    <row r="90" spans="1:14" s="51" customFormat="1">
      <c r="A90" s="429"/>
      <c r="B90" s="429"/>
      <c r="C90" s="430"/>
      <c r="D90" s="436"/>
      <c r="E90" s="431"/>
      <c r="F90" s="387" t="s">
        <v>71</v>
      </c>
      <c r="G90" s="388">
        <f t="shared" ref="G90" si="20">G92</f>
        <v>-218786.90000000002</v>
      </c>
    </row>
    <row r="91" spans="1:14" s="48" customFormat="1" ht="51.75">
      <c r="A91" s="429"/>
      <c r="B91" s="429"/>
      <c r="C91" s="430"/>
      <c r="D91" s="436"/>
      <c r="E91" s="431"/>
      <c r="F91" s="330" t="s">
        <v>48</v>
      </c>
      <c r="G91" s="386"/>
    </row>
    <row r="92" spans="1:14" s="48" customFormat="1" ht="17.45" customHeight="1">
      <c r="A92" s="429"/>
      <c r="B92" s="429"/>
      <c r="C92" s="430"/>
      <c r="D92" s="436"/>
      <c r="E92" s="431"/>
      <c r="F92" s="365" t="s">
        <v>49</v>
      </c>
      <c r="G92" s="386">
        <f t="shared" ref="G92:G93" si="21">G93</f>
        <v>-218786.90000000002</v>
      </c>
    </row>
    <row r="93" spans="1:14" s="48" customFormat="1" ht="17.45" customHeight="1">
      <c r="A93" s="429"/>
      <c r="B93" s="429"/>
      <c r="C93" s="430"/>
      <c r="D93" s="436"/>
      <c r="E93" s="431"/>
      <c r="F93" s="330" t="s">
        <v>106</v>
      </c>
      <c r="G93" s="378">
        <f t="shared" si="21"/>
        <v>-218786.90000000002</v>
      </c>
    </row>
    <row r="94" spans="1:14" s="48" customFormat="1" ht="17.45" customHeight="1">
      <c r="A94" s="429"/>
      <c r="B94" s="429"/>
      <c r="C94" s="430"/>
      <c r="D94" s="436"/>
      <c r="E94" s="431"/>
      <c r="F94" s="330" t="s">
        <v>107</v>
      </c>
      <c r="G94" s="378">
        <f t="shared" ref="G94:G95" si="22">+G95</f>
        <v>-218786.90000000002</v>
      </c>
    </row>
    <row r="95" spans="1:14" s="48" customFormat="1" ht="17.45" customHeight="1">
      <c r="A95" s="429"/>
      <c r="B95" s="429"/>
      <c r="C95" s="430"/>
      <c r="D95" s="436"/>
      <c r="E95" s="431"/>
      <c r="F95" s="330" t="s">
        <v>108</v>
      </c>
      <c r="G95" s="378">
        <f t="shared" si="22"/>
        <v>-218786.90000000002</v>
      </c>
    </row>
    <row r="96" spans="1:14" s="48" customFormat="1" ht="17.45" customHeight="1">
      <c r="A96" s="429"/>
      <c r="B96" s="429"/>
      <c r="C96" s="430"/>
      <c r="D96" s="436"/>
      <c r="E96" s="431"/>
      <c r="F96" s="377" t="s">
        <v>147</v>
      </c>
      <c r="G96" s="378">
        <f>+'Հավելված N 4'!E28</f>
        <v>-218786.90000000002</v>
      </c>
    </row>
    <row r="97" spans="1:14" s="48" customFormat="1">
      <c r="A97" s="429"/>
      <c r="B97" s="429"/>
      <c r="C97" s="430"/>
      <c r="D97" s="436"/>
      <c r="E97" s="324">
        <v>32002</v>
      </c>
      <c r="F97" s="248" t="s">
        <v>268</v>
      </c>
      <c r="G97" s="385">
        <f>+G99</f>
        <v>-62404.3</v>
      </c>
      <c r="H97" s="49"/>
      <c r="I97" s="49"/>
      <c r="J97" s="49"/>
      <c r="K97" s="49"/>
      <c r="L97" s="49"/>
      <c r="M97" s="49"/>
      <c r="N97" s="49"/>
    </row>
    <row r="98" spans="1:14" s="48" customFormat="1" ht="17.45" customHeight="1">
      <c r="A98" s="429"/>
      <c r="B98" s="429"/>
      <c r="C98" s="430"/>
      <c r="D98" s="436"/>
      <c r="E98" s="431"/>
      <c r="F98" s="330" t="s">
        <v>58</v>
      </c>
      <c r="G98" s="386"/>
    </row>
    <row r="99" spans="1:14" s="51" customFormat="1">
      <c r="A99" s="429"/>
      <c r="B99" s="429"/>
      <c r="C99" s="430"/>
      <c r="D99" s="436"/>
      <c r="E99" s="431"/>
      <c r="F99" s="387" t="s">
        <v>71</v>
      </c>
      <c r="G99" s="388">
        <f t="shared" ref="G99" si="23">G101</f>
        <v>-62404.3</v>
      </c>
    </row>
    <row r="100" spans="1:14" s="48" customFormat="1" ht="51.75">
      <c r="A100" s="429"/>
      <c r="B100" s="429"/>
      <c r="C100" s="430"/>
      <c r="D100" s="436"/>
      <c r="E100" s="431"/>
      <c r="F100" s="330" t="s">
        <v>48</v>
      </c>
      <c r="G100" s="386"/>
    </row>
    <row r="101" spans="1:14" s="48" customFormat="1" ht="17.45" customHeight="1">
      <c r="A101" s="429"/>
      <c r="B101" s="429"/>
      <c r="C101" s="430"/>
      <c r="D101" s="436"/>
      <c r="E101" s="431"/>
      <c r="F101" s="365" t="s">
        <v>49</v>
      </c>
      <c r="G101" s="386">
        <f t="shared" ref="G101:G102" si="24">G102</f>
        <v>-62404.3</v>
      </c>
    </row>
    <row r="102" spans="1:14" s="48" customFormat="1" ht="17.45" customHeight="1">
      <c r="A102" s="429"/>
      <c r="B102" s="429"/>
      <c r="C102" s="430"/>
      <c r="D102" s="436"/>
      <c r="E102" s="431"/>
      <c r="F102" s="330" t="s">
        <v>106</v>
      </c>
      <c r="G102" s="378">
        <f t="shared" si="24"/>
        <v>-62404.3</v>
      </c>
    </row>
    <row r="103" spans="1:14" s="48" customFormat="1" ht="17.45" customHeight="1">
      <c r="A103" s="429"/>
      <c r="B103" s="429"/>
      <c r="C103" s="430"/>
      <c r="D103" s="436"/>
      <c r="E103" s="431"/>
      <c r="F103" s="330" t="s">
        <v>107</v>
      </c>
      <c r="G103" s="378">
        <f t="shared" ref="G103:G104" si="25">+G104</f>
        <v>-62404.3</v>
      </c>
    </row>
    <row r="104" spans="1:14" s="48" customFormat="1" ht="17.45" customHeight="1">
      <c r="A104" s="429"/>
      <c r="B104" s="429"/>
      <c r="C104" s="430"/>
      <c r="D104" s="436"/>
      <c r="E104" s="431"/>
      <c r="F104" s="330" t="s">
        <v>108</v>
      </c>
      <c r="G104" s="378">
        <f t="shared" si="25"/>
        <v>-62404.3</v>
      </c>
    </row>
    <row r="105" spans="1:14" s="48" customFormat="1" ht="17.45" customHeight="1">
      <c r="A105" s="429"/>
      <c r="B105" s="429"/>
      <c r="C105" s="430"/>
      <c r="D105" s="436"/>
      <c r="E105" s="431"/>
      <c r="F105" s="377" t="s">
        <v>109</v>
      </c>
      <c r="G105" s="378">
        <f>+'Հավելված N 4'!E36</f>
        <v>-62404.3</v>
      </c>
    </row>
    <row r="106" spans="1:14" s="48" customFormat="1">
      <c r="A106" s="429"/>
      <c r="B106" s="429"/>
      <c r="C106" s="430"/>
      <c r="D106" s="430">
        <v>1183</v>
      </c>
      <c r="E106" s="432" t="s">
        <v>110</v>
      </c>
      <c r="F106" s="433"/>
      <c r="G106" s="381">
        <f>+G108+G166+G175+G186+G195</f>
        <v>483953.70000000019</v>
      </c>
      <c r="H106" s="49"/>
      <c r="I106" s="49"/>
      <c r="J106" s="49"/>
      <c r="K106" s="49"/>
      <c r="L106" s="49"/>
      <c r="M106" s="49"/>
      <c r="N106" s="49"/>
    </row>
    <row r="107" spans="1:14" s="48" customFormat="1" ht="16.899999999999999" customHeight="1">
      <c r="A107" s="429"/>
      <c r="B107" s="429"/>
      <c r="C107" s="430"/>
      <c r="D107" s="430"/>
      <c r="E107" s="383"/>
      <c r="F107" s="330" t="s">
        <v>20</v>
      </c>
      <c r="G107" s="384"/>
      <c r="H107" s="49"/>
      <c r="I107" s="49"/>
      <c r="J107" s="49"/>
      <c r="K107" s="49"/>
      <c r="L107" s="49"/>
      <c r="M107" s="49"/>
      <c r="N107" s="49"/>
    </row>
    <row r="108" spans="1:14" s="257" customFormat="1" ht="35.450000000000003" customHeight="1">
      <c r="A108" s="429"/>
      <c r="B108" s="429"/>
      <c r="C108" s="430"/>
      <c r="D108" s="430"/>
      <c r="E108" s="324">
        <v>32001</v>
      </c>
      <c r="F108" s="380" t="s">
        <v>137</v>
      </c>
      <c r="G108" s="385">
        <f>+G110+G117+G124+G131+G138+G145+G152+G159</f>
        <v>1677238.6000000003</v>
      </c>
      <c r="H108" s="256"/>
      <c r="I108" s="256"/>
      <c r="J108" s="256"/>
      <c r="K108" s="256"/>
      <c r="L108" s="256"/>
      <c r="M108" s="256"/>
      <c r="N108" s="256"/>
    </row>
    <row r="109" spans="1:14" s="257" customFormat="1" ht="17.45" customHeight="1">
      <c r="A109" s="429"/>
      <c r="B109" s="429"/>
      <c r="C109" s="430"/>
      <c r="D109" s="430"/>
      <c r="E109" s="431"/>
      <c r="F109" s="330" t="s">
        <v>58</v>
      </c>
      <c r="G109" s="386"/>
    </row>
    <row r="110" spans="1:14" s="258" customFormat="1">
      <c r="A110" s="429"/>
      <c r="B110" s="429"/>
      <c r="C110" s="430"/>
      <c r="D110" s="430"/>
      <c r="E110" s="431"/>
      <c r="F110" s="387" t="s">
        <v>422</v>
      </c>
      <c r="G110" s="388">
        <f t="shared" ref="G110" si="26">G112</f>
        <v>230624.80000000002</v>
      </c>
    </row>
    <row r="111" spans="1:14" s="257" customFormat="1" ht="51.75">
      <c r="A111" s="429"/>
      <c r="B111" s="429"/>
      <c r="C111" s="430"/>
      <c r="D111" s="430"/>
      <c r="E111" s="431"/>
      <c r="F111" s="330" t="s">
        <v>48</v>
      </c>
      <c r="G111" s="386"/>
    </row>
    <row r="112" spans="1:14" s="257" customFormat="1" ht="17.45" customHeight="1">
      <c r="A112" s="429"/>
      <c r="B112" s="429"/>
      <c r="C112" s="430"/>
      <c r="D112" s="430"/>
      <c r="E112" s="431"/>
      <c r="F112" s="365" t="s">
        <v>49</v>
      </c>
      <c r="G112" s="386">
        <f t="shared" ref="G112:G113" si="27">G113</f>
        <v>230624.80000000002</v>
      </c>
    </row>
    <row r="113" spans="1:7" s="257" customFormat="1" ht="17.45" customHeight="1">
      <c r="A113" s="429"/>
      <c r="B113" s="429"/>
      <c r="C113" s="430"/>
      <c r="D113" s="430"/>
      <c r="E113" s="431"/>
      <c r="F113" s="330" t="s">
        <v>106</v>
      </c>
      <c r="G113" s="378">
        <f t="shared" si="27"/>
        <v>230624.80000000002</v>
      </c>
    </row>
    <row r="114" spans="1:7" s="257" customFormat="1" ht="17.45" customHeight="1">
      <c r="A114" s="429"/>
      <c r="B114" s="429"/>
      <c r="C114" s="430"/>
      <c r="D114" s="430"/>
      <c r="E114" s="431"/>
      <c r="F114" s="330" t="s">
        <v>107</v>
      </c>
      <c r="G114" s="378">
        <f t="shared" ref="G114:G115" si="28">+G115</f>
        <v>230624.80000000002</v>
      </c>
    </row>
    <row r="115" spans="1:7" s="257" customFormat="1" ht="17.45" customHeight="1">
      <c r="A115" s="429"/>
      <c r="B115" s="429"/>
      <c r="C115" s="430"/>
      <c r="D115" s="430"/>
      <c r="E115" s="431"/>
      <c r="F115" s="330" t="s">
        <v>108</v>
      </c>
      <c r="G115" s="378">
        <f t="shared" si="28"/>
        <v>230624.80000000002</v>
      </c>
    </row>
    <row r="116" spans="1:7" s="257" customFormat="1" ht="17.45" customHeight="1">
      <c r="A116" s="429"/>
      <c r="B116" s="429"/>
      <c r="C116" s="430"/>
      <c r="D116" s="430"/>
      <c r="E116" s="431"/>
      <c r="F116" s="377" t="s">
        <v>109</v>
      </c>
      <c r="G116" s="378">
        <f>+'Հավելված N 4'!E43</f>
        <v>230624.80000000002</v>
      </c>
    </row>
    <row r="117" spans="1:7" s="258" customFormat="1">
      <c r="A117" s="429"/>
      <c r="B117" s="429"/>
      <c r="C117" s="430"/>
      <c r="D117" s="430"/>
      <c r="E117" s="431"/>
      <c r="F117" s="387" t="s">
        <v>159</v>
      </c>
      <c r="G117" s="388">
        <f t="shared" ref="G117" si="29">G119</f>
        <v>128400.6</v>
      </c>
    </row>
    <row r="118" spans="1:7" s="257" customFormat="1" ht="51.75">
      <c r="A118" s="429"/>
      <c r="B118" s="429"/>
      <c r="C118" s="430"/>
      <c r="D118" s="430"/>
      <c r="E118" s="431"/>
      <c r="F118" s="330" t="s">
        <v>48</v>
      </c>
      <c r="G118" s="386"/>
    </row>
    <row r="119" spans="1:7" s="257" customFormat="1" ht="17.45" customHeight="1">
      <c r="A119" s="429"/>
      <c r="B119" s="429"/>
      <c r="C119" s="430"/>
      <c r="D119" s="430"/>
      <c r="E119" s="431"/>
      <c r="F119" s="365" t="s">
        <v>49</v>
      </c>
      <c r="G119" s="386">
        <f t="shared" ref="G119:G120" si="30">G120</f>
        <v>128400.6</v>
      </c>
    </row>
    <row r="120" spans="1:7" s="257" customFormat="1" ht="17.45" customHeight="1">
      <c r="A120" s="429"/>
      <c r="B120" s="429"/>
      <c r="C120" s="430"/>
      <c r="D120" s="430"/>
      <c r="E120" s="431"/>
      <c r="F120" s="330" t="s">
        <v>106</v>
      </c>
      <c r="G120" s="378">
        <f t="shared" si="30"/>
        <v>128400.6</v>
      </c>
    </row>
    <row r="121" spans="1:7" s="257" customFormat="1" ht="17.45" customHeight="1">
      <c r="A121" s="429"/>
      <c r="B121" s="429"/>
      <c r="C121" s="430"/>
      <c r="D121" s="430"/>
      <c r="E121" s="431"/>
      <c r="F121" s="330" t="s">
        <v>107</v>
      </c>
      <c r="G121" s="378">
        <f t="shared" ref="G121:G122" si="31">+G122</f>
        <v>128400.6</v>
      </c>
    </row>
    <row r="122" spans="1:7" s="257" customFormat="1" ht="17.45" customHeight="1">
      <c r="A122" s="429"/>
      <c r="B122" s="429"/>
      <c r="C122" s="430"/>
      <c r="D122" s="430"/>
      <c r="E122" s="431"/>
      <c r="F122" s="330" t="s">
        <v>108</v>
      </c>
      <c r="G122" s="378">
        <f t="shared" si="31"/>
        <v>128400.6</v>
      </c>
    </row>
    <row r="123" spans="1:7" s="257" customFormat="1" ht="17.45" customHeight="1">
      <c r="A123" s="429"/>
      <c r="B123" s="429"/>
      <c r="C123" s="430"/>
      <c r="D123" s="430"/>
      <c r="E123" s="431"/>
      <c r="F123" s="377" t="s">
        <v>109</v>
      </c>
      <c r="G123" s="378">
        <f>+'Հավելված N 4'!E59</f>
        <v>128400.6</v>
      </c>
    </row>
    <row r="124" spans="1:7" s="258" customFormat="1">
      <c r="A124" s="429"/>
      <c r="B124" s="429"/>
      <c r="C124" s="430"/>
      <c r="D124" s="430"/>
      <c r="E124" s="431"/>
      <c r="F124" s="387" t="s">
        <v>167</v>
      </c>
      <c r="G124" s="388">
        <f t="shared" ref="G124" si="32">G126</f>
        <v>130801.19999999998</v>
      </c>
    </row>
    <row r="125" spans="1:7" s="257" customFormat="1" ht="51.75">
      <c r="A125" s="429"/>
      <c r="B125" s="429"/>
      <c r="C125" s="430"/>
      <c r="D125" s="430"/>
      <c r="E125" s="431"/>
      <c r="F125" s="330" t="s">
        <v>48</v>
      </c>
      <c r="G125" s="386"/>
    </row>
    <row r="126" spans="1:7" s="257" customFormat="1" ht="17.45" customHeight="1">
      <c r="A126" s="429"/>
      <c r="B126" s="429"/>
      <c r="C126" s="430"/>
      <c r="D126" s="430"/>
      <c r="E126" s="431"/>
      <c r="F126" s="365" t="s">
        <v>49</v>
      </c>
      <c r="G126" s="386">
        <f t="shared" ref="G126:G127" si="33">G127</f>
        <v>130801.19999999998</v>
      </c>
    </row>
    <row r="127" spans="1:7" s="257" customFormat="1" ht="17.45" customHeight="1">
      <c r="A127" s="429"/>
      <c r="B127" s="429"/>
      <c r="C127" s="430"/>
      <c r="D127" s="430"/>
      <c r="E127" s="431"/>
      <c r="F127" s="330" t="s">
        <v>22</v>
      </c>
      <c r="G127" s="378">
        <f t="shared" si="33"/>
        <v>130801.19999999998</v>
      </c>
    </row>
    <row r="128" spans="1:7" s="257" customFormat="1" ht="17.45" customHeight="1">
      <c r="A128" s="429"/>
      <c r="B128" s="429"/>
      <c r="C128" s="430"/>
      <c r="D128" s="430"/>
      <c r="E128" s="431"/>
      <c r="F128" s="330" t="s">
        <v>576</v>
      </c>
      <c r="G128" s="378">
        <f t="shared" ref="G128:G129" si="34">+G129</f>
        <v>130801.19999999998</v>
      </c>
    </row>
    <row r="129" spans="1:7" s="257" customFormat="1" ht="17.45" customHeight="1">
      <c r="A129" s="429"/>
      <c r="B129" s="429"/>
      <c r="C129" s="430"/>
      <c r="D129" s="430"/>
      <c r="E129" s="431"/>
      <c r="F129" s="330" t="s">
        <v>577</v>
      </c>
      <c r="G129" s="378">
        <f t="shared" si="34"/>
        <v>130801.19999999998</v>
      </c>
    </row>
    <row r="130" spans="1:7" s="257" customFormat="1" ht="17.45" customHeight="1">
      <c r="A130" s="429"/>
      <c r="B130" s="429"/>
      <c r="C130" s="430"/>
      <c r="D130" s="430"/>
      <c r="E130" s="431"/>
      <c r="F130" s="330" t="s">
        <v>578</v>
      </c>
      <c r="G130" s="378">
        <f>+'Հավելված N 5'!G13</f>
        <v>130801.19999999998</v>
      </c>
    </row>
    <row r="131" spans="1:7" s="258" customFormat="1">
      <c r="A131" s="429"/>
      <c r="B131" s="429"/>
      <c r="C131" s="430"/>
      <c r="D131" s="430"/>
      <c r="E131" s="431"/>
      <c r="F131" s="387" t="s">
        <v>447</v>
      </c>
      <c r="G131" s="388">
        <f t="shared" ref="G131" si="35">G133</f>
        <v>111248.3</v>
      </c>
    </row>
    <row r="132" spans="1:7" s="257" customFormat="1" ht="51.75">
      <c r="A132" s="429"/>
      <c r="B132" s="429"/>
      <c r="C132" s="430"/>
      <c r="D132" s="430"/>
      <c r="E132" s="431"/>
      <c r="F132" s="330" t="s">
        <v>48</v>
      </c>
      <c r="G132" s="386"/>
    </row>
    <row r="133" spans="1:7" s="257" customFormat="1" ht="17.45" customHeight="1">
      <c r="A133" s="429"/>
      <c r="B133" s="429"/>
      <c r="C133" s="430"/>
      <c r="D133" s="430"/>
      <c r="E133" s="431"/>
      <c r="F133" s="365" t="s">
        <v>49</v>
      </c>
      <c r="G133" s="386">
        <f t="shared" ref="G133:G134" si="36">G134</f>
        <v>111248.3</v>
      </c>
    </row>
    <row r="134" spans="1:7" s="257" customFormat="1" ht="17.45" customHeight="1">
      <c r="A134" s="429"/>
      <c r="B134" s="429"/>
      <c r="C134" s="430"/>
      <c r="D134" s="430"/>
      <c r="E134" s="431"/>
      <c r="F134" s="330" t="s">
        <v>106</v>
      </c>
      <c r="G134" s="378">
        <f t="shared" si="36"/>
        <v>111248.3</v>
      </c>
    </row>
    <row r="135" spans="1:7" s="257" customFormat="1" ht="17.45" customHeight="1">
      <c r="A135" s="429"/>
      <c r="B135" s="429"/>
      <c r="C135" s="430"/>
      <c r="D135" s="430"/>
      <c r="E135" s="431"/>
      <c r="F135" s="330" t="s">
        <v>107</v>
      </c>
      <c r="G135" s="378">
        <f t="shared" ref="G135:G136" si="37">+G136</f>
        <v>111248.3</v>
      </c>
    </row>
    <row r="136" spans="1:7" s="257" customFormat="1" ht="17.45" customHeight="1">
      <c r="A136" s="429"/>
      <c r="B136" s="429"/>
      <c r="C136" s="430"/>
      <c r="D136" s="430"/>
      <c r="E136" s="431"/>
      <c r="F136" s="330" t="s">
        <v>108</v>
      </c>
      <c r="G136" s="378">
        <f t="shared" si="37"/>
        <v>111248.3</v>
      </c>
    </row>
    <row r="137" spans="1:7" s="257" customFormat="1" ht="17.45" customHeight="1">
      <c r="A137" s="429"/>
      <c r="B137" s="429"/>
      <c r="C137" s="430"/>
      <c r="D137" s="430"/>
      <c r="E137" s="431"/>
      <c r="F137" s="377" t="s">
        <v>109</v>
      </c>
      <c r="G137" s="378">
        <f>+'Հավելված N 4'!E69</f>
        <v>111248.3</v>
      </c>
    </row>
    <row r="138" spans="1:7" s="258" customFormat="1">
      <c r="A138" s="429"/>
      <c r="B138" s="429"/>
      <c r="C138" s="430"/>
      <c r="D138" s="430"/>
      <c r="E138" s="431"/>
      <c r="F138" s="387" t="s">
        <v>454</v>
      </c>
      <c r="G138" s="388">
        <f t="shared" ref="G138" si="38">G140</f>
        <v>99806.400000000009</v>
      </c>
    </row>
    <row r="139" spans="1:7" s="257" customFormat="1" ht="51.75">
      <c r="A139" s="429"/>
      <c r="B139" s="429"/>
      <c r="C139" s="430"/>
      <c r="D139" s="430"/>
      <c r="E139" s="431"/>
      <c r="F139" s="330" t="s">
        <v>48</v>
      </c>
      <c r="G139" s="386"/>
    </row>
    <row r="140" spans="1:7" s="257" customFormat="1" ht="17.45" customHeight="1">
      <c r="A140" s="429"/>
      <c r="B140" s="429"/>
      <c r="C140" s="430"/>
      <c r="D140" s="430"/>
      <c r="E140" s="431"/>
      <c r="F140" s="365" t="s">
        <v>49</v>
      </c>
      <c r="G140" s="386">
        <f t="shared" ref="G140:G141" si="39">G141</f>
        <v>99806.400000000009</v>
      </c>
    </row>
    <row r="141" spans="1:7" s="257" customFormat="1" ht="17.45" customHeight="1">
      <c r="A141" s="429"/>
      <c r="B141" s="429"/>
      <c r="C141" s="430"/>
      <c r="D141" s="430"/>
      <c r="E141" s="431"/>
      <c r="F141" s="330" t="s">
        <v>106</v>
      </c>
      <c r="G141" s="378">
        <f t="shared" si="39"/>
        <v>99806.400000000009</v>
      </c>
    </row>
    <row r="142" spans="1:7" s="257" customFormat="1" ht="17.45" customHeight="1">
      <c r="A142" s="429"/>
      <c r="B142" s="429"/>
      <c r="C142" s="430"/>
      <c r="D142" s="430"/>
      <c r="E142" s="431"/>
      <c r="F142" s="330" t="s">
        <v>107</v>
      </c>
      <c r="G142" s="378">
        <f t="shared" ref="G142:G143" si="40">+G143</f>
        <v>99806.400000000009</v>
      </c>
    </row>
    <row r="143" spans="1:7" s="257" customFormat="1" ht="17.45" customHeight="1">
      <c r="A143" s="429"/>
      <c r="B143" s="429"/>
      <c r="C143" s="430"/>
      <c r="D143" s="430"/>
      <c r="E143" s="431"/>
      <c r="F143" s="330" t="s">
        <v>108</v>
      </c>
      <c r="G143" s="378">
        <f t="shared" si="40"/>
        <v>99806.400000000009</v>
      </c>
    </row>
    <row r="144" spans="1:7" s="257" customFormat="1" ht="17.45" customHeight="1">
      <c r="A144" s="429"/>
      <c r="B144" s="429"/>
      <c r="C144" s="430"/>
      <c r="D144" s="430"/>
      <c r="E144" s="431"/>
      <c r="F144" s="377" t="s">
        <v>109</v>
      </c>
      <c r="G144" s="378">
        <f>+'Հավելված N 4'!E78</f>
        <v>99806.400000000009</v>
      </c>
    </row>
    <row r="145" spans="1:7" s="258" customFormat="1">
      <c r="A145" s="429"/>
      <c r="B145" s="429"/>
      <c r="C145" s="430"/>
      <c r="D145" s="430"/>
      <c r="E145" s="431"/>
      <c r="F145" s="387" t="s">
        <v>183</v>
      </c>
      <c r="G145" s="388">
        <f t="shared" ref="G145" si="41">G147</f>
        <v>164041.9</v>
      </c>
    </row>
    <row r="146" spans="1:7" s="257" customFormat="1" ht="51.75">
      <c r="A146" s="429"/>
      <c r="B146" s="429"/>
      <c r="C146" s="430"/>
      <c r="D146" s="430"/>
      <c r="E146" s="431"/>
      <c r="F146" s="330" t="s">
        <v>48</v>
      </c>
      <c r="G146" s="386"/>
    </row>
    <row r="147" spans="1:7" s="257" customFormat="1" ht="17.45" customHeight="1">
      <c r="A147" s="429"/>
      <c r="B147" s="429"/>
      <c r="C147" s="430"/>
      <c r="D147" s="430"/>
      <c r="E147" s="431"/>
      <c r="F147" s="365" t="s">
        <v>49</v>
      </c>
      <c r="G147" s="386">
        <f t="shared" ref="G147:G148" si="42">G148</f>
        <v>164041.9</v>
      </c>
    </row>
    <row r="148" spans="1:7" s="257" customFormat="1" ht="17.45" customHeight="1">
      <c r="A148" s="429"/>
      <c r="B148" s="429"/>
      <c r="C148" s="430"/>
      <c r="D148" s="430"/>
      <c r="E148" s="431"/>
      <c r="F148" s="330" t="s">
        <v>106</v>
      </c>
      <c r="G148" s="378">
        <f t="shared" si="42"/>
        <v>164041.9</v>
      </c>
    </row>
    <row r="149" spans="1:7" s="257" customFormat="1" ht="17.45" customHeight="1">
      <c r="A149" s="429"/>
      <c r="B149" s="429"/>
      <c r="C149" s="430"/>
      <c r="D149" s="430"/>
      <c r="E149" s="431"/>
      <c r="F149" s="330" t="s">
        <v>107</v>
      </c>
      <c r="G149" s="378">
        <f t="shared" ref="G149:G150" si="43">+G150</f>
        <v>164041.9</v>
      </c>
    </row>
    <row r="150" spans="1:7" s="257" customFormat="1" ht="17.45" customHeight="1">
      <c r="A150" s="429"/>
      <c r="B150" s="429"/>
      <c r="C150" s="430"/>
      <c r="D150" s="430"/>
      <c r="E150" s="431"/>
      <c r="F150" s="330" t="s">
        <v>108</v>
      </c>
      <c r="G150" s="378">
        <f t="shared" si="43"/>
        <v>164041.9</v>
      </c>
    </row>
    <row r="151" spans="1:7" s="257" customFormat="1" ht="17.45" customHeight="1">
      <c r="A151" s="429"/>
      <c r="B151" s="429"/>
      <c r="C151" s="430"/>
      <c r="D151" s="430"/>
      <c r="E151" s="431"/>
      <c r="F151" s="377" t="s">
        <v>109</v>
      </c>
      <c r="G151" s="378">
        <f>+'Հավելված N 4'!E98</f>
        <v>164041.9</v>
      </c>
    </row>
    <row r="152" spans="1:7" s="258" customFormat="1">
      <c r="A152" s="429"/>
      <c r="B152" s="429"/>
      <c r="C152" s="430"/>
      <c r="D152" s="430"/>
      <c r="E152" s="431"/>
      <c r="F152" s="387" t="s">
        <v>205</v>
      </c>
      <c r="G152" s="388">
        <f t="shared" ref="G152" si="44">G154</f>
        <v>531029</v>
      </c>
    </row>
    <row r="153" spans="1:7" s="257" customFormat="1" ht="51.75">
      <c r="A153" s="429"/>
      <c r="B153" s="429"/>
      <c r="C153" s="430"/>
      <c r="D153" s="430"/>
      <c r="E153" s="431"/>
      <c r="F153" s="330" t="s">
        <v>48</v>
      </c>
      <c r="G153" s="386"/>
    </row>
    <row r="154" spans="1:7" s="257" customFormat="1" ht="17.45" customHeight="1">
      <c r="A154" s="429"/>
      <c r="B154" s="429"/>
      <c r="C154" s="430"/>
      <c r="D154" s="430"/>
      <c r="E154" s="431"/>
      <c r="F154" s="365" t="s">
        <v>49</v>
      </c>
      <c r="G154" s="386">
        <f t="shared" ref="G154:G155" si="45">G155</f>
        <v>531029</v>
      </c>
    </row>
    <row r="155" spans="1:7" s="257" customFormat="1" ht="17.45" customHeight="1">
      <c r="A155" s="429"/>
      <c r="B155" s="429"/>
      <c r="C155" s="430"/>
      <c r="D155" s="430"/>
      <c r="E155" s="431"/>
      <c r="F155" s="330" t="s">
        <v>106</v>
      </c>
      <c r="G155" s="378">
        <f t="shared" si="45"/>
        <v>531029</v>
      </c>
    </row>
    <row r="156" spans="1:7" s="257" customFormat="1" ht="17.45" customHeight="1">
      <c r="A156" s="429"/>
      <c r="B156" s="429"/>
      <c r="C156" s="430"/>
      <c r="D156" s="430"/>
      <c r="E156" s="431"/>
      <c r="F156" s="330" t="s">
        <v>107</v>
      </c>
      <c r="G156" s="378">
        <f t="shared" ref="G156:G157" si="46">+G157</f>
        <v>531029</v>
      </c>
    </row>
    <row r="157" spans="1:7" s="257" customFormat="1" ht="17.45" customHeight="1">
      <c r="A157" s="429"/>
      <c r="B157" s="429"/>
      <c r="C157" s="430"/>
      <c r="D157" s="430"/>
      <c r="E157" s="431"/>
      <c r="F157" s="330" t="s">
        <v>108</v>
      </c>
      <c r="G157" s="378">
        <f t="shared" si="46"/>
        <v>531029</v>
      </c>
    </row>
    <row r="158" spans="1:7" s="257" customFormat="1" ht="17.45" customHeight="1">
      <c r="A158" s="429"/>
      <c r="B158" s="429"/>
      <c r="C158" s="430"/>
      <c r="D158" s="430"/>
      <c r="E158" s="431"/>
      <c r="F158" s="377" t="s">
        <v>109</v>
      </c>
      <c r="G158" s="378">
        <f>+'Հավելված N 4'!E107</f>
        <v>531029</v>
      </c>
    </row>
    <row r="159" spans="1:7" s="258" customFormat="1">
      <c r="A159" s="429"/>
      <c r="B159" s="429"/>
      <c r="C159" s="430"/>
      <c r="D159" s="430"/>
      <c r="E159" s="431"/>
      <c r="F159" s="387" t="s">
        <v>508</v>
      </c>
      <c r="G159" s="388">
        <f t="shared" ref="G159" si="47">G161</f>
        <v>281286.40000000008</v>
      </c>
    </row>
    <row r="160" spans="1:7" s="257" customFormat="1" ht="51.75">
      <c r="A160" s="429"/>
      <c r="B160" s="429"/>
      <c r="C160" s="430"/>
      <c r="D160" s="430"/>
      <c r="E160" s="431"/>
      <c r="F160" s="330" t="s">
        <v>48</v>
      </c>
      <c r="G160" s="386"/>
    </row>
    <row r="161" spans="1:14" s="257" customFormat="1" ht="17.45" customHeight="1">
      <c r="A161" s="429"/>
      <c r="B161" s="429"/>
      <c r="C161" s="430"/>
      <c r="D161" s="430"/>
      <c r="E161" s="431"/>
      <c r="F161" s="365" t="s">
        <v>49</v>
      </c>
      <c r="G161" s="386">
        <f t="shared" ref="G161:G162" si="48">G162</f>
        <v>281286.40000000008</v>
      </c>
    </row>
    <row r="162" spans="1:14" s="257" customFormat="1" ht="17.45" customHeight="1">
      <c r="A162" s="429"/>
      <c r="B162" s="429"/>
      <c r="C162" s="430"/>
      <c r="D162" s="430"/>
      <c r="E162" s="431"/>
      <c r="F162" s="330" t="s">
        <v>106</v>
      </c>
      <c r="G162" s="378">
        <f t="shared" si="48"/>
        <v>281286.40000000008</v>
      </c>
    </row>
    <row r="163" spans="1:14" s="257" customFormat="1" ht="17.45" customHeight="1">
      <c r="A163" s="429"/>
      <c r="B163" s="429"/>
      <c r="C163" s="430"/>
      <c r="D163" s="430"/>
      <c r="E163" s="431"/>
      <c r="F163" s="330" t="s">
        <v>107</v>
      </c>
      <c r="G163" s="378">
        <f t="shared" ref="G163:G164" si="49">+G164</f>
        <v>281286.40000000008</v>
      </c>
    </row>
    <row r="164" spans="1:14" s="257" customFormat="1" ht="17.45" customHeight="1">
      <c r="A164" s="429"/>
      <c r="B164" s="429"/>
      <c r="C164" s="430"/>
      <c r="D164" s="430"/>
      <c r="E164" s="431"/>
      <c r="F164" s="330" t="s">
        <v>108</v>
      </c>
      <c r="G164" s="378">
        <f t="shared" si="49"/>
        <v>281286.40000000008</v>
      </c>
    </row>
    <row r="165" spans="1:14" s="257" customFormat="1" ht="17.45" customHeight="1">
      <c r="A165" s="429"/>
      <c r="B165" s="429"/>
      <c r="C165" s="430"/>
      <c r="D165" s="430"/>
      <c r="E165" s="431"/>
      <c r="F165" s="377" t="s">
        <v>109</v>
      </c>
      <c r="G165" s="378">
        <f>+'Հավելված N 4'!E131</f>
        <v>281286.40000000008</v>
      </c>
    </row>
    <row r="166" spans="1:14" s="48" customFormat="1" ht="35.450000000000003" customHeight="1">
      <c r="A166" s="429"/>
      <c r="B166" s="429"/>
      <c r="C166" s="430"/>
      <c r="D166" s="430"/>
      <c r="E166" s="324">
        <v>32002</v>
      </c>
      <c r="F166" s="248" t="s">
        <v>362</v>
      </c>
      <c r="G166" s="385">
        <f>+G168</f>
        <v>-145848.30000000002</v>
      </c>
      <c r="H166" s="49"/>
      <c r="I166" s="49"/>
      <c r="J166" s="49"/>
      <c r="K166" s="49"/>
      <c r="L166" s="49"/>
      <c r="M166" s="49"/>
      <c r="N166" s="49"/>
    </row>
    <row r="167" spans="1:14" s="48" customFormat="1" ht="17.45" customHeight="1">
      <c r="A167" s="429"/>
      <c r="B167" s="429"/>
      <c r="C167" s="430"/>
      <c r="D167" s="430"/>
      <c r="E167" s="431"/>
      <c r="F167" s="330" t="s">
        <v>58</v>
      </c>
      <c r="G167" s="386"/>
    </row>
    <row r="168" spans="1:14" s="51" customFormat="1">
      <c r="A168" s="429"/>
      <c r="B168" s="429"/>
      <c r="C168" s="430"/>
      <c r="D168" s="430"/>
      <c r="E168" s="431"/>
      <c r="F168" s="387" t="s">
        <v>71</v>
      </c>
      <c r="G168" s="388">
        <f t="shared" ref="G168" si="50">G170</f>
        <v>-145848.30000000002</v>
      </c>
    </row>
    <row r="169" spans="1:14" s="48" customFormat="1" ht="51.75">
      <c r="A169" s="429"/>
      <c r="B169" s="429"/>
      <c r="C169" s="430"/>
      <c r="D169" s="430"/>
      <c r="E169" s="431"/>
      <c r="F169" s="330" t="s">
        <v>48</v>
      </c>
      <c r="G169" s="386"/>
    </row>
    <row r="170" spans="1:14" s="48" customFormat="1" ht="17.45" customHeight="1">
      <c r="A170" s="429"/>
      <c r="B170" s="429"/>
      <c r="C170" s="430"/>
      <c r="D170" s="430"/>
      <c r="E170" s="431"/>
      <c r="F170" s="365" t="s">
        <v>49</v>
      </c>
      <c r="G170" s="386">
        <f t="shared" ref="G170:G171" si="51">G171</f>
        <v>-145848.30000000002</v>
      </c>
    </row>
    <row r="171" spans="1:14" s="48" customFormat="1" ht="17.45" customHeight="1">
      <c r="A171" s="429"/>
      <c r="B171" s="429"/>
      <c r="C171" s="430"/>
      <c r="D171" s="430"/>
      <c r="E171" s="431"/>
      <c r="F171" s="330" t="s">
        <v>106</v>
      </c>
      <c r="G171" s="378">
        <f t="shared" si="51"/>
        <v>-145848.30000000002</v>
      </c>
    </row>
    <row r="172" spans="1:14" s="48" customFormat="1" ht="17.45" customHeight="1">
      <c r="A172" s="429"/>
      <c r="B172" s="429"/>
      <c r="C172" s="430"/>
      <c r="D172" s="430"/>
      <c r="E172" s="431"/>
      <c r="F172" s="330" t="s">
        <v>107</v>
      </c>
      <c r="G172" s="378">
        <f>+G173</f>
        <v>-145848.30000000002</v>
      </c>
    </row>
    <row r="173" spans="1:14" s="48" customFormat="1" ht="17.45" customHeight="1">
      <c r="A173" s="429"/>
      <c r="B173" s="429"/>
      <c r="C173" s="430"/>
      <c r="D173" s="430"/>
      <c r="E173" s="431"/>
      <c r="F173" s="330" t="s">
        <v>108</v>
      </c>
      <c r="G173" s="378">
        <f t="shared" ref="G173" si="52">+G174</f>
        <v>-145848.30000000002</v>
      </c>
    </row>
    <row r="174" spans="1:14" s="48" customFormat="1" ht="17.45" customHeight="1">
      <c r="A174" s="429"/>
      <c r="B174" s="429"/>
      <c r="C174" s="430"/>
      <c r="D174" s="430"/>
      <c r="E174" s="431"/>
      <c r="F174" s="377" t="s">
        <v>147</v>
      </c>
      <c r="G174" s="378">
        <f>+'Հավելված N 4'!E147</f>
        <v>-145848.30000000002</v>
      </c>
    </row>
    <row r="175" spans="1:14" s="48" customFormat="1" ht="51.75">
      <c r="A175" s="429"/>
      <c r="B175" s="429"/>
      <c r="C175" s="430"/>
      <c r="D175" s="430"/>
      <c r="E175" s="324">
        <v>32007</v>
      </c>
      <c r="F175" s="224" t="s">
        <v>279</v>
      </c>
      <c r="G175" s="385">
        <f>+G177</f>
        <v>-621413.9</v>
      </c>
      <c r="H175" s="49"/>
      <c r="I175" s="49"/>
      <c r="J175" s="49"/>
      <c r="K175" s="49"/>
      <c r="L175" s="49"/>
      <c r="M175" s="49"/>
      <c r="N175" s="49"/>
    </row>
    <row r="176" spans="1:14" s="48" customFormat="1" ht="17.45" customHeight="1">
      <c r="A176" s="429"/>
      <c r="B176" s="429"/>
      <c r="C176" s="430"/>
      <c r="D176" s="430"/>
      <c r="E176" s="431"/>
      <c r="F176" s="330" t="s">
        <v>58</v>
      </c>
      <c r="G176" s="386"/>
    </row>
    <row r="177" spans="1:14" s="51" customFormat="1">
      <c r="A177" s="429"/>
      <c r="B177" s="429"/>
      <c r="C177" s="430"/>
      <c r="D177" s="430"/>
      <c r="E177" s="431"/>
      <c r="F177" s="387" t="s">
        <v>71</v>
      </c>
      <c r="G177" s="388">
        <f t="shared" ref="G177" si="53">G179</f>
        <v>-621413.9</v>
      </c>
    </row>
    <row r="178" spans="1:14" s="48" customFormat="1" ht="51.75">
      <c r="A178" s="429"/>
      <c r="B178" s="429"/>
      <c r="C178" s="430"/>
      <c r="D178" s="430"/>
      <c r="E178" s="431"/>
      <c r="F178" s="330" t="s">
        <v>48</v>
      </c>
      <c r="G178" s="386"/>
    </row>
    <row r="179" spans="1:14" s="48" customFormat="1" ht="17.45" customHeight="1">
      <c r="A179" s="429"/>
      <c r="B179" s="429"/>
      <c r="C179" s="430"/>
      <c r="D179" s="430"/>
      <c r="E179" s="431"/>
      <c r="F179" s="365" t="s">
        <v>49</v>
      </c>
      <c r="G179" s="386">
        <f t="shared" ref="G179:G180" si="54">G180</f>
        <v>-621413.9</v>
      </c>
    </row>
    <row r="180" spans="1:14" s="48" customFormat="1" ht="17.45" customHeight="1">
      <c r="A180" s="429"/>
      <c r="B180" s="429"/>
      <c r="C180" s="430"/>
      <c r="D180" s="430"/>
      <c r="E180" s="431"/>
      <c r="F180" s="330" t="s">
        <v>106</v>
      </c>
      <c r="G180" s="378">
        <f t="shared" si="54"/>
        <v>-621413.9</v>
      </c>
    </row>
    <row r="181" spans="1:14" s="48" customFormat="1" ht="17.45" customHeight="1">
      <c r="A181" s="429"/>
      <c r="B181" s="429"/>
      <c r="C181" s="430"/>
      <c r="D181" s="430"/>
      <c r="E181" s="431"/>
      <c r="F181" s="330" t="s">
        <v>107</v>
      </c>
      <c r="G181" s="378">
        <f>+G182+G184</f>
        <v>-621413.9</v>
      </c>
    </row>
    <row r="182" spans="1:14" s="48" customFormat="1" ht="17.45" customHeight="1">
      <c r="A182" s="429"/>
      <c r="B182" s="429"/>
      <c r="C182" s="430"/>
      <c r="D182" s="430"/>
      <c r="E182" s="431"/>
      <c r="F182" s="330" t="s">
        <v>108</v>
      </c>
      <c r="G182" s="378">
        <f t="shared" ref="G182" si="55">+G183</f>
        <v>-620208.9</v>
      </c>
    </row>
    <row r="183" spans="1:14" s="48" customFormat="1" ht="17.45" customHeight="1">
      <c r="A183" s="429"/>
      <c r="B183" s="429"/>
      <c r="C183" s="430"/>
      <c r="D183" s="430"/>
      <c r="E183" s="431"/>
      <c r="F183" s="377" t="s">
        <v>147</v>
      </c>
      <c r="G183" s="378">
        <f>+'Հավելված N 4'!E155+'Հավելված N 4'!E160+'Հավելված N 4'!E163+'Հավելված N 4'!E169+'Հավելված N 4'!E171</f>
        <v>-620208.9</v>
      </c>
    </row>
    <row r="184" spans="1:14" s="48" customFormat="1" ht="17.45" customHeight="1">
      <c r="A184" s="429"/>
      <c r="B184" s="429"/>
      <c r="C184" s="430"/>
      <c r="D184" s="430"/>
      <c r="E184" s="431"/>
      <c r="F184" s="330" t="s">
        <v>149</v>
      </c>
      <c r="G184" s="378">
        <f t="shared" ref="G184" si="56">+G185</f>
        <v>-1205</v>
      </c>
    </row>
    <row r="185" spans="1:14" s="48" customFormat="1" ht="17.45" customHeight="1">
      <c r="A185" s="429"/>
      <c r="B185" s="429"/>
      <c r="C185" s="430"/>
      <c r="D185" s="430"/>
      <c r="E185" s="431"/>
      <c r="F185" s="377" t="s">
        <v>150</v>
      </c>
      <c r="G185" s="378">
        <f>+'Հավելված N 4'!E177</f>
        <v>-1205</v>
      </c>
    </row>
    <row r="186" spans="1:14" s="48" customFormat="1" ht="51.75">
      <c r="A186" s="429"/>
      <c r="B186" s="429"/>
      <c r="C186" s="430"/>
      <c r="D186" s="430"/>
      <c r="E186" s="324">
        <v>32009</v>
      </c>
      <c r="F186" s="224" t="s">
        <v>320</v>
      </c>
      <c r="G186" s="385">
        <f>+G188</f>
        <v>-592223.10000000009</v>
      </c>
      <c r="H186" s="49"/>
      <c r="I186" s="49"/>
      <c r="J186" s="49"/>
      <c r="K186" s="49"/>
      <c r="L186" s="49"/>
      <c r="M186" s="49"/>
      <c r="N186" s="49"/>
    </row>
    <row r="187" spans="1:14" s="48" customFormat="1" ht="17.45" customHeight="1">
      <c r="A187" s="429"/>
      <c r="B187" s="429"/>
      <c r="C187" s="430"/>
      <c r="D187" s="430"/>
      <c r="E187" s="431"/>
      <c r="F187" s="330" t="s">
        <v>58</v>
      </c>
      <c r="G187" s="386"/>
    </row>
    <row r="188" spans="1:14" s="51" customFormat="1">
      <c r="A188" s="429"/>
      <c r="B188" s="429"/>
      <c r="C188" s="430"/>
      <c r="D188" s="430"/>
      <c r="E188" s="431"/>
      <c r="F188" s="387" t="s">
        <v>71</v>
      </c>
      <c r="G188" s="388">
        <f t="shared" ref="G188" si="57">G190</f>
        <v>-592223.10000000009</v>
      </c>
    </row>
    <row r="189" spans="1:14" s="48" customFormat="1" ht="51.75">
      <c r="A189" s="429"/>
      <c r="B189" s="429"/>
      <c r="C189" s="430"/>
      <c r="D189" s="430"/>
      <c r="E189" s="431"/>
      <c r="F189" s="330" t="s">
        <v>48</v>
      </c>
      <c r="G189" s="386"/>
    </row>
    <row r="190" spans="1:14" s="48" customFormat="1" ht="17.45" customHeight="1">
      <c r="A190" s="429"/>
      <c r="B190" s="429"/>
      <c r="C190" s="430"/>
      <c r="D190" s="430"/>
      <c r="E190" s="431"/>
      <c r="F190" s="365" t="s">
        <v>49</v>
      </c>
      <c r="G190" s="386">
        <f t="shared" ref="G190:G191" si="58">G191</f>
        <v>-592223.10000000009</v>
      </c>
    </row>
    <row r="191" spans="1:14" s="48" customFormat="1" ht="17.45" customHeight="1">
      <c r="A191" s="429"/>
      <c r="B191" s="429"/>
      <c r="C191" s="430"/>
      <c r="D191" s="430"/>
      <c r="E191" s="431"/>
      <c r="F191" s="330" t="s">
        <v>106</v>
      </c>
      <c r="G191" s="378">
        <f t="shared" si="58"/>
        <v>-592223.10000000009</v>
      </c>
    </row>
    <row r="192" spans="1:14" s="48" customFormat="1" ht="17.45" customHeight="1">
      <c r="A192" s="429"/>
      <c r="B192" s="429"/>
      <c r="C192" s="430"/>
      <c r="D192" s="430"/>
      <c r="E192" s="431"/>
      <c r="F192" s="330" t="s">
        <v>107</v>
      </c>
      <c r="G192" s="378">
        <f>+G193</f>
        <v>-592223.10000000009</v>
      </c>
    </row>
    <row r="193" spans="1:14" s="48" customFormat="1" ht="17.45" customHeight="1">
      <c r="A193" s="429"/>
      <c r="B193" s="429"/>
      <c r="C193" s="430"/>
      <c r="D193" s="430"/>
      <c r="E193" s="431"/>
      <c r="F193" s="330" t="s">
        <v>108</v>
      </c>
      <c r="G193" s="378">
        <f t="shared" ref="G193" si="59">+G194</f>
        <v>-592223.10000000009</v>
      </c>
    </row>
    <row r="194" spans="1:14" s="48" customFormat="1" ht="17.45" customHeight="1">
      <c r="A194" s="429"/>
      <c r="B194" s="429"/>
      <c r="C194" s="430"/>
      <c r="D194" s="430"/>
      <c r="E194" s="431"/>
      <c r="F194" s="377" t="s">
        <v>109</v>
      </c>
      <c r="G194" s="378">
        <f>+'Հավելված N 4'!E181</f>
        <v>-592223.10000000009</v>
      </c>
    </row>
    <row r="195" spans="1:14" s="48" customFormat="1" ht="34.5">
      <c r="A195" s="429"/>
      <c r="B195" s="429"/>
      <c r="C195" s="430"/>
      <c r="D195" s="430"/>
      <c r="E195" s="324">
        <v>32012</v>
      </c>
      <c r="F195" s="224" t="s">
        <v>512</v>
      </c>
      <c r="G195" s="385">
        <f>+G197+G204</f>
        <v>166200.4</v>
      </c>
      <c r="H195" s="49"/>
      <c r="I195" s="49"/>
      <c r="J195" s="49"/>
      <c r="K195" s="49"/>
      <c r="L195" s="49"/>
      <c r="M195" s="49"/>
      <c r="N195" s="49"/>
    </row>
    <row r="196" spans="1:14" s="48" customFormat="1" ht="17.45" customHeight="1">
      <c r="A196" s="429"/>
      <c r="B196" s="429"/>
      <c r="C196" s="430"/>
      <c r="D196" s="430"/>
      <c r="E196" s="431"/>
      <c r="F196" s="330" t="s">
        <v>58</v>
      </c>
      <c r="G196" s="386"/>
    </row>
    <row r="197" spans="1:14" s="51" customFormat="1">
      <c r="A197" s="429"/>
      <c r="B197" s="429"/>
      <c r="C197" s="430"/>
      <c r="D197" s="430"/>
      <c r="E197" s="431"/>
      <c r="F197" s="387" t="s">
        <v>447</v>
      </c>
      <c r="G197" s="388">
        <f t="shared" ref="G197" si="60">G199</f>
        <v>163000.4</v>
      </c>
    </row>
    <row r="198" spans="1:14" s="48" customFormat="1" ht="51.75">
      <c r="A198" s="429"/>
      <c r="B198" s="429"/>
      <c r="C198" s="430"/>
      <c r="D198" s="430"/>
      <c r="E198" s="431"/>
      <c r="F198" s="330" t="s">
        <v>48</v>
      </c>
      <c r="G198" s="386"/>
    </row>
    <row r="199" spans="1:14" s="48" customFormat="1" ht="17.45" customHeight="1">
      <c r="A199" s="429"/>
      <c r="B199" s="429"/>
      <c r="C199" s="430"/>
      <c r="D199" s="430"/>
      <c r="E199" s="431"/>
      <c r="F199" s="365" t="s">
        <v>49</v>
      </c>
      <c r="G199" s="386">
        <f t="shared" ref="G199:G200" si="61">G200</f>
        <v>163000.4</v>
      </c>
    </row>
    <row r="200" spans="1:14" s="48" customFormat="1" ht="17.45" customHeight="1">
      <c r="A200" s="429"/>
      <c r="B200" s="429"/>
      <c r="C200" s="430"/>
      <c r="D200" s="430"/>
      <c r="E200" s="431"/>
      <c r="F200" s="330" t="s">
        <v>106</v>
      </c>
      <c r="G200" s="378">
        <f t="shared" si="61"/>
        <v>163000.4</v>
      </c>
    </row>
    <row r="201" spans="1:14" s="48" customFormat="1" ht="17.45" customHeight="1">
      <c r="A201" s="429"/>
      <c r="B201" s="429"/>
      <c r="C201" s="430"/>
      <c r="D201" s="430"/>
      <c r="E201" s="431"/>
      <c r="F201" s="330" t="s">
        <v>107</v>
      </c>
      <c r="G201" s="378">
        <f>+G202</f>
        <v>163000.4</v>
      </c>
    </row>
    <row r="202" spans="1:14" s="48" customFormat="1" ht="17.45" customHeight="1">
      <c r="A202" s="429"/>
      <c r="B202" s="429"/>
      <c r="C202" s="430"/>
      <c r="D202" s="430"/>
      <c r="E202" s="431"/>
      <c r="F202" s="330" t="s">
        <v>579</v>
      </c>
      <c r="G202" s="378">
        <f t="shared" ref="G202" si="62">+G203</f>
        <v>163000.4</v>
      </c>
    </row>
    <row r="203" spans="1:14" s="48" customFormat="1" ht="17.45" customHeight="1">
      <c r="A203" s="429"/>
      <c r="B203" s="429"/>
      <c r="C203" s="430"/>
      <c r="D203" s="430"/>
      <c r="E203" s="431"/>
      <c r="F203" s="377" t="s">
        <v>580</v>
      </c>
      <c r="G203" s="378">
        <f>+'Հավելված N 4'!E200</f>
        <v>163000.4</v>
      </c>
    </row>
    <row r="204" spans="1:14" s="51" customFormat="1">
      <c r="A204" s="429"/>
      <c r="B204" s="429"/>
      <c r="C204" s="430"/>
      <c r="D204" s="430"/>
      <c r="E204" s="431"/>
      <c r="F204" s="387" t="s">
        <v>574</v>
      </c>
      <c r="G204" s="388">
        <f t="shared" ref="G204" si="63">G206</f>
        <v>3200</v>
      </c>
    </row>
    <row r="205" spans="1:14" s="48" customFormat="1" ht="51.75">
      <c r="A205" s="429"/>
      <c r="B205" s="429"/>
      <c r="C205" s="430"/>
      <c r="D205" s="430"/>
      <c r="E205" s="431"/>
      <c r="F205" s="330" t="s">
        <v>48</v>
      </c>
      <c r="G205" s="386"/>
    </row>
    <row r="206" spans="1:14" s="48" customFormat="1" ht="17.45" customHeight="1">
      <c r="A206" s="429"/>
      <c r="B206" s="429"/>
      <c r="C206" s="430"/>
      <c r="D206" s="430"/>
      <c r="E206" s="431"/>
      <c r="F206" s="365" t="s">
        <v>49</v>
      </c>
      <c r="G206" s="386">
        <f t="shared" ref="G206:G207" si="64">G207</f>
        <v>3200</v>
      </c>
    </row>
    <row r="207" spans="1:14" s="48" customFormat="1" ht="17.45" customHeight="1">
      <c r="A207" s="429"/>
      <c r="B207" s="429"/>
      <c r="C207" s="430"/>
      <c r="D207" s="430"/>
      <c r="E207" s="431"/>
      <c r="F207" s="330" t="s">
        <v>22</v>
      </c>
      <c r="G207" s="378">
        <f t="shared" si="64"/>
        <v>3200</v>
      </c>
    </row>
    <row r="208" spans="1:14" s="48" customFormat="1" ht="17.45" customHeight="1">
      <c r="A208" s="429"/>
      <c r="B208" s="429"/>
      <c r="C208" s="430"/>
      <c r="D208" s="430"/>
      <c r="E208" s="431"/>
      <c r="F208" s="330" t="s">
        <v>576</v>
      </c>
      <c r="G208" s="378">
        <f>+G209</f>
        <v>3200</v>
      </c>
    </row>
    <row r="209" spans="1:7" s="48" customFormat="1" ht="17.45" customHeight="1">
      <c r="A209" s="429"/>
      <c r="B209" s="429"/>
      <c r="C209" s="430"/>
      <c r="D209" s="430"/>
      <c r="E209" s="431"/>
      <c r="F209" s="330" t="s">
        <v>577</v>
      </c>
      <c r="G209" s="378">
        <f t="shared" ref="G209" si="65">+G210</f>
        <v>3200</v>
      </c>
    </row>
    <row r="210" spans="1:7" s="48" customFormat="1" ht="17.45" customHeight="1">
      <c r="A210" s="429"/>
      <c r="B210" s="429"/>
      <c r="C210" s="430"/>
      <c r="D210" s="430"/>
      <c r="E210" s="431"/>
      <c r="F210" s="330" t="s">
        <v>578</v>
      </c>
      <c r="G210" s="378">
        <f>+'Հավելված N 5'!G28</f>
        <v>3200</v>
      </c>
    </row>
    <row r="211" spans="1:7" s="48" customFormat="1">
      <c r="A211" s="17"/>
      <c r="B211" s="17"/>
      <c r="C211" s="18"/>
      <c r="D211" s="18"/>
      <c r="E211" s="53"/>
      <c r="F211" s="54"/>
      <c r="G211" s="19"/>
    </row>
    <row r="213" spans="1:7">
      <c r="G213" s="69"/>
    </row>
  </sheetData>
  <mergeCells count="48">
    <mergeCell ref="E58:E63"/>
    <mergeCell ref="D58:D63"/>
    <mergeCell ref="C58:C59"/>
    <mergeCell ref="B15:B31"/>
    <mergeCell ref="D23:D31"/>
    <mergeCell ref="C17:C31"/>
    <mergeCell ref="E32:E37"/>
    <mergeCell ref="D32:D37"/>
    <mergeCell ref="C32:C33"/>
    <mergeCell ref="B32:B57"/>
    <mergeCell ref="C34:C57"/>
    <mergeCell ref="E13:E20"/>
    <mergeCell ref="D13:D20"/>
    <mergeCell ref="E41:E48"/>
    <mergeCell ref="D40:D57"/>
    <mergeCell ref="C13:C16"/>
    <mergeCell ref="E176:E185"/>
    <mergeCell ref="E187:E194"/>
    <mergeCell ref="E78:E85"/>
    <mergeCell ref="E64:F64"/>
    <mergeCell ref="D66:D74"/>
    <mergeCell ref="E67:E74"/>
    <mergeCell ref="D88:D105"/>
    <mergeCell ref="D77:D85"/>
    <mergeCell ref="E109:E165"/>
    <mergeCell ref="F2:G2"/>
    <mergeCell ref="F1:G1"/>
    <mergeCell ref="D8:E8"/>
    <mergeCell ref="F8:F9"/>
    <mergeCell ref="A5:G5"/>
    <mergeCell ref="A8:C8"/>
    <mergeCell ref="F3:G3"/>
    <mergeCell ref="A13:A210"/>
    <mergeCell ref="B58:B210"/>
    <mergeCell ref="C60:C210"/>
    <mergeCell ref="D106:D210"/>
    <mergeCell ref="E167:E174"/>
    <mergeCell ref="E196:E210"/>
    <mergeCell ref="E86:F86"/>
    <mergeCell ref="E106:F106"/>
    <mergeCell ref="E89:E96"/>
    <mergeCell ref="E98:E105"/>
    <mergeCell ref="E75:F75"/>
    <mergeCell ref="E21:F21"/>
    <mergeCell ref="E24:E31"/>
    <mergeCell ref="E38:F38"/>
    <mergeCell ref="E50:E57"/>
    <mergeCell ref="B13:B14"/>
  </mergeCells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opLeftCell="A160" zoomScale="85" zoomScaleNormal="85" workbookViewId="0">
      <selection sqref="A1:H174"/>
    </sheetView>
  </sheetViews>
  <sheetFormatPr defaultColWidth="9.28515625" defaultRowHeight="17.25"/>
  <cols>
    <col min="1" max="1" width="12.85546875" style="8" bestFit="1" customWidth="1"/>
    <col min="2" max="2" width="9.28515625" style="8"/>
    <col min="3" max="3" width="54.28515625" style="8" customWidth="1"/>
    <col min="4" max="4" width="16.5703125" style="8" customWidth="1"/>
    <col min="5" max="8" width="18.85546875" style="8" customWidth="1"/>
    <col min="9" max="9" width="29.42578125" style="8" customWidth="1"/>
    <col min="10" max="10" width="17.28515625" style="8" customWidth="1"/>
    <col min="11" max="16384" width="9.28515625" style="8"/>
  </cols>
  <sheetData>
    <row r="1" spans="1:10" ht="37.5" customHeight="1">
      <c r="B1" s="90"/>
      <c r="C1" s="90"/>
      <c r="D1" s="90"/>
      <c r="E1" s="90"/>
      <c r="F1" s="450" t="s">
        <v>92</v>
      </c>
      <c r="G1" s="450"/>
      <c r="H1" s="450"/>
    </row>
    <row r="2" spans="1:10" ht="17.45" customHeight="1">
      <c r="A2" s="90"/>
      <c r="B2" s="90"/>
      <c r="C2" s="90"/>
      <c r="D2" s="90"/>
      <c r="E2" s="90"/>
      <c r="F2" s="451" t="s">
        <v>132</v>
      </c>
      <c r="G2" s="451"/>
      <c r="H2" s="451"/>
    </row>
    <row r="3" spans="1:10" ht="17.45" customHeight="1">
      <c r="A3" s="90"/>
      <c r="B3" s="90"/>
      <c r="C3" s="90"/>
      <c r="D3" s="90"/>
      <c r="E3" s="90"/>
      <c r="F3" s="451" t="s">
        <v>91</v>
      </c>
      <c r="G3" s="451"/>
      <c r="H3" s="451"/>
    </row>
    <row r="4" spans="1:10" ht="14.45" customHeight="1">
      <c r="A4" s="91"/>
      <c r="B4" s="91"/>
      <c r="C4" s="150"/>
      <c r="E4" s="92"/>
      <c r="F4" s="92"/>
      <c r="G4" s="92"/>
      <c r="H4" s="92"/>
    </row>
    <row r="5" spans="1:10">
      <c r="A5" s="452" t="s">
        <v>158</v>
      </c>
      <c r="B5" s="453"/>
      <c r="C5" s="453"/>
      <c r="D5" s="453"/>
      <c r="E5" s="453"/>
      <c r="F5" s="453"/>
      <c r="G5" s="453"/>
      <c r="H5" s="453"/>
    </row>
    <row r="6" spans="1:10" ht="33.950000000000003" customHeight="1">
      <c r="A6" s="453"/>
      <c r="B6" s="453"/>
      <c r="C6" s="453"/>
      <c r="D6" s="453"/>
      <c r="E6" s="453"/>
      <c r="F6" s="453"/>
      <c r="G6" s="453"/>
      <c r="H6" s="453"/>
    </row>
    <row r="7" spans="1:10">
      <c r="D7" s="93"/>
      <c r="E7" s="43"/>
    </row>
    <row r="8" spans="1:10">
      <c r="D8" s="43"/>
      <c r="E8" s="43"/>
      <c r="G8" s="94"/>
      <c r="H8" s="94" t="s">
        <v>24</v>
      </c>
    </row>
    <row r="9" spans="1:10" ht="40.35" customHeight="1">
      <c r="A9" s="454" t="s">
        <v>52</v>
      </c>
      <c r="B9" s="455"/>
      <c r="C9" s="456" t="s">
        <v>61</v>
      </c>
      <c r="D9" s="458" t="s">
        <v>101</v>
      </c>
      <c r="E9" s="460" t="s">
        <v>155</v>
      </c>
      <c r="F9" s="461"/>
      <c r="G9" s="461"/>
      <c r="H9" s="462"/>
    </row>
    <row r="10" spans="1:10" ht="107.45" customHeight="1">
      <c r="A10" s="95" t="s">
        <v>55</v>
      </c>
      <c r="B10" s="95" t="s">
        <v>56</v>
      </c>
      <c r="C10" s="457"/>
      <c r="D10" s="459"/>
      <c r="E10" s="96" t="s">
        <v>63</v>
      </c>
      <c r="F10" s="96" t="s">
        <v>64</v>
      </c>
      <c r="G10" s="96" t="s">
        <v>65</v>
      </c>
      <c r="H10" s="96" t="s">
        <v>66</v>
      </c>
      <c r="I10" s="97"/>
    </row>
    <row r="11" spans="1:10">
      <c r="A11" s="95"/>
      <c r="B11" s="95"/>
      <c r="C11" s="98" t="s">
        <v>67</v>
      </c>
      <c r="D11" s="5">
        <f>SUM(E11:H11)</f>
        <v>5116.3000000000466</v>
      </c>
      <c r="E11" s="5">
        <f t="shared" ref="E11:H11" si="0">+E13</f>
        <v>-984844.10000000009</v>
      </c>
      <c r="F11" s="99">
        <f t="shared" si="0"/>
        <v>853814.40000000014</v>
      </c>
      <c r="G11" s="99">
        <f t="shared" si="0"/>
        <v>-26854.400000000001</v>
      </c>
      <c r="H11" s="99">
        <f t="shared" si="0"/>
        <v>163000.4</v>
      </c>
      <c r="I11" s="100"/>
      <c r="J11" s="69"/>
    </row>
    <row r="12" spans="1:10">
      <c r="A12" s="95"/>
      <c r="B12" s="95"/>
      <c r="C12" s="98" t="s">
        <v>68</v>
      </c>
      <c r="D12" s="147"/>
      <c r="E12" s="147"/>
      <c r="F12" s="99"/>
      <c r="G12" s="99"/>
      <c r="H12" s="99"/>
    </row>
    <row r="13" spans="1:10" ht="51.75">
      <c r="A13" s="2"/>
      <c r="B13" s="3"/>
      <c r="C13" s="3" t="s">
        <v>59</v>
      </c>
      <c r="D13" s="5">
        <f>SUM(E13:H13)</f>
        <v>5116.3000000000466</v>
      </c>
      <c r="E13" s="5">
        <f>+E15+E19+E23+E29+E33+E125+E129+E155+E172</f>
        <v>-984844.10000000009</v>
      </c>
      <c r="F13" s="5">
        <f t="shared" ref="F13:H13" si="1">+F15+F19+F23+F29+F33+F125+F129+F155+F172</f>
        <v>853814.40000000014</v>
      </c>
      <c r="G13" s="5">
        <f t="shared" si="1"/>
        <v>-26854.400000000001</v>
      </c>
      <c r="H13" s="5">
        <f t="shared" si="1"/>
        <v>163000.4</v>
      </c>
      <c r="I13" s="83"/>
    </row>
    <row r="14" spans="1:10">
      <c r="A14" s="2"/>
      <c r="B14" s="2"/>
      <c r="C14" s="2" t="s">
        <v>69</v>
      </c>
      <c r="D14" s="4"/>
      <c r="E14" s="4"/>
      <c r="F14" s="4"/>
      <c r="G14" s="4"/>
      <c r="H14" s="4"/>
    </row>
    <row r="15" spans="1:10" s="122" customFormat="1" ht="69.400000000000006" customHeight="1">
      <c r="A15" s="171">
        <v>1045</v>
      </c>
      <c r="B15" s="171">
        <v>32001</v>
      </c>
      <c r="C15" s="125" t="s">
        <v>327</v>
      </c>
      <c r="D15" s="106">
        <f>+E15+F15+G15+H15</f>
        <v>-25649.4</v>
      </c>
      <c r="E15" s="172">
        <f>+E17</f>
        <v>0</v>
      </c>
      <c r="F15" s="172">
        <f t="shared" ref="F15:H15" si="2">+F17</f>
        <v>0</v>
      </c>
      <c r="G15" s="172">
        <f t="shared" si="2"/>
        <v>-25649.4</v>
      </c>
      <c r="H15" s="172">
        <f t="shared" si="2"/>
        <v>0</v>
      </c>
      <c r="I15" s="314"/>
    </row>
    <row r="16" spans="1:10" s="122" customFormat="1">
      <c r="A16" s="173"/>
      <c r="B16" s="173"/>
      <c r="C16" s="174" t="s">
        <v>20</v>
      </c>
      <c r="D16" s="123"/>
      <c r="E16" s="123"/>
      <c r="F16" s="123"/>
      <c r="G16" s="123"/>
      <c r="H16" s="123"/>
    </row>
    <row r="17" spans="1:9" s="122" customFormat="1">
      <c r="A17" s="463"/>
      <c r="B17" s="463"/>
      <c r="C17" s="175" t="s">
        <v>271</v>
      </c>
      <c r="D17" s="176">
        <f>SUM(E17:H17)</f>
        <v>-25649.4</v>
      </c>
      <c r="E17" s="176">
        <f>+E18</f>
        <v>0</v>
      </c>
      <c r="F17" s="176">
        <f t="shared" ref="F17:H17" si="3">+F18</f>
        <v>0</v>
      </c>
      <c r="G17" s="176">
        <f t="shared" si="3"/>
        <v>-25649.4</v>
      </c>
      <c r="H17" s="176">
        <f t="shared" si="3"/>
        <v>0</v>
      </c>
      <c r="I17" s="314"/>
    </row>
    <row r="18" spans="1:9" s="122" customFormat="1" ht="34.5">
      <c r="A18" s="463"/>
      <c r="B18" s="463"/>
      <c r="C18" s="61" t="s">
        <v>328</v>
      </c>
      <c r="D18" s="177">
        <f t="shared" ref="D18" si="4">+E18+F18+G18+H18</f>
        <v>-25649.4</v>
      </c>
      <c r="E18" s="177"/>
      <c r="F18" s="177"/>
      <c r="G18" s="177">
        <f>+'Հավելված N 8'!I14</f>
        <v>-25649.4</v>
      </c>
      <c r="H18" s="123"/>
      <c r="I18" s="178"/>
    </row>
    <row r="19" spans="1:9" s="122" customFormat="1" ht="69">
      <c r="A19" s="171">
        <v>1111</v>
      </c>
      <c r="B19" s="171">
        <v>32001</v>
      </c>
      <c r="C19" s="125" t="s">
        <v>276</v>
      </c>
      <c r="D19" s="106">
        <f>+E19+F19+G19+H19</f>
        <v>-37995.599999999999</v>
      </c>
      <c r="E19" s="172">
        <f>+E21</f>
        <v>0</v>
      </c>
      <c r="F19" s="172">
        <f t="shared" ref="F19:H19" si="5">+F21</f>
        <v>-37995.599999999999</v>
      </c>
      <c r="G19" s="172">
        <f t="shared" si="5"/>
        <v>0</v>
      </c>
      <c r="H19" s="172">
        <f t="shared" si="5"/>
        <v>0</v>
      </c>
      <c r="I19" s="178"/>
    </row>
    <row r="20" spans="1:9" s="122" customFormat="1">
      <c r="A20" s="173"/>
      <c r="B20" s="173"/>
      <c r="C20" s="193" t="s">
        <v>20</v>
      </c>
      <c r="D20" s="123"/>
      <c r="E20" s="123"/>
      <c r="F20" s="123"/>
      <c r="G20" s="123"/>
      <c r="H20" s="123"/>
    </row>
    <row r="21" spans="1:9" s="122" customFormat="1">
      <c r="A21" s="463"/>
      <c r="B21" s="463"/>
      <c r="C21" s="194" t="s">
        <v>271</v>
      </c>
      <c r="D21" s="176">
        <f>SUM(E21:H21)</f>
        <v>-37995.599999999999</v>
      </c>
      <c r="E21" s="176">
        <f>+E22</f>
        <v>0</v>
      </c>
      <c r="F21" s="176">
        <f t="shared" ref="F21:H21" si="6">+F22</f>
        <v>-37995.599999999999</v>
      </c>
      <c r="G21" s="176">
        <f t="shared" si="6"/>
        <v>0</v>
      </c>
      <c r="H21" s="176">
        <f t="shared" si="6"/>
        <v>0</v>
      </c>
    </row>
    <row r="22" spans="1:9" s="122" customFormat="1" ht="34.5">
      <c r="A22" s="463"/>
      <c r="B22" s="463"/>
      <c r="C22" s="121" t="s">
        <v>277</v>
      </c>
      <c r="D22" s="177">
        <f t="shared" ref="D22" si="7">+E22+F22+G22+H22</f>
        <v>-37995.599999999999</v>
      </c>
      <c r="E22" s="177"/>
      <c r="F22" s="177">
        <f>+'Հավելված N 8'!I17+'Հավելված N 8'!I19+'Հավելված N 8'!I20</f>
        <v>-37995.599999999999</v>
      </c>
      <c r="G22" s="177"/>
      <c r="H22" s="123"/>
      <c r="I22" s="178"/>
    </row>
    <row r="23" spans="1:9" s="122" customFormat="1">
      <c r="A23" s="171">
        <v>1163</v>
      </c>
      <c r="B23" s="171">
        <v>32001</v>
      </c>
      <c r="C23" s="125" t="s">
        <v>207</v>
      </c>
      <c r="D23" s="106">
        <f>+E23+F23+G23+H23</f>
        <v>-218786.90000000002</v>
      </c>
      <c r="E23" s="172">
        <f>+E25+E27</f>
        <v>-218786.90000000002</v>
      </c>
      <c r="F23" s="172">
        <f t="shared" ref="F23:H23" si="8">+F27</f>
        <v>0</v>
      </c>
      <c r="G23" s="172">
        <f t="shared" si="8"/>
        <v>0</v>
      </c>
      <c r="H23" s="172">
        <f t="shared" si="8"/>
        <v>0</v>
      </c>
    </row>
    <row r="24" spans="1:9" s="122" customFormat="1">
      <c r="A24" s="173"/>
      <c r="B24" s="173"/>
      <c r="C24" s="174" t="s">
        <v>20</v>
      </c>
      <c r="D24" s="123"/>
      <c r="E24" s="123"/>
      <c r="F24" s="123"/>
      <c r="G24" s="123"/>
      <c r="H24" s="123"/>
    </row>
    <row r="25" spans="1:9" s="122" customFormat="1">
      <c r="A25" s="467"/>
      <c r="B25" s="467"/>
      <c r="C25" s="307" t="s">
        <v>271</v>
      </c>
      <c r="D25" s="176">
        <f>SUM(E25:H25)</f>
        <v>411.4</v>
      </c>
      <c r="E25" s="176">
        <f>+E26</f>
        <v>411.4</v>
      </c>
      <c r="F25" s="176">
        <f t="shared" ref="F25:H27" si="9">+F26</f>
        <v>0</v>
      </c>
      <c r="G25" s="176">
        <f t="shared" si="9"/>
        <v>0</v>
      </c>
      <c r="H25" s="176">
        <f t="shared" si="9"/>
        <v>0</v>
      </c>
    </row>
    <row r="26" spans="1:9" s="122" customFormat="1" ht="51.75">
      <c r="A26" s="468"/>
      <c r="B26" s="468"/>
      <c r="C26" s="231" t="s">
        <v>368</v>
      </c>
      <c r="D26" s="177">
        <f t="shared" ref="D26" si="10">+E26+F26+G26+H26</f>
        <v>411.4</v>
      </c>
      <c r="E26" s="177">
        <f>+'Հավելված N 8'!I26+'Հավելված N 8'!I28</f>
        <v>411.4</v>
      </c>
      <c r="F26" s="177"/>
      <c r="G26" s="177"/>
      <c r="H26" s="123"/>
      <c r="I26" s="178"/>
    </row>
    <row r="27" spans="1:9" s="122" customFormat="1">
      <c r="A27" s="468"/>
      <c r="B27" s="468"/>
      <c r="C27" s="175" t="s">
        <v>104</v>
      </c>
      <c r="D27" s="176">
        <f>SUM(E27:H27)</f>
        <v>-219198.30000000002</v>
      </c>
      <c r="E27" s="176">
        <f>+E28</f>
        <v>-219198.30000000002</v>
      </c>
      <c r="F27" s="176">
        <f t="shared" si="9"/>
        <v>0</v>
      </c>
      <c r="G27" s="176">
        <f t="shared" si="9"/>
        <v>0</v>
      </c>
      <c r="H27" s="176">
        <f t="shared" si="9"/>
        <v>0</v>
      </c>
      <c r="I27" s="178"/>
    </row>
    <row r="28" spans="1:9" s="122" customFormat="1" ht="51.75">
      <c r="A28" s="469"/>
      <c r="B28" s="469"/>
      <c r="C28" s="61" t="s">
        <v>213</v>
      </c>
      <c r="D28" s="177">
        <f t="shared" ref="D28" si="11">+E28+F28+G28+H28</f>
        <v>-219198.30000000002</v>
      </c>
      <c r="E28" s="177">
        <f>+'Հավելված N 8'!I23+'Հավելված N 8'!I25+'Հավելված N 8'!I27</f>
        <v>-219198.30000000002</v>
      </c>
      <c r="F28" s="177"/>
      <c r="G28" s="177"/>
      <c r="H28" s="123"/>
      <c r="I28" s="178"/>
    </row>
    <row r="29" spans="1:9" s="122" customFormat="1">
      <c r="A29" s="171">
        <v>1163</v>
      </c>
      <c r="B29" s="171">
        <v>32002</v>
      </c>
      <c r="C29" s="125" t="s">
        <v>268</v>
      </c>
      <c r="D29" s="106">
        <f>+E29+F29+G29+H29</f>
        <v>-62404.3</v>
      </c>
      <c r="E29" s="172">
        <f>+E31</f>
        <v>0</v>
      </c>
      <c r="F29" s="172">
        <f t="shared" ref="F29:H29" si="12">+F31</f>
        <v>-62404.3</v>
      </c>
      <c r="G29" s="172">
        <f t="shared" si="12"/>
        <v>0</v>
      </c>
      <c r="H29" s="172">
        <f t="shared" si="12"/>
        <v>0</v>
      </c>
    </row>
    <row r="30" spans="1:9" s="122" customFormat="1">
      <c r="A30" s="173"/>
      <c r="B30" s="173"/>
      <c r="C30" s="174" t="s">
        <v>20</v>
      </c>
      <c r="D30" s="123"/>
      <c r="E30" s="123"/>
      <c r="F30" s="123"/>
      <c r="G30" s="123"/>
      <c r="H30" s="123"/>
    </row>
    <row r="31" spans="1:9" s="122" customFormat="1">
      <c r="A31" s="463"/>
      <c r="B31" s="463"/>
      <c r="C31" s="175" t="s">
        <v>271</v>
      </c>
      <c r="D31" s="176">
        <f>SUM(E31:H31)</f>
        <v>-62404.3</v>
      </c>
      <c r="E31" s="176">
        <f>+E32</f>
        <v>0</v>
      </c>
      <c r="F31" s="176">
        <f t="shared" ref="F31:H31" si="13">+F32</f>
        <v>-62404.3</v>
      </c>
      <c r="G31" s="176">
        <f t="shared" si="13"/>
        <v>0</v>
      </c>
      <c r="H31" s="176">
        <f t="shared" si="13"/>
        <v>0</v>
      </c>
    </row>
    <row r="32" spans="1:9" s="122" customFormat="1" ht="34.5">
      <c r="A32" s="463"/>
      <c r="B32" s="463"/>
      <c r="C32" s="61" t="s">
        <v>272</v>
      </c>
      <c r="D32" s="177">
        <f t="shared" ref="D32" si="14">+E32+F32+G32+H32</f>
        <v>-62404.3</v>
      </c>
      <c r="E32" s="177"/>
      <c r="F32" s="177">
        <f>+'Հավելված N 8'!I31+'Հավելված N 8'!I33+'Հավելված N 8'!I34</f>
        <v>-62404.3</v>
      </c>
      <c r="G32" s="177"/>
      <c r="H32" s="123"/>
      <c r="I32" s="178"/>
    </row>
    <row r="33" spans="1:9" ht="34.5">
      <c r="A33" s="289">
        <v>1183</v>
      </c>
      <c r="B33" s="289">
        <v>32001</v>
      </c>
      <c r="C33" s="111" t="s">
        <v>137</v>
      </c>
      <c r="D33" s="106">
        <f>+E33+F33+G33+H33</f>
        <v>1546437.4000000001</v>
      </c>
      <c r="E33" s="114">
        <f>+E35+E51+E59+E66+E84+E91+E113</f>
        <v>0</v>
      </c>
      <c r="F33" s="114">
        <f t="shared" ref="F33:H33" si="15">+F35+F51+F59+F66+F84+F91+F113</f>
        <v>1546437.4000000001</v>
      </c>
      <c r="G33" s="114">
        <f t="shared" si="15"/>
        <v>0</v>
      </c>
      <c r="H33" s="114">
        <f t="shared" si="15"/>
        <v>0</v>
      </c>
      <c r="I33" s="43"/>
    </row>
    <row r="34" spans="1:9">
      <c r="A34" s="148"/>
      <c r="B34" s="148"/>
      <c r="C34" s="115" t="s">
        <v>20</v>
      </c>
      <c r="D34" s="112"/>
      <c r="E34" s="112"/>
      <c r="F34" s="112"/>
      <c r="G34" s="112"/>
      <c r="H34" s="112"/>
      <c r="I34" s="93"/>
    </row>
    <row r="35" spans="1:9">
      <c r="A35" s="464"/>
      <c r="B35" s="464"/>
      <c r="C35" s="34" t="s">
        <v>141</v>
      </c>
      <c r="D35" s="116">
        <f>SUM(E35:H35)</f>
        <v>230624.80000000002</v>
      </c>
      <c r="E35" s="116">
        <f>SUM(E36:E50)</f>
        <v>0</v>
      </c>
      <c r="F35" s="116">
        <f t="shared" ref="F35:H35" si="16">SUM(F36:F50)</f>
        <v>230624.80000000002</v>
      </c>
      <c r="G35" s="116">
        <f t="shared" si="16"/>
        <v>0</v>
      </c>
      <c r="H35" s="116">
        <f t="shared" si="16"/>
        <v>0</v>
      </c>
      <c r="I35" s="43"/>
    </row>
    <row r="36" spans="1:9" ht="34.5">
      <c r="A36" s="464"/>
      <c r="B36" s="464"/>
      <c r="C36" s="231" t="s">
        <v>434</v>
      </c>
      <c r="D36" s="113">
        <f t="shared" ref="D36:D38" si="17">+E36+F36+G36+H36</f>
        <v>19269.8</v>
      </c>
      <c r="E36" s="243"/>
      <c r="F36" s="243">
        <f>+'Հավելված N 8'!I125+'Հավելված N 8'!I155+'Հավելված N 8'!I173</f>
        <v>19269.8</v>
      </c>
      <c r="G36" s="243"/>
      <c r="H36" s="244"/>
    </row>
    <row r="37" spans="1:9" ht="34.5">
      <c r="A37" s="464"/>
      <c r="B37" s="464"/>
      <c r="C37" s="317" t="s">
        <v>425</v>
      </c>
      <c r="D37" s="113">
        <f t="shared" si="17"/>
        <v>24450.6</v>
      </c>
      <c r="E37" s="113"/>
      <c r="F37" s="113">
        <f>+'Հավելված N 8'!I126+'Հավելված N 8'!I145+'Հավելված N 8'!I163+'Հավելված N 8'!I127+'Հավելված N 8'!I144+'Հավելված N 8'!I162</f>
        <v>24450.6</v>
      </c>
      <c r="G37" s="113"/>
      <c r="H37" s="112"/>
    </row>
    <row r="38" spans="1:9">
      <c r="A38" s="464"/>
      <c r="B38" s="464"/>
      <c r="C38" s="231" t="s">
        <v>426</v>
      </c>
      <c r="D38" s="113">
        <f t="shared" si="17"/>
        <v>11140.7</v>
      </c>
      <c r="E38" s="243"/>
      <c r="F38" s="243">
        <f>+'Հավելված N 8'!I135+'Հավելված N 8'!I146+'Հավելված N 8'!I164</f>
        <v>11140.7</v>
      </c>
      <c r="G38" s="243"/>
      <c r="H38" s="244"/>
    </row>
    <row r="39" spans="1:9" ht="34.5">
      <c r="A39" s="464"/>
      <c r="B39" s="464"/>
      <c r="C39" s="231" t="s">
        <v>427</v>
      </c>
      <c r="D39" s="113">
        <f t="shared" ref="D39:D43" si="18">+E39+F39+G39+H39</f>
        <v>9975.2999999999993</v>
      </c>
      <c r="E39" s="243"/>
      <c r="F39" s="243">
        <f>+'Հավելված N 8'!I136+'Հավելված N 8'!I147+'Հավելված N 8'!I165+'Հավելված N 8'!I137+'Հավելված N 8'!I148+'Հավելված N 8'!I166</f>
        <v>9975.2999999999993</v>
      </c>
      <c r="G39" s="243"/>
      <c r="H39" s="244"/>
    </row>
    <row r="40" spans="1:9" ht="34.5">
      <c r="A40" s="464"/>
      <c r="B40" s="464"/>
      <c r="C40" s="231" t="s">
        <v>428</v>
      </c>
      <c r="D40" s="113">
        <f t="shared" si="18"/>
        <v>13332</v>
      </c>
      <c r="E40" s="243"/>
      <c r="F40" s="243">
        <f>+'Հավելված N 8'!I138+'Հավելված N 8'!I149+'Հավելված N 8'!I167</f>
        <v>13332</v>
      </c>
      <c r="G40" s="243"/>
      <c r="H40" s="244"/>
    </row>
    <row r="41" spans="1:9" ht="34.5">
      <c r="A41" s="464"/>
      <c r="B41" s="464"/>
      <c r="C41" s="231" t="s">
        <v>429</v>
      </c>
      <c r="D41" s="113">
        <f t="shared" si="18"/>
        <v>14551</v>
      </c>
      <c r="E41" s="243"/>
      <c r="F41" s="243">
        <f>+'Հավելված N 8'!I139+'Հավելված N 8'!I150+'Հավելված N 8'!I168</f>
        <v>14551</v>
      </c>
      <c r="G41" s="243"/>
      <c r="H41" s="244"/>
    </row>
    <row r="42" spans="1:9">
      <c r="A42" s="464"/>
      <c r="B42" s="464"/>
      <c r="C42" s="231" t="s">
        <v>430</v>
      </c>
      <c r="D42" s="113">
        <f t="shared" si="18"/>
        <v>9807</v>
      </c>
      <c r="E42" s="243"/>
      <c r="F42" s="243">
        <f>+'Հավելված N 8'!I140+'Հավելված N 8'!I151+'Հավելված N 8'!I169</f>
        <v>9807</v>
      </c>
      <c r="G42" s="243"/>
      <c r="H42" s="244"/>
    </row>
    <row r="43" spans="1:9" ht="34.5">
      <c r="A43" s="464"/>
      <c r="B43" s="464"/>
      <c r="C43" s="231" t="s">
        <v>431</v>
      </c>
      <c r="D43" s="113">
        <f t="shared" si="18"/>
        <v>26695.300000000003</v>
      </c>
      <c r="E43" s="243"/>
      <c r="F43" s="243">
        <f>+'Հավելված N 8'!I141+'Հավելված N 8'!I152+'Հավելված N 8'!I170+'Հավելված N 8'!I130+'Հավելված N 8'!I154+'Հավելված N 8'!I172</f>
        <v>26695.300000000003</v>
      </c>
      <c r="G43" s="243"/>
      <c r="H43" s="244"/>
    </row>
    <row r="44" spans="1:9">
      <c r="A44" s="464"/>
      <c r="B44" s="464"/>
      <c r="C44" s="231" t="s">
        <v>432</v>
      </c>
      <c r="D44" s="113">
        <f t="shared" ref="D44:D45" si="19">+E44+F44+G44+H44</f>
        <v>9181</v>
      </c>
      <c r="E44" s="243"/>
      <c r="F44" s="243">
        <f>+'Հավելված N 8'!I142+'Հավելված N 8'!I153+'Հավելված N 8'!I171</f>
        <v>9181</v>
      </c>
      <c r="G44" s="243"/>
      <c r="H44" s="244"/>
    </row>
    <row r="45" spans="1:9">
      <c r="A45" s="464"/>
      <c r="B45" s="464"/>
      <c r="C45" s="231" t="s">
        <v>436</v>
      </c>
      <c r="D45" s="113">
        <f t="shared" si="19"/>
        <v>7988.7</v>
      </c>
      <c r="E45" s="243"/>
      <c r="F45" s="243">
        <f>+'Հավելված N 8'!I128+'Հավելված N 8'!I156+'Հավելված N 8'!I174</f>
        <v>7988.7</v>
      </c>
      <c r="G45" s="243"/>
      <c r="H45" s="244"/>
    </row>
    <row r="46" spans="1:9">
      <c r="A46" s="464"/>
      <c r="B46" s="464"/>
      <c r="C46" s="231" t="s">
        <v>438</v>
      </c>
      <c r="D46" s="113">
        <f t="shared" ref="D46:D49" si="20">+E46+F46+G46+H46</f>
        <v>10222.4</v>
      </c>
      <c r="E46" s="243"/>
      <c r="F46" s="243">
        <f>+'Հավելված N 8'!I129+'Հավելված N 8'!I157+'Հավելված N 8'!I175</f>
        <v>10222.4</v>
      </c>
      <c r="G46" s="243"/>
      <c r="H46" s="244"/>
    </row>
    <row r="47" spans="1:9" ht="34.5">
      <c r="A47" s="464"/>
      <c r="B47" s="464"/>
      <c r="C47" s="231" t="s">
        <v>439</v>
      </c>
      <c r="D47" s="113">
        <f t="shared" si="20"/>
        <v>3422</v>
      </c>
      <c r="E47" s="243"/>
      <c r="F47" s="243">
        <f>+'Հավելված N 8'!I131+'Հավելված N 8'!I158+'Հավելված N 8'!I176</f>
        <v>3422</v>
      </c>
      <c r="G47" s="243"/>
      <c r="H47" s="244"/>
    </row>
    <row r="48" spans="1:9" ht="34.5">
      <c r="A48" s="464"/>
      <c r="B48" s="464"/>
      <c r="C48" s="231" t="s">
        <v>441</v>
      </c>
      <c r="D48" s="113">
        <f t="shared" si="20"/>
        <v>9234</v>
      </c>
      <c r="E48" s="243"/>
      <c r="F48" s="243">
        <f>+'Հավելված N 8'!I132+'Հավելված N 8'!I159+'Հավելված N 8'!I177</f>
        <v>9234</v>
      </c>
      <c r="G48" s="243"/>
      <c r="H48" s="244"/>
    </row>
    <row r="49" spans="1:8" ht="34.5">
      <c r="A49" s="464"/>
      <c r="B49" s="464"/>
      <c r="C49" s="231" t="s">
        <v>443</v>
      </c>
      <c r="D49" s="113">
        <f t="shared" si="20"/>
        <v>51095</v>
      </c>
      <c r="E49" s="243"/>
      <c r="F49" s="243">
        <f>+'Հավելված N 8'!I134+'Հավելված N 8'!I160+'Հավելված N 8'!I178</f>
        <v>51095</v>
      </c>
      <c r="G49" s="243"/>
      <c r="H49" s="244"/>
    </row>
    <row r="50" spans="1:8">
      <c r="A50" s="464"/>
      <c r="B50" s="464"/>
      <c r="C50" s="231" t="s">
        <v>445</v>
      </c>
      <c r="D50" s="113">
        <f t="shared" ref="D50" si="21">+E50+F50+G50+H50</f>
        <v>10260</v>
      </c>
      <c r="E50" s="243"/>
      <c r="F50" s="243">
        <f>+'Հավելված N 8'!I133+'Հավելված N 8'!I161+'Հավելված N 8'!I179</f>
        <v>10260</v>
      </c>
      <c r="G50" s="243"/>
      <c r="H50" s="244"/>
    </row>
    <row r="51" spans="1:8">
      <c r="A51" s="464"/>
      <c r="B51" s="464"/>
      <c r="C51" s="34" t="s">
        <v>145</v>
      </c>
      <c r="D51" s="116">
        <f>SUM(E51:H51)</f>
        <v>128400.6</v>
      </c>
      <c r="E51" s="116">
        <f>SUM(E52:E58)</f>
        <v>0</v>
      </c>
      <c r="F51" s="116">
        <f t="shared" ref="F51:H51" si="22">SUM(F52:F58)</f>
        <v>128400.6</v>
      </c>
      <c r="G51" s="116">
        <f t="shared" si="22"/>
        <v>0</v>
      </c>
      <c r="H51" s="116">
        <f t="shared" si="22"/>
        <v>0</v>
      </c>
    </row>
    <row r="52" spans="1:8">
      <c r="A52" s="464"/>
      <c r="B52" s="464"/>
      <c r="C52" s="317" t="s">
        <v>160</v>
      </c>
      <c r="D52" s="113">
        <f t="shared" ref="D52:D58" si="23">+E52+F52+G52+H52</f>
        <v>9601.5</v>
      </c>
      <c r="E52" s="113"/>
      <c r="F52" s="113">
        <f>+'Հավելված N 8'!I185+'Հավելված N 8'!I193+'Հավելված N 8'!I200</f>
        <v>9601.5</v>
      </c>
      <c r="G52" s="113"/>
      <c r="H52" s="112"/>
    </row>
    <row r="53" spans="1:8">
      <c r="A53" s="464"/>
      <c r="B53" s="464"/>
      <c r="C53" s="61" t="s">
        <v>161</v>
      </c>
      <c r="D53" s="113">
        <f t="shared" si="23"/>
        <v>4976.3999999999996</v>
      </c>
      <c r="E53" s="113"/>
      <c r="F53" s="113">
        <f>+'Հավելված N 8'!I186+'Հավելված N 8'!I194+'Հավելված N 8'!I201</f>
        <v>4976.3999999999996</v>
      </c>
      <c r="G53" s="113"/>
      <c r="H53" s="112"/>
    </row>
    <row r="54" spans="1:8">
      <c r="A54" s="464"/>
      <c r="B54" s="464"/>
      <c r="C54" s="61" t="s">
        <v>162</v>
      </c>
      <c r="D54" s="113">
        <f t="shared" si="23"/>
        <v>4980.8</v>
      </c>
      <c r="E54" s="113"/>
      <c r="F54" s="113">
        <f>+'Հավելված N 8'!I187+'Հավելված N 8'!I195+'Հավելված N 8'!I202</f>
        <v>4980.8</v>
      </c>
      <c r="G54" s="113"/>
      <c r="H54" s="112"/>
    </row>
    <row r="55" spans="1:8" ht="34.5">
      <c r="A55" s="464"/>
      <c r="B55" s="464"/>
      <c r="C55" s="317" t="s">
        <v>163</v>
      </c>
      <c r="D55" s="113">
        <f t="shared" si="23"/>
        <v>7516.1</v>
      </c>
      <c r="E55" s="113"/>
      <c r="F55" s="113">
        <f>+'Հավելված N 8'!I188+'Հավելված N 8'!I196+'Հավելված N 8'!I203</f>
        <v>7516.1</v>
      </c>
      <c r="G55" s="113"/>
      <c r="H55" s="112"/>
    </row>
    <row r="56" spans="1:8">
      <c r="A56" s="464"/>
      <c r="B56" s="464"/>
      <c r="C56" s="61" t="s">
        <v>165</v>
      </c>
      <c r="D56" s="113">
        <f t="shared" si="23"/>
        <v>2339.3000000000002</v>
      </c>
      <c r="E56" s="113"/>
      <c r="F56" s="113">
        <f>+'Հավելված N 8'!I189+'Հավելված N 8'!I197+'Հավելված N 8'!I204</f>
        <v>2339.3000000000002</v>
      </c>
      <c r="G56" s="113"/>
      <c r="H56" s="112"/>
    </row>
    <row r="57" spans="1:8">
      <c r="A57" s="464"/>
      <c r="B57" s="464"/>
      <c r="C57" s="61" t="s">
        <v>164</v>
      </c>
      <c r="D57" s="113">
        <f t="shared" si="23"/>
        <v>33782.9</v>
      </c>
      <c r="E57" s="113"/>
      <c r="F57" s="113">
        <f>+'Հավելված N 8'!I190+'Հավելված N 8'!I198+'Հավելված N 8'!I205</f>
        <v>33782.9</v>
      </c>
      <c r="G57" s="113"/>
      <c r="H57" s="112"/>
    </row>
    <row r="58" spans="1:8">
      <c r="A58" s="464"/>
      <c r="B58" s="464"/>
      <c r="C58" s="61" t="s">
        <v>166</v>
      </c>
      <c r="D58" s="113">
        <f t="shared" si="23"/>
        <v>65203.6</v>
      </c>
      <c r="E58" s="113"/>
      <c r="F58" s="113">
        <f>+'Հավելված N 8'!I191+'Հավելված N 8'!I199+'Հավելված N 8'!I206</f>
        <v>65203.6</v>
      </c>
      <c r="G58" s="113"/>
      <c r="H58" s="112"/>
    </row>
    <row r="59" spans="1:8">
      <c r="A59" s="464"/>
      <c r="B59" s="464"/>
      <c r="C59" s="34" t="s">
        <v>105</v>
      </c>
      <c r="D59" s="116">
        <f>SUM(E59:H59)</f>
        <v>111248.3</v>
      </c>
      <c r="E59" s="116">
        <f>SUM(E60:E65)</f>
        <v>0</v>
      </c>
      <c r="F59" s="116">
        <f t="shared" ref="F59:H59" si="24">SUM(F60:F65)</f>
        <v>111248.3</v>
      </c>
      <c r="G59" s="116">
        <f t="shared" si="24"/>
        <v>0</v>
      </c>
      <c r="H59" s="116">
        <f t="shared" si="24"/>
        <v>0</v>
      </c>
    </row>
    <row r="60" spans="1:8" ht="34.5">
      <c r="A60" s="464"/>
      <c r="B60" s="464"/>
      <c r="C60" s="317" t="s">
        <v>448</v>
      </c>
      <c r="D60" s="113">
        <f t="shared" ref="D60:D62" si="25">+E60+F60+G60+H60</f>
        <v>36045</v>
      </c>
      <c r="E60" s="113"/>
      <c r="F60" s="113">
        <f>+'Հավելված N 8'!I212+'Հավելված N 8'!I219+'Հավելված N 8'!I225</f>
        <v>36045</v>
      </c>
      <c r="G60" s="113"/>
      <c r="H60" s="112"/>
    </row>
    <row r="61" spans="1:8" ht="34.5">
      <c r="A61" s="464"/>
      <c r="B61" s="464"/>
      <c r="C61" s="317" t="s">
        <v>449</v>
      </c>
      <c r="D61" s="113">
        <f t="shared" si="25"/>
        <v>9970</v>
      </c>
      <c r="E61" s="113"/>
      <c r="F61" s="113">
        <f>+'Հավելված N 8'!I213+'Հավելված N 8'!I220+'Հավելված N 8'!I226</f>
        <v>9970</v>
      </c>
      <c r="G61" s="113"/>
      <c r="H61" s="112"/>
    </row>
    <row r="62" spans="1:8" ht="34.5">
      <c r="A62" s="464"/>
      <c r="B62" s="464"/>
      <c r="C62" s="61" t="s">
        <v>450</v>
      </c>
      <c r="D62" s="113">
        <f t="shared" si="25"/>
        <v>16950.5</v>
      </c>
      <c r="E62" s="113"/>
      <c r="F62" s="113">
        <f>+'Հավելված N 8'!I214+'Հավելված N 8'!I221+'Հավելված N 8'!I227</f>
        <v>16950.5</v>
      </c>
      <c r="G62" s="113"/>
      <c r="H62" s="112"/>
    </row>
    <row r="63" spans="1:8" ht="34.5">
      <c r="A63" s="464"/>
      <c r="B63" s="464"/>
      <c r="C63" s="61" t="s">
        <v>451</v>
      </c>
      <c r="D63" s="113">
        <f t="shared" ref="D63" si="26">+E63+F63+G63+H63</f>
        <v>15287.8</v>
      </c>
      <c r="E63" s="113"/>
      <c r="F63" s="113">
        <f>+'Հավելված N 8'!I215+'Հավելված N 8'!I222+'Հավելված N 8'!I228</f>
        <v>15287.8</v>
      </c>
      <c r="G63" s="113"/>
      <c r="H63" s="112"/>
    </row>
    <row r="64" spans="1:8" ht="34.5">
      <c r="A64" s="464"/>
      <c r="B64" s="464"/>
      <c r="C64" s="61" t="s">
        <v>452</v>
      </c>
      <c r="D64" s="113">
        <f t="shared" ref="D64" si="27">+E64+F64+G64+H64</f>
        <v>9195</v>
      </c>
      <c r="E64" s="113"/>
      <c r="F64" s="113">
        <f>+'Հավելված N 8'!I216+'Հավելված N 8'!I223+'Հավելված N 8'!I229</f>
        <v>9195</v>
      </c>
      <c r="G64" s="113"/>
      <c r="H64" s="112"/>
    </row>
    <row r="65" spans="1:8" ht="34.5">
      <c r="A65" s="464"/>
      <c r="B65" s="464"/>
      <c r="C65" s="61" t="s">
        <v>453</v>
      </c>
      <c r="D65" s="113">
        <f t="shared" ref="D65" si="28">+E65+F65+G65+H65</f>
        <v>23800</v>
      </c>
      <c r="E65" s="113"/>
      <c r="F65" s="113">
        <f>+'Հավելված N 8'!I217+'Հավելված N 8'!I224+'Հավելված N 8'!I230</f>
        <v>23800</v>
      </c>
      <c r="G65" s="113"/>
      <c r="H65" s="112"/>
    </row>
    <row r="66" spans="1:8">
      <c r="A66" s="464"/>
      <c r="B66" s="464"/>
      <c r="C66" s="34" t="s">
        <v>102</v>
      </c>
      <c r="D66" s="116">
        <f>SUM(E66:H66)</f>
        <v>99806.400000000009</v>
      </c>
      <c r="E66" s="116">
        <f>SUM(E67:E83)</f>
        <v>0</v>
      </c>
      <c r="F66" s="116">
        <f t="shared" ref="F66:H66" si="29">SUM(F67:F83)</f>
        <v>99806.400000000009</v>
      </c>
      <c r="G66" s="116">
        <f t="shared" si="29"/>
        <v>0</v>
      </c>
      <c r="H66" s="116">
        <f t="shared" si="29"/>
        <v>0</v>
      </c>
    </row>
    <row r="67" spans="1:8" ht="34.5">
      <c r="A67" s="464"/>
      <c r="B67" s="464"/>
      <c r="C67" s="317" t="s">
        <v>455</v>
      </c>
      <c r="D67" s="113">
        <f t="shared" ref="D67:D83" si="30">+E67+F67+G67+H67</f>
        <v>2339.5</v>
      </c>
      <c r="E67" s="113"/>
      <c r="F67" s="113">
        <f>+'Հավելված N 8'!I307+'Հավելված N 8'!I332</f>
        <v>2339.5</v>
      </c>
      <c r="G67" s="113"/>
      <c r="H67" s="112"/>
    </row>
    <row r="68" spans="1:8" ht="34.5">
      <c r="A68" s="464"/>
      <c r="B68" s="464"/>
      <c r="C68" s="317" t="s">
        <v>493</v>
      </c>
      <c r="D68" s="113">
        <f t="shared" si="30"/>
        <v>5399</v>
      </c>
      <c r="E68" s="243"/>
      <c r="F68" s="113">
        <f>+'Հավելված N 8'!I308+'Հավելված N 8'!I333</f>
        <v>5399</v>
      </c>
      <c r="G68" s="243"/>
      <c r="H68" s="244"/>
    </row>
    <row r="69" spans="1:8" ht="34.5">
      <c r="A69" s="464"/>
      <c r="B69" s="464"/>
      <c r="C69" s="317" t="s">
        <v>456</v>
      </c>
      <c r="D69" s="113">
        <f t="shared" si="30"/>
        <v>11750.9</v>
      </c>
      <c r="E69" s="113"/>
      <c r="F69" s="113">
        <f>+'Հավելված N 8'!I309+'Հավելված N 8'!I334+'Հավելված N 8'!I318+'Հավելված N 8'!I343</f>
        <v>11750.9</v>
      </c>
      <c r="G69" s="113"/>
      <c r="H69" s="112"/>
    </row>
    <row r="70" spans="1:8" ht="34.5">
      <c r="A70" s="464"/>
      <c r="B70" s="464"/>
      <c r="C70" s="61" t="s">
        <v>457</v>
      </c>
      <c r="D70" s="113">
        <f t="shared" si="30"/>
        <v>3243</v>
      </c>
      <c r="E70" s="113"/>
      <c r="F70" s="113">
        <f>+'Հավելված N 8'!I310+'Հավելված N 8'!I335</f>
        <v>3243</v>
      </c>
      <c r="G70" s="113"/>
      <c r="H70" s="112"/>
    </row>
    <row r="71" spans="1:8">
      <c r="A71" s="464"/>
      <c r="B71" s="464"/>
      <c r="C71" s="61" t="s">
        <v>458</v>
      </c>
      <c r="D71" s="113">
        <f t="shared" si="30"/>
        <v>6391</v>
      </c>
      <c r="E71" s="113"/>
      <c r="F71" s="113">
        <f>+'Հավելված N 8'!I311+'Հավելված N 8'!I336</f>
        <v>6391</v>
      </c>
      <c r="G71" s="113"/>
      <c r="H71" s="112"/>
    </row>
    <row r="72" spans="1:8">
      <c r="A72" s="464"/>
      <c r="B72" s="464"/>
      <c r="C72" s="61" t="s">
        <v>459</v>
      </c>
      <c r="D72" s="113">
        <f t="shared" si="30"/>
        <v>1934.4</v>
      </c>
      <c r="E72" s="113"/>
      <c r="F72" s="113">
        <f>+'Հավելված N 8'!I312+'Հավելված N 8'!I337</f>
        <v>1934.4</v>
      </c>
      <c r="G72" s="113"/>
      <c r="H72" s="112"/>
    </row>
    <row r="73" spans="1:8">
      <c r="A73" s="464"/>
      <c r="B73" s="464"/>
      <c r="C73" s="61" t="s">
        <v>460</v>
      </c>
      <c r="D73" s="113">
        <f t="shared" si="30"/>
        <v>6338</v>
      </c>
      <c r="E73" s="113"/>
      <c r="F73" s="113">
        <f>+'Հավելված N 8'!I313+'Հավելված N 8'!I338</f>
        <v>6338</v>
      </c>
      <c r="G73" s="113"/>
      <c r="H73" s="112"/>
    </row>
    <row r="74" spans="1:8" ht="34.5">
      <c r="A74" s="464"/>
      <c r="B74" s="464"/>
      <c r="C74" s="61" t="s">
        <v>461</v>
      </c>
      <c r="D74" s="113">
        <f t="shared" si="30"/>
        <v>2806.8</v>
      </c>
      <c r="E74" s="243"/>
      <c r="F74" s="243">
        <f>+'Հավելված N 8'!I314+'Հավելված N 8'!I339</f>
        <v>2806.8</v>
      </c>
      <c r="G74" s="243"/>
      <c r="H74" s="244"/>
    </row>
    <row r="75" spans="1:8">
      <c r="A75" s="464"/>
      <c r="B75" s="464"/>
      <c r="C75" s="61" t="s">
        <v>462</v>
      </c>
      <c r="D75" s="113">
        <f t="shared" si="30"/>
        <v>7989</v>
      </c>
      <c r="E75" s="243"/>
      <c r="F75" s="243">
        <f>+'Հավելված N 8'!I315+'Հավելված N 8'!I340</f>
        <v>7989</v>
      </c>
      <c r="G75" s="243"/>
      <c r="H75" s="244"/>
    </row>
    <row r="76" spans="1:8">
      <c r="A76" s="464"/>
      <c r="B76" s="464"/>
      <c r="C76" s="61" t="s">
        <v>463</v>
      </c>
      <c r="D76" s="113">
        <f t="shared" si="30"/>
        <v>5559.6</v>
      </c>
      <c r="E76" s="243"/>
      <c r="F76" s="243">
        <f>+'Հավելված N 8'!I316+'Հավելված N 8'!I341</f>
        <v>5559.6</v>
      </c>
      <c r="G76" s="243"/>
      <c r="H76" s="244"/>
    </row>
    <row r="77" spans="1:8">
      <c r="A77" s="464"/>
      <c r="B77" s="464"/>
      <c r="C77" s="61" t="s">
        <v>464</v>
      </c>
      <c r="D77" s="113">
        <f t="shared" si="30"/>
        <v>2716.8</v>
      </c>
      <c r="E77" s="243"/>
      <c r="F77" s="243">
        <f>+'Հավելված N 8'!I317+'Հավելված N 8'!I342</f>
        <v>2716.8</v>
      </c>
      <c r="G77" s="243"/>
      <c r="H77" s="244"/>
    </row>
    <row r="78" spans="1:8" ht="34.5">
      <c r="A78" s="464"/>
      <c r="B78" s="464"/>
      <c r="C78" s="61" t="s">
        <v>465</v>
      </c>
      <c r="D78" s="113">
        <f t="shared" si="30"/>
        <v>4065.5</v>
      </c>
      <c r="E78" s="243"/>
      <c r="F78" s="243">
        <f>+'Հավելված N 8'!I319+'Հավելված N 8'!I326</f>
        <v>4065.5</v>
      </c>
      <c r="G78" s="243"/>
      <c r="H78" s="244"/>
    </row>
    <row r="79" spans="1:8" ht="34.5">
      <c r="A79" s="464"/>
      <c r="B79" s="464"/>
      <c r="C79" s="61" t="s">
        <v>466</v>
      </c>
      <c r="D79" s="113">
        <f t="shared" si="30"/>
        <v>9721.9</v>
      </c>
      <c r="E79" s="243"/>
      <c r="F79" s="243">
        <f>+'Հավելված N 8'!I320+'Հավելված N 8'!I327</f>
        <v>9721.9</v>
      </c>
      <c r="G79" s="243"/>
      <c r="H79" s="244"/>
    </row>
    <row r="80" spans="1:8" ht="34.5">
      <c r="A80" s="464"/>
      <c r="B80" s="464"/>
      <c r="C80" s="61" t="s">
        <v>467</v>
      </c>
      <c r="D80" s="113">
        <f t="shared" si="30"/>
        <v>10800</v>
      </c>
      <c r="E80" s="243"/>
      <c r="F80" s="243">
        <f>+'Հավելված N 8'!I321+'Հավելված N 8'!I328</f>
        <v>10800</v>
      </c>
      <c r="G80" s="243"/>
      <c r="H80" s="244"/>
    </row>
    <row r="81" spans="1:8">
      <c r="A81" s="464"/>
      <c r="B81" s="464"/>
      <c r="C81" s="61" t="s">
        <v>468</v>
      </c>
      <c r="D81" s="113">
        <f t="shared" si="30"/>
        <v>3804</v>
      </c>
      <c r="E81" s="243"/>
      <c r="F81" s="243">
        <f>+'Հավելված N 8'!I322+'Հավելված N 8'!I329</f>
        <v>3804</v>
      </c>
      <c r="G81" s="243"/>
      <c r="H81" s="244"/>
    </row>
    <row r="82" spans="1:8">
      <c r="A82" s="464"/>
      <c r="B82" s="464"/>
      <c r="C82" s="61" t="s">
        <v>469</v>
      </c>
      <c r="D82" s="113">
        <f t="shared" si="30"/>
        <v>11043</v>
      </c>
      <c r="E82" s="243"/>
      <c r="F82" s="243">
        <f>+'Հավելված N 8'!I323+'Հավելված N 8'!I330</f>
        <v>11043</v>
      </c>
      <c r="G82" s="243"/>
      <c r="H82" s="244"/>
    </row>
    <row r="83" spans="1:8" ht="34.5">
      <c r="A83" s="464"/>
      <c r="B83" s="464"/>
      <c r="C83" s="61" t="s">
        <v>470</v>
      </c>
      <c r="D83" s="113">
        <f t="shared" si="30"/>
        <v>3904</v>
      </c>
      <c r="E83" s="243"/>
      <c r="F83" s="243">
        <f>+'Հավելված N 8'!I324+'Հավելված N 8'!I331</f>
        <v>3904</v>
      </c>
      <c r="G83" s="243"/>
      <c r="H83" s="244"/>
    </row>
    <row r="84" spans="1:8">
      <c r="A84" s="464"/>
      <c r="B84" s="464"/>
      <c r="C84" s="34" t="s">
        <v>143</v>
      </c>
      <c r="D84" s="116">
        <f>SUM(E84:H84)</f>
        <v>164041.9</v>
      </c>
      <c r="E84" s="116">
        <f>SUM(E85:E90)</f>
        <v>0</v>
      </c>
      <c r="F84" s="116">
        <f t="shared" ref="F84:H84" si="31">SUM(F85:F90)</f>
        <v>164041.9</v>
      </c>
      <c r="G84" s="116">
        <f t="shared" si="31"/>
        <v>0</v>
      </c>
      <c r="H84" s="116">
        <f t="shared" si="31"/>
        <v>0</v>
      </c>
    </row>
    <row r="85" spans="1:8" ht="34.5">
      <c r="A85" s="464"/>
      <c r="B85" s="464"/>
      <c r="C85" s="317" t="s">
        <v>180</v>
      </c>
      <c r="D85" s="113">
        <f t="shared" ref="D85:D90" si="32">+E85+F85+G85+H85</f>
        <v>48978.1</v>
      </c>
      <c r="E85" s="113"/>
      <c r="F85" s="113">
        <f>+'Հավելված N 8'!I349+'Հավելված N 8'!I356+'Հավելված N 8'!I362</f>
        <v>48978.1</v>
      </c>
      <c r="G85" s="113"/>
      <c r="H85" s="112"/>
    </row>
    <row r="86" spans="1:8" ht="34.5">
      <c r="A86" s="464"/>
      <c r="B86" s="464"/>
      <c r="C86" s="317" t="s">
        <v>181</v>
      </c>
      <c r="D86" s="113">
        <f t="shared" si="32"/>
        <v>12040.6</v>
      </c>
      <c r="E86" s="113"/>
      <c r="F86" s="113">
        <f>+'Հավելված N 8'!I351+'Հավելված N 8'!I357+'Հավելված N 8'!I363</f>
        <v>12040.6</v>
      </c>
      <c r="G86" s="113"/>
      <c r="H86" s="112"/>
    </row>
    <row r="87" spans="1:8">
      <c r="A87" s="464"/>
      <c r="B87" s="464"/>
      <c r="C87" s="61" t="s">
        <v>182</v>
      </c>
      <c r="D87" s="113">
        <f t="shared" si="32"/>
        <v>27465</v>
      </c>
      <c r="E87" s="113"/>
      <c r="F87" s="113">
        <f>+'Հավելված N 8'!I352+'Հավելված N 8'!I358+'Հավելված N 8'!I364</f>
        <v>27465</v>
      </c>
      <c r="G87" s="113"/>
      <c r="H87" s="112"/>
    </row>
    <row r="88" spans="1:8">
      <c r="A88" s="464"/>
      <c r="B88" s="464"/>
      <c r="C88" s="231" t="s">
        <v>494</v>
      </c>
      <c r="D88" s="113">
        <f t="shared" si="32"/>
        <v>36996.799999999996</v>
      </c>
      <c r="E88" s="243"/>
      <c r="F88" s="243">
        <f>+'Հավելված N 8'!I353+'Հավելված N 8'!I359+'Հավելված N 8'!I365</f>
        <v>36996.799999999996</v>
      </c>
      <c r="G88" s="243"/>
      <c r="H88" s="244"/>
    </row>
    <row r="89" spans="1:8">
      <c r="A89" s="464"/>
      <c r="B89" s="464"/>
      <c r="C89" s="231" t="s">
        <v>495</v>
      </c>
      <c r="D89" s="113">
        <f t="shared" si="32"/>
        <v>16246.5</v>
      </c>
      <c r="E89" s="243"/>
      <c r="F89" s="243">
        <f>+'Հավելված N 8'!I350+'Հավելված N 8'!I360+'Հավելված N 8'!I366</f>
        <v>16246.5</v>
      </c>
      <c r="G89" s="243"/>
      <c r="H89" s="244"/>
    </row>
    <row r="90" spans="1:8" ht="34.5">
      <c r="A90" s="464"/>
      <c r="B90" s="464"/>
      <c r="C90" s="231" t="s">
        <v>496</v>
      </c>
      <c r="D90" s="113">
        <f t="shared" si="32"/>
        <v>22314.9</v>
      </c>
      <c r="E90" s="243"/>
      <c r="F90" s="243">
        <f>+'Հավելված N 8'!I354+'Հավելված N 8'!I361+'Հավելված N 8'!I367</f>
        <v>22314.9</v>
      </c>
      <c r="G90" s="243">
        <f>+F90-22314.9</f>
        <v>0</v>
      </c>
      <c r="H90" s="244"/>
    </row>
    <row r="91" spans="1:8">
      <c r="A91" s="464"/>
      <c r="B91" s="464"/>
      <c r="C91" s="34" t="s">
        <v>146</v>
      </c>
      <c r="D91" s="116">
        <f>SUM(E91:H91)</f>
        <v>531029</v>
      </c>
      <c r="E91" s="116">
        <f>SUM(E92:E112)</f>
        <v>0</v>
      </c>
      <c r="F91" s="116">
        <f>SUM(F92:F112)</f>
        <v>531029</v>
      </c>
      <c r="G91" s="116">
        <f t="shared" ref="G91:H91" si="33">SUM(G92:G112)</f>
        <v>0</v>
      </c>
      <c r="H91" s="116">
        <f t="shared" si="33"/>
        <v>0</v>
      </c>
    </row>
    <row r="92" spans="1:8">
      <c r="A92" s="464"/>
      <c r="B92" s="464"/>
      <c r="C92" s="317" t="s">
        <v>184</v>
      </c>
      <c r="D92" s="113">
        <f t="shared" ref="D92:D103" si="34">+E92+F92+G92+H92</f>
        <v>68312.5</v>
      </c>
      <c r="E92" s="113"/>
      <c r="F92" s="113">
        <f>+'Հավելված N 8'!I373+'Հավելված N 8'!I396+'Հավելված N 8'!I418</f>
        <v>68312.5</v>
      </c>
      <c r="G92" s="113"/>
      <c r="H92" s="112"/>
    </row>
    <row r="93" spans="1:8">
      <c r="A93" s="464"/>
      <c r="B93" s="464"/>
      <c r="C93" s="317" t="s">
        <v>185</v>
      </c>
      <c r="D93" s="113">
        <f t="shared" si="34"/>
        <v>15640.2</v>
      </c>
      <c r="E93" s="113"/>
      <c r="F93" s="113">
        <f>+'Հավելված N 8'!I374+'Հավելված N 8'!I397+'Հավելված N 8'!I419</f>
        <v>15640.2</v>
      </c>
      <c r="G93" s="113"/>
      <c r="H93" s="112"/>
    </row>
    <row r="94" spans="1:8" ht="34.5">
      <c r="A94" s="464"/>
      <c r="B94" s="464"/>
      <c r="C94" s="61" t="s">
        <v>186</v>
      </c>
      <c r="D94" s="113">
        <f t="shared" si="34"/>
        <v>13072</v>
      </c>
      <c r="E94" s="113"/>
      <c r="F94" s="113">
        <f>+'Հավելված N 8'!I375+'Հավելված N 8'!I398+'Հավելված N 8'!I420</f>
        <v>13072</v>
      </c>
      <c r="G94" s="113"/>
      <c r="H94" s="112"/>
    </row>
    <row r="95" spans="1:8">
      <c r="A95" s="464"/>
      <c r="B95" s="464"/>
      <c r="C95" s="317" t="s">
        <v>187</v>
      </c>
      <c r="D95" s="113">
        <f t="shared" si="34"/>
        <v>28372</v>
      </c>
      <c r="E95" s="113"/>
      <c r="F95" s="113">
        <f>+'Հավելված N 8'!I376+'Հավելված N 8'!I399+'Հավելված N 8'!I421</f>
        <v>28372</v>
      </c>
      <c r="G95" s="113"/>
      <c r="H95" s="112"/>
    </row>
    <row r="96" spans="1:8">
      <c r="A96" s="464"/>
      <c r="B96" s="464"/>
      <c r="C96" s="61" t="s">
        <v>188</v>
      </c>
      <c r="D96" s="113">
        <f t="shared" si="34"/>
        <v>20217.8</v>
      </c>
      <c r="E96" s="113"/>
      <c r="F96" s="113">
        <f>+'Հավելված N 8'!I377+'Հավելված N 8'!I400+'Հավելված N 8'!I422</f>
        <v>20217.8</v>
      </c>
      <c r="G96" s="113"/>
      <c r="H96" s="112"/>
    </row>
    <row r="97" spans="1:8">
      <c r="A97" s="464"/>
      <c r="B97" s="464"/>
      <c r="C97" s="61" t="s">
        <v>189</v>
      </c>
      <c r="D97" s="113">
        <f t="shared" si="34"/>
        <v>16675.8</v>
      </c>
      <c r="E97" s="113"/>
      <c r="F97" s="113">
        <f>+'Հավելված N 8'!I378+'Հավելված N 8'!I401+'Հավելված N 8'!I423</f>
        <v>16675.8</v>
      </c>
      <c r="G97" s="113"/>
      <c r="H97" s="112"/>
    </row>
    <row r="98" spans="1:8">
      <c r="A98" s="464"/>
      <c r="B98" s="464"/>
      <c r="C98" s="61" t="s">
        <v>190</v>
      </c>
      <c r="D98" s="113">
        <f t="shared" si="34"/>
        <v>25580.799999999999</v>
      </c>
      <c r="E98" s="113"/>
      <c r="F98" s="113">
        <f>+'Հավելված N 8'!I379+'Հավելված N 8'!I402+'Հավելված N 8'!I424</f>
        <v>25580.799999999999</v>
      </c>
      <c r="G98" s="113"/>
      <c r="H98" s="112"/>
    </row>
    <row r="99" spans="1:8">
      <c r="A99" s="464"/>
      <c r="B99" s="464"/>
      <c r="C99" s="61" t="s">
        <v>191</v>
      </c>
      <c r="D99" s="113">
        <f t="shared" si="34"/>
        <v>55964</v>
      </c>
      <c r="E99" s="113"/>
      <c r="F99" s="113">
        <f>+'Հավելված N 8'!I380+'Հավելված N 8'!I403+'Հավելված N 8'!I425</f>
        <v>55964</v>
      </c>
      <c r="G99" s="113"/>
      <c r="H99" s="112"/>
    </row>
    <row r="100" spans="1:8">
      <c r="A100" s="464"/>
      <c r="B100" s="464"/>
      <c r="C100" s="61" t="s">
        <v>192</v>
      </c>
      <c r="D100" s="113">
        <f t="shared" si="34"/>
        <v>9195.9</v>
      </c>
      <c r="E100" s="113"/>
      <c r="F100" s="113">
        <f>+'Հավելված N 8'!I381+'Հավելված N 8'!I404+'Հավելված N 8'!I426</f>
        <v>9195.9</v>
      </c>
      <c r="G100" s="113"/>
      <c r="H100" s="112"/>
    </row>
    <row r="101" spans="1:8">
      <c r="A101" s="464"/>
      <c r="B101" s="464"/>
      <c r="C101" s="61" t="s">
        <v>193</v>
      </c>
      <c r="D101" s="113">
        <f t="shared" si="34"/>
        <v>11703.3</v>
      </c>
      <c r="E101" s="113"/>
      <c r="F101" s="113">
        <f>+'Հավելված N 8'!I382+'Հավելված N 8'!I405+'Հավելված N 8'!I427</f>
        <v>11703.3</v>
      </c>
      <c r="G101" s="113"/>
      <c r="H101" s="112"/>
    </row>
    <row r="102" spans="1:8">
      <c r="A102" s="464"/>
      <c r="B102" s="464"/>
      <c r="C102" s="61" t="s">
        <v>194</v>
      </c>
      <c r="D102" s="113">
        <f t="shared" si="34"/>
        <v>55154</v>
      </c>
      <c r="E102" s="113"/>
      <c r="F102" s="113">
        <f>+'Հավելված N 8'!I384+'Հավելված N 8'!I407+'Հավելված N 8'!I428</f>
        <v>55154</v>
      </c>
      <c r="G102" s="113"/>
      <c r="H102" s="112"/>
    </row>
    <row r="103" spans="1:8">
      <c r="A103" s="464"/>
      <c r="B103" s="464"/>
      <c r="C103" s="61" t="s">
        <v>195</v>
      </c>
      <c r="D103" s="113">
        <f t="shared" si="34"/>
        <v>53132.5</v>
      </c>
      <c r="E103" s="113"/>
      <c r="F103" s="113">
        <f>+'Հավելված N 8'!I383+'Հավելված N 8'!I406+'Հավելված N 8'!I429</f>
        <v>53132.5</v>
      </c>
      <c r="G103" s="113"/>
      <c r="H103" s="112"/>
    </row>
    <row r="104" spans="1:8">
      <c r="A104" s="464"/>
      <c r="B104" s="464"/>
      <c r="C104" s="61" t="s">
        <v>196</v>
      </c>
      <c r="D104" s="113">
        <f t="shared" ref="D104:D112" si="35">+E104+F104+G104+H104</f>
        <v>28626</v>
      </c>
      <c r="E104" s="113"/>
      <c r="F104" s="113">
        <f>+'Հավելված N 8'!I385+'Հավելված N 8'!I408+'Հավելված N 8'!I430+'Հավելված N 8'!I389+'Հավելված N 8'!I412+'Հավելված N 8'!I431</f>
        <v>28626</v>
      </c>
      <c r="G104" s="113"/>
      <c r="H104" s="112"/>
    </row>
    <row r="105" spans="1:8">
      <c r="A105" s="464"/>
      <c r="B105" s="464"/>
      <c r="C105" s="61" t="s">
        <v>197</v>
      </c>
      <c r="D105" s="113">
        <f t="shared" si="35"/>
        <v>14450.8</v>
      </c>
      <c r="E105" s="113"/>
      <c r="F105" s="113">
        <f>+'Հավելված N 8'!I386+'Հավելված N 8'!I409+'Հավելված N 8'!I432</f>
        <v>14450.8</v>
      </c>
      <c r="G105" s="113"/>
      <c r="H105" s="112"/>
    </row>
    <row r="106" spans="1:8">
      <c r="A106" s="464"/>
      <c r="B106" s="464"/>
      <c r="C106" s="61" t="s">
        <v>198</v>
      </c>
      <c r="D106" s="113">
        <f t="shared" si="35"/>
        <v>9529.7999999999993</v>
      </c>
      <c r="E106" s="113"/>
      <c r="F106" s="113">
        <f>+'Հավելված N 8'!I387+'Հավելված N 8'!I410+'Հավելված N 8'!I433</f>
        <v>9529.7999999999993</v>
      </c>
      <c r="G106" s="113"/>
      <c r="H106" s="112"/>
    </row>
    <row r="107" spans="1:8">
      <c r="A107" s="464"/>
      <c r="B107" s="464"/>
      <c r="C107" s="61" t="s">
        <v>199</v>
      </c>
      <c r="D107" s="113">
        <f t="shared" si="35"/>
        <v>10631</v>
      </c>
      <c r="E107" s="113"/>
      <c r="F107" s="113">
        <f>+'Հավելված N 8'!I388+'Հավելված N 8'!I411+'Հավելված N 8'!I434</f>
        <v>10631</v>
      </c>
      <c r="G107" s="113"/>
      <c r="H107" s="112"/>
    </row>
    <row r="108" spans="1:8">
      <c r="A108" s="464"/>
      <c r="B108" s="464"/>
      <c r="C108" s="61" t="s">
        <v>200</v>
      </c>
      <c r="D108" s="113">
        <f t="shared" si="35"/>
        <v>13577.900000000001</v>
      </c>
      <c r="E108" s="113"/>
      <c r="F108" s="113">
        <f>+'Հավելված N 8'!I390+'Հավելված N 8'!I413+'Հավելված N 8'!I435</f>
        <v>13577.900000000001</v>
      </c>
      <c r="G108" s="113"/>
      <c r="H108" s="112"/>
    </row>
    <row r="109" spans="1:8">
      <c r="A109" s="464"/>
      <c r="B109" s="464"/>
      <c r="C109" s="61" t="s">
        <v>201</v>
      </c>
      <c r="D109" s="113">
        <f t="shared" si="35"/>
        <v>12840.9</v>
      </c>
      <c r="E109" s="113"/>
      <c r="F109" s="113">
        <f>+'Հավելված N 8'!I392+'Հավելված N 8'!I415+'Հավելված N 8'!I436</f>
        <v>12840.9</v>
      </c>
      <c r="G109" s="113"/>
      <c r="H109" s="112"/>
    </row>
    <row r="110" spans="1:8">
      <c r="A110" s="464"/>
      <c r="B110" s="464"/>
      <c r="C110" s="61" t="s">
        <v>202</v>
      </c>
      <c r="D110" s="113">
        <f t="shared" si="35"/>
        <v>23569.100000000002</v>
      </c>
      <c r="E110" s="113"/>
      <c r="F110" s="113">
        <f>+'Հավելված N 8'!I393+'Հավելված N 8'!I416+'Հավելված N 8'!I437</f>
        <v>23569.100000000002</v>
      </c>
      <c r="G110" s="113"/>
      <c r="H110" s="112"/>
    </row>
    <row r="111" spans="1:8">
      <c r="A111" s="464"/>
      <c r="B111" s="464"/>
      <c r="C111" s="61" t="s">
        <v>203</v>
      </c>
      <c r="D111" s="113">
        <f t="shared" si="35"/>
        <v>10918.1</v>
      </c>
      <c r="E111" s="113"/>
      <c r="F111" s="113">
        <f>+'Հավելված N 8'!I394+'Հավելված N 8'!I417+'Հավելված N 8'!I438</f>
        <v>10918.1</v>
      </c>
      <c r="G111" s="113"/>
      <c r="H111" s="112"/>
    </row>
    <row r="112" spans="1:8">
      <c r="A112" s="464"/>
      <c r="B112" s="464"/>
      <c r="C112" s="61" t="s">
        <v>204</v>
      </c>
      <c r="D112" s="113">
        <f t="shared" si="35"/>
        <v>33864.6</v>
      </c>
      <c r="E112" s="113"/>
      <c r="F112" s="113">
        <f>+'Հավելված N 8'!I391+'Հավելված N 8'!I414+'Հավելված N 8'!I439</f>
        <v>33864.6</v>
      </c>
      <c r="G112" s="113"/>
      <c r="H112" s="112"/>
    </row>
    <row r="113" spans="1:8">
      <c r="A113" s="464"/>
      <c r="B113" s="464"/>
      <c r="C113" s="34" t="s">
        <v>103</v>
      </c>
      <c r="D113" s="116">
        <f>SUM(E113:H113)</f>
        <v>281286.40000000008</v>
      </c>
      <c r="E113" s="116">
        <f>SUM(E114:E124)</f>
        <v>0</v>
      </c>
      <c r="F113" s="116">
        <f t="shared" ref="F113:H113" si="36">SUM(F114:F124)</f>
        <v>281286.40000000008</v>
      </c>
      <c r="G113" s="116">
        <f t="shared" si="36"/>
        <v>0</v>
      </c>
      <c r="H113" s="116">
        <f t="shared" si="36"/>
        <v>0</v>
      </c>
    </row>
    <row r="114" spans="1:8" ht="34.5">
      <c r="A114" s="464"/>
      <c r="B114" s="464"/>
      <c r="C114" s="317" t="s">
        <v>497</v>
      </c>
      <c r="D114" s="113">
        <f t="shared" ref="D114:D124" si="37">+E114+F114+G114+H114</f>
        <v>55691</v>
      </c>
      <c r="E114" s="113"/>
      <c r="F114" s="113">
        <f>+'Հավելված N 8'!I445+'Հավելված N 8'!I457+'Հավելված N 8'!I468</f>
        <v>55691</v>
      </c>
      <c r="G114" s="113"/>
      <c r="H114" s="112"/>
    </row>
    <row r="115" spans="1:8">
      <c r="A115" s="464"/>
      <c r="B115" s="464"/>
      <c r="C115" s="317" t="s">
        <v>498</v>
      </c>
      <c r="D115" s="113">
        <f t="shared" si="37"/>
        <v>4988.8999999999996</v>
      </c>
      <c r="E115" s="113"/>
      <c r="F115" s="113">
        <f>+'Հավելված N 8'!I446+'Հավելված N 8'!I458+'Հավելված N 8'!I469</f>
        <v>4988.8999999999996</v>
      </c>
      <c r="G115" s="113"/>
      <c r="H115" s="112"/>
    </row>
    <row r="116" spans="1:8">
      <c r="A116" s="464"/>
      <c r="B116" s="464"/>
      <c r="C116" s="61" t="s">
        <v>499</v>
      </c>
      <c r="D116" s="113">
        <f t="shared" si="37"/>
        <v>23646.7</v>
      </c>
      <c r="E116" s="113"/>
      <c r="F116" s="113">
        <f>+'Հավելված N 8'!I447+'Հավելված N 8'!I459+'Հավելված N 8'!I470</f>
        <v>23646.7</v>
      </c>
      <c r="G116" s="113"/>
      <c r="H116" s="112"/>
    </row>
    <row r="117" spans="1:8">
      <c r="A117" s="464"/>
      <c r="B117" s="464"/>
      <c r="C117" s="317" t="s">
        <v>500</v>
      </c>
      <c r="D117" s="113">
        <f t="shared" si="37"/>
        <v>29441</v>
      </c>
      <c r="E117" s="113"/>
      <c r="F117" s="113">
        <f>+'Հավելված N 8'!I449+'Հավելված N 8'!I460+'Հավելված N 8'!I471</f>
        <v>29441</v>
      </c>
      <c r="G117" s="113"/>
      <c r="H117" s="112"/>
    </row>
    <row r="118" spans="1:8" ht="34.5">
      <c r="A118" s="464"/>
      <c r="B118" s="464"/>
      <c r="C118" s="317" t="s">
        <v>506</v>
      </c>
      <c r="D118" s="113">
        <f t="shared" si="37"/>
        <v>36696.300000000003</v>
      </c>
      <c r="E118" s="243"/>
      <c r="F118" s="113">
        <f>+'Հավելված N 8'!I451+'Հավելված N 8'!I461+'Հավելված N 8'!I472</f>
        <v>36696.300000000003</v>
      </c>
      <c r="G118" s="243"/>
      <c r="H118" s="244"/>
    </row>
    <row r="119" spans="1:8">
      <c r="A119" s="464"/>
      <c r="B119" s="464"/>
      <c r="C119" s="61" t="s">
        <v>501</v>
      </c>
      <c r="D119" s="113">
        <f t="shared" si="37"/>
        <v>45418.7</v>
      </c>
      <c r="E119" s="113"/>
      <c r="F119" s="113">
        <f>+'Հավելված N 8'!I452+'Հավելված N 8'!I462+'Հավելված N 8'!I473</f>
        <v>45418.7</v>
      </c>
      <c r="G119" s="113"/>
      <c r="H119" s="112"/>
    </row>
    <row r="120" spans="1:8" ht="34.5">
      <c r="A120" s="464"/>
      <c r="B120" s="464"/>
      <c r="C120" s="61" t="s">
        <v>502</v>
      </c>
      <c r="D120" s="113">
        <f t="shared" si="37"/>
        <v>12143.5</v>
      </c>
      <c r="E120" s="113"/>
      <c r="F120" s="113">
        <f>+'Հավելված N 8'!I448+'Հավելված N 8'!I463+'Հավելված N 8'!I474</f>
        <v>12143.5</v>
      </c>
      <c r="G120" s="113"/>
      <c r="H120" s="112"/>
    </row>
    <row r="121" spans="1:8">
      <c r="A121" s="464"/>
      <c r="B121" s="464"/>
      <c r="C121" s="61" t="s">
        <v>503</v>
      </c>
      <c r="D121" s="113">
        <f t="shared" si="37"/>
        <v>10475.200000000001</v>
      </c>
      <c r="E121" s="113"/>
      <c r="F121" s="113">
        <f>+'Հավելված N 8'!I453+'Հավելված N 8'!I464+'Հավելված N 8'!I475</f>
        <v>10475.200000000001</v>
      </c>
      <c r="G121" s="113"/>
      <c r="H121" s="112"/>
    </row>
    <row r="122" spans="1:8">
      <c r="A122" s="464"/>
      <c r="B122" s="464"/>
      <c r="C122" s="61" t="s">
        <v>504</v>
      </c>
      <c r="D122" s="113">
        <f t="shared" si="37"/>
        <v>17234.2</v>
      </c>
      <c r="E122" s="113"/>
      <c r="F122" s="113">
        <f>+'Հավելված N 8'!I454+'Հավելված N 8'!I465+'Հավելված N 8'!I476</f>
        <v>17234.2</v>
      </c>
      <c r="G122" s="113"/>
      <c r="H122" s="112"/>
    </row>
    <row r="123" spans="1:8">
      <c r="A123" s="464"/>
      <c r="B123" s="464"/>
      <c r="C123" s="61" t="s">
        <v>505</v>
      </c>
      <c r="D123" s="113">
        <f t="shared" si="37"/>
        <v>14577.1</v>
      </c>
      <c r="E123" s="243"/>
      <c r="F123" s="113">
        <f>+'Հավելված N 8'!I455+'Հավելված N 8'!I466+'Հավելված N 8'!I477</f>
        <v>14577.1</v>
      </c>
      <c r="G123" s="243"/>
      <c r="H123" s="244"/>
    </row>
    <row r="124" spans="1:8">
      <c r="A124" s="464"/>
      <c r="B124" s="464"/>
      <c r="C124" s="61" t="s">
        <v>507</v>
      </c>
      <c r="D124" s="113">
        <f t="shared" si="37"/>
        <v>30973.8</v>
      </c>
      <c r="E124" s="113"/>
      <c r="F124" s="113">
        <f>+'Հավելված N 8'!I450+'Հավելված N 8'!I467+'Հավելված N 8'!I478</f>
        <v>30973.8</v>
      </c>
      <c r="G124" s="113"/>
      <c r="H124" s="112"/>
    </row>
    <row r="125" spans="1:8" s="122" customFormat="1" ht="34.5">
      <c r="A125" s="171">
        <v>1183</v>
      </c>
      <c r="B125" s="171">
        <v>32002</v>
      </c>
      <c r="C125" s="248" t="s">
        <v>362</v>
      </c>
      <c r="D125" s="249">
        <f>+E125+F125+G125+H125</f>
        <v>-145848.30000000002</v>
      </c>
      <c r="E125" s="249">
        <f>+E127</f>
        <v>-145848.30000000002</v>
      </c>
      <c r="F125" s="249">
        <f t="shared" ref="F125:H125" si="38">+F127</f>
        <v>0</v>
      </c>
      <c r="G125" s="249">
        <f t="shared" si="38"/>
        <v>0</v>
      </c>
      <c r="H125" s="249">
        <f t="shared" si="38"/>
        <v>0</v>
      </c>
    </row>
    <row r="126" spans="1:8" s="122" customFormat="1">
      <c r="A126" s="173"/>
      <c r="B126" s="173"/>
      <c r="C126" s="306" t="s">
        <v>20</v>
      </c>
      <c r="D126" s="226"/>
      <c r="E126" s="226"/>
      <c r="F126" s="226"/>
      <c r="G126" s="226"/>
      <c r="H126" s="226"/>
    </row>
    <row r="127" spans="1:8" s="122" customFormat="1">
      <c r="A127" s="465"/>
      <c r="B127" s="465"/>
      <c r="C127" s="307" t="s">
        <v>105</v>
      </c>
      <c r="D127" s="308">
        <f t="shared" ref="D127:D128" si="39">+E127+F127+G127+H127</f>
        <v>-145848.30000000002</v>
      </c>
      <c r="E127" s="252">
        <f>+E128</f>
        <v>-145848.30000000002</v>
      </c>
      <c r="F127" s="252">
        <f t="shared" ref="F127:H127" si="40">+F128</f>
        <v>0</v>
      </c>
      <c r="G127" s="252">
        <f t="shared" si="40"/>
        <v>0</v>
      </c>
      <c r="H127" s="252">
        <f t="shared" si="40"/>
        <v>0</v>
      </c>
    </row>
    <row r="128" spans="1:8" s="122" customFormat="1" ht="17.45" customHeight="1">
      <c r="A128" s="466"/>
      <c r="B128" s="466"/>
      <c r="C128" s="242" t="s">
        <v>363</v>
      </c>
      <c r="D128" s="233">
        <f t="shared" si="39"/>
        <v>-145848.30000000002</v>
      </c>
      <c r="E128" s="233">
        <f>+'Հավելված N 8'!I37+'Հավելված N 8'!I39+'Հավելված N 8'!I40</f>
        <v>-145848.30000000002</v>
      </c>
      <c r="F128" s="233"/>
      <c r="G128" s="233"/>
      <c r="H128" s="226"/>
    </row>
    <row r="129" spans="1:10" s="6" customFormat="1" ht="51.75">
      <c r="A129" s="187">
        <v>1183</v>
      </c>
      <c r="B129" s="187">
        <v>32007</v>
      </c>
      <c r="C129" s="111" t="s">
        <v>279</v>
      </c>
      <c r="D129" s="114">
        <f>SUM(E129:H129)</f>
        <v>-621413.9</v>
      </c>
      <c r="E129" s="114">
        <f>+E131+E136+E139+E145+E147+E153</f>
        <v>-620208.9</v>
      </c>
      <c r="F129" s="114">
        <f t="shared" ref="F129:H129" si="41">+F131+F136+F139+F145+F147+F153</f>
        <v>0</v>
      </c>
      <c r="G129" s="114">
        <f t="shared" si="41"/>
        <v>-1205</v>
      </c>
      <c r="H129" s="114">
        <f t="shared" si="41"/>
        <v>0</v>
      </c>
      <c r="I129" s="315"/>
      <c r="J129" s="375">
        <f>+D129-I129</f>
        <v>-621413.9</v>
      </c>
    </row>
    <row r="130" spans="1:10" s="122" customFormat="1">
      <c r="A130" s="123"/>
      <c r="B130" s="123"/>
      <c r="C130" s="203" t="s">
        <v>20</v>
      </c>
      <c r="D130" s="123"/>
      <c r="E130" s="123"/>
      <c r="F130" s="123"/>
      <c r="G130" s="123"/>
      <c r="H130" s="123"/>
    </row>
    <row r="131" spans="1:10" s="207" customFormat="1">
      <c r="A131" s="445"/>
      <c r="B131" s="445"/>
      <c r="C131" s="204" t="s">
        <v>271</v>
      </c>
      <c r="D131" s="205">
        <f>SUM(E131:H131)</f>
        <v>-4794.2</v>
      </c>
      <c r="E131" s="206">
        <f>+E132+E133+E134+E135</f>
        <v>-4794.2</v>
      </c>
      <c r="F131" s="206">
        <f t="shared" ref="F131:H131" si="42">+F132+F133+F134+F135</f>
        <v>0</v>
      </c>
      <c r="G131" s="206">
        <f t="shared" si="42"/>
        <v>0</v>
      </c>
      <c r="H131" s="206">
        <f t="shared" si="42"/>
        <v>0</v>
      </c>
    </row>
    <row r="132" spans="1:10" s="122" customFormat="1" ht="34.5">
      <c r="A132" s="445"/>
      <c r="B132" s="445"/>
      <c r="C132" s="121" t="s">
        <v>294</v>
      </c>
      <c r="D132" s="208">
        <f>SUM(E132:H132)</f>
        <v>-1285</v>
      </c>
      <c r="E132" s="209">
        <f>+'Հավելված N 8'!I61</f>
        <v>-1285</v>
      </c>
      <c r="F132" s="210"/>
      <c r="G132" s="179"/>
      <c r="H132" s="211"/>
    </row>
    <row r="133" spans="1:10" s="122" customFormat="1" ht="34.5">
      <c r="A133" s="445"/>
      <c r="B133" s="445"/>
      <c r="C133" s="121" t="s">
        <v>295</v>
      </c>
      <c r="D133" s="208">
        <f t="shared" ref="D133:D154" si="43">SUM(E133:H133)</f>
        <v>-1815.5</v>
      </c>
      <c r="E133" s="209">
        <f>+'Հավելված N 8'!I62+'Հավելված N 8'!I73</f>
        <v>-1815.5</v>
      </c>
      <c r="F133" s="210"/>
      <c r="G133" s="179"/>
      <c r="H133" s="211"/>
    </row>
    <row r="134" spans="1:10" s="122" customFormat="1" ht="34.5">
      <c r="A134" s="445"/>
      <c r="B134" s="445"/>
      <c r="C134" s="121" t="s">
        <v>296</v>
      </c>
      <c r="D134" s="208">
        <f t="shared" si="43"/>
        <v>-848.3</v>
      </c>
      <c r="E134" s="209">
        <f>+'Հավելված N 8'!I63</f>
        <v>-848.3</v>
      </c>
      <c r="F134" s="210"/>
      <c r="G134" s="179"/>
      <c r="H134" s="211"/>
    </row>
    <row r="135" spans="1:10" s="122" customFormat="1" ht="34.5">
      <c r="A135" s="445"/>
      <c r="B135" s="445"/>
      <c r="C135" s="121" t="s">
        <v>297</v>
      </c>
      <c r="D135" s="208">
        <f t="shared" si="43"/>
        <v>-845.4</v>
      </c>
      <c r="E135" s="209">
        <f>+'Հավելված N 8'!I64</f>
        <v>-845.4</v>
      </c>
      <c r="F135" s="210"/>
      <c r="G135" s="179"/>
      <c r="H135" s="211"/>
    </row>
    <row r="136" spans="1:10" s="207" customFormat="1">
      <c r="A136" s="445"/>
      <c r="B136" s="445"/>
      <c r="C136" s="204" t="s">
        <v>141</v>
      </c>
      <c r="D136" s="205">
        <f>SUM(E136:H136)</f>
        <v>-62657.899999999994</v>
      </c>
      <c r="E136" s="206">
        <f>+E137+E138</f>
        <v>-62657.899999999994</v>
      </c>
      <c r="F136" s="206">
        <f t="shared" ref="F136:H136" si="44">+F138</f>
        <v>0</v>
      </c>
      <c r="G136" s="206">
        <f t="shared" si="44"/>
        <v>0</v>
      </c>
      <c r="H136" s="206">
        <f t="shared" si="44"/>
        <v>0</v>
      </c>
    </row>
    <row r="137" spans="1:10" s="122" customFormat="1">
      <c r="A137" s="446"/>
      <c r="B137" s="446"/>
      <c r="C137" s="121" t="s">
        <v>373</v>
      </c>
      <c r="D137" s="208">
        <f t="shared" ref="D137" si="45">SUM(E137:H137)</f>
        <v>-52293.7</v>
      </c>
      <c r="E137" s="209">
        <f>+'Հավելված N 8'!I43+'Հավելված N 8'!I67+'Հավելված N 8'!I74</f>
        <v>-52293.7</v>
      </c>
      <c r="F137" s="210"/>
      <c r="G137" s="179"/>
      <c r="H137" s="211"/>
    </row>
    <row r="138" spans="1:10" s="122" customFormat="1">
      <c r="A138" s="445"/>
      <c r="B138" s="445"/>
      <c r="C138" s="121" t="s">
        <v>298</v>
      </c>
      <c r="D138" s="208">
        <f t="shared" si="43"/>
        <v>-10364.200000000001</v>
      </c>
      <c r="E138" s="209">
        <f>+'Հավելված N 8'!I44+'Հավելված N 8'!I66+'Հավելված N 8'!I75</f>
        <v>-10364.200000000001</v>
      </c>
      <c r="F138" s="210"/>
      <c r="G138" s="179"/>
      <c r="H138" s="211"/>
    </row>
    <row r="139" spans="1:10" s="207" customFormat="1">
      <c r="A139" s="445"/>
      <c r="B139" s="445"/>
      <c r="C139" s="204" t="s">
        <v>104</v>
      </c>
      <c r="D139" s="205">
        <f>SUM(E139:H139)</f>
        <v>-44473.299999999988</v>
      </c>
      <c r="E139" s="206">
        <f>+E140+E141+E142+E143+E144</f>
        <v>-44473.299999999988</v>
      </c>
      <c r="F139" s="206">
        <f t="shared" ref="F139:H139" si="46">+F140+F141+F142+F143+F144</f>
        <v>0</v>
      </c>
      <c r="G139" s="206">
        <f t="shared" si="46"/>
        <v>0</v>
      </c>
      <c r="H139" s="206">
        <f t="shared" si="46"/>
        <v>0</v>
      </c>
    </row>
    <row r="140" spans="1:10" s="122" customFormat="1">
      <c r="A140" s="445"/>
      <c r="B140" s="445"/>
      <c r="C140" s="121" t="s">
        <v>299</v>
      </c>
      <c r="D140" s="208">
        <f t="shared" si="43"/>
        <v>26235.8</v>
      </c>
      <c r="E140" s="209">
        <f>+'Հավելված N 8'!I53+'Հավելված N 8'!I72+'Հավելված N 8'!I86</f>
        <v>26235.8</v>
      </c>
      <c r="F140" s="210"/>
      <c r="G140" s="179"/>
      <c r="H140" s="211"/>
    </row>
    <row r="141" spans="1:10" s="122" customFormat="1" ht="34.5">
      <c r="A141" s="445"/>
      <c r="B141" s="445"/>
      <c r="C141" s="121" t="s">
        <v>300</v>
      </c>
      <c r="D141" s="208">
        <f t="shared" si="43"/>
        <v>-130489.7</v>
      </c>
      <c r="E141" s="209">
        <f>+'Հավելված N 8'!I54+'Հավելված N 8'!I69+'Հավելված N 8'!I76</f>
        <v>-130489.7</v>
      </c>
      <c r="F141" s="210"/>
      <c r="G141" s="179"/>
      <c r="H141" s="211"/>
    </row>
    <row r="142" spans="1:10" s="122" customFormat="1" ht="34.5">
      <c r="A142" s="445"/>
      <c r="B142" s="445"/>
      <c r="C142" s="121" t="s">
        <v>301</v>
      </c>
      <c r="D142" s="208">
        <f t="shared" si="43"/>
        <v>-911.5</v>
      </c>
      <c r="E142" s="209">
        <f>+'Հավելված N 8'!I68+'Հավելված N 8'!I77</f>
        <v>-911.5</v>
      </c>
      <c r="F142" s="210"/>
      <c r="G142" s="179"/>
      <c r="H142" s="211"/>
    </row>
    <row r="143" spans="1:10" s="122" customFormat="1" ht="34.5">
      <c r="A143" s="445"/>
      <c r="B143" s="445"/>
      <c r="C143" s="121" t="s">
        <v>174</v>
      </c>
      <c r="D143" s="208">
        <f t="shared" si="43"/>
        <v>51103.4</v>
      </c>
      <c r="E143" s="209">
        <f>+'Հավելված N 8'!I51+'Հավելված N 8'!I70+'Հավելված N 8'!I78</f>
        <v>51103.4</v>
      </c>
      <c r="F143" s="210"/>
      <c r="G143" s="179"/>
      <c r="H143" s="211"/>
    </row>
    <row r="144" spans="1:10" s="122" customFormat="1">
      <c r="A144" s="445"/>
      <c r="B144" s="445"/>
      <c r="C144" s="121" t="s">
        <v>302</v>
      </c>
      <c r="D144" s="208">
        <f t="shared" si="43"/>
        <v>9588.7000000000007</v>
      </c>
      <c r="E144" s="209">
        <f>+'Հավելված N 8'!I52+'Հավելված N 8'!I71+'Հավելված N 8'!I79</f>
        <v>9588.7000000000007</v>
      </c>
      <c r="F144" s="210"/>
      <c r="G144" s="179"/>
      <c r="H144" s="211"/>
    </row>
    <row r="145" spans="1:8" s="207" customFormat="1">
      <c r="A145" s="445"/>
      <c r="B145" s="445"/>
      <c r="C145" s="204" t="s">
        <v>105</v>
      </c>
      <c r="D145" s="205">
        <f>SUM(E145:H145)</f>
        <v>-102155.29999999999</v>
      </c>
      <c r="E145" s="206">
        <f>+E146</f>
        <v>-102155.29999999999</v>
      </c>
      <c r="F145" s="206">
        <f t="shared" ref="F145:H145" si="47">+F146</f>
        <v>0</v>
      </c>
      <c r="G145" s="206">
        <f t="shared" si="47"/>
        <v>0</v>
      </c>
      <c r="H145" s="206">
        <f t="shared" si="47"/>
        <v>0</v>
      </c>
    </row>
    <row r="146" spans="1:8" s="122" customFormat="1">
      <c r="A146" s="445"/>
      <c r="B146" s="445"/>
      <c r="C146" s="121" t="s">
        <v>303</v>
      </c>
      <c r="D146" s="208">
        <f t="shared" si="43"/>
        <v>-102155.29999999999</v>
      </c>
      <c r="E146" s="209">
        <f>+'Հավելված N 8'!I50+'Հավելված N 8'!I65+'Հավելված N 8'!I80</f>
        <v>-102155.29999999999</v>
      </c>
      <c r="F146" s="210"/>
      <c r="G146" s="179"/>
      <c r="H146" s="211"/>
    </row>
    <row r="147" spans="1:8" s="207" customFormat="1">
      <c r="A147" s="445"/>
      <c r="B147" s="445"/>
      <c r="C147" s="204" t="s">
        <v>102</v>
      </c>
      <c r="D147" s="205">
        <f>SUM(E147:H147)</f>
        <v>-406128.20000000007</v>
      </c>
      <c r="E147" s="206">
        <f>+E148+E149+E150+E151+E152</f>
        <v>-406128.20000000007</v>
      </c>
      <c r="F147" s="206">
        <f t="shared" ref="F147:H147" si="48">+F148+F149+F150+F151+F152</f>
        <v>0</v>
      </c>
      <c r="G147" s="206">
        <f t="shared" si="48"/>
        <v>0</v>
      </c>
      <c r="H147" s="206">
        <f t="shared" si="48"/>
        <v>0</v>
      </c>
    </row>
    <row r="148" spans="1:8" s="122" customFormat="1" ht="34.5">
      <c r="A148" s="445"/>
      <c r="B148" s="445"/>
      <c r="C148" s="121" t="s">
        <v>304</v>
      </c>
      <c r="D148" s="208">
        <f t="shared" si="43"/>
        <v>-59713.000000000007</v>
      </c>
      <c r="E148" s="209">
        <f>+'Հավելված N 8'!I45+'Հավելված N 8'!I56+'Հավելված N 8'!I81</f>
        <v>-59713.000000000007</v>
      </c>
      <c r="F148" s="210"/>
      <c r="G148" s="179"/>
      <c r="H148" s="211"/>
    </row>
    <row r="149" spans="1:8" s="122" customFormat="1" ht="34.5">
      <c r="A149" s="445"/>
      <c r="B149" s="445"/>
      <c r="C149" s="121" t="s">
        <v>305</v>
      </c>
      <c r="D149" s="208">
        <f t="shared" si="43"/>
        <v>-40046.699999999997</v>
      </c>
      <c r="E149" s="209">
        <f>+'Հավելված N 8'!I46+'Հավելված N 8'!I57+'Հավելված N 8'!I82</f>
        <v>-40046.699999999997</v>
      </c>
      <c r="F149" s="210"/>
      <c r="G149" s="179"/>
      <c r="H149" s="211"/>
    </row>
    <row r="150" spans="1:8" s="122" customFormat="1">
      <c r="A150" s="445"/>
      <c r="B150" s="445"/>
      <c r="C150" s="121" t="s">
        <v>384</v>
      </c>
      <c r="D150" s="208">
        <f t="shared" si="43"/>
        <v>-83057.200000000012</v>
      </c>
      <c r="E150" s="209">
        <f>+'Հավելված N 8'!I47+'Հավելված N 8'!I58+'Հավելված N 8'!I83</f>
        <v>-83057.200000000012</v>
      </c>
      <c r="F150" s="210"/>
      <c r="G150" s="179"/>
      <c r="H150" s="211"/>
    </row>
    <row r="151" spans="1:8" s="122" customFormat="1">
      <c r="A151" s="446"/>
      <c r="B151" s="446"/>
      <c r="C151" s="241" t="s">
        <v>389</v>
      </c>
      <c r="D151" s="232">
        <f t="shared" ref="D151:D152" si="49">SUM(E151:H151)</f>
        <v>-120700.40000000001</v>
      </c>
      <c r="E151" s="312">
        <f>+'Հավելված N 8'!I48+'Հավելված N 8'!I59+'Հավելված N 8'!I84</f>
        <v>-120700.40000000001</v>
      </c>
      <c r="F151" s="313"/>
      <c r="G151" s="251"/>
      <c r="H151" s="250"/>
    </row>
    <row r="152" spans="1:8" s="122" customFormat="1">
      <c r="A152" s="446"/>
      <c r="B152" s="446"/>
      <c r="C152" s="241" t="s">
        <v>390</v>
      </c>
      <c r="D152" s="232">
        <f t="shared" si="49"/>
        <v>-102610.9</v>
      </c>
      <c r="E152" s="312">
        <f>+'Հավելված N 8'!I49+'Հավելված N 8'!I60+'Հավելված N 8'!I85</f>
        <v>-102610.9</v>
      </c>
      <c r="F152" s="313"/>
      <c r="G152" s="251"/>
      <c r="H152" s="250"/>
    </row>
    <row r="153" spans="1:8" s="207" customFormat="1">
      <c r="A153" s="445"/>
      <c r="B153" s="445"/>
      <c r="C153" s="204" t="s">
        <v>146</v>
      </c>
      <c r="D153" s="205">
        <f>SUM(E153:H153)</f>
        <v>-1205</v>
      </c>
      <c r="E153" s="206">
        <f>+E154</f>
        <v>0</v>
      </c>
      <c r="F153" s="206">
        <f t="shared" ref="F153:H153" si="50">+F154</f>
        <v>0</v>
      </c>
      <c r="G153" s="206">
        <f t="shared" si="50"/>
        <v>-1205</v>
      </c>
      <c r="H153" s="206">
        <f t="shared" si="50"/>
        <v>0</v>
      </c>
    </row>
    <row r="154" spans="1:8" s="122" customFormat="1">
      <c r="A154" s="445"/>
      <c r="B154" s="445"/>
      <c r="C154" s="121" t="s">
        <v>307</v>
      </c>
      <c r="D154" s="208">
        <f t="shared" si="43"/>
        <v>-1205</v>
      </c>
      <c r="E154" s="209"/>
      <c r="F154" s="209"/>
      <c r="G154" s="209">
        <f>+'Հավելված N 8'!I87</f>
        <v>-1205</v>
      </c>
      <c r="H154" s="209"/>
    </row>
    <row r="155" spans="1:8" s="6" customFormat="1" ht="51.75">
      <c r="A155" s="223">
        <v>1183</v>
      </c>
      <c r="B155" s="223">
        <v>32009</v>
      </c>
      <c r="C155" s="224" t="s">
        <v>320</v>
      </c>
      <c r="D155" s="225">
        <f>SUM(E155:H155)</f>
        <v>-592223.10000000009</v>
      </c>
      <c r="E155" s="225">
        <f>+E157+E162+E164+E167+E170</f>
        <v>0</v>
      </c>
      <c r="F155" s="225">
        <f t="shared" ref="F155:H155" si="51">+F157+F162+F164+F167+F170</f>
        <v>-592223.10000000009</v>
      </c>
      <c r="G155" s="225">
        <f t="shared" si="51"/>
        <v>0</v>
      </c>
      <c r="H155" s="225">
        <f t="shared" si="51"/>
        <v>0</v>
      </c>
    </row>
    <row r="156" spans="1:8" s="122" customFormat="1">
      <c r="A156" s="226"/>
      <c r="B156" s="226"/>
      <c r="C156" s="227" t="s">
        <v>20</v>
      </c>
      <c r="D156" s="226"/>
      <c r="E156" s="226"/>
      <c r="F156" s="226"/>
      <c r="G156" s="226"/>
      <c r="H156" s="226"/>
    </row>
    <row r="157" spans="1:8" s="207" customFormat="1">
      <c r="A157" s="447"/>
      <c r="B157" s="447"/>
      <c r="C157" s="228" t="s">
        <v>271</v>
      </c>
      <c r="D157" s="229">
        <f t="shared" ref="D157:D171" si="52">SUM(E157:H157)</f>
        <v>-220576.4</v>
      </c>
      <c r="E157" s="230">
        <f>+E158+E159+E160+E161</f>
        <v>0</v>
      </c>
      <c r="F157" s="230">
        <f t="shared" ref="F157:H157" si="53">+F158+F159+F160+F161</f>
        <v>-220576.4</v>
      </c>
      <c r="G157" s="230">
        <f t="shared" si="53"/>
        <v>0</v>
      </c>
      <c r="H157" s="230">
        <f t="shared" si="53"/>
        <v>0</v>
      </c>
    </row>
    <row r="158" spans="1:8" s="122" customFormat="1" ht="34.5">
      <c r="A158" s="448"/>
      <c r="B158" s="448"/>
      <c r="C158" s="231" t="s">
        <v>321</v>
      </c>
      <c r="D158" s="232">
        <f t="shared" si="52"/>
        <v>-21022.400000000001</v>
      </c>
      <c r="E158" s="233"/>
      <c r="F158" s="233">
        <f>+'Հավելված N 8'!I93+'Հավելված N 8'!I103+'Հավելված N 8'!I110</f>
        <v>-21022.400000000001</v>
      </c>
      <c r="G158" s="233"/>
      <c r="H158" s="226"/>
    </row>
    <row r="159" spans="1:8" s="122" customFormat="1" ht="34.5">
      <c r="A159" s="448"/>
      <c r="B159" s="448"/>
      <c r="C159" s="231" t="s">
        <v>419</v>
      </c>
      <c r="D159" s="232">
        <f t="shared" si="52"/>
        <v>-114810.2</v>
      </c>
      <c r="E159" s="233"/>
      <c r="F159" s="233">
        <f>+'Հավելված N 8'!I92+'Հավելված N 8'!I102+'Հավելված N 8'!I116</f>
        <v>-114810.2</v>
      </c>
      <c r="G159" s="233"/>
      <c r="H159" s="226"/>
    </row>
    <row r="160" spans="1:8" s="122" customFormat="1">
      <c r="A160" s="448"/>
      <c r="B160" s="448"/>
      <c r="C160" s="231" t="s">
        <v>420</v>
      </c>
      <c r="D160" s="232">
        <f t="shared" si="52"/>
        <v>-64757</v>
      </c>
      <c r="E160" s="233"/>
      <c r="F160" s="233">
        <f>+'Հավելված N 8'!I94+'Հավելված N 8'!I104+'Հավելված N 8'!I117</f>
        <v>-64757</v>
      </c>
      <c r="G160" s="233"/>
      <c r="H160" s="226"/>
    </row>
    <row r="161" spans="1:9" s="122" customFormat="1">
      <c r="A161" s="448"/>
      <c r="B161" s="448"/>
      <c r="C161" s="231" t="s">
        <v>421</v>
      </c>
      <c r="D161" s="232">
        <f t="shared" si="52"/>
        <v>-19986.8</v>
      </c>
      <c r="E161" s="233"/>
      <c r="F161" s="233">
        <f>+'Հավելված N 8'!I95+'Հավելված N 8'!I105+'Հավելված N 8'!I118</f>
        <v>-19986.8</v>
      </c>
      <c r="G161" s="233"/>
      <c r="H161" s="226"/>
    </row>
    <row r="162" spans="1:9" s="207" customFormat="1">
      <c r="A162" s="448"/>
      <c r="B162" s="448"/>
      <c r="C162" s="228" t="s">
        <v>104</v>
      </c>
      <c r="D162" s="229">
        <f t="shared" si="52"/>
        <v>-3082.2999999999997</v>
      </c>
      <c r="E162" s="230">
        <f>+E163</f>
        <v>0</v>
      </c>
      <c r="F162" s="230">
        <f t="shared" ref="F162:H162" si="54">+F163</f>
        <v>-3082.2999999999997</v>
      </c>
      <c r="G162" s="230">
        <f t="shared" si="54"/>
        <v>0</v>
      </c>
      <c r="H162" s="230">
        <f t="shared" si="54"/>
        <v>0</v>
      </c>
    </row>
    <row r="163" spans="1:9" s="122" customFormat="1">
      <c r="A163" s="448"/>
      <c r="B163" s="448"/>
      <c r="C163" s="231" t="s">
        <v>322</v>
      </c>
      <c r="D163" s="232">
        <f t="shared" si="52"/>
        <v>-3082.2999999999997</v>
      </c>
      <c r="E163" s="233"/>
      <c r="F163" s="233">
        <f>+'Հավելված N 8'!I109+'Հավելված N 8'!I111</f>
        <v>-3082.2999999999997</v>
      </c>
      <c r="G163" s="233"/>
      <c r="H163" s="226"/>
    </row>
    <row r="164" spans="1:9" s="207" customFormat="1">
      <c r="A164" s="448"/>
      <c r="B164" s="448"/>
      <c r="C164" s="228" t="s">
        <v>105</v>
      </c>
      <c r="D164" s="229">
        <f t="shared" si="52"/>
        <v>-160479.30000000002</v>
      </c>
      <c r="E164" s="230">
        <f>+E165+E166</f>
        <v>0</v>
      </c>
      <c r="F164" s="230">
        <f t="shared" ref="F164:H164" si="55">+F165+F166</f>
        <v>-160479.30000000002</v>
      </c>
      <c r="G164" s="230">
        <f t="shared" si="55"/>
        <v>0</v>
      </c>
      <c r="H164" s="230">
        <f t="shared" si="55"/>
        <v>0</v>
      </c>
    </row>
    <row r="165" spans="1:9" s="122" customFormat="1" ht="51.75">
      <c r="A165" s="448"/>
      <c r="B165" s="448"/>
      <c r="C165" s="231" t="s">
        <v>323</v>
      </c>
      <c r="D165" s="232">
        <f t="shared" si="52"/>
        <v>-115033.70000000001</v>
      </c>
      <c r="E165" s="233"/>
      <c r="F165" s="233">
        <f>+'Հավելված N 8'!I97+'Հավելված N 8'!I107+'Հավելված N 8'!I112</f>
        <v>-115033.70000000001</v>
      </c>
      <c r="G165" s="233"/>
      <c r="H165" s="226"/>
    </row>
    <row r="166" spans="1:9" s="122" customFormat="1" ht="34.5">
      <c r="A166" s="448"/>
      <c r="B166" s="448"/>
      <c r="C166" s="231" t="s">
        <v>407</v>
      </c>
      <c r="D166" s="232">
        <f t="shared" si="52"/>
        <v>-45445.599999999999</v>
      </c>
      <c r="E166" s="233"/>
      <c r="F166" s="233">
        <f>+'Հավելված N 8'!I96+'Հավելված N 8'!I106+'Հավելված N 8'!I119</f>
        <v>-45445.599999999999</v>
      </c>
      <c r="G166" s="233"/>
      <c r="H166" s="226"/>
    </row>
    <row r="167" spans="1:9" s="207" customFormat="1">
      <c r="A167" s="448"/>
      <c r="B167" s="448"/>
      <c r="C167" s="228" t="s">
        <v>102</v>
      </c>
      <c r="D167" s="229">
        <f t="shared" si="52"/>
        <v>-87211.4</v>
      </c>
      <c r="E167" s="230">
        <f>+E168+E169</f>
        <v>0</v>
      </c>
      <c r="F167" s="230">
        <f t="shared" ref="F167:H167" si="56">+F168+F169</f>
        <v>-87211.4</v>
      </c>
      <c r="G167" s="230">
        <f t="shared" si="56"/>
        <v>0</v>
      </c>
      <c r="H167" s="230">
        <f t="shared" si="56"/>
        <v>0</v>
      </c>
    </row>
    <row r="168" spans="1:9" s="122" customFormat="1" ht="51.75">
      <c r="A168" s="448"/>
      <c r="B168" s="448"/>
      <c r="C168" s="231" t="s">
        <v>324</v>
      </c>
      <c r="D168" s="232">
        <f t="shared" si="52"/>
        <v>-26373.9</v>
      </c>
      <c r="E168" s="233"/>
      <c r="F168" s="233">
        <f>+'Հավելված N 8'!I90+'Հավելված N 8'!I100+'Հավելված N 8'!I113</f>
        <v>-26373.9</v>
      </c>
      <c r="G168" s="233"/>
      <c r="H168" s="226"/>
    </row>
    <row r="169" spans="1:9" s="122" customFormat="1">
      <c r="A169" s="448"/>
      <c r="B169" s="448"/>
      <c r="C169" s="231" t="s">
        <v>418</v>
      </c>
      <c r="D169" s="232">
        <f t="shared" si="52"/>
        <v>-60837.5</v>
      </c>
      <c r="E169" s="233"/>
      <c r="F169" s="233">
        <f>+'Հավելված N 8'!I91+'Հավելված N 8'!I101+'Հավելված N 8'!I115</f>
        <v>-60837.5</v>
      </c>
      <c r="G169" s="233"/>
      <c r="H169" s="226"/>
    </row>
    <row r="170" spans="1:9" s="207" customFormat="1">
      <c r="A170" s="448"/>
      <c r="B170" s="448"/>
      <c r="C170" s="228" t="s">
        <v>144</v>
      </c>
      <c r="D170" s="229">
        <f t="shared" si="52"/>
        <v>-120873.70000000001</v>
      </c>
      <c r="E170" s="230">
        <f>+E171</f>
        <v>0</v>
      </c>
      <c r="F170" s="230">
        <f t="shared" ref="F170:H170" si="57">+F171</f>
        <v>-120873.70000000001</v>
      </c>
      <c r="G170" s="230">
        <f t="shared" si="57"/>
        <v>0</v>
      </c>
      <c r="H170" s="230">
        <f t="shared" si="57"/>
        <v>0</v>
      </c>
    </row>
    <row r="171" spans="1:9" s="122" customFormat="1" ht="34.5">
      <c r="A171" s="449"/>
      <c r="B171" s="449"/>
      <c r="C171" s="231" t="s">
        <v>325</v>
      </c>
      <c r="D171" s="232">
        <f t="shared" si="52"/>
        <v>-120873.70000000001</v>
      </c>
      <c r="E171" s="233"/>
      <c r="F171" s="233">
        <f>+'Հավելված N 8'!I98+'Հավելված N 8'!I108+'Հավելված N 8'!I114</f>
        <v>-120873.70000000001</v>
      </c>
      <c r="G171" s="233"/>
      <c r="H171" s="226"/>
    </row>
    <row r="172" spans="1:9" ht="34.5">
      <c r="A172" s="298">
        <v>1183</v>
      </c>
      <c r="B172" s="298">
        <v>32012</v>
      </c>
      <c r="C172" s="224" t="s">
        <v>512</v>
      </c>
      <c r="D172" s="225">
        <f>SUM(E172:H172)</f>
        <v>163000.4</v>
      </c>
      <c r="E172" s="225">
        <f>+E174+E178+E180+E183+E186</f>
        <v>0</v>
      </c>
      <c r="F172" s="225">
        <f>+F174+F178+F180+F183+F186</f>
        <v>0</v>
      </c>
      <c r="G172" s="225">
        <f>+G174+G178+G180+G183+G186</f>
        <v>0</v>
      </c>
      <c r="H172" s="225">
        <f>+H174+H178+H180+H183+H186</f>
        <v>163000.4</v>
      </c>
      <c r="I172" s="185"/>
    </row>
    <row r="173" spans="1:9" s="122" customFormat="1">
      <c r="A173" s="226"/>
      <c r="B173" s="226"/>
      <c r="C173" s="310" t="s">
        <v>20</v>
      </c>
      <c r="D173" s="226"/>
      <c r="E173" s="226"/>
      <c r="F173" s="226"/>
      <c r="G173" s="226"/>
      <c r="H173" s="226"/>
    </row>
    <row r="174" spans="1:9" s="122" customFormat="1">
      <c r="A174" s="244"/>
      <c r="B174" s="244"/>
      <c r="C174" s="228" t="s">
        <v>105</v>
      </c>
      <c r="D174" s="355">
        <f t="shared" ref="D174" si="58">SUM(E174:H174)</f>
        <v>163000.4</v>
      </c>
      <c r="E174" s="356">
        <v>0</v>
      </c>
      <c r="F174" s="356">
        <v>0</v>
      </c>
      <c r="G174" s="356">
        <v>0</v>
      </c>
      <c r="H174" s="356">
        <f>+'Հավելված N 8'!I232</f>
        <v>163000.4</v>
      </c>
      <c r="I174" s="178"/>
    </row>
  </sheetData>
  <mergeCells count="24">
    <mergeCell ref="A21:A22"/>
    <mergeCell ref="B21:B22"/>
    <mergeCell ref="B127:B128"/>
    <mergeCell ref="A127:A128"/>
    <mergeCell ref="B25:B28"/>
    <mergeCell ref="A25:A28"/>
    <mergeCell ref="A31:A32"/>
    <mergeCell ref="B31:B32"/>
    <mergeCell ref="A131:A154"/>
    <mergeCell ref="B131:B154"/>
    <mergeCell ref="A157:A171"/>
    <mergeCell ref="B157:B171"/>
    <mergeCell ref="F1:H1"/>
    <mergeCell ref="F2:H2"/>
    <mergeCell ref="F3:H3"/>
    <mergeCell ref="A5:H6"/>
    <mergeCell ref="A9:B9"/>
    <mergeCell ref="C9:C10"/>
    <mergeCell ref="D9:D10"/>
    <mergeCell ref="E9:H9"/>
    <mergeCell ref="A17:A18"/>
    <mergeCell ref="B17:B18"/>
    <mergeCell ref="B35:B124"/>
    <mergeCell ref="A35:A124"/>
  </mergeCells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zoomScale="90" zoomScaleNormal="90" workbookViewId="0">
      <selection activeCell="E31" sqref="E31"/>
    </sheetView>
  </sheetViews>
  <sheetFormatPr defaultColWidth="9.140625" defaultRowHeight="17.25"/>
  <cols>
    <col min="1" max="1" width="9.140625" style="80"/>
    <col min="2" max="3" width="9.85546875" style="8" customWidth="1"/>
    <col min="4" max="4" width="54.28515625" style="8" customWidth="1"/>
    <col min="5" max="5" width="26.85546875" style="56" customWidth="1"/>
    <col min="6" max="6" width="50.140625" style="8" customWidth="1"/>
    <col min="7" max="8" width="9.140625" style="8"/>
    <col min="9" max="9" width="12.28515625" style="8" customWidth="1"/>
    <col min="10" max="16384" width="9.140625" style="8"/>
  </cols>
  <sheetData>
    <row r="1" spans="1:6" s="391" customFormat="1" ht="37.5" customHeight="1">
      <c r="A1" s="162"/>
      <c r="D1" s="482" t="s">
        <v>94</v>
      </c>
      <c r="E1" s="482"/>
    </row>
    <row r="2" spans="1:6" s="391" customFormat="1" ht="17.45" customHeight="1">
      <c r="A2" s="162"/>
      <c r="D2" s="481" t="s">
        <v>132</v>
      </c>
      <c r="E2" s="481"/>
    </row>
    <row r="3" spans="1:6" s="391" customFormat="1" ht="17.45" customHeight="1">
      <c r="A3" s="162"/>
      <c r="D3" s="481" t="s">
        <v>91</v>
      </c>
      <c r="E3" s="481"/>
    </row>
    <row r="4" spans="1:6" ht="13.5" customHeight="1">
      <c r="D4" s="145"/>
      <c r="E4" s="358"/>
    </row>
    <row r="5" spans="1:6" ht="85.5" customHeight="1">
      <c r="B5" s="483" t="s">
        <v>157</v>
      </c>
      <c r="C5" s="483"/>
      <c r="D5" s="483"/>
      <c r="E5" s="483"/>
    </row>
    <row r="6" spans="1:6">
      <c r="E6" s="359"/>
    </row>
    <row r="7" spans="1:6">
      <c r="E7" s="359"/>
    </row>
    <row r="8" spans="1:6">
      <c r="E8" s="360" t="s">
        <v>24</v>
      </c>
    </row>
    <row r="9" spans="1:6" ht="103.5">
      <c r="B9" s="484" t="s">
        <v>52</v>
      </c>
      <c r="C9" s="484"/>
      <c r="D9" s="456" t="s">
        <v>53</v>
      </c>
      <c r="E9" s="159" t="s">
        <v>155</v>
      </c>
    </row>
    <row r="10" spans="1:6" ht="23.85" customHeight="1">
      <c r="B10" s="486" t="s">
        <v>55</v>
      </c>
      <c r="C10" s="486" t="s">
        <v>56</v>
      </c>
      <c r="D10" s="485"/>
      <c r="E10" s="487" t="s">
        <v>54</v>
      </c>
    </row>
    <row r="11" spans="1:6" ht="59.85" customHeight="1">
      <c r="B11" s="486"/>
      <c r="C11" s="486"/>
      <c r="D11" s="457"/>
      <c r="E11" s="459"/>
      <c r="F11" s="43"/>
    </row>
    <row r="12" spans="1:6" ht="51.75">
      <c r="B12" s="396"/>
      <c r="C12" s="396"/>
      <c r="D12" s="1" t="s">
        <v>59</v>
      </c>
      <c r="E12" s="5">
        <f>+E14+E20+E26+E34+E40+E145+E151+E179+E198</f>
        <v>5116.3000000000175</v>
      </c>
      <c r="F12" s="83"/>
    </row>
    <row r="13" spans="1:6">
      <c r="B13" s="396"/>
      <c r="C13" s="396"/>
      <c r="D13" s="20" t="s">
        <v>60</v>
      </c>
      <c r="E13" s="96"/>
    </row>
    <row r="14" spans="1:6" ht="70.900000000000006" customHeight="1">
      <c r="B14" s="394">
        <v>1045</v>
      </c>
      <c r="C14" s="394">
        <v>32001</v>
      </c>
      <c r="D14" s="125" t="s">
        <v>327</v>
      </c>
      <c r="E14" s="33">
        <f>+E16</f>
        <v>-25649.4</v>
      </c>
      <c r="F14" s="185"/>
    </row>
    <row r="15" spans="1:6">
      <c r="B15" s="395"/>
      <c r="C15" s="395"/>
      <c r="D15" s="2" t="s">
        <v>57</v>
      </c>
      <c r="E15" s="21"/>
    </row>
    <row r="16" spans="1:6">
      <c r="B16" s="143"/>
      <c r="C16" s="143"/>
      <c r="D16" s="101" t="s">
        <v>71</v>
      </c>
      <c r="E16" s="32">
        <f>+E18</f>
        <v>-25649.4</v>
      </c>
    </row>
    <row r="17" spans="2:6" ht="17.45" customHeight="1">
      <c r="B17" s="142"/>
      <c r="C17" s="142"/>
      <c r="D17" s="102" t="s">
        <v>95</v>
      </c>
      <c r="E17" s="4"/>
    </row>
    <row r="18" spans="2:6">
      <c r="B18" s="477"/>
      <c r="C18" s="477"/>
      <c r="D18" s="194" t="s">
        <v>271</v>
      </c>
      <c r="E18" s="361">
        <f>+E19</f>
        <v>-25649.4</v>
      </c>
    </row>
    <row r="19" spans="2:6" ht="34.5">
      <c r="B19" s="478"/>
      <c r="C19" s="478"/>
      <c r="D19" s="61" t="s">
        <v>328</v>
      </c>
      <c r="E19" s="144">
        <f>+'Հավելված N 3'!D18</f>
        <v>-25649.4</v>
      </c>
    </row>
    <row r="20" spans="2:6" ht="69">
      <c r="B20" s="394">
        <v>1111</v>
      </c>
      <c r="C20" s="394">
        <v>32001</v>
      </c>
      <c r="D20" s="125" t="s">
        <v>276</v>
      </c>
      <c r="E20" s="33">
        <f>+E22</f>
        <v>-37995.599999999999</v>
      </c>
      <c r="F20" s="185"/>
    </row>
    <row r="21" spans="2:6">
      <c r="B21" s="395"/>
      <c r="C21" s="395"/>
      <c r="D21" s="2" t="s">
        <v>57</v>
      </c>
      <c r="E21" s="21"/>
    </row>
    <row r="22" spans="2:6">
      <c r="B22" s="143"/>
      <c r="C22" s="143"/>
      <c r="D22" s="101" t="s">
        <v>71</v>
      </c>
      <c r="E22" s="32">
        <f>+E24</f>
        <v>-37995.599999999999</v>
      </c>
    </row>
    <row r="23" spans="2:6" ht="17.45" customHeight="1">
      <c r="B23" s="142"/>
      <c r="C23" s="142"/>
      <c r="D23" s="102" t="s">
        <v>95</v>
      </c>
      <c r="E23" s="4"/>
    </row>
    <row r="24" spans="2:6">
      <c r="B24" s="479"/>
      <c r="C24" s="479"/>
      <c r="D24" s="194" t="s">
        <v>271</v>
      </c>
      <c r="E24" s="361">
        <f>+E25</f>
        <v>-37995.599999999999</v>
      </c>
    </row>
    <row r="25" spans="2:6" ht="34.5">
      <c r="B25" s="476"/>
      <c r="C25" s="476"/>
      <c r="D25" s="121" t="s">
        <v>277</v>
      </c>
      <c r="E25" s="144">
        <f>+'Հավելված N 3'!D22</f>
        <v>-37995.599999999999</v>
      </c>
    </row>
    <row r="26" spans="2:6">
      <c r="B26" s="394">
        <v>1163</v>
      </c>
      <c r="C26" s="394">
        <v>32001</v>
      </c>
      <c r="D26" s="125" t="s">
        <v>207</v>
      </c>
      <c r="E26" s="33">
        <f>+E28</f>
        <v>-218786.90000000002</v>
      </c>
      <c r="F26" s="185"/>
    </row>
    <row r="27" spans="2:6">
      <c r="B27" s="395"/>
      <c r="C27" s="395"/>
      <c r="D27" s="2" t="s">
        <v>57</v>
      </c>
      <c r="E27" s="21"/>
    </row>
    <row r="28" spans="2:6">
      <c r="B28" s="143"/>
      <c r="C28" s="143"/>
      <c r="D28" s="101" t="s">
        <v>71</v>
      </c>
      <c r="E28" s="32">
        <f>+E30+E32</f>
        <v>-218786.90000000002</v>
      </c>
    </row>
    <row r="29" spans="2:6" ht="17.45" customHeight="1">
      <c r="B29" s="142"/>
      <c r="C29" s="142"/>
      <c r="D29" s="102" t="s">
        <v>95</v>
      </c>
      <c r="E29" s="4"/>
    </row>
    <row r="30" spans="2:6">
      <c r="B30" s="474"/>
      <c r="C30" s="474"/>
      <c r="D30" s="307" t="s">
        <v>271</v>
      </c>
      <c r="E30" s="361">
        <f>+E31</f>
        <v>411.4</v>
      </c>
    </row>
    <row r="31" spans="2:6" ht="51.75">
      <c r="B31" s="475"/>
      <c r="C31" s="475"/>
      <c r="D31" s="231" t="s">
        <v>368</v>
      </c>
      <c r="E31" s="144">
        <f>+'Հավելված N 3'!D26</f>
        <v>411.4</v>
      </c>
    </row>
    <row r="32" spans="2:6">
      <c r="B32" s="475"/>
      <c r="C32" s="475"/>
      <c r="D32" s="175" t="s">
        <v>104</v>
      </c>
      <c r="E32" s="361">
        <f>+E33</f>
        <v>-219198.30000000002</v>
      </c>
    </row>
    <row r="33" spans="2:6" ht="51.75">
      <c r="B33" s="476"/>
      <c r="C33" s="476"/>
      <c r="D33" s="61" t="s">
        <v>213</v>
      </c>
      <c r="E33" s="144">
        <f>+'Հավելված N 3'!D28</f>
        <v>-219198.30000000002</v>
      </c>
    </row>
    <row r="34" spans="2:6">
      <c r="B34" s="394">
        <v>1163</v>
      </c>
      <c r="C34" s="394">
        <v>32002</v>
      </c>
      <c r="D34" s="125" t="s">
        <v>268</v>
      </c>
      <c r="E34" s="33">
        <f>+E36</f>
        <v>-62404.3</v>
      </c>
      <c r="F34" s="185"/>
    </row>
    <row r="35" spans="2:6">
      <c r="B35" s="395"/>
      <c r="C35" s="395"/>
      <c r="D35" s="2" t="s">
        <v>57</v>
      </c>
      <c r="E35" s="21"/>
    </row>
    <row r="36" spans="2:6">
      <c r="B36" s="143"/>
      <c r="C36" s="143"/>
      <c r="D36" s="101" t="s">
        <v>71</v>
      </c>
      <c r="E36" s="32">
        <f>+E38</f>
        <v>-62404.3</v>
      </c>
    </row>
    <row r="37" spans="2:6" ht="17.45" customHeight="1">
      <c r="B37" s="142"/>
      <c r="C37" s="142"/>
      <c r="D37" s="102" t="s">
        <v>95</v>
      </c>
      <c r="E37" s="4"/>
    </row>
    <row r="38" spans="2:6">
      <c r="B38" s="479"/>
      <c r="C38" s="479"/>
      <c r="D38" s="175" t="s">
        <v>271</v>
      </c>
      <c r="E38" s="361">
        <f>+E39</f>
        <v>-62404.3</v>
      </c>
    </row>
    <row r="39" spans="2:6" ht="34.5">
      <c r="B39" s="476"/>
      <c r="C39" s="476"/>
      <c r="D39" s="61" t="s">
        <v>272</v>
      </c>
      <c r="E39" s="144">
        <f>+'Հավելված N 3'!D32</f>
        <v>-62404.3</v>
      </c>
    </row>
    <row r="40" spans="2:6" ht="34.5">
      <c r="B40" s="395">
        <v>1183</v>
      </c>
      <c r="C40" s="395">
        <v>32001</v>
      </c>
      <c r="D40" s="111" t="s">
        <v>137</v>
      </c>
      <c r="E40" s="33">
        <f>+E42+E59+E69+E78+E98+E107+E131</f>
        <v>1546437.4000000001</v>
      </c>
    </row>
    <row r="41" spans="2:6">
      <c r="B41" s="395"/>
      <c r="C41" s="395"/>
      <c r="D41" s="2" t="s">
        <v>57</v>
      </c>
      <c r="E41" s="21"/>
    </row>
    <row r="42" spans="2:6">
      <c r="B42" s="395"/>
      <c r="C42" s="395"/>
      <c r="D42" s="101" t="s">
        <v>422</v>
      </c>
      <c r="E42" s="32">
        <f>+E43</f>
        <v>230624.80000000002</v>
      </c>
    </row>
    <row r="43" spans="2:6">
      <c r="B43" s="474"/>
      <c r="C43" s="474"/>
      <c r="D43" s="34" t="s">
        <v>141</v>
      </c>
      <c r="E43" s="361">
        <f>SUM(E44:E58)</f>
        <v>230624.80000000002</v>
      </c>
    </row>
    <row r="44" spans="2:6" ht="34.5">
      <c r="B44" s="475"/>
      <c r="C44" s="475"/>
      <c r="D44" s="231" t="s">
        <v>434</v>
      </c>
      <c r="E44" s="144">
        <f>+'Հավելված N 3'!D36</f>
        <v>19269.8</v>
      </c>
    </row>
    <row r="45" spans="2:6" ht="34.5">
      <c r="B45" s="475"/>
      <c r="C45" s="475"/>
      <c r="D45" s="317" t="s">
        <v>425</v>
      </c>
      <c r="E45" s="144">
        <f>+'Հավելված N 3'!D37</f>
        <v>24450.6</v>
      </c>
    </row>
    <row r="46" spans="2:6">
      <c r="B46" s="475"/>
      <c r="C46" s="475"/>
      <c r="D46" s="231" t="s">
        <v>426</v>
      </c>
      <c r="E46" s="144">
        <f>+'Հավելված N 3'!D38</f>
        <v>11140.7</v>
      </c>
    </row>
    <row r="47" spans="2:6" ht="34.5">
      <c r="B47" s="475"/>
      <c r="C47" s="475"/>
      <c r="D47" s="231" t="s">
        <v>427</v>
      </c>
      <c r="E47" s="144">
        <f>+'Հավելված N 3'!D39</f>
        <v>9975.2999999999993</v>
      </c>
    </row>
    <row r="48" spans="2:6" ht="34.5">
      <c r="B48" s="475"/>
      <c r="C48" s="475"/>
      <c r="D48" s="231" t="s">
        <v>428</v>
      </c>
      <c r="E48" s="144">
        <f>+'Հավելված N 3'!D40</f>
        <v>13332</v>
      </c>
    </row>
    <row r="49" spans="2:5" ht="34.5">
      <c r="B49" s="475"/>
      <c r="C49" s="475"/>
      <c r="D49" s="231" t="s">
        <v>429</v>
      </c>
      <c r="E49" s="144">
        <f>+'Հավելված N 3'!D41</f>
        <v>14551</v>
      </c>
    </row>
    <row r="50" spans="2:5">
      <c r="B50" s="475"/>
      <c r="C50" s="475"/>
      <c r="D50" s="231" t="s">
        <v>430</v>
      </c>
      <c r="E50" s="144">
        <f>+'Հավելված N 3'!D42</f>
        <v>9807</v>
      </c>
    </row>
    <row r="51" spans="2:5" ht="34.5">
      <c r="B51" s="475"/>
      <c r="C51" s="475"/>
      <c r="D51" s="231" t="s">
        <v>431</v>
      </c>
      <c r="E51" s="144">
        <f>+'Հավելված N 3'!D43</f>
        <v>26695.300000000003</v>
      </c>
    </row>
    <row r="52" spans="2:5">
      <c r="B52" s="475"/>
      <c r="C52" s="475"/>
      <c r="D52" s="231" t="s">
        <v>432</v>
      </c>
      <c r="E52" s="144">
        <f>+'Հավելված N 3'!D44</f>
        <v>9181</v>
      </c>
    </row>
    <row r="53" spans="2:5">
      <c r="B53" s="475"/>
      <c r="C53" s="475"/>
      <c r="D53" s="231" t="s">
        <v>436</v>
      </c>
      <c r="E53" s="144">
        <f>+'Հավելված N 3'!D45</f>
        <v>7988.7</v>
      </c>
    </row>
    <row r="54" spans="2:5">
      <c r="B54" s="475"/>
      <c r="C54" s="475"/>
      <c r="D54" s="231" t="s">
        <v>438</v>
      </c>
      <c r="E54" s="144">
        <f>+'Հավելված N 3'!D46</f>
        <v>10222.4</v>
      </c>
    </row>
    <row r="55" spans="2:5" ht="34.5">
      <c r="B55" s="475"/>
      <c r="C55" s="475"/>
      <c r="D55" s="231" t="s">
        <v>439</v>
      </c>
      <c r="E55" s="144">
        <f>+'Հավելված N 3'!D47</f>
        <v>3422</v>
      </c>
    </row>
    <row r="56" spans="2:5" ht="34.5">
      <c r="B56" s="475"/>
      <c r="C56" s="475"/>
      <c r="D56" s="231" t="s">
        <v>441</v>
      </c>
      <c r="E56" s="144">
        <f>+'Հավելված N 3'!D48</f>
        <v>9234</v>
      </c>
    </row>
    <row r="57" spans="2:5" ht="34.5">
      <c r="B57" s="475"/>
      <c r="C57" s="475"/>
      <c r="D57" s="231" t="s">
        <v>443</v>
      </c>
      <c r="E57" s="144">
        <f>+'Հավելված N 3'!D49</f>
        <v>51095</v>
      </c>
    </row>
    <row r="58" spans="2:5">
      <c r="B58" s="476"/>
      <c r="C58" s="476"/>
      <c r="D58" s="231" t="s">
        <v>445</v>
      </c>
      <c r="E58" s="144">
        <f>+'Հավելված N 3'!D50</f>
        <v>10260</v>
      </c>
    </row>
    <row r="59" spans="2:5">
      <c r="B59" s="143"/>
      <c r="C59" s="143"/>
      <c r="D59" s="101" t="s">
        <v>159</v>
      </c>
      <c r="E59" s="32">
        <f>+E61</f>
        <v>128400.6</v>
      </c>
    </row>
    <row r="60" spans="2:5" ht="17.45" customHeight="1">
      <c r="B60" s="142"/>
      <c r="C60" s="142"/>
      <c r="D60" s="102" t="s">
        <v>95</v>
      </c>
      <c r="E60" s="4"/>
    </row>
    <row r="61" spans="2:5">
      <c r="B61" s="480"/>
      <c r="C61" s="480"/>
      <c r="D61" s="34" t="s">
        <v>145</v>
      </c>
      <c r="E61" s="361">
        <f>SUM(E62:E68)</f>
        <v>128400.6</v>
      </c>
    </row>
    <row r="62" spans="2:5">
      <c r="B62" s="480"/>
      <c r="C62" s="480"/>
      <c r="D62" s="317" t="s">
        <v>160</v>
      </c>
      <c r="E62" s="144">
        <f>+'Հավելված N 3'!D52</f>
        <v>9601.5</v>
      </c>
    </row>
    <row r="63" spans="2:5">
      <c r="B63" s="480"/>
      <c r="C63" s="480"/>
      <c r="D63" s="317" t="s">
        <v>161</v>
      </c>
      <c r="E63" s="144">
        <f>+'Հավելված N 3'!D53</f>
        <v>4976.3999999999996</v>
      </c>
    </row>
    <row r="64" spans="2:5">
      <c r="B64" s="480"/>
      <c r="C64" s="480"/>
      <c r="D64" s="317" t="s">
        <v>162</v>
      </c>
      <c r="E64" s="144">
        <f>+'Հավելված N 3'!D54</f>
        <v>4980.8</v>
      </c>
    </row>
    <row r="65" spans="2:5" ht="34.5">
      <c r="B65" s="480"/>
      <c r="C65" s="480"/>
      <c r="D65" s="317" t="s">
        <v>163</v>
      </c>
      <c r="E65" s="144">
        <f>+'Հավելված N 3'!D55</f>
        <v>7516.1</v>
      </c>
    </row>
    <row r="66" spans="2:5">
      <c r="B66" s="480"/>
      <c r="C66" s="480"/>
      <c r="D66" s="317" t="s">
        <v>165</v>
      </c>
      <c r="E66" s="144">
        <f>+'Հավելված N 3'!D56</f>
        <v>2339.3000000000002</v>
      </c>
    </row>
    <row r="67" spans="2:5">
      <c r="B67" s="480"/>
      <c r="C67" s="480"/>
      <c r="D67" s="317" t="s">
        <v>164</v>
      </c>
      <c r="E67" s="144">
        <f>+'Հավելված N 3'!D57</f>
        <v>33782.9</v>
      </c>
    </row>
    <row r="68" spans="2:5">
      <c r="B68" s="480"/>
      <c r="C68" s="480"/>
      <c r="D68" s="317" t="s">
        <v>166</v>
      </c>
      <c r="E68" s="144">
        <f>+'Հավելված N 3'!D58</f>
        <v>65203.6</v>
      </c>
    </row>
    <row r="69" spans="2:5">
      <c r="B69" s="143"/>
      <c r="C69" s="143"/>
      <c r="D69" s="101" t="s">
        <v>447</v>
      </c>
      <c r="E69" s="32">
        <f>+E71</f>
        <v>111248.3</v>
      </c>
    </row>
    <row r="70" spans="2:5" ht="17.45" customHeight="1">
      <c r="B70" s="142"/>
      <c r="C70" s="142"/>
      <c r="D70" s="102" t="s">
        <v>95</v>
      </c>
      <c r="E70" s="4"/>
    </row>
    <row r="71" spans="2:5">
      <c r="B71" s="474"/>
      <c r="C71" s="474"/>
      <c r="D71" s="34" t="s">
        <v>105</v>
      </c>
      <c r="E71" s="361">
        <f>SUM(E72:E77)</f>
        <v>111248.3</v>
      </c>
    </row>
    <row r="72" spans="2:5" ht="34.5">
      <c r="B72" s="475"/>
      <c r="C72" s="475"/>
      <c r="D72" s="317" t="s">
        <v>448</v>
      </c>
      <c r="E72" s="144">
        <f>+'Հավելված N 3'!D60</f>
        <v>36045</v>
      </c>
    </row>
    <row r="73" spans="2:5" ht="34.5">
      <c r="B73" s="475"/>
      <c r="C73" s="475"/>
      <c r="D73" s="317" t="s">
        <v>449</v>
      </c>
      <c r="E73" s="144">
        <f>+'Հավելված N 3'!D61</f>
        <v>9970</v>
      </c>
    </row>
    <row r="74" spans="2:5" ht="34.5">
      <c r="B74" s="475"/>
      <c r="C74" s="475"/>
      <c r="D74" s="61" t="s">
        <v>450</v>
      </c>
      <c r="E74" s="144">
        <f>+'Հավելված N 3'!D62</f>
        <v>16950.5</v>
      </c>
    </row>
    <row r="75" spans="2:5" ht="34.5">
      <c r="B75" s="475"/>
      <c r="C75" s="475"/>
      <c r="D75" s="61" t="s">
        <v>451</v>
      </c>
      <c r="E75" s="144">
        <f>+'Հավելված N 3'!D63</f>
        <v>15287.8</v>
      </c>
    </row>
    <row r="76" spans="2:5" ht="34.5">
      <c r="B76" s="475"/>
      <c r="C76" s="475"/>
      <c r="D76" s="61" t="s">
        <v>452</v>
      </c>
      <c r="E76" s="144">
        <f>+'Հավելված N 3'!D64</f>
        <v>9195</v>
      </c>
    </row>
    <row r="77" spans="2:5" ht="34.5">
      <c r="B77" s="476"/>
      <c r="C77" s="476"/>
      <c r="D77" s="61" t="s">
        <v>453</v>
      </c>
      <c r="E77" s="144">
        <f>+'Հավելված N 3'!D65</f>
        <v>23800</v>
      </c>
    </row>
    <row r="78" spans="2:5">
      <c r="B78" s="143"/>
      <c r="C78" s="143"/>
      <c r="D78" s="101" t="s">
        <v>454</v>
      </c>
      <c r="E78" s="32">
        <f>+E80</f>
        <v>99806.400000000009</v>
      </c>
    </row>
    <row r="79" spans="2:5" ht="17.45" customHeight="1">
      <c r="B79" s="142"/>
      <c r="C79" s="142"/>
      <c r="D79" s="102" t="s">
        <v>95</v>
      </c>
      <c r="E79" s="4"/>
    </row>
    <row r="80" spans="2:5">
      <c r="B80" s="474"/>
      <c r="C80" s="474"/>
      <c r="D80" s="34" t="s">
        <v>102</v>
      </c>
      <c r="E80" s="361">
        <f>SUM(E81:E97)</f>
        <v>99806.400000000009</v>
      </c>
    </row>
    <row r="81" spans="2:5" ht="34.5">
      <c r="B81" s="475"/>
      <c r="C81" s="475"/>
      <c r="D81" s="317" t="s">
        <v>455</v>
      </c>
      <c r="E81" s="144">
        <f>+'Հավելված N 3'!D67</f>
        <v>2339.5</v>
      </c>
    </row>
    <row r="82" spans="2:5" ht="34.5">
      <c r="B82" s="475"/>
      <c r="C82" s="475"/>
      <c r="D82" s="317" t="s">
        <v>493</v>
      </c>
      <c r="E82" s="144">
        <f>+'Հավելված N 3'!D68</f>
        <v>5399</v>
      </c>
    </row>
    <row r="83" spans="2:5" ht="34.5">
      <c r="B83" s="475"/>
      <c r="C83" s="475"/>
      <c r="D83" s="317" t="s">
        <v>456</v>
      </c>
      <c r="E83" s="144">
        <f>+'Հավելված N 3'!D69</f>
        <v>11750.9</v>
      </c>
    </row>
    <row r="84" spans="2:5" ht="34.5">
      <c r="B84" s="475"/>
      <c r="C84" s="475"/>
      <c r="D84" s="61" t="s">
        <v>457</v>
      </c>
      <c r="E84" s="144">
        <f>+'Հավելված N 3'!D70</f>
        <v>3243</v>
      </c>
    </row>
    <row r="85" spans="2:5">
      <c r="B85" s="475"/>
      <c r="C85" s="475"/>
      <c r="D85" s="61" t="s">
        <v>458</v>
      </c>
      <c r="E85" s="144">
        <f>+'Հավելված N 3'!D71</f>
        <v>6391</v>
      </c>
    </row>
    <row r="86" spans="2:5">
      <c r="B86" s="475"/>
      <c r="C86" s="475"/>
      <c r="D86" s="61" t="s">
        <v>459</v>
      </c>
      <c r="E86" s="144">
        <f>+'Հավելված N 3'!D72</f>
        <v>1934.4</v>
      </c>
    </row>
    <row r="87" spans="2:5">
      <c r="B87" s="475"/>
      <c r="C87" s="475"/>
      <c r="D87" s="61" t="s">
        <v>460</v>
      </c>
      <c r="E87" s="144">
        <f>+'Հավելված N 3'!D73</f>
        <v>6338</v>
      </c>
    </row>
    <row r="88" spans="2:5" ht="34.5">
      <c r="B88" s="475"/>
      <c r="C88" s="475"/>
      <c r="D88" s="61" t="s">
        <v>461</v>
      </c>
      <c r="E88" s="144">
        <f>+'Հավելված N 3'!D74</f>
        <v>2806.8</v>
      </c>
    </row>
    <row r="89" spans="2:5">
      <c r="B89" s="475"/>
      <c r="C89" s="475"/>
      <c r="D89" s="61" t="s">
        <v>462</v>
      </c>
      <c r="E89" s="144">
        <f>+'Հավելված N 3'!D75</f>
        <v>7989</v>
      </c>
    </row>
    <row r="90" spans="2:5">
      <c r="B90" s="475"/>
      <c r="C90" s="475"/>
      <c r="D90" s="61" t="s">
        <v>463</v>
      </c>
      <c r="E90" s="144">
        <f>+'Հավելված N 3'!D76</f>
        <v>5559.6</v>
      </c>
    </row>
    <row r="91" spans="2:5">
      <c r="B91" s="475"/>
      <c r="C91" s="475"/>
      <c r="D91" s="61" t="s">
        <v>464</v>
      </c>
      <c r="E91" s="144">
        <f>+'Հավելված N 3'!D77</f>
        <v>2716.8</v>
      </c>
    </row>
    <row r="92" spans="2:5" ht="34.5">
      <c r="B92" s="475"/>
      <c r="C92" s="475"/>
      <c r="D92" s="61" t="s">
        <v>465</v>
      </c>
      <c r="E92" s="144">
        <f>+'Հավելված N 3'!D78</f>
        <v>4065.5</v>
      </c>
    </row>
    <row r="93" spans="2:5" ht="34.5">
      <c r="B93" s="475"/>
      <c r="C93" s="475"/>
      <c r="D93" s="61" t="s">
        <v>466</v>
      </c>
      <c r="E93" s="144">
        <f>+'Հավելված N 3'!D79</f>
        <v>9721.9</v>
      </c>
    </row>
    <row r="94" spans="2:5" ht="34.5">
      <c r="B94" s="475"/>
      <c r="C94" s="475"/>
      <c r="D94" s="61" t="s">
        <v>467</v>
      </c>
      <c r="E94" s="144">
        <f>+'Հավելված N 3'!D80</f>
        <v>10800</v>
      </c>
    </row>
    <row r="95" spans="2:5">
      <c r="B95" s="475"/>
      <c r="C95" s="475"/>
      <c r="D95" s="61" t="s">
        <v>468</v>
      </c>
      <c r="E95" s="144">
        <f>+'Հավելված N 3'!D81</f>
        <v>3804</v>
      </c>
    </row>
    <row r="96" spans="2:5">
      <c r="B96" s="475"/>
      <c r="C96" s="475"/>
      <c r="D96" s="61" t="s">
        <v>469</v>
      </c>
      <c r="E96" s="144">
        <f>+'Հավելված N 3'!D82</f>
        <v>11043</v>
      </c>
    </row>
    <row r="97" spans="2:5" ht="34.5">
      <c r="B97" s="476"/>
      <c r="C97" s="476"/>
      <c r="D97" s="61" t="s">
        <v>470</v>
      </c>
      <c r="E97" s="144">
        <f>+'Հավելված N 3'!D83</f>
        <v>3904</v>
      </c>
    </row>
    <row r="98" spans="2:5">
      <c r="B98" s="395"/>
      <c r="C98" s="395"/>
      <c r="D98" s="101" t="s">
        <v>183</v>
      </c>
      <c r="E98" s="32">
        <f>+E100</f>
        <v>164041.9</v>
      </c>
    </row>
    <row r="99" spans="2:5" ht="17.45" customHeight="1">
      <c r="B99" s="142"/>
      <c r="C99" s="142"/>
      <c r="D99" s="102" t="s">
        <v>95</v>
      </c>
      <c r="E99" s="4"/>
    </row>
    <row r="100" spans="2:5">
      <c r="B100" s="474"/>
      <c r="C100" s="474"/>
      <c r="D100" s="34" t="s">
        <v>143</v>
      </c>
      <c r="E100" s="361">
        <f>SUM(E101:E106)</f>
        <v>164041.9</v>
      </c>
    </row>
    <row r="101" spans="2:5" ht="34.5">
      <c r="B101" s="475"/>
      <c r="C101" s="475"/>
      <c r="D101" s="317" t="s">
        <v>180</v>
      </c>
      <c r="E101" s="144">
        <f>+'Հավելված N 3'!D85</f>
        <v>48978.1</v>
      </c>
    </row>
    <row r="102" spans="2:5" ht="34.5">
      <c r="B102" s="475"/>
      <c r="C102" s="475"/>
      <c r="D102" s="317" t="s">
        <v>181</v>
      </c>
      <c r="E102" s="144">
        <f>+'Հավելված N 3'!D86</f>
        <v>12040.6</v>
      </c>
    </row>
    <row r="103" spans="2:5">
      <c r="B103" s="475"/>
      <c r="C103" s="475"/>
      <c r="D103" s="317" t="s">
        <v>182</v>
      </c>
      <c r="E103" s="144">
        <f>+'Հավելված N 3'!D87</f>
        <v>27465</v>
      </c>
    </row>
    <row r="104" spans="2:5">
      <c r="B104" s="475"/>
      <c r="C104" s="475"/>
      <c r="D104" s="231" t="s">
        <v>494</v>
      </c>
      <c r="E104" s="245">
        <f>+'Հավելված N 3'!D88</f>
        <v>36996.799999999996</v>
      </c>
    </row>
    <row r="105" spans="2:5">
      <c r="B105" s="475"/>
      <c r="C105" s="475"/>
      <c r="D105" s="231" t="s">
        <v>495</v>
      </c>
      <c r="E105" s="245">
        <f>+'Հավելված N 3'!D89</f>
        <v>16246.5</v>
      </c>
    </row>
    <row r="106" spans="2:5" ht="34.5">
      <c r="B106" s="476"/>
      <c r="C106" s="476"/>
      <c r="D106" s="231" t="s">
        <v>496</v>
      </c>
      <c r="E106" s="245">
        <f>+'Հավելված N 3'!D90</f>
        <v>22314.9</v>
      </c>
    </row>
    <row r="107" spans="2:5">
      <c r="B107" s="395"/>
      <c r="C107" s="395"/>
      <c r="D107" s="101" t="s">
        <v>205</v>
      </c>
      <c r="E107" s="32">
        <f>+E109</f>
        <v>531029</v>
      </c>
    </row>
    <row r="108" spans="2:5" ht="17.45" customHeight="1">
      <c r="B108" s="142"/>
      <c r="C108" s="142"/>
      <c r="D108" s="102" t="s">
        <v>95</v>
      </c>
      <c r="E108" s="4"/>
    </row>
    <row r="109" spans="2:5">
      <c r="B109" s="479"/>
      <c r="C109" s="479"/>
      <c r="D109" s="34" t="s">
        <v>146</v>
      </c>
      <c r="E109" s="361">
        <f>SUM(E110:E130)</f>
        <v>531029</v>
      </c>
    </row>
    <row r="110" spans="2:5">
      <c r="B110" s="475"/>
      <c r="C110" s="475"/>
      <c r="D110" s="317" t="s">
        <v>184</v>
      </c>
      <c r="E110" s="144">
        <f>+'Հավելված N 3'!D92</f>
        <v>68312.5</v>
      </c>
    </row>
    <row r="111" spans="2:5">
      <c r="B111" s="475"/>
      <c r="C111" s="475"/>
      <c r="D111" s="317" t="s">
        <v>185</v>
      </c>
      <c r="E111" s="144">
        <f>+'Հավելված N 3'!D93</f>
        <v>15640.2</v>
      </c>
    </row>
    <row r="112" spans="2:5" ht="34.5">
      <c r="B112" s="475"/>
      <c r="C112" s="475"/>
      <c r="D112" s="317" t="s">
        <v>186</v>
      </c>
      <c r="E112" s="144">
        <f>+'Հավելված N 3'!D94</f>
        <v>13072</v>
      </c>
    </row>
    <row r="113" spans="2:5">
      <c r="B113" s="475"/>
      <c r="C113" s="475"/>
      <c r="D113" s="317" t="s">
        <v>187</v>
      </c>
      <c r="E113" s="144">
        <f>+'Հավելված N 3'!D95</f>
        <v>28372</v>
      </c>
    </row>
    <row r="114" spans="2:5">
      <c r="B114" s="475"/>
      <c r="C114" s="475"/>
      <c r="D114" s="317" t="s">
        <v>188</v>
      </c>
      <c r="E114" s="144">
        <f>+'Հավելված N 3'!D96</f>
        <v>20217.8</v>
      </c>
    </row>
    <row r="115" spans="2:5">
      <c r="B115" s="475"/>
      <c r="C115" s="475"/>
      <c r="D115" s="317" t="s">
        <v>189</v>
      </c>
      <c r="E115" s="144">
        <f>+'Հավելված N 3'!D97</f>
        <v>16675.8</v>
      </c>
    </row>
    <row r="116" spans="2:5">
      <c r="B116" s="475"/>
      <c r="C116" s="475"/>
      <c r="D116" s="317" t="s">
        <v>190</v>
      </c>
      <c r="E116" s="144">
        <f>+'Հավելված N 3'!D98</f>
        <v>25580.799999999999</v>
      </c>
    </row>
    <row r="117" spans="2:5">
      <c r="B117" s="475"/>
      <c r="C117" s="475"/>
      <c r="D117" s="317" t="s">
        <v>191</v>
      </c>
      <c r="E117" s="144">
        <f>+'Հավելված N 3'!D99</f>
        <v>55964</v>
      </c>
    </row>
    <row r="118" spans="2:5">
      <c r="B118" s="475"/>
      <c r="C118" s="475"/>
      <c r="D118" s="317" t="s">
        <v>192</v>
      </c>
      <c r="E118" s="144">
        <f>+'Հավելված N 3'!D100</f>
        <v>9195.9</v>
      </c>
    </row>
    <row r="119" spans="2:5">
      <c r="B119" s="475"/>
      <c r="C119" s="475"/>
      <c r="D119" s="317" t="s">
        <v>193</v>
      </c>
      <c r="E119" s="144">
        <f>+'Հավելված N 3'!D101</f>
        <v>11703.3</v>
      </c>
    </row>
    <row r="120" spans="2:5">
      <c r="B120" s="475"/>
      <c r="C120" s="475"/>
      <c r="D120" s="317" t="s">
        <v>194</v>
      </c>
      <c r="E120" s="144">
        <f>+'Հավելված N 3'!D102</f>
        <v>55154</v>
      </c>
    </row>
    <row r="121" spans="2:5">
      <c r="B121" s="475"/>
      <c r="C121" s="475"/>
      <c r="D121" s="317" t="s">
        <v>195</v>
      </c>
      <c r="E121" s="144">
        <f>+'Հավելված N 3'!D103</f>
        <v>53132.5</v>
      </c>
    </row>
    <row r="122" spans="2:5">
      <c r="B122" s="475"/>
      <c r="C122" s="475"/>
      <c r="D122" s="317" t="s">
        <v>196</v>
      </c>
      <c r="E122" s="144">
        <f>+'Հավելված N 3'!D104</f>
        <v>28626</v>
      </c>
    </row>
    <row r="123" spans="2:5">
      <c r="B123" s="475"/>
      <c r="C123" s="475"/>
      <c r="D123" s="317" t="s">
        <v>197</v>
      </c>
      <c r="E123" s="144">
        <f>+'Հավելված N 3'!D105</f>
        <v>14450.8</v>
      </c>
    </row>
    <row r="124" spans="2:5">
      <c r="B124" s="475"/>
      <c r="C124" s="475"/>
      <c r="D124" s="317" t="s">
        <v>198</v>
      </c>
      <c r="E124" s="144">
        <f>+'Հավելված N 3'!D106</f>
        <v>9529.7999999999993</v>
      </c>
    </row>
    <row r="125" spans="2:5">
      <c r="B125" s="475"/>
      <c r="C125" s="475"/>
      <c r="D125" s="317" t="s">
        <v>199</v>
      </c>
      <c r="E125" s="144">
        <f>+'Հավելված N 3'!D107</f>
        <v>10631</v>
      </c>
    </row>
    <row r="126" spans="2:5">
      <c r="B126" s="475"/>
      <c r="C126" s="475"/>
      <c r="D126" s="317" t="s">
        <v>200</v>
      </c>
      <c r="E126" s="144">
        <f>+'Հավելված N 3'!D108</f>
        <v>13577.900000000001</v>
      </c>
    </row>
    <row r="127" spans="2:5">
      <c r="B127" s="475"/>
      <c r="C127" s="475"/>
      <c r="D127" s="317" t="s">
        <v>201</v>
      </c>
      <c r="E127" s="144">
        <f>+'Հավելված N 3'!D109</f>
        <v>12840.9</v>
      </c>
    </row>
    <row r="128" spans="2:5">
      <c r="B128" s="475"/>
      <c r="C128" s="475"/>
      <c r="D128" s="317" t="s">
        <v>202</v>
      </c>
      <c r="E128" s="144">
        <f>+'Հավելված N 3'!D110</f>
        <v>23569.100000000002</v>
      </c>
    </row>
    <row r="129" spans="2:5">
      <c r="B129" s="475"/>
      <c r="C129" s="475"/>
      <c r="D129" s="317" t="s">
        <v>203</v>
      </c>
      <c r="E129" s="144">
        <f>+'Հավելված N 3'!D111</f>
        <v>10918.1</v>
      </c>
    </row>
    <row r="130" spans="2:5">
      <c r="B130" s="476"/>
      <c r="C130" s="476"/>
      <c r="D130" s="362" t="s">
        <v>204</v>
      </c>
      <c r="E130" s="363">
        <f>+'Հավելված N 3'!D112</f>
        <v>33864.6</v>
      </c>
    </row>
    <row r="131" spans="2:5">
      <c r="B131" s="395"/>
      <c r="C131" s="395"/>
      <c r="D131" s="101" t="s">
        <v>508</v>
      </c>
      <c r="E131" s="32">
        <f>+E133</f>
        <v>281286.40000000008</v>
      </c>
    </row>
    <row r="132" spans="2:5" ht="17.45" customHeight="1">
      <c r="B132" s="142"/>
      <c r="C132" s="142"/>
      <c r="D132" s="102" t="s">
        <v>95</v>
      </c>
      <c r="E132" s="4"/>
    </row>
    <row r="133" spans="2:5">
      <c r="B133" s="474"/>
      <c r="C133" s="474"/>
      <c r="D133" s="34" t="s">
        <v>103</v>
      </c>
      <c r="E133" s="361">
        <f>SUM(E134:E144)</f>
        <v>281286.40000000008</v>
      </c>
    </row>
    <row r="134" spans="2:5" ht="34.5">
      <c r="B134" s="475"/>
      <c r="C134" s="475"/>
      <c r="D134" s="317" t="s">
        <v>497</v>
      </c>
      <c r="E134" s="144">
        <f>+'Հավելված N 3'!D114</f>
        <v>55691</v>
      </c>
    </row>
    <row r="135" spans="2:5">
      <c r="B135" s="475"/>
      <c r="C135" s="475"/>
      <c r="D135" s="317" t="s">
        <v>498</v>
      </c>
      <c r="E135" s="144">
        <f>+'Հավելված N 3'!D115</f>
        <v>4988.8999999999996</v>
      </c>
    </row>
    <row r="136" spans="2:5">
      <c r="B136" s="475"/>
      <c r="C136" s="475"/>
      <c r="D136" s="61" t="s">
        <v>499</v>
      </c>
      <c r="E136" s="144">
        <f>+'Հավելված N 3'!D116</f>
        <v>23646.7</v>
      </c>
    </row>
    <row r="137" spans="2:5">
      <c r="B137" s="475"/>
      <c r="C137" s="475"/>
      <c r="D137" s="317" t="s">
        <v>500</v>
      </c>
      <c r="E137" s="144">
        <f>+'Հավելված N 3'!D117</f>
        <v>29441</v>
      </c>
    </row>
    <row r="138" spans="2:5" ht="34.5">
      <c r="B138" s="475"/>
      <c r="C138" s="475"/>
      <c r="D138" s="317" t="s">
        <v>506</v>
      </c>
      <c r="E138" s="144">
        <f>+'Հավելված N 3'!D118</f>
        <v>36696.300000000003</v>
      </c>
    </row>
    <row r="139" spans="2:5">
      <c r="B139" s="475"/>
      <c r="C139" s="475"/>
      <c r="D139" s="61" t="s">
        <v>501</v>
      </c>
      <c r="E139" s="144">
        <f>+'Հավելված N 3'!D119</f>
        <v>45418.7</v>
      </c>
    </row>
    <row r="140" spans="2:5" ht="34.5">
      <c r="B140" s="475"/>
      <c r="C140" s="475"/>
      <c r="D140" s="61" t="s">
        <v>502</v>
      </c>
      <c r="E140" s="144">
        <f>+'Հավելված N 3'!D120</f>
        <v>12143.5</v>
      </c>
    </row>
    <row r="141" spans="2:5">
      <c r="B141" s="475"/>
      <c r="C141" s="475"/>
      <c r="D141" s="61" t="s">
        <v>503</v>
      </c>
      <c r="E141" s="144">
        <f>+'Հավելված N 3'!D121</f>
        <v>10475.200000000001</v>
      </c>
    </row>
    <row r="142" spans="2:5">
      <c r="B142" s="475"/>
      <c r="C142" s="475"/>
      <c r="D142" s="61" t="s">
        <v>504</v>
      </c>
      <c r="E142" s="144">
        <f>+'Հավելված N 3'!D122</f>
        <v>17234.2</v>
      </c>
    </row>
    <row r="143" spans="2:5">
      <c r="B143" s="475"/>
      <c r="C143" s="475"/>
      <c r="D143" s="61" t="s">
        <v>505</v>
      </c>
      <c r="E143" s="144">
        <f>+'Հավելված N 3'!D123</f>
        <v>14577.1</v>
      </c>
    </row>
    <row r="144" spans="2:5">
      <c r="B144" s="476"/>
      <c r="C144" s="476"/>
      <c r="D144" s="61" t="s">
        <v>507</v>
      </c>
      <c r="E144" s="144">
        <f>+'Հավելված N 3'!D124</f>
        <v>30973.8</v>
      </c>
    </row>
    <row r="145" spans="2:5" ht="34.5">
      <c r="B145" s="395">
        <v>1183</v>
      </c>
      <c r="C145" s="395">
        <v>32002</v>
      </c>
      <c r="D145" s="248" t="s">
        <v>362</v>
      </c>
      <c r="E145" s="114">
        <f t="shared" ref="E145" si="0">+E147</f>
        <v>-145848.30000000002</v>
      </c>
    </row>
    <row r="146" spans="2:5">
      <c r="B146" s="395"/>
      <c r="C146" s="395"/>
      <c r="D146" s="393" t="s">
        <v>57</v>
      </c>
      <c r="E146" s="159"/>
    </row>
    <row r="147" spans="2:5">
      <c r="B147" s="395"/>
      <c r="C147" s="395"/>
      <c r="D147" s="160" t="s">
        <v>71</v>
      </c>
      <c r="E147" s="161">
        <f>+E149</f>
        <v>-145848.30000000002</v>
      </c>
    </row>
    <row r="148" spans="2:5" ht="17.45" customHeight="1">
      <c r="B148" s="395"/>
      <c r="C148" s="395"/>
      <c r="D148" s="393" t="s">
        <v>95</v>
      </c>
      <c r="E148" s="159"/>
    </row>
    <row r="149" spans="2:5">
      <c r="B149" s="474"/>
      <c r="C149" s="474"/>
      <c r="D149" s="307" t="s">
        <v>105</v>
      </c>
      <c r="E149" s="361">
        <f>+E150</f>
        <v>-145848.30000000002</v>
      </c>
    </row>
    <row r="150" spans="2:5" ht="18" customHeight="1">
      <c r="B150" s="476"/>
      <c r="C150" s="476"/>
      <c r="D150" s="231" t="s">
        <v>363</v>
      </c>
      <c r="E150" s="146">
        <f>+'Հավելված N 3'!D128</f>
        <v>-145848.30000000002</v>
      </c>
    </row>
    <row r="151" spans="2:5" ht="51.75">
      <c r="B151" s="395">
        <v>1183</v>
      </c>
      <c r="C151" s="395">
        <v>32007</v>
      </c>
      <c r="D151" s="111" t="s">
        <v>279</v>
      </c>
      <c r="E151" s="114">
        <f t="shared" ref="E151" si="1">+E153</f>
        <v>-621413.9</v>
      </c>
    </row>
    <row r="152" spans="2:5">
      <c r="B152" s="395"/>
      <c r="C152" s="395"/>
      <c r="D152" s="393" t="s">
        <v>57</v>
      </c>
      <c r="E152" s="159"/>
    </row>
    <row r="153" spans="2:5">
      <c r="B153" s="395"/>
      <c r="C153" s="395"/>
      <c r="D153" s="160" t="s">
        <v>71</v>
      </c>
      <c r="E153" s="161">
        <f>+E155+E160+E163+E169+E171+E177</f>
        <v>-621413.9</v>
      </c>
    </row>
    <row r="154" spans="2:5" ht="17.45" customHeight="1">
      <c r="B154" s="395"/>
      <c r="C154" s="395"/>
      <c r="D154" s="393" t="s">
        <v>95</v>
      </c>
      <c r="E154" s="159"/>
    </row>
    <row r="155" spans="2:5">
      <c r="B155" s="470"/>
      <c r="C155" s="473"/>
      <c r="D155" s="34" t="s">
        <v>271</v>
      </c>
      <c r="E155" s="361">
        <f>+E156+E157+E158+E159</f>
        <v>-4794.2</v>
      </c>
    </row>
    <row r="156" spans="2:5" ht="34.5">
      <c r="B156" s="471"/>
      <c r="C156" s="471"/>
      <c r="D156" s="121" t="s">
        <v>294</v>
      </c>
      <c r="E156" s="146">
        <f>+'Հավելված N 3'!D132</f>
        <v>-1285</v>
      </c>
    </row>
    <row r="157" spans="2:5" ht="34.5">
      <c r="B157" s="471"/>
      <c r="C157" s="471"/>
      <c r="D157" s="121" t="s">
        <v>295</v>
      </c>
      <c r="E157" s="146">
        <f>+'Հավելված N 3'!D133</f>
        <v>-1815.5</v>
      </c>
    </row>
    <row r="158" spans="2:5" ht="34.5">
      <c r="B158" s="471"/>
      <c r="C158" s="471"/>
      <c r="D158" s="121" t="s">
        <v>296</v>
      </c>
      <c r="E158" s="146">
        <f>+'Հավելված N 3'!D134</f>
        <v>-848.3</v>
      </c>
    </row>
    <row r="159" spans="2:5" ht="34.5">
      <c r="B159" s="471"/>
      <c r="C159" s="471"/>
      <c r="D159" s="121" t="s">
        <v>297</v>
      </c>
      <c r="E159" s="146">
        <f>+'Հավելված N 3'!D135</f>
        <v>-845.4</v>
      </c>
    </row>
    <row r="160" spans="2:5">
      <c r="B160" s="471"/>
      <c r="C160" s="471"/>
      <c r="D160" s="34" t="s">
        <v>141</v>
      </c>
      <c r="E160" s="361">
        <f>+E161+E162</f>
        <v>-62657.899999999994</v>
      </c>
    </row>
    <row r="161" spans="2:5">
      <c r="B161" s="471"/>
      <c r="C161" s="471"/>
      <c r="D161" s="121" t="s">
        <v>373</v>
      </c>
      <c r="E161" s="364">
        <f>+'Հավելված N 3'!D137</f>
        <v>-52293.7</v>
      </c>
    </row>
    <row r="162" spans="2:5">
      <c r="B162" s="471"/>
      <c r="C162" s="471"/>
      <c r="D162" s="121" t="s">
        <v>298</v>
      </c>
      <c r="E162" s="364">
        <f>+'Հավելված N 3'!D138</f>
        <v>-10364.200000000001</v>
      </c>
    </row>
    <row r="163" spans="2:5">
      <c r="B163" s="471"/>
      <c r="C163" s="471"/>
      <c r="D163" s="34" t="s">
        <v>104</v>
      </c>
      <c r="E163" s="361">
        <f>+E164+E165+E166+E167+E168</f>
        <v>-44473.299999999988</v>
      </c>
    </row>
    <row r="164" spans="2:5">
      <c r="B164" s="471"/>
      <c r="C164" s="471"/>
      <c r="D164" s="121" t="s">
        <v>299</v>
      </c>
      <c r="E164" s="146">
        <f>+'Հավելված N 3'!D140</f>
        <v>26235.8</v>
      </c>
    </row>
    <row r="165" spans="2:5" ht="34.5">
      <c r="B165" s="471"/>
      <c r="C165" s="471"/>
      <c r="D165" s="121" t="s">
        <v>300</v>
      </c>
      <c r="E165" s="146">
        <f>+'Հավելված N 3'!D141</f>
        <v>-130489.7</v>
      </c>
    </row>
    <row r="166" spans="2:5" ht="34.5">
      <c r="B166" s="471"/>
      <c r="C166" s="471"/>
      <c r="D166" s="121" t="s">
        <v>301</v>
      </c>
      <c r="E166" s="146">
        <f>+'Հավելված N 3'!D142</f>
        <v>-911.5</v>
      </c>
    </row>
    <row r="167" spans="2:5" ht="34.5">
      <c r="B167" s="471"/>
      <c r="C167" s="471"/>
      <c r="D167" s="121" t="s">
        <v>174</v>
      </c>
      <c r="E167" s="146">
        <f>+'Հավելված N 3'!D143</f>
        <v>51103.4</v>
      </c>
    </row>
    <row r="168" spans="2:5">
      <c r="B168" s="471"/>
      <c r="C168" s="471"/>
      <c r="D168" s="121" t="s">
        <v>302</v>
      </c>
      <c r="E168" s="146">
        <f>+'Հավելված N 3'!D144</f>
        <v>9588.7000000000007</v>
      </c>
    </row>
    <row r="169" spans="2:5">
      <c r="B169" s="471"/>
      <c r="C169" s="471"/>
      <c r="D169" s="34" t="s">
        <v>105</v>
      </c>
      <c r="E169" s="361">
        <f>+E170</f>
        <v>-102155.29999999999</v>
      </c>
    </row>
    <row r="170" spans="2:5">
      <c r="B170" s="471"/>
      <c r="C170" s="471"/>
      <c r="D170" s="121" t="s">
        <v>303</v>
      </c>
      <c r="E170" s="146">
        <f>+'Հավելված N 3'!D146</f>
        <v>-102155.29999999999</v>
      </c>
    </row>
    <row r="171" spans="2:5">
      <c r="B171" s="471"/>
      <c r="C171" s="471"/>
      <c r="D171" s="204" t="s">
        <v>102</v>
      </c>
      <c r="E171" s="361">
        <f>+E172+E173+E174+E175+E176</f>
        <v>-406128.20000000007</v>
      </c>
    </row>
    <row r="172" spans="2:5" ht="34.5">
      <c r="B172" s="471"/>
      <c r="C172" s="471"/>
      <c r="D172" s="121" t="s">
        <v>304</v>
      </c>
      <c r="E172" s="146">
        <f>+'Հավելված N 3'!D148</f>
        <v>-59713.000000000007</v>
      </c>
    </row>
    <row r="173" spans="2:5" ht="34.5">
      <c r="B173" s="471"/>
      <c r="C173" s="471"/>
      <c r="D173" s="121" t="s">
        <v>305</v>
      </c>
      <c r="E173" s="146">
        <f>+'Հավելված N 3'!D149</f>
        <v>-40046.699999999997</v>
      </c>
    </row>
    <row r="174" spans="2:5">
      <c r="B174" s="471"/>
      <c r="C174" s="471"/>
      <c r="D174" s="121" t="s">
        <v>306</v>
      </c>
      <c r="E174" s="146">
        <f>+'Հավելված N 3'!D150</f>
        <v>-83057.200000000012</v>
      </c>
    </row>
    <row r="175" spans="2:5">
      <c r="B175" s="471"/>
      <c r="C175" s="471"/>
      <c r="D175" s="241" t="s">
        <v>389</v>
      </c>
      <c r="E175" s="146">
        <f>+'Հավելված N 3'!D151</f>
        <v>-120700.40000000001</v>
      </c>
    </row>
    <row r="176" spans="2:5">
      <c r="B176" s="471"/>
      <c r="C176" s="471"/>
      <c r="D176" s="241" t="s">
        <v>390</v>
      </c>
      <c r="E176" s="146">
        <f>+'Հավելված N 3'!D152</f>
        <v>-102610.9</v>
      </c>
    </row>
    <row r="177" spans="2:5">
      <c r="B177" s="471"/>
      <c r="C177" s="471"/>
      <c r="D177" s="34" t="s">
        <v>146</v>
      </c>
      <c r="E177" s="361">
        <f>+E178</f>
        <v>-1205</v>
      </c>
    </row>
    <row r="178" spans="2:5">
      <c r="B178" s="472"/>
      <c r="C178" s="472"/>
      <c r="D178" s="121" t="s">
        <v>307</v>
      </c>
      <c r="E178" s="146">
        <f>+'Հավելված N 3'!D154</f>
        <v>-1205</v>
      </c>
    </row>
    <row r="179" spans="2:5" ht="51.75">
      <c r="B179" s="397">
        <v>1183</v>
      </c>
      <c r="C179" s="397">
        <v>32009</v>
      </c>
      <c r="D179" s="224" t="s">
        <v>320</v>
      </c>
      <c r="E179" s="225">
        <f t="shared" ref="E179" si="2">+E181</f>
        <v>-592223.10000000009</v>
      </c>
    </row>
    <row r="180" spans="2:5">
      <c r="B180" s="397"/>
      <c r="C180" s="397"/>
      <c r="D180" s="234" t="s">
        <v>57</v>
      </c>
      <c r="E180" s="235"/>
    </row>
    <row r="181" spans="2:5">
      <c r="B181" s="397"/>
      <c r="C181" s="397"/>
      <c r="D181" s="236" t="s">
        <v>71</v>
      </c>
      <c r="E181" s="237">
        <f>+E183+E188+E190+E193+E196</f>
        <v>-592223.10000000009</v>
      </c>
    </row>
    <row r="182" spans="2:5" ht="17.45" customHeight="1">
      <c r="B182" s="397"/>
      <c r="C182" s="397"/>
      <c r="D182" s="234" t="s">
        <v>95</v>
      </c>
      <c r="E182" s="235"/>
    </row>
    <row r="183" spans="2:5">
      <c r="B183" s="473"/>
      <c r="C183" s="473"/>
      <c r="D183" s="34" t="s">
        <v>271</v>
      </c>
      <c r="E183" s="361">
        <f>+E184+E185+E186+E187</f>
        <v>-220576.4</v>
      </c>
    </row>
    <row r="184" spans="2:5" ht="34.5">
      <c r="B184" s="471"/>
      <c r="C184" s="471"/>
      <c r="D184" s="231" t="s">
        <v>321</v>
      </c>
      <c r="E184" s="146">
        <f>+'Հավելված N 3'!D158</f>
        <v>-21022.400000000001</v>
      </c>
    </row>
    <row r="185" spans="2:5" ht="34.5">
      <c r="B185" s="471"/>
      <c r="C185" s="471"/>
      <c r="D185" s="231" t="s">
        <v>419</v>
      </c>
      <c r="E185" s="146">
        <f>+'Հավելված N 3'!D159</f>
        <v>-114810.2</v>
      </c>
    </row>
    <row r="186" spans="2:5">
      <c r="B186" s="471"/>
      <c r="C186" s="471"/>
      <c r="D186" s="231" t="s">
        <v>420</v>
      </c>
      <c r="E186" s="146">
        <f>+'Հավելված N 3'!D160</f>
        <v>-64757</v>
      </c>
    </row>
    <row r="187" spans="2:5">
      <c r="B187" s="471"/>
      <c r="C187" s="471"/>
      <c r="D187" s="231" t="s">
        <v>421</v>
      </c>
      <c r="E187" s="146">
        <f>+'Հավելված N 3'!D161</f>
        <v>-19986.8</v>
      </c>
    </row>
    <row r="188" spans="2:5">
      <c r="B188" s="471"/>
      <c r="C188" s="471"/>
      <c r="D188" s="34" t="s">
        <v>104</v>
      </c>
      <c r="E188" s="361">
        <f>+E189</f>
        <v>-3082.2999999999997</v>
      </c>
    </row>
    <row r="189" spans="2:5">
      <c r="B189" s="471"/>
      <c r="C189" s="471"/>
      <c r="D189" s="121" t="s">
        <v>322</v>
      </c>
      <c r="E189" s="146">
        <f>+'Հավելված N 3'!D163</f>
        <v>-3082.2999999999997</v>
      </c>
    </row>
    <row r="190" spans="2:5">
      <c r="B190" s="471"/>
      <c r="C190" s="471"/>
      <c r="D190" s="34" t="s">
        <v>105</v>
      </c>
      <c r="E190" s="361">
        <f>+E191+E192</f>
        <v>-160479.30000000002</v>
      </c>
    </row>
    <row r="191" spans="2:5" ht="51.75">
      <c r="B191" s="471"/>
      <c r="C191" s="471"/>
      <c r="D191" s="121" t="s">
        <v>323</v>
      </c>
      <c r="E191" s="146">
        <f>+'Հավելված N 3'!D165</f>
        <v>-115033.70000000001</v>
      </c>
    </row>
    <row r="192" spans="2:5" ht="34.5">
      <c r="B192" s="471"/>
      <c r="C192" s="471"/>
      <c r="D192" s="231" t="s">
        <v>407</v>
      </c>
      <c r="E192" s="146">
        <f>+'Հավելված N 3'!D166</f>
        <v>-45445.599999999999</v>
      </c>
    </row>
    <row r="193" spans="2:5">
      <c r="B193" s="471"/>
      <c r="C193" s="471"/>
      <c r="D193" s="34" t="s">
        <v>102</v>
      </c>
      <c r="E193" s="361">
        <f>+E194+E195</f>
        <v>-87211.4</v>
      </c>
    </row>
    <row r="194" spans="2:5" ht="51.75">
      <c r="B194" s="471"/>
      <c r="C194" s="471"/>
      <c r="D194" s="121" t="s">
        <v>324</v>
      </c>
      <c r="E194" s="146">
        <f>+'Հավելված N 3'!D168</f>
        <v>-26373.9</v>
      </c>
    </row>
    <row r="195" spans="2:5">
      <c r="B195" s="471"/>
      <c r="C195" s="471"/>
      <c r="D195" s="231" t="s">
        <v>418</v>
      </c>
      <c r="E195" s="146">
        <f>+'Հավելված N 3'!D169</f>
        <v>-60837.5</v>
      </c>
    </row>
    <row r="196" spans="2:5">
      <c r="B196" s="471"/>
      <c r="C196" s="471"/>
      <c r="D196" s="34" t="s">
        <v>144</v>
      </c>
      <c r="E196" s="361">
        <f>+E197</f>
        <v>-120873.70000000001</v>
      </c>
    </row>
    <row r="197" spans="2:5" ht="34.5">
      <c r="B197" s="472"/>
      <c r="C197" s="472"/>
      <c r="D197" s="121" t="s">
        <v>325</v>
      </c>
      <c r="E197" s="146">
        <f>+'Հավելված N 3'!D171</f>
        <v>-120873.70000000001</v>
      </c>
    </row>
    <row r="198" spans="2:5" ht="34.5">
      <c r="B198" s="397">
        <v>1183</v>
      </c>
      <c r="C198" s="397">
        <v>32012</v>
      </c>
      <c r="D198" s="224" t="s">
        <v>512</v>
      </c>
      <c r="E198" s="225">
        <f t="shared" ref="E198" si="3">+E200</f>
        <v>163000.4</v>
      </c>
    </row>
    <row r="199" spans="2:5">
      <c r="B199" s="397"/>
      <c r="C199" s="397"/>
      <c r="D199" s="234" t="s">
        <v>57</v>
      </c>
      <c r="E199" s="235"/>
    </row>
    <row r="200" spans="2:5">
      <c r="B200" s="397"/>
      <c r="C200" s="397"/>
      <c r="D200" s="236" t="s">
        <v>447</v>
      </c>
      <c r="E200" s="237">
        <f>+E202+E207+E209+E212+E215</f>
        <v>163000.4</v>
      </c>
    </row>
    <row r="201" spans="2:5" ht="17.45" customHeight="1">
      <c r="B201" s="397"/>
      <c r="C201" s="397"/>
      <c r="D201" s="234" t="s">
        <v>95</v>
      </c>
      <c r="E201" s="235"/>
    </row>
    <row r="202" spans="2:5">
      <c r="B202" s="244"/>
      <c r="C202" s="244"/>
      <c r="D202" s="34" t="s">
        <v>105</v>
      </c>
      <c r="E202" s="361">
        <f>+'Հավելված N 3'!D174</f>
        <v>163000.4</v>
      </c>
    </row>
  </sheetData>
  <mergeCells count="37">
    <mergeCell ref="D3:E3"/>
    <mergeCell ref="D2:E2"/>
    <mergeCell ref="D1:E1"/>
    <mergeCell ref="B5:E5"/>
    <mergeCell ref="B9:C9"/>
    <mergeCell ref="D9:D11"/>
    <mergeCell ref="C10:C11"/>
    <mergeCell ref="B10:B11"/>
    <mergeCell ref="E10:E11"/>
    <mergeCell ref="C18:C19"/>
    <mergeCell ref="B18:B19"/>
    <mergeCell ref="B109:B130"/>
    <mergeCell ref="C109:C130"/>
    <mergeCell ref="C61:C68"/>
    <mergeCell ref="B38:B39"/>
    <mergeCell ref="C38:C39"/>
    <mergeCell ref="B24:B25"/>
    <mergeCell ref="C24:C25"/>
    <mergeCell ref="B80:B97"/>
    <mergeCell ref="C80:C97"/>
    <mergeCell ref="C100:C106"/>
    <mergeCell ref="B100:B106"/>
    <mergeCell ref="B61:B68"/>
    <mergeCell ref="B155:B178"/>
    <mergeCell ref="C155:C178"/>
    <mergeCell ref="C183:C197"/>
    <mergeCell ref="B183:B197"/>
    <mergeCell ref="C30:C33"/>
    <mergeCell ref="B30:B33"/>
    <mergeCell ref="C43:C58"/>
    <mergeCell ref="B43:B58"/>
    <mergeCell ref="C71:C77"/>
    <mergeCell ref="B71:B77"/>
    <mergeCell ref="C149:C150"/>
    <mergeCell ref="B149:B150"/>
    <mergeCell ref="C133:C144"/>
    <mergeCell ref="B133:B144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"/>
  <sheetViews>
    <sheetView topLeftCell="A16" zoomScaleNormal="100" zoomScaleSheetLayoutView="100" workbookViewId="0">
      <selection activeCell="F32" sqref="F32"/>
    </sheetView>
  </sheetViews>
  <sheetFormatPr defaultColWidth="9.140625" defaultRowHeight="17.25"/>
  <cols>
    <col min="1" max="1" width="11.85546875" style="338" customWidth="1"/>
    <col min="2" max="2" width="15.42578125" style="338" customWidth="1"/>
    <col min="3" max="3" width="8" style="338" customWidth="1"/>
    <col min="4" max="4" width="7.85546875" style="351" customWidth="1"/>
    <col min="5" max="5" width="40" style="351" customWidth="1"/>
    <col min="6" max="6" width="62.42578125" style="351" customWidth="1"/>
    <col min="7" max="7" width="26.85546875" style="338" customWidth="1"/>
    <col min="8" max="8" width="13.140625" style="338" bestFit="1" customWidth="1"/>
    <col min="9" max="9" width="12.140625" style="338" customWidth="1"/>
    <col min="10" max="16384" width="9.140625" style="338"/>
  </cols>
  <sheetData>
    <row r="1" spans="1:41" s="8" customFormat="1" ht="36.950000000000003" customHeight="1">
      <c r="F1" s="422" t="s">
        <v>133</v>
      </c>
      <c r="G1" s="422"/>
      <c r="Z1" s="423"/>
      <c r="AA1" s="423"/>
      <c r="AB1" s="423"/>
    </row>
    <row r="2" spans="1:41" s="8" customFormat="1" ht="17.45" customHeight="1">
      <c r="A2" s="103"/>
      <c r="B2" s="103"/>
      <c r="C2" s="103"/>
      <c r="D2" s="103"/>
      <c r="E2" s="103"/>
      <c r="F2" s="423" t="s">
        <v>131</v>
      </c>
      <c r="G2" s="423"/>
      <c r="W2" s="103"/>
      <c r="X2" s="103"/>
      <c r="Y2" s="423"/>
      <c r="Z2" s="423"/>
      <c r="AA2" s="423"/>
      <c r="AB2" s="423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s="8" customFormat="1" ht="17.45" customHeight="1">
      <c r="A3" s="103"/>
      <c r="B3" s="103"/>
      <c r="C3" s="103"/>
      <c r="D3" s="103"/>
      <c r="E3" s="103"/>
      <c r="F3" s="423" t="s">
        <v>9</v>
      </c>
      <c r="G3" s="423"/>
      <c r="W3" s="423"/>
      <c r="X3" s="423"/>
      <c r="Y3" s="423"/>
      <c r="Z3" s="423"/>
      <c r="AA3" s="423"/>
      <c r="AB3" s="423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s="8" customFormat="1">
      <c r="F4" s="294"/>
      <c r="G4" s="294"/>
    </row>
    <row r="5" spans="1:41" s="8" customFormat="1" ht="15.95" customHeight="1">
      <c r="F5" s="294"/>
      <c r="G5" s="294"/>
    </row>
    <row r="6" spans="1:41" s="8" customFormat="1" ht="67.5" customHeight="1">
      <c r="A6" s="483" t="s">
        <v>509</v>
      </c>
      <c r="B6" s="483"/>
      <c r="C6" s="483"/>
      <c r="D6" s="483"/>
      <c r="E6" s="483"/>
      <c r="F6" s="483"/>
      <c r="G6" s="483"/>
    </row>
    <row r="7" spans="1:41" s="8" customFormat="1" ht="40.5" customHeight="1">
      <c r="B7" s="295"/>
      <c r="C7" s="295"/>
      <c r="D7" s="295"/>
      <c r="E7" s="295"/>
      <c r="F7" s="295"/>
      <c r="G7" s="294" t="s">
        <v>24</v>
      </c>
    </row>
    <row r="8" spans="1:41" ht="77.45" customHeight="1">
      <c r="A8" s="494" t="s">
        <v>13</v>
      </c>
      <c r="B8" s="494"/>
      <c r="C8" s="495" t="s">
        <v>510</v>
      </c>
      <c r="D8" s="496"/>
      <c r="E8" s="497"/>
      <c r="F8" s="501" t="s">
        <v>511</v>
      </c>
      <c r="G8" s="337" t="s">
        <v>100</v>
      </c>
    </row>
    <row r="9" spans="1:41" ht="37.5" customHeight="1">
      <c r="A9" s="337" t="s">
        <v>55</v>
      </c>
      <c r="B9" s="337" t="s">
        <v>56</v>
      </c>
      <c r="C9" s="498"/>
      <c r="D9" s="499"/>
      <c r="E9" s="500"/>
      <c r="F9" s="502"/>
      <c r="G9" s="337" t="s">
        <v>15</v>
      </c>
    </row>
    <row r="10" spans="1:41" ht="24" customHeight="1">
      <c r="A10" s="503" t="s">
        <v>43</v>
      </c>
      <c r="B10" s="504"/>
      <c r="C10" s="504"/>
      <c r="D10" s="504"/>
      <c r="E10" s="504"/>
      <c r="F10" s="505"/>
      <c r="G10" s="339">
        <f>+G11</f>
        <v>134001.19999999998</v>
      </c>
      <c r="H10" s="340"/>
    </row>
    <row r="11" spans="1:41">
      <c r="A11" s="341">
        <v>1183</v>
      </c>
      <c r="B11" s="488" t="s">
        <v>110</v>
      </c>
      <c r="C11" s="489"/>
      <c r="D11" s="489"/>
      <c r="E11" s="490"/>
      <c r="F11" s="342"/>
      <c r="G11" s="343">
        <f>+G12+G27</f>
        <v>134001.19999999998</v>
      </c>
    </row>
    <row r="12" spans="1:41" ht="51.95" customHeight="1">
      <c r="A12" s="344"/>
      <c r="B12" s="341">
        <v>32001</v>
      </c>
      <c r="C12" s="491" t="s">
        <v>137</v>
      </c>
      <c r="D12" s="492"/>
      <c r="E12" s="493"/>
      <c r="F12" s="345"/>
      <c r="G12" s="249">
        <f>+G13</f>
        <v>130801.19999999998</v>
      </c>
    </row>
    <row r="13" spans="1:41">
      <c r="A13" s="344"/>
      <c r="B13" s="341"/>
      <c r="C13" s="352"/>
      <c r="D13" s="352"/>
      <c r="E13" s="353"/>
      <c r="F13" s="345" t="s">
        <v>167</v>
      </c>
      <c r="G13" s="357">
        <f>SUM(G14:G26)</f>
        <v>130801.19999999998</v>
      </c>
    </row>
    <row r="14" spans="1:41" s="350" customFormat="1">
      <c r="A14" s="346"/>
      <c r="B14" s="347"/>
      <c r="C14" s="348"/>
      <c r="D14" s="241"/>
      <c r="E14" s="241"/>
      <c r="F14" s="241" t="s">
        <v>168</v>
      </c>
      <c r="G14" s="349">
        <v>1713.4</v>
      </c>
    </row>
    <row r="15" spans="1:41" s="350" customFormat="1">
      <c r="A15" s="346"/>
      <c r="B15" s="347"/>
      <c r="C15" s="348"/>
      <c r="D15" s="241"/>
      <c r="E15" s="241"/>
      <c r="F15" s="241" t="s">
        <v>169</v>
      </c>
      <c r="G15" s="349">
        <v>6448</v>
      </c>
    </row>
    <row r="16" spans="1:41" s="350" customFormat="1" ht="34.5">
      <c r="A16" s="346"/>
      <c r="B16" s="347"/>
      <c r="C16" s="348"/>
      <c r="D16" s="241"/>
      <c r="E16" s="241"/>
      <c r="F16" s="241" t="s">
        <v>170</v>
      </c>
      <c r="G16" s="349">
        <v>3696.2</v>
      </c>
    </row>
    <row r="17" spans="1:7" s="350" customFormat="1">
      <c r="A17" s="346"/>
      <c r="B17" s="347"/>
      <c r="C17" s="348"/>
      <c r="D17" s="241"/>
      <c r="E17" s="241"/>
      <c r="F17" s="241" t="s">
        <v>171</v>
      </c>
      <c r="G17" s="349">
        <v>4541.1000000000004</v>
      </c>
    </row>
    <row r="18" spans="1:7" s="350" customFormat="1" ht="34.5">
      <c r="A18" s="346"/>
      <c r="B18" s="347"/>
      <c r="C18" s="348"/>
      <c r="D18" s="241"/>
      <c r="E18" s="241"/>
      <c r="F18" s="241" t="s">
        <v>172</v>
      </c>
      <c r="G18" s="349">
        <v>6688</v>
      </c>
    </row>
    <row r="19" spans="1:7" s="350" customFormat="1">
      <c r="A19" s="346"/>
      <c r="B19" s="347"/>
      <c r="C19" s="348"/>
      <c r="D19" s="241"/>
      <c r="E19" s="241"/>
      <c r="F19" s="241" t="s">
        <v>173</v>
      </c>
      <c r="G19" s="349">
        <v>11565</v>
      </c>
    </row>
    <row r="20" spans="1:7" s="350" customFormat="1" ht="34.5">
      <c r="A20" s="346"/>
      <c r="B20" s="347"/>
      <c r="C20" s="348"/>
      <c r="D20" s="241"/>
      <c r="E20" s="241"/>
      <c r="F20" s="241" t="s">
        <v>174</v>
      </c>
      <c r="G20" s="349">
        <v>56307.199999999997</v>
      </c>
    </row>
    <row r="21" spans="1:7" s="350" customFormat="1" ht="34.5">
      <c r="A21" s="346"/>
      <c r="B21" s="347"/>
      <c r="C21" s="348"/>
      <c r="D21" s="241"/>
      <c r="E21" s="241"/>
      <c r="F21" s="241" t="s">
        <v>175</v>
      </c>
      <c r="G21" s="349">
        <v>4189</v>
      </c>
    </row>
    <row r="22" spans="1:7" s="350" customFormat="1" ht="34.5">
      <c r="A22" s="346"/>
      <c r="B22" s="347"/>
      <c r="C22" s="348"/>
      <c r="D22" s="241"/>
      <c r="E22" s="241"/>
      <c r="F22" s="241" t="s">
        <v>176</v>
      </c>
      <c r="G22" s="349">
        <v>5238</v>
      </c>
    </row>
    <row r="23" spans="1:7" s="350" customFormat="1">
      <c r="A23" s="346"/>
      <c r="B23" s="347"/>
      <c r="C23" s="348"/>
      <c r="D23" s="241"/>
      <c r="E23" s="241"/>
      <c r="F23" s="241" t="s">
        <v>177</v>
      </c>
      <c r="G23" s="349">
        <v>9782</v>
      </c>
    </row>
    <row r="24" spans="1:7" s="350" customFormat="1" ht="34.5">
      <c r="A24" s="346"/>
      <c r="B24" s="347"/>
      <c r="C24" s="348"/>
      <c r="D24" s="241"/>
      <c r="E24" s="241"/>
      <c r="F24" s="241" t="s">
        <v>178</v>
      </c>
      <c r="G24" s="349">
        <v>8824.9</v>
      </c>
    </row>
    <row r="25" spans="1:7" s="350" customFormat="1" ht="34.5">
      <c r="A25" s="346"/>
      <c r="B25" s="347"/>
      <c r="C25" s="348"/>
      <c r="D25" s="241"/>
      <c r="E25" s="241"/>
      <c r="F25" s="231" t="s">
        <v>179</v>
      </c>
      <c r="G25" s="349">
        <v>10818.4</v>
      </c>
    </row>
    <row r="26" spans="1:7" s="350" customFormat="1">
      <c r="A26" s="346"/>
      <c r="B26" s="347"/>
      <c r="C26" s="348"/>
      <c r="D26" s="241"/>
      <c r="E26" s="241"/>
      <c r="F26" s="231" t="s">
        <v>513</v>
      </c>
      <c r="G26" s="349">
        <v>990</v>
      </c>
    </row>
    <row r="27" spans="1:7" ht="39" customHeight="1">
      <c r="A27" s="344"/>
      <c r="B27" s="341">
        <v>32012</v>
      </c>
      <c r="C27" s="491" t="s">
        <v>512</v>
      </c>
      <c r="D27" s="492"/>
      <c r="E27" s="493"/>
      <c r="F27" s="345"/>
      <c r="G27" s="249">
        <f>+G28</f>
        <v>3200</v>
      </c>
    </row>
    <row r="28" spans="1:7">
      <c r="A28" s="344"/>
      <c r="B28" s="341"/>
      <c r="C28" s="352"/>
      <c r="D28" s="352"/>
      <c r="E28" s="353"/>
      <c r="F28" s="345" t="s">
        <v>574</v>
      </c>
      <c r="G28" s="357">
        <f>+G29</f>
        <v>3200</v>
      </c>
    </row>
    <row r="29" spans="1:7" s="350" customFormat="1">
      <c r="A29" s="346"/>
      <c r="B29" s="347"/>
      <c r="C29" s="348"/>
      <c r="D29" s="241"/>
      <c r="E29" s="241"/>
      <c r="F29" s="241" t="s">
        <v>575</v>
      </c>
      <c r="G29" s="349">
        <v>3200</v>
      </c>
    </row>
  </sheetData>
  <mergeCells count="14">
    <mergeCell ref="F1:G1"/>
    <mergeCell ref="Z1:AB1"/>
    <mergeCell ref="F2:G2"/>
    <mergeCell ref="Y2:AB2"/>
    <mergeCell ref="F3:G3"/>
    <mergeCell ref="W3:AB3"/>
    <mergeCell ref="B11:E11"/>
    <mergeCell ref="C12:E12"/>
    <mergeCell ref="C27:E27"/>
    <mergeCell ref="A6:G6"/>
    <mergeCell ref="A8:B8"/>
    <mergeCell ref="C8:E9"/>
    <mergeCell ref="F8:F9"/>
    <mergeCell ref="A10:F10"/>
  </mergeCells>
  <pageMargins left="0.70866141732283505" right="0.70866141732283505" top="0.74803149606299202" bottom="0.74803149606299202" header="0.31496062992126" footer="0.31496062992126"/>
  <pageSetup paperSize="9" scale="2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opLeftCell="A163" zoomScaleNormal="100" zoomScaleSheetLayoutView="100" workbookViewId="0">
      <selection activeCell="C8" sqref="C8"/>
    </sheetView>
  </sheetViews>
  <sheetFormatPr defaultColWidth="9.140625" defaultRowHeight="17.25"/>
  <cols>
    <col min="1" max="1" width="5.28515625" style="6" customWidth="1"/>
    <col min="2" max="2" width="24.5703125" style="6" customWidth="1"/>
    <col min="3" max="3" width="67.85546875" style="6" customWidth="1"/>
    <col min="4" max="4" width="26.85546875" style="6" customWidth="1"/>
    <col min="5" max="5" width="32" style="6" customWidth="1"/>
    <col min="6" max="6" width="49.85546875" style="6" customWidth="1"/>
    <col min="7" max="16384" width="9.140625" style="6"/>
  </cols>
  <sheetData>
    <row r="1" spans="1:4" ht="19.5" customHeight="1">
      <c r="C1" s="519" t="s">
        <v>133</v>
      </c>
      <c r="D1" s="519"/>
    </row>
    <row r="2" spans="1:4" ht="17.45" customHeight="1">
      <c r="C2" s="525" t="s">
        <v>131</v>
      </c>
      <c r="D2" s="525"/>
    </row>
    <row r="3" spans="1:4" ht="17.45" customHeight="1">
      <c r="C3" s="525" t="s">
        <v>9</v>
      </c>
      <c r="D3" s="525"/>
    </row>
    <row r="5" spans="1:4" ht="59.45" customHeight="1">
      <c r="A5" s="79"/>
      <c r="B5" s="524" t="s">
        <v>646</v>
      </c>
      <c r="C5" s="524"/>
      <c r="D5" s="524"/>
    </row>
    <row r="6" spans="1:4" ht="23.45" customHeight="1"/>
    <row r="7" spans="1:4" ht="21.95" customHeight="1">
      <c r="A7" s="523" t="s">
        <v>128</v>
      </c>
      <c r="B7" s="523"/>
      <c r="C7" s="523"/>
      <c r="D7" s="523"/>
    </row>
    <row r="8" spans="1:4" ht="38.85" customHeight="1">
      <c r="C8" s="22" t="s">
        <v>120</v>
      </c>
      <c r="D8" s="23"/>
    </row>
    <row r="9" spans="1:4">
      <c r="B9" s="520" t="s">
        <v>11</v>
      </c>
      <c r="C9" s="521"/>
      <c r="D9" s="522"/>
    </row>
    <row r="10" spans="1:4" s="59" customFormat="1">
      <c r="B10" s="80"/>
      <c r="C10" s="80"/>
      <c r="D10" s="81"/>
    </row>
    <row r="11" spans="1:4" s="59" customFormat="1">
      <c r="B11" s="80"/>
      <c r="C11" s="80"/>
    </row>
    <row r="12" spans="1:4" s="8" customFormat="1">
      <c r="B12" s="25" t="s">
        <v>1</v>
      </c>
      <c r="C12" s="25" t="s">
        <v>2</v>
      </c>
      <c r="D12" s="84"/>
    </row>
    <row r="13" spans="1:4" s="8" customFormat="1" ht="34.5">
      <c r="B13" s="85">
        <v>1045</v>
      </c>
      <c r="C13" s="272" t="s">
        <v>334</v>
      </c>
      <c r="D13" s="25"/>
    </row>
    <row r="14" spans="1:4" s="8" customFormat="1"/>
    <row r="15" spans="1:4" s="8" customFormat="1">
      <c r="B15" s="513" t="s">
        <v>3</v>
      </c>
      <c r="C15" s="514"/>
      <c r="D15" s="25"/>
    </row>
    <row r="16" spans="1:4" s="8" customFormat="1" ht="69">
      <c r="B16" s="24" t="s">
        <v>4</v>
      </c>
      <c r="C16" s="260">
        <v>1045</v>
      </c>
      <c r="D16" s="149" t="s">
        <v>126</v>
      </c>
    </row>
    <row r="17" spans="2:5" s="8" customFormat="1" ht="34.5">
      <c r="B17" s="212" t="s">
        <v>5</v>
      </c>
      <c r="C17" s="260">
        <v>32001</v>
      </c>
      <c r="D17" s="190" t="s">
        <v>12</v>
      </c>
    </row>
    <row r="18" spans="2:5" s="8" customFormat="1" ht="51.75">
      <c r="B18" s="212" t="s">
        <v>6</v>
      </c>
      <c r="C18" s="273" t="s">
        <v>348</v>
      </c>
      <c r="D18" s="437"/>
    </row>
    <row r="19" spans="2:5" s="8" customFormat="1" ht="69">
      <c r="B19" s="212" t="s">
        <v>10</v>
      </c>
      <c r="C19" s="273" t="s">
        <v>349</v>
      </c>
      <c r="D19" s="438"/>
    </row>
    <row r="20" spans="2:5" s="8" customFormat="1" ht="51.75">
      <c r="B20" s="212" t="s">
        <v>7</v>
      </c>
      <c r="C20" s="273" t="s">
        <v>114</v>
      </c>
      <c r="D20" s="438"/>
    </row>
    <row r="21" spans="2:5" s="8" customFormat="1" ht="69">
      <c r="B21" s="274" t="s">
        <v>351</v>
      </c>
      <c r="C21" s="273" t="s">
        <v>350</v>
      </c>
      <c r="D21" s="438"/>
    </row>
    <row r="22" spans="2:5" s="8" customFormat="1">
      <c r="B22" s="515" t="s">
        <v>0</v>
      </c>
      <c r="C22" s="516"/>
      <c r="D22" s="419"/>
    </row>
    <row r="23" spans="2:5" s="8" customFormat="1">
      <c r="B23" s="506" t="s">
        <v>352</v>
      </c>
      <c r="C23" s="506"/>
      <c r="D23" s="275">
        <v>-1</v>
      </c>
    </row>
    <row r="24" spans="2:5" s="56" customFormat="1">
      <c r="B24" s="26" t="s">
        <v>8</v>
      </c>
      <c r="C24" s="26"/>
      <c r="D24" s="86">
        <f>+'Հավելված N 1'!D23</f>
        <v>-25649.4</v>
      </c>
      <c r="E24" s="87"/>
    </row>
    <row r="26" spans="2:5" s="8" customFormat="1">
      <c r="B26" s="25" t="s">
        <v>1</v>
      </c>
      <c r="C26" s="25" t="s">
        <v>2</v>
      </c>
      <c r="D26" s="84"/>
    </row>
    <row r="27" spans="2:5" s="8" customFormat="1" ht="34.5">
      <c r="B27" s="85">
        <v>1111</v>
      </c>
      <c r="C27" s="272" t="s">
        <v>333</v>
      </c>
      <c r="D27" s="25"/>
    </row>
    <row r="28" spans="2:5" s="8" customFormat="1"/>
    <row r="29" spans="2:5" s="8" customFormat="1">
      <c r="B29" s="513" t="s">
        <v>3</v>
      </c>
      <c r="C29" s="514"/>
      <c r="D29" s="25"/>
    </row>
    <row r="30" spans="2:5" s="8" customFormat="1" ht="69">
      <c r="B30" s="24" t="s">
        <v>4</v>
      </c>
      <c r="C30" s="260">
        <v>1111</v>
      </c>
      <c r="D30" s="149" t="s">
        <v>126</v>
      </c>
    </row>
    <row r="31" spans="2:5" s="8" customFormat="1" ht="34.5">
      <c r="B31" s="212" t="s">
        <v>5</v>
      </c>
      <c r="C31" s="260">
        <v>32001</v>
      </c>
      <c r="D31" s="190" t="s">
        <v>12</v>
      </c>
    </row>
    <row r="32" spans="2:5" s="8" customFormat="1" ht="51.75">
      <c r="B32" s="276" t="s">
        <v>6</v>
      </c>
      <c r="C32" s="273" t="s">
        <v>353</v>
      </c>
      <c r="D32" s="437"/>
    </row>
    <row r="33" spans="2:5" s="8" customFormat="1" ht="51.75">
      <c r="B33" s="277" t="s">
        <v>10</v>
      </c>
      <c r="C33" s="273" t="s">
        <v>354</v>
      </c>
      <c r="D33" s="438"/>
    </row>
    <row r="34" spans="2:5" s="8" customFormat="1" ht="51.75">
      <c r="B34" s="278" t="s">
        <v>7</v>
      </c>
      <c r="C34" s="273" t="s">
        <v>114</v>
      </c>
      <c r="D34" s="438"/>
    </row>
    <row r="35" spans="2:5" s="8" customFormat="1" ht="69">
      <c r="B35" s="279" t="s">
        <v>351</v>
      </c>
      <c r="C35" s="273" t="s">
        <v>355</v>
      </c>
      <c r="D35" s="438"/>
    </row>
    <row r="36" spans="2:5" s="8" customFormat="1">
      <c r="B36" s="515" t="s">
        <v>0</v>
      </c>
      <c r="C36" s="516"/>
      <c r="D36" s="419"/>
    </row>
    <row r="37" spans="2:5" s="56" customFormat="1">
      <c r="B37" s="26" t="s">
        <v>8</v>
      </c>
      <c r="C37" s="26"/>
      <c r="D37" s="86">
        <f>+'Հավելված N 1'!D36</f>
        <v>-37995.599999999999</v>
      </c>
      <c r="E37" s="87"/>
    </row>
    <row r="39" spans="2:5" s="8" customFormat="1">
      <c r="B39" s="25" t="s">
        <v>1</v>
      </c>
      <c r="C39" s="25" t="s">
        <v>2</v>
      </c>
      <c r="D39" s="84"/>
    </row>
    <row r="40" spans="2:5" s="8" customFormat="1">
      <c r="B40" s="85">
        <v>1146</v>
      </c>
      <c r="C40" s="272" t="s">
        <v>332</v>
      </c>
      <c r="D40" s="25"/>
    </row>
    <row r="41" spans="2:5" s="8" customFormat="1"/>
    <row r="42" spans="2:5" s="8" customFormat="1" ht="18" customHeight="1">
      <c r="B42" s="491" t="s">
        <v>3</v>
      </c>
      <c r="C42" s="493"/>
      <c r="D42" s="25"/>
    </row>
    <row r="43" spans="2:5" s="8" customFormat="1" ht="69">
      <c r="B43" s="24" t="s">
        <v>4</v>
      </c>
      <c r="C43" s="260">
        <v>1146</v>
      </c>
      <c r="D43" s="149" t="s">
        <v>126</v>
      </c>
    </row>
    <row r="44" spans="2:5" s="8" customFormat="1" ht="34.5">
      <c r="B44" s="212" t="s">
        <v>5</v>
      </c>
      <c r="C44" s="260">
        <v>11005</v>
      </c>
      <c r="D44" s="322" t="s">
        <v>12</v>
      </c>
    </row>
    <row r="45" spans="2:5" s="8" customFormat="1" ht="34.5">
      <c r="B45" s="279" t="s">
        <v>37</v>
      </c>
      <c r="C45" s="326" t="s">
        <v>643</v>
      </c>
      <c r="D45" s="437"/>
    </row>
    <row r="46" spans="2:5" s="8" customFormat="1" ht="51.75">
      <c r="B46" s="279" t="s">
        <v>38</v>
      </c>
      <c r="C46" s="326" t="s">
        <v>647</v>
      </c>
      <c r="D46" s="438"/>
    </row>
    <row r="47" spans="2:5" s="8" customFormat="1" ht="34.5">
      <c r="B47" s="279" t="s">
        <v>39</v>
      </c>
      <c r="C47" s="280" t="s">
        <v>629</v>
      </c>
      <c r="D47" s="438"/>
    </row>
    <row r="48" spans="2:5" s="8" customFormat="1" ht="86.25">
      <c r="B48" s="279" t="s">
        <v>630</v>
      </c>
      <c r="C48" s="280" t="s">
        <v>641</v>
      </c>
      <c r="D48" s="438"/>
    </row>
    <row r="49" spans="2:5" s="8" customFormat="1" ht="18" customHeight="1">
      <c r="B49" s="517" t="s">
        <v>0</v>
      </c>
      <c r="C49" s="518"/>
      <c r="D49" s="419"/>
    </row>
    <row r="50" spans="2:5" s="56" customFormat="1">
      <c r="B50" s="26" t="s">
        <v>8</v>
      </c>
      <c r="C50" s="26"/>
      <c r="D50" s="86">
        <f>+'Հավելված N 1'!D49</f>
        <v>-26303.4</v>
      </c>
      <c r="E50" s="87"/>
    </row>
    <row r="51" spans="2:5" ht="8.85" customHeight="1"/>
    <row r="52" spans="2:5" s="8" customFormat="1">
      <c r="B52" s="513" t="s">
        <v>3</v>
      </c>
      <c r="C52" s="514"/>
      <c r="D52" s="25"/>
    </row>
    <row r="53" spans="2:5" s="8" customFormat="1" ht="69">
      <c r="B53" s="24" t="s">
        <v>4</v>
      </c>
      <c r="C53" s="260">
        <v>1146</v>
      </c>
      <c r="D53" s="149" t="s">
        <v>126</v>
      </c>
    </row>
    <row r="54" spans="2:5" s="8" customFormat="1" ht="34.5">
      <c r="B54" s="212" t="s">
        <v>5</v>
      </c>
      <c r="C54" s="260">
        <v>11010</v>
      </c>
      <c r="D54" s="322" t="s">
        <v>12</v>
      </c>
    </row>
    <row r="55" spans="2:5" s="8" customFormat="1" ht="34.5">
      <c r="B55" s="279" t="s">
        <v>37</v>
      </c>
      <c r="C55" s="326" t="s">
        <v>627</v>
      </c>
      <c r="D55" s="437"/>
    </row>
    <row r="56" spans="2:5" s="8" customFormat="1" ht="69">
      <c r="B56" s="279" t="s">
        <v>38</v>
      </c>
      <c r="C56" s="326" t="s">
        <v>628</v>
      </c>
      <c r="D56" s="438"/>
    </row>
    <row r="57" spans="2:5" s="8" customFormat="1" ht="34.5">
      <c r="B57" s="279" t="s">
        <v>39</v>
      </c>
      <c r="C57" s="280" t="s">
        <v>629</v>
      </c>
      <c r="D57" s="438"/>
    </row>
    <row r="58" spans="2:5" s="8" customFormat="1" ht="86.25">
      <c r="B58" s="279" t="s">
        <v>630</v>
      </c>
      <c r="C58" s="280" t="s">
        <v>631</v>
      </c>
      <c r="D58" s="438"/>
    </row>
    <row r="59" spans="2:5" s="8" customFormat="1">
      <c r="B59" s="515" t="s">
        <v>0</v>
      </c>
      <c r="C59" s="516"/>
      <c r="D59" s="419"/>
    </row>
    <row r="60" spans="2:5" s="8" customFormat="1" ht="18" customHeight="1">
      <c r="B60" s="506" t="s">
        <v>634</v>
      </c>
      <c r="C60" s="506"/>
      <c r="D60" s="275">
        <v>-79</v>
      </c>
    </row>
    <row r="61" spans="2:5" s="8" customFormat="1" ht="18" customHeight="1">
      <c r="B61" s="506" t="s">
        <v>635</v>
      </c>
      <c r="C61" s="506"/>
      <c r="D61" s="275">
        <v>-32</v>
      </c>
    </row>
    <row r="62" spans="2:5" s="8" customFormat="1" ht="18" customHeight="1">
      <c r="B62" s="506" t="s">
        <v>636</v>
      </c>
      <c r="C62" s="506"/>
      <c r="D62" s="275">
        <v>-47</v>
      </c>
    </row>
    <row r="63" spans="2:5" s="56" customFormat="1">
      <c r="B63" s="26" t="s">
        <v>8</v>
      </c>
      <c r="C63" s="26"/>
      <c r="D63" s="86">
        <f>+'Հավելված N 1'!D55</f>
        <v>-44005.1</v>
      </c>
      <c r="E63" s="87"/>
    </row>
    <row r="64" spans="2:5" ht="8.85" customHeight="1"/>
    <row r="65" spans="2:5" s="8" customFormat="1">
      <c r="B65" s="513" t="s">
        <v>3</v>
      </c>
      <c r="C65" s="514"/>
      <c r="D65" s="25"/>
    </row>
    <row r="66" spans="2:5" s="8" customFormat="1" ht="103.5">
      <c r="B66" s="24" t="s">
        <v>4</v>
      </c>
      <c r="C66" s="260">
        <v>1146</v>
      </c>
      <c r="D66" s="149" t="s">
        <v>637</v>
      </c>
    </row>
    <row r="67" spans="2:5" s="8" customFormat="1" ht="34.5">
      <c r="B67" s="212" t="s">
        <v>36</v>
      </c>
      <c r="C67" s="260" t="s">
        <v>638</v>
      </c>
      <c r="D67" s="322" t="s">
        <v>12</v>
      </c>
    </row>
    <row r="68" spans="2:5" s="8" customFormat="1" ht="34.5">
      <c r="B68" s="279" t="s">
        <v>37</v>
      </c>
      <c r="C68" s="326" t="s">
        <v>639</v>
      </c>
      <c r="D68" s="437"/>
    </row>
    <row r="69" spans="2:5" s="8" customFormat="1" ht="69">
      <c r="B69" s="279" t="s">
        <v>38</v>
      </c>
      <c r="C69" s="326" t="s">
        <v>640</v>
      </c>
      <c r="D69" s="438"/>
    </row>
    <row r="70" spans="2:5" s="8" customFormat="1" ht="34.5">
      <c r="B70" s="279" t="s">
        <v>39</v>
      </c>
      <c r="C70" s="280" t="s">
        <v>629</v>
      </c>
      <c r="D70" s="438"/>
    </row>
    <row r="71" spans="2:5" s="8" customFormat="1" ht="86.25">
      <c r="B71" s="279" t="s">
        <v>630</v>
      </c>
      <c r="C71" s="280" t="s">
        <v>631</v>
      </c>
      <c r="D71" s="438"/>
    </row>
    <row r="72" spans="2:5" s="8" customFormat="1">
      <c r="B72" s="515" t="s">
        <v>0</v>
      </c>
      <c r="C72" s="516"/>
      <c r="D72" s="419"/>
    </row>
    <row r="73" spans="2:5" s="8" customFormat="1" ht="18" customHeight="1">
      <c r="B73" s="506" t="s">
        <v>634</v>
      </c>
      <c r="C73" s="506"/>
      <c r="D73" s="275">
        <v>-162</v>
      </c>
    </row>
    <row r="74" spans="2:5" s="8" customFormat="1" ht="18" customHeight="1">
      <c r="B74" s="506" t="s">
        <v>635</v>
      </c>
      <c r="C74" s="506"/>
      <c r="D74" s="275">
        <v>-105</v>
      </c>
    </row>
    <row r="75" spans="2:5" s="8" customFormat="1" ht="18" customHeight="1">
      <c r="B75" s="506" t="s">
        <v>636</v>
      </c>
      <c r="C75" s="506"/>
      <c r="D75" s="275">
        <v>-57</v>
      </c>
    </row>
    <row r="76" spans="2:5" s="56" customFormat="1">
      <c r="B76" s="26" t="s">
        <v>8</v>
      </c>
      <c r="C76" s="26"/>
      <c r="D76" s="86">
        <f>+'Հավելված N 1'!D61</f>
        <v>-68678.100000000006</v>
      </c>
      <c r="E76" s="87"/>
    </row>
    <row r="78" spans="2:5" s="8" customFormat="1">
      <c r="B78" s="25" t="s">
        <v>1</v>
      </c>
      <c r="C78" s="25" t="s">
        <v>2</v>
      </c>
      <c r="D78" s="84"/>
    </row>
    <row r="79" spans="2:5" s="8" customFormat="1">
      <c r="B79" s="85">
        <v>1163</v>
      </c>
      <c r="C79" s="136" t="s">
        <v>148</v>
      </c>
      <c r="D79" s="25"/>
    </row>
    <row r="80" spans="2:5" s="8" customFormat="1"/>
    <row r="81" spans="2:5" s="8" customFormat="1">
      <c r="B81" s="513" t="s">
        <v>3</v>
      </c>
      <c r="C81" s="514"/>
      <c r="D81" s="25"/>
    </row>
    <row r="82" spans="2:5" s="8" customFormat="1" ht="69">
      <c r="B82" s="24" t="s">
        <v>4</v>
      </c>
      <c r="C82" s="127">
        <v>1163</v>
      </c>
      <c r="D82" s="152" t="s">
        <v>126</v>
      </c>
    </row>
    <row r="83" spans="2:5" s="8" customFormat="1" ht="34.5">
      <c r="B83" s="107" t="s">
        <v>5</v>
      </c>
      <c r="C83" s="127">
        <v>32001</v>
      </c>
      <c r="D83" s="120" t="s">
        <v>12</v>
      </c>
    </row>
    <row r="84" spans="2:5" s="8" customFormat="1" ht="34.5">
      <c r="B84" s="153" t="s">
        <v>6</v>
      </c>
      <c r="C84" s="137" t="s">
        <v>207</v>
      </c>
      <c r="D84" s="437"/>
    </row>
    <row r="85" spans="2:5" s="8" customFormat="1" ht="69">
      <c r="B85" s="107" t="s">
        <v>10</v>
      </c>
      <c r="C85" s="137" t="s">
        <v>217</v>
      </c>
      <c r="D85" s="438"/>
    </row>
    <row r="86" spans="2:5" s="8" customFormat="1" ht="51.75">
      <c r="B86" s="181" t="s">
        <v>7</v>
      </c>
      <c r="C86" s="137" t="s">
        <v>115</v>
      </c>
      <c r="D86" s="438"/>
    </row>
    <row r="87" spans="2:5" s="8" customFormat="1" ht="69">
      <c r="B87" s="126" t="s">
        <v>116</v>
      </c>
      <c r="C87" s="137" t="s">
        <v>154</v>
      </c>
      <c r="D87" s="438"/>
    </row>
    <row r="88" spans="2:5" s="8" customFormat="1">
      <c r="B88" s="515" t="s">
        <v>0</v>
      </c>
      <c r="C88" s="516"/>
      <c r="D88" s="419"/>
    </row>
    <row r="89" spans="2:5" s="56" customFormat="1">
      <c r="B89" s="26" t="s">
        <v>8</v>
      </c>
      <c r="C89" s="26"/>
      <c r="D89" s="86">
        <f>+'Հավելված N 1'!D74</f>
        <v>-218786.90000000002</v>
      </c>
      <c r="E89" s="87"/>
    </row>
    <row r="90" spans="2:5" s="8" customFormat="1" ht="8.4499999999999993" customHeight="1"/>
    <row r="91" spans="2:5" s="8" customFormat="1">
      <c r="B91" s="513" t="s">
        <v>3</v>
      </c>
      <c r="C91" s="514"/>
      <c r="D91" s="25"/>
    </row>
    <row r="92" spans="2:5" s="8" customFormat="1" ht="69">
      <c r="B92" s="24" t="s">
        <v>4</v>
      </c>
      <c r="C92" s="127">
        <v>1163</v>
      </c>
      <c r="D92" s="196" t="s">
        <v>126</v>
      </c>
    </row>
    <row r="93" spans="2:5" s="8" customFormat="1" ht="34.5">
      <c r="B93" s="107" t="s">
        <v>5</v>
      </c>
      <c r="C93" s="127">
        <v>32002</v>
      </c>
      <c r="D93" s="190" t="s">
        <v>12</v>
      </c>
    </row>
    <row r="94" spans="2:5" s="8" customFormat="1" ht="34.5">
      <c r="B94" s="259" t="s">
        <v>6</v>
      </c>
      <c r="C94" s="273" t="s">
        <v>268</v>
      </c>
      <c r="D94" s="437"/>
    </row>
    <row r="95" spans="2:5" s="8" customFormat="1" ht="34.5">
      <c r="B95" s="212" t="s">
        <v>10</v>
      </c>
      <c r="C95" s="273" t="s">
        <v>345</v>
      </c>
      <c r="D95" s="438"/>
    </row>
    <row r="96" spans="2:5" s="8" customFormat="1" ht="51.75">
      <c r="B96" s="281" t="s">
        <v>7</v>
      </c>
      <c r="C96" s="273" t="s">
        <v>356</v>
      </c>
      <c r="D96" s="438"/>
    </row>
    <row r="97" spans="2:5" s="8" customFormat="1" ht="69">
      <c r="B97" s="274" t="s">
        <v>116</v>
      </c>
      <c r="C97" s="273" t="s">
        <v>154</v>
      </c>
      <c r="D97" s="438"/>
    </row>
    <row r="98" spans="2:5" s="8" customFormat="1">
      <c r="B98" s="515" t="s">
        <v>0</v>
      </c>
      <c r="C98" s="516"/>
      <c r="D98" s="419"/>
    </row>
    <row r="99" spans="2:5" s="56" customFormat="1">
      <c r="B99" s="26" t="s">
        <v>8</v>
      </c>
      <c r="C99" s="26"/>
      <c r="D99" s="86">
        <f>+'Հավելված N 1'!D80</f>
        <v>-62404.3</v>
      </c>
      <c r="E99" s="87"/>
    </row>
    <row r="101" spans="2:5">
      <c r="B101" s="29" t="s">
        <v>1</v>
      </c>
      <c r="C101" s="530" t="s">
        <v>2</v>
      </c>
      <c r="D101" s="531"/>
    </row>
    <row r="102" spans="2:5">
      <c r="B102" s="85">
        <v>1183</v>
      </c>
      <c r="C102" s="27" t="s">
        <v>117</v>
      </c>
      <c r="D102" s="27"/>
    </row>
    <row r="103" spans="2:5">
      <c r="B103" s="8"/>
      <c r="C103" s="8"/>
      <c r="D103" s="8"/>
    </row>
    <row r="104" spans="2:5" s="255" customFormat="1">
      <c r="B104" s="528" t="s">
        <v>3</v>
      </c>
      <c r="C104" s="529"/>
      <c r="D104" s="367"/>
    </row>
    <row r="105" spans="2:5" s="255" customFormat="1" ht="69">
      <c r="B105" s="24" t="s">
        <v>35</v>
      </c>
      <c r="C105" s="70">
        <v>1183</v>
      </c>
      <c r="D105" s="149" t="s">
        <v>100</v>
      </c>
    </row>
    <row r="106" spans="2:5" s="255" customFormat="1" ht="34.5">
      <c r="B106" s="15" t="s">
        <v>361</v>
      </c>
      <c r="C106" s="70">
        <v>32001</v>
      </c>
      <c r="D106" s="293" t="s">
        <v>12</v>
      </c>
    </row>
    <row r="107" spans="2:5" s="255" customFormat="1" ht="34.5">
      <c r="B107" s="15" t="s">
        <v>37</v>
      </c>
      <c r="C107" s="82" t="s">
        <v>139</v>
      </c>
      <c r="D107" s="437"/>
    </row>
    <row r="108" spans="2:5" s="255" customFormat="1" ht="75" customHeight="1">
      <c r="B108" s="15" t="s">
        <v>38</v>
      </c>
      <c r="C108" s="82" t="s">
        <v>142</v>
      </c>
      <c r="D108" s="438"/>
    </row>
    <row r="109" spans="2:5" s="255" customFormat="1" ht="51.75">
      <c r="B109" s="15" t="s">
        <v>39</v>
      </c>
      <c r="C109" s="368" t="s">
        <v>114</v>
      </c>
      <c r="D109" s="438"/>
    </row>
    <row r="110" spans="2:5" s="255" customFormat="1" ht="72" customHeight="1">
      <c r="B110" s="15" t="s">
        <v>119</v>
      </c>
      <c r="C110" s="368" t="s">
        <v>118</v>
      </c>
      <c r="D110" s="438"/>
    </row>
    <row r="111" spans="2:5" s="255" customFormat="1">
      <c r="B111" s="420" t="s">
        <v>40</v>
      </c>
      <c r="C111" s="420"/>
      <c r="D111" s="419"/>
    </row>
    <row r="112" spans="2:5" s="255" customFormat="1" ht="17.45" customHeight="1">
      <c r="B112" s="526" t="s">
        <v>135</v>
      </c>
      <c r="C112" s="527"/>
      <c r="D112" s="89">
        <f>15+7+13+6+17+6+21+11</f>
        <v>96</v>
      </c>
    </row>
    <row r="113" spans="2:5" s="255" customFormat="1" ht="37.15" customHeight="1">
      <c r="B113" s="526" t="s">
        <v>125</v>
      </c>
      <c r="C113" s="527"/>
      <c r="D113" s="369">
        <v>96</v>
      </c>
    </row>
    <row r="114" spans="2:5" s="255" customFormat="1">
      <c r="B114" s="26" t="s">
        <v>41</v>
      </c>
      <c r="C114" s="26"/>
      <c r="D114" s="86">
        <f>+'Հավելված N 1'!D93</f>
        <v>1677238.6000000003</v>
      </c>
    </row>
    <row r="115" spans="2:5" ht="9.9499999999999993" customHeight="1"/>
    <row r="116" spans="2:5">
      <c r="B116" s="507" t="s">
        <v>3</v>
      </c>
      <c r="C116" s="508"/>
      <c r="D116" s="88"/>
      <c r="E116" s="8"/>
    </row>
    <row r="117" spans="2:5" s="8" customFormat="1" ht="69">
      <c r="B117" s="24" t="s">
        <v>35</v>
      </c>
      <c r="C117" s="70">
        <v>1183</v>
      </c>
      <c r="D117" s="305" t="s">
        <v>126</v>
      </c>
      <c r="E117" s="6"/>
    </row>
    <row r="118" spans="2:5" ht="34.5">
      <c r="B118" s="30" t="s">
        <v>361</v>
      </c>
      <c r="C118" s="70">
        <v>32002</v>
      </c>
      <c r="D118" s="293" t="s">
        <v>12</v>
      </c>
    </row>
    <row r="119" spans="2:5" ht="34.5">
      <c r="B119" s="30" t="s">
        <v>37</v>
      </c>
      <c r="C119" s="137" t="s">
        <v>581</v>
      </c>
      <c r="D119" s="509"/>
    </row>
    <row r="120" spans="2:5" ht="69">
      <c r="B120" s="30" t="s">
        <v>38</v>
      </c>
      <c r="C120" s="137" t="s">
        <v>582</v>
      </c>
      <c r="D120" s="510"/>
    </row>
    <row r="121" spans="2:5" ht="51.75">
      <c r="B121" s="30" t="s">
        <v>39</v>
      </c>
      <c r="C121" s="138" t="s">
        <v>114</v>
      </c>
      <c r="D121" s="510"/>
    </row>
    <row r="122" spans="2:5" ht="72" customHeight="1">
      <c r="B122" s="30" t="s">
        <v>119</v>
      </c>
      <c r="C122" s="138" t="s">
        <v>118</v>
      </c>
      <c r="D122" s="510"/>
    </row>
    <row r="123" spans="2:5">
      <c r="B123" s="512" t="s">
        <v>40</v>
      </c>
      <c r="C123" s="512"/>
      <c r="D123" s="511"/>
    </row>
    <row r="124" spans="2:5">
      <c r="B124" s="28" t="s">
        <v>41</v>
      </c>
      <c r="C124" s="28"/>
      <c r="D124" s="86">
        <f>+'Հավելված N 1'!D99</f>
        <v>-145848.30000000002</v>
      </c>
    </row>
    <row r="125" spans="2:5" ht="9.9499999999999993" customHeight="1"/>
    <row r="126" spans="2:5">
      <c r="B126" s="507" t="s">
        <v>3</v>
      </c>
      <c r="C126" s="508"/>
      <c r="D126" s="88"/>
      <c r="E126" s="8"/>
    </row>
    <row r="127" spans="2:5" s="8" customFormat="1" ht="69">
      <c r="B127" s="24" t="s">
        <v>35</v>
      </c>
      <c r="C127" s="70">
        <v>1183</v>
      </c>
      <c r="D127" s="196" t="s">
        <v>126</v>
      </c>
      <c r="E127" s="6"/>
    </row>
    <row r="128" spans="2:5" ht="34.5">
      <c r="B128" s="30" t="s">
        <v>361</v>
      </c>
      <c r="C128" s="70">
        <v>32007</v>
      </c>
      <c r="D128" s="190" t="s">
        <v>12</v>
      </c>
    </row>
    <row r="129" spans="2:5" ht="34.5">
      <c r="B129" s="279" t="s">
        <v>37</v>
      </c>
      <c r="C129" s="273" t="s">
        <v>357</v>
      </c>
      <c r="D129" s="509"/>
    </row>
    <row r="130" spans="2:5" ht="51.75">
      <c r="B130" s="279" t="s">
        <v>38</v>
      </c>
      <c r="C130" s="273" t="s">
        <v>358</v>
      </c>
      <c r="D130" s="510"/>
    </row>
    <row r="131" spans="2:5" ht="51.75">
      <c r="B131" s="279" t="s">
        <v>39</v>
      </c>
      <c r="C131" s="280" t="s">
        <v>114</v>
      </c>
      <c r="D131" s="510"/>
    </row>
    <row r="132" spans="2:5" ht="69">
      <c r="B132" s="279" t="s">
        <v>119</v>
      </c>
      <c r="C132" s="280" t="s">
        <v>118</v>
      </c>
      <c r="D132" s="510"/>
    </row>
    <row r="133" spans="2:5">
      <c r="B133" s="512" t="s">
        <v>40</v>
      </c>
      <c r="C133" s="512"/>
      <c r="D133" s="511"/>
    </row>
    <row r="134" spans="2:5" ht="38.450000000000003" customHeight="1">
      <c r="B134" s="506" t="s">
        <v>583</v>
      </c>
      <c r="C134" s="506"/>
      <c r="D134" s="89">
        <v>-1</v>
      </c>
    </row>
    <row r="135" spans="2:5">
      <c r="B135" s="28" t="s">
        <v>41</v>
      </c>
      <c r="C135" s="28"/>
      <c r="D135" s="86">
        <f>+'Հավելված N 1'!D105</f>
        <v>-621413.9</v>
      </c>
    </row>
    <row r="136" spans="2:5" ht="9.9499999999999993" customHeight="1"/>
    <row r="137" spans="2:5">
      <c r="B137" s="507" t="s">
        <v>3</v>
      </c>
      <c r="C137" s="508"/>
      <c r="D137" s="88"/>
      <c r="E137" s="8"/>
    </row>
    <row r="138" spans="2:5" s="8" customFormat="1" ht="69">
      <c r="B138" s="24" t="s">
        <v>35</v>
      </c>
      <c r="C138" s="70">
        <v>1183</v>
      </c>
      <c r="D138" s="196" t="s">
        <v>126</v>
      </c>
      <c r="E138" s="6"/>
    </row>
    <row r="139" spans="2:5" ht="34.5">
      <c r="B139" s="279" t="s">
        <v>361</v>
      </c>
      <c r="C139" s="260">
        <v>32009</v>
      </c>
      <c r="D139" s="190" t="s">
        <v>12</v>
      </c>
    </row>
    <row r="140" spans="2:5" ht="34.5">
      <c r="B140" s="279" t="s">
        <v>37</v>
      </c>
      <c r="C140" s="273" t="s">
        <v>359</v>
      </c>
      <c r="D140" s="509"/>
    </row>
    <row r="141" spans="2:5" ht="51.75">
      <c r="B141" s="279" t="s">
        <v>38</v>
      </c>
      <c r="C141" s="273" t="s">
        <v>360</v>
      </c>
      <c r="D141" s="510"/>
    </row>
    <row r="142" spans="2:5" ht="51.75">
      <c r="B142" s="279" t="s">
        <v>39</v>
      </c>
      <c r="C142" s="280" t="s">
        <v>114</v>
      </c>
      <c r="D142" s="510"/>
    </row>
    <row r="143" spans="2:5" ht="69">
      <c r="B143" s="279" t="s">
        <v>119</v>
      </c>
      <c r="C143" s="280" t="s">
        <v>118</v>
      </c>
      <c r="D143" s="510"/>
    </row>
    <row r="144" spans="2:5">
      <c r="B144" s="512" t="s">
        <v>40</v>
      </c>
      <c r="C144" s="512"/>
      <c r="D144" s="511"/>
    </row>
    <row r="145" spans="2:5">
      <c r="B145" s="28" t="s">
        <v>41</v>
      </c>
      <c r="C145" s="28"/>
      <c r="D145" s="86">
        <f>+'Հավելված N 1'!D111</f>
        <v>-592223.10000000009</v>
      </c>
    </row>
    <row r="146" spans="2:5" ht="9.9499999999999993" customHeight="1"/>
    <row r="147" spans="2:5">
      <c r="B147" s="507" t="s">
        <v>3</v>
      </c>
      <c r="C147" s="508"/>
      <c r="D147" s="88"/>
      <c r="E147" s="8"/>
    </row>
    <row r="148" spans="2:5" s="8" customFormat="1" ht="69">
      <c r="B148" s="24" t="s">
        <v>35</v>
      </c>
      <c r="C148" s="70">
        <v>1183</v>
      </c>
      <c r="D148" s="305" t="s">
        <v>100</v>
      </c>
      <c r="E148" s="6"/>
    </row>
    <row r="149" spans="2:5" ht="34.5">
      <c r="B149" s="279" t="s">
        <v>361</v>
      </c>
      <c r="C149" s="260">
        <v>32012</v>
      </c>
      <c r="D149" s="293" t="s">
        <v>12</v>
      </c>
    </row>
    <row r="150" spans="2:5" ht="34.5">
      <c r="B150" s="279" t="s">
        <v>37</v>
      </c>
      <c r="C150" s="300" t="s">
        <v>584</v>
      </c>
      <c r="D150" s="509"/>
    </row>
    <row r="151" spans="2:5" ht="34.5">
      <c r="B151" s="279" t="s">
        <v>38</v>
      </c>
      <c r="C151" s="300" t="s">
        <v>585</v>
      </c>
      <c r="D151" s="510"/>
    </row>
    <row r="152" spans="2:5" ht="51.75">
      <c r="B152" s="279" t="s">
        <v>39</v>
      </c>
      <c r="C152" s="280" t="s">
        <v>114</v>
      </c>
      <c r="D152" s="510"/>
    </row>
    <row r="153" spans="2:5" ht="69">
      <c r="B153" s="279" t="s">
        <v>351</v>
      </c>
      <c r="C153" s="280" t="s">
        <v>118</v>
      </c>
      <c r="D153" s="510"/>
    </row>
    <row r="154" spans="2:5">
      <c r="B154" s="512" t="s">
        <v>40</v>
      </c>
      <c r="C154" s="512"/>
      <c r="D154" s="511"/>
    </row>
    <row r="155" spans="2:5">
      <c r="B155" s="506" t="s">
        <v>586</v>
      </c>
      <c r="C155" s="506"/>
      <c r="D155" s="389">
        <v>101</v>
      </c>
    </row>
    <row r="156" spans="2:5">
      <c r="B156" s="28" t="s">
        <v>41</v>
      </c>
      <c r="C156" s="28"/>
      <c r="D156" s="86">
        <f>+'Հավելված N 1'!D117</f>
        <v>166200.4</v>
      </c>
    </row>
  </sheetData>
  <mergeCells count="54">
    <mergeCell ref="B29:C29"/>
    <mergeCell ref="D32:D36"/>
    <mergeCell ref="B36:C36"/>
    <mergeCell ref="B113:C113"/>
    <mergeCell ref="B112:C112"/>
    <mergeCell ref="B74:C74"/>
    <mergeCell ref="B75:C75"/>
    <mergeCell ref="B104:C104"/>
    <mergeCell ref="D107:D111"/>
    <mergeCell ref="B111:C111"/>
    <mergeCell ref="C101:D101"/>
    <mergeCell ref="B91:C91"/>
    <mergeCell ref="D94:D98"/>
    <mergeCell ref="B98:C98"/>
    <mergeCell ref="B81:C81"/>
    <mergeCell ref="D84:D88"/>
    <mergeCell ref="B15:C15"/>
    <mergeCell ref="D18:D22"/>
    <mergeCell ref="B22:C22"/>
    <mergeCell ref="B23:C23"/>
    <mergeCell ref="C2:D2"/>
    <mergeCell ref="C1:D1"/>
    <mergeCell ref="B9:D9"/>
    <mergeCell ref="A7:D7"/>
    <mergeCell ref="B5:D5"/>
    <mergeCell ref="C3:D3"/>
    <mergeCell ref="B42:C42"/>
    <mergeCell ref="D45:D49"/>
    <mergeCell ref="B49:C49"/>
    <mergeCell ref="B52:C52"/>
    <mergeCell ref="D55:D59"/>
    <mergeCell ref="B59:C59"/>
    <mergeCell ref="B60:C60"/>
    <mergeCell ref="B61:C61"/>
    <mergeCell ref="B62:C62"/>
    <mergeCell ref="B65:C65"/>
    <mergeCell ref="D68:D72"/>
    <mergeCell ref="B72:C72"/>
    <mergeCell ref="B155:C155"/>
    <mergeCell ref="B137:C137"/>
    <mergeCell ref="D140:D144"/>
    <mergeCell ref="B144:C144"/>
    <mergeCell ref="B73:C73"/>
    <mergeCell ref="B134:C134"/>
    <mergeCell ref="B147:C147"/>
    <mergeCell ref="D150:D154"/>
    <mergeCell ref="B154:C154"/>
    <mergeCell ref="B126:C126"/>
    <mergeCell ref="D129:D133"/>
    <mergeCell ref="B133:C133"/>
    <mergeCell ref="B116:C116"/>
    <mergeCell ref="D119:D123"/>
    <mergeCell ref="B123:C123"/>
    <mergeCell ref="B88:C8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9"/>
  <sheetViews>
    <sheetView topLeftCell="A322" zoomScaleNormal="100" zoomScaleSheetLayoutView="100" workbookViewId="0">
      <selection activeCell="F328" sqref="F328"/>
    </sheetView>
  </sheetViews>
  <sheetFormatPr defaultColWidth="9.140625" defaultRowHeight="17.25"/>
  <cols>
    <col min="1" max="1" width="5.28515625" style="6" customWidth="1"/>
    <col min="2" max="2" width="24.5703125" style="6" customWidth="1"/>
    <col min="3" max="3" width="67.85546875" style="6" customWidth="1"/>
    <col min="4" max="4" width="26.85546875" style="6" customWidth="1"/>
    <col min="5" max="5" width="32" style="6" customWidth="1"/>
    <col min="6" max="6" width="49.85546875" style="6" customWidth="1"/>
    <col min="7" max="16384" width="9.140625" style="6"/>
  </cols>
  <sheetData>
    <row r="1" spans="1:4" ht="37.5" customHeight="1">
      <c r="C1" s="519" t="s">
        <v>93</v>
      </c>
      <c r="D1" s="519"/>
    </row>
    <row r="2" spans="1:4" ht="17.45" customHeight="1">
      <c r="C2" s="525" t="s">
        <v>131</v>
      </c>
      <c r="D2" s="525"/>
    </row>
    <row r="3" spans="1:4" ht="17.45" customHeight="1">
      <c r="C3" s="525" t="s">
        <v>9</v>
      </c>
      <c r="D3" s="525"/>
    </row>
    <row r="5" spans="1:4" ht="59.45" customHeight="1">
      <c r="A5" s="79"/>
      <c r="B5" s="524" t="s">
        <v>648</v>
      </c>
      <c r="C5" s="524"/>
      <c r="D5" s="524"/>
    </row>
    <row r="6" spans="1:4" ht="23.45" customHeight="1"/>
    <row r="7" spans="1:4" ht="21.95" customHeight="1">
      <c r="A7" s="523" t="s">
        <v>96</v>
      </c>
      <c r="B7" s="523"/>
      <c r="C7" s="523"/>
      <c r="D7" s="523"/>
    </row>
    <row r="8" spans="1:4" ht="38.85" customHeight="1">
      <c r="C8" s="22" t="s">
        <v>120</v>
      </c>
      <c r="D8" s="23"/>
    </row>
    <row r="9" spans="1:4">
      <c r="B9" s="520" t="s">
        <v>127</v>
      </c>
      <c r="C9" s="521"/>
      <c r="D9" s="522"/>
    </row>
    <row r="10" spans="1:4" s="8" customFormat="1"/>
    <row r="11" spans="1:4" s="8" customFormat="1"/>
    <row r="12" spans="1:4" s="8" customFormat="1">
      <c r="B12" s="25" t="s">
        <v>1</v>
      </c>
      <c r="C12" s="25" t="s">
        <v>2</v>
      </c>
      <c r="D12" s="84"/>
    </row>
    <row r="13" spans="1:4" s="8" customFormat="1">
      <c r="B13" s="85">
        <v>1146</v>
      </c>
      <c r="C13" s="272" t="s">
        <v>332</v>
      </c>
      <c r="D13" s="25"/>
    </row>
    <row r="14" spans="1:4" s="8" customFormat="1"/>
    <row r="15" spans="1:4" s="8" customFormat="1">
      <c r="B15" s="513" t="s">
        <v>3</v>
      </c>
      <c r="C15" s="514"/>
      <c r="D15" s="25"/>
    </row>
    <row r="16" spans="1:4" s="8" customFormat="1" ht="69">
      <c r="B16" s="24" t="s">
        <v>4</v>
      </c>
      <c r="C16" s="260">
        <v>1146</v>
      </c>
      <c r="D16" s="149" t="s">
        <v>126</v>
      </c>
    </row>
    <row r="17" spans="2:5" s="8" customFormat="1" ht="34.5">
      <c r="B17" s="212" t="s">
        <v>5</v>
      </c>
      <c r="C17" s="260">
        <v>11005</v>
      </c>
      <c r="D17" s="322" t="s">
        <v>12</v>
      </c>
    </row>
    <row r="18" spans="2:5" s="8" customFormat="1" ht="34.5">
      <c r="B18" s="279" t="s">
        <v>37</v>
      </c>
      <c r="C18" s="398" t="s">
        <v>643</v>
      </c>
      <c r="D18" s="437"/>
    </row>
    <row r="19" spans="2:5" s="8" customFormat="1" ht="51.75">
      <c r="B19" s="279" t="s">
        <v>38</v>
      </c>
      <c r="C19" s="398" t="s">
        <v>647</v>
      </c>
      <c r="D19" s="438"/>
    </row>
    <row r="20" spans="2:5" s="8" customFormat="1" ht="34.5">
      <c r="B20" s="279" t="s">
        <v>39</v>
      </c>
      <c r="C20" s="280" t="s">
        <v>629</v>
      </c>
      <c r="D20" s="438"/>
    </row>
    <row r="21" spans="2:5" s="8" customFormat="1" ht="86.25">
      <c r="B21" s="279" t="s">
        <v>630</v>
      </c>
      <c r="C21" s="280" t="s">
        <v>641</v>
      </c>
      <c r="D21" s="438"/>
    </row>
    <row r="22" spans="2:5" s="8" customFormat="1">
      <c r="B22" s="515" t="s">
        <v>0</v>
      </c>
      <c r="C22" s="516"/>
      <c r="D22" s="419"/>
    </row>
    <row r="23" spans="2:5" s="56" customFormat="1">
      <c r="B23" s="26" t="s">
        <v>8</v>
      </c>
      <c r="C23" s="26"/>
      <c r="D23" s="86">
        <f>+'Հավելված N 2'!G42</f>
        <v>-26303.4</v>
      </c>
      <c r="E23" s="87"/>
    </row>
    <row r="24" spans="2:5" ht="8.85" customHeight="1"/>
    <row r="25" spans="2:5" s="8" customFormat="1">
      <c r="B25" s="513" t="s">
        <v>3</v>
      </c>
      <c r="C25" s="514"/>
      <c r="D25" s="25"/>
    </row>
    <row r="26" spans="2:5" s="8" customFormat="1" ht="69">
      <c r="B26" s="24" t="s">
        <v>4</v>
      </c>
      <c r="C26" s="260">
        <v>1146</v>
      </c>
      <c r="D26" s="149" t="s">
        <v>126</v>
      </c>
    </row>
    <row r="27" spans="2:5" s="8" customFormat="1" ht="34.5">
      <c r="B27" s="212" t="s">
        <v>5</v>
      </c>
      <c r="C27" s="260">
        <v>11010</v>
      </c>
      <c r="D27" s="322" t="s">
        <v>12</v>
      </c>
    </row>
    <row r="28" spans="2:5" s="8" customFormat="1" ht="34.5">
      <c r="B28" s="279" t="s">
        <v>37</v>
      </c>
      <c r="C28" s="326" t="s">
        <v>627</v>
      </c>
      <c r="D28" s="437"/>
    </row>
    <row r="29" spans="2:5" s="8" customFormat="1" ht="69">
      <c r="B29" s="279" t="s">
        <v>38</v>
      </c>
      <c r="C29" s="326" t="s">
        <v>628</v>
      </c>
      <c r="D29" s="438"/>
    </row>
    <row r="30" spans="2:5" s="8" customFormat="1" ht="34.5">
      <c r="B30" s="279" t="s">
        <v>39</v>
      </c>
      <c r="C30" s="280" t="s">
        <v>629</v>
      </c>
      <c r="D30" s="438"/>
    </row>
    <row r="31" spans="2:5" s="8" customFormat="1" ht="86.25">
      <c r="B31" s="279" t="s">
        <v>630</v>
      </c>
      <c r="C31" s="280" t="s">
        <v>631</v>
      </c>
      <c r="D31" s="438"/>
    </row>
    <row r="32" spans="2:5" s="8" customFormat="1">
      <c r="B32" s="515" t="s">
        <v>0</v>
      </c>
      <c r="C32" s="516"/>
      <c r="D32" s="419"/>
    </row>
    <row r="33" spans="2:5" s="8" customFormat="1" ht="18" customHeight="1">
      <c r="B33" s="506" t="s">
        <v>634</v>
      </c>
      <c r="C33" s="506"/>
      <c r="D33" s="275">
        <v>-79</v>
      </c>
    </row>
    <row r="34" spans="2:5" s="8" customFormat="1" ht="18" customHeight="1">
      <c r="B34" s="506" t="s">
        <v>635</v>
      </c>
      <c r="C34" s="506"/>
      <c r="D34" s="275">
        <v>-32</v>
      </c>
    </row>
    <row r="35" spans="2:5" s="8" customFormat="1" ht="18" customHeight="1">
      <c r="B35" s="506" t="s">
        <v>636</v>
      </c>
      <c r="C35" s="506"/>
      <c r="D35" s="275">
        <v>-47</v>
      </c>
    </row>
    <row r="36" spans="2:5" s="56" customFormat="1">
      <c r="B36" s="26" t="s">
        <v>8</v>
      </c>
      <c r="C36" s="26"/>
      <c r="D36" s="86">
        <f>+'Հավելված N 2'!G25</f>
        <v>-44005.1</v>
      </c>
      <c r="E36" s="87"/>
    </row>
    <row r="37" spans="2:5" ht="8.85" customHeight="1"/>
    <row r="38" spans="2:5" s="8" customFormat="1">
      <c r="B38" s="513" t="s">
        <v>3</v>
      </c>
      <c r="C38" s="514"/>
      <c r="D38" s="25"/>
    </row>
    <row r="39" spans="2:5" s="8" customFormat="1" ht="103.5">
      <c r="B39" s="24" t="s">
        <v>4</v>
      </c>
      <c r="C39" s="260">
        <v>1146</v>
      </c>
      <c r="D39" s="149" t="s">
        <v>637</v>
      </c>
    </row>
    <row r="40" spans="2:5" s="8" customFormat="1" ht="34.5">
      <c r="B40" s="212" t="s">
        <v>36</v>
      </c>
      <c r="C40" s="260" t="s">
        <v>638</v>
      </c>
      <c r="D40" s="322" t="s">
        <v>12</v>
      </c>
    </row>
    <row r="41" spans="2:5" s="8" customFormat="1" ht="34.5">
      <c r="B41" s="279" t="s">
        <v>37</v>
      </c>
      <c r="C41" s="326" t="s">
        <v>639</v>
      </c>
      <c r="D41" s="437"/>
    </row>
    <row r="42" spans="2:5" s="8" customFormat="1" ht="69">
      <c r="B42" s="279" t="s">
        <v>38</v>
      </c>
      <c r="C42" s="326" t="s">
        <v>640</v>
      </c>
      <c r="D42" s="438"/>
    </row>
    <row r="43" spans="2:5" s="8" customFormat="1" ht="34.5">
      <c r="B43" s="279" t="s">
        <v>39</v>
      </c>
      <c r="C43" s="280" t="s">
        <v>629</v>
      </c>
      <c r="D43" s="438"/>
    </row>
    <row r="44" spans="2:5" s="8" customFormat="1" ht="86.25">
      <c r="B44" s="279" t="s">
        <v>630</v>
      </c>
      <c r="C44" s="280" t="s">
        <v>631</v>
      </c>
      <c r="D44" s="438"/>
    </row>
    <row r="45" spans="2:5" s="8" customFormat="1">
      <c r="B45" s="515" t="s">
        <v>0</v>
      </c>
      <c r="C45" s="516"/>
      <c r="D45" s="419"/>
    </row>
    <row r="46" spans="2:5" s="8" customFormat="1" ht="18" customHeight="1">
      <c r="B46" s="506" t="s">
        <v>634</v>
      </c>
      <c r="C46" s="506"/>
      <c r="D46" s="275">
        <v>-162</v>
      </c>
    </row>
    <row r="47" spans="2:5" s="8" customFormat="1" ht="18" customHeight="1">
      <c r="B47" s="506" t="s">
        <v>635</v>
      </c>
      <c r="C47" s="506"/>
      <c r="D47" s="275">
        <v>-105</v>
      </c>
    </row>
    <row r="48" spans="2:5" s="8" customFormat="1" ht="18" customHeight="1">
      <c r="B48" s="506" t="s">
        <v>636</v>
      </c>
      <c r="C48" s="506"/>
      <c r="D48" s="275">
        <v>-57</v>
      </c>
    </row>
    <row r="49" spans="2:5" s="56" customFormat="1">
      <c r="B49" s="26" t="s">
        <v>8</v>
      </c>
      <c r="C49" s="26"/>
      <c r="D49" s="86">
        <f>+'Հավելված N 2'!G51</f>
        <v>-68678.100000000006</v>
      </c>
      <c r="E49" s="87"/>
    </row>
    <row r="50" spans="2:5" s="59" customFormat="1">
      <c r="B50" s="80"/>
      <c r="C50" s="80"/>
      <c r="D50" s="81"/>
    </row>
    <row r="51" spans="2:5" s="59" customFormat="1">
      <c r="B51" s="80"/>
      <c r="C51" s="80"/>
      <c r="D51" s="81"/>
    </row>
    <row r="52" spans="2:5" s="59" customFormat="1">
      <c r="B52" s="80"/>
      <c r="C52" s="80"/>
      <c r="D52" s="81"/>
    </row>
    <row r="53" spans="2:5" s="59" customFormat="1">
      <c r="B53" s="80"/>
      <c r="C53" s="80"/>
    </row>
    <row r="54" spans="2:5" ht="21.95" customHeight="1">
      <c r="B54" s="184"/>
      <c r="C54" s="184"/>
      <c r="D54" s="156" t="s">
        <v>97</v>
      </c>
      <c r="E54" s="184"/>
    </row>
    <row r="55" spans="2:5" ht="38.85" customHeight="1">
      <c r="C55" s="22" t="s">
        <v>136</v>
      </c>
      <c r="E55" s="23"/>
    </row>
    <row r="56" spans="2:5">
      <c r="B56" s="183" t="s">
        <v>127</v>
      </c>
      <c r="C56" s="183"/>
      <c r="D56" s="183"/>
      <c r="E56" s="182"/>
    </row>
    <row r="59" spans="2:5" s="8" customFormat="1">
      <c r="B59" s="25" t="s">
        <v>1</v>
      </c>
      <c r="C59" s="25" t="s">
        <v>2</v>
      </c>
      <c r="D59" s="84"/>
    </row>
    <row r="60" spans="2:5" s="8" customFormat="1" ht="34.5">
      <c r="B60" s="85">
        <v>1045</v>
      </c>
      <c r="C60" s="272" t="s">
        <v>334</v>
      </c>
      <c r="D60" s="25"/>
    </row>
    <row r="61" spans="2:5" s="8" customFormat="1"/>
    <row r="62" spans="2:5" s="8" customFormat="1">
      <c r="B62" s="513" t="s">
        <v>3</v>
      </c>
      <c r="C62" s="514"/>
      <c r="D62" s="25"/>
    </row>
    <row r="63" spans="2:5" s="8" customFormat="1" ht="69">
      <c r="B63" s="24" t="s">
        <v>4</v>
      </c>
      <c r="C63" s="260">
        <v>1045</v>
      </c>
      <c r="D63" s="149" t="s">
        <v>126</v>
      </c>
    </row>
    <row r="64" spans="2:5" s="8" customFormat="1" ht="34.5">
      <c r="B64" s="212" t="s">
        <v>5</v>
      </c>
      <c r="C64" s="260">
        <v>32001</v>
      </c>
      <c r="D64" s="190" t="s">
        <v>12</v>
      </c>
    </row>
    <row r="65" spans="2:5" s="8" customFormat="1" ht="51.75">
      <c r="B65" s="212" t="s">
        <v>6</v>
      </c>
      <c r="C65" s="273" t="s">
        <v>348</v>
      </c>
      <c r="D65" s="437"/>
    </row>
    <row r="66" spans="2:5" s="8" customFormat="1" ht="69">
      <c r="B66" s="212" t="s">
        <v>10</v>
      </c>
      <c r="C66" s="273" t="s">
        <v>349</v>
      </c>
      <c r="D66" s="438"/>
    </row>
    <row r="67" spans="2:5" s="8" customFormat="1" ht="51.75">
      <c r="B67" s="212" t="s">
        <v>7</v>
      </c>
      <c r="C67" s="273" t="s">
        <v>114</v>
      </c>
      <c r="D67" s="438"/>
    </row>
    <row r="68" spans="2:5" s="8" customFormat="1" ht="69">
      <c r="B68" s="274" t="s">
        <v>351</v>
      </c>
      <c r="C68" s="273" t="s">
        <v>350</v>
      </c>
      <c r="D68" s="438"/>
    </row>
    <row r="69" spans="2:5" s="8" customFormat="1">
      <c r="B69" s="515" t="s">
        <v>0</v>
      </c>
      <c r="C69" s="516"/>
      <c r="D69" s="419"/>
    </row>
    <row r="70" spans="2:5" s="8" customFormat="1">
      <c r="B70" s="506" t="s">
        <v>352</v>
      </c>
      <c r="C70" s="506"/>
      <c r="D70" s="275">
        <v>-1</v>
      </c>
    </row>
    <row r="71" spans="2:5" s="56" customFormat="1">
      <c r="B71" s="26" t="s">
        <v>8</v>
      </c>
      <c r="C71" s="26"/>
      <c r="D71" s="86">
        <f>+'Հավելված N 2'!G68</f>
        <v>-25649.4</v>
      </c>
      <c r="E71" s="87"/>
    </row>
    <row r="73" spans="2:5" s="8" customFormat="1">
      <c r="B73" s="25" t="s">
        <v>1</v>
      </c>
      <c r="C73" s="25" t="s">
        <v>2</v>
      </c>
      <c r="D73" s="84"/>
    </row>
    <row r="74" spans="2:5" s="8" customFormat="1" ht="34.5">
      <c r="B74" s="85">
        <v>1111</v>
      </c>
      <c r="C74" s="272" t="s">
        <v>333</v>
      </c>
      <c r="D74" s="25"/>
    </row>
    <row r="75" spans="2:5" s="8" customFormat="1"/>
    <row r="76" spans="2:5" s="8" customFormat="1">
      <c r="B76" s="513" t="s">
        <v>3</v>
      </c>
      <c r="C76" s="514"/>
      <c r="D76" s="25"/>
    </row>
    <row r="77" spans="2:5" s="8" customFormat="1" ht="69">
      <c r="B77" s="24" t="s">
        <v>4</v>
      </c>
      <c r="C77" s="260">
        <v>1111</v>
      </c>
      <c r="D77" s="149" t="s">
        <v>126</v>
      </c>
    </row>
    <row r="78" spans="2:5" s="8" customFormat="1" ht="34.5">
      <c r="B78" s="212" t="s">
        <v>5</v>
      </c>
      <c r="C78" s="260">
        <v>32001</v>
      </c>
      <c r="D78" s="190" t="s">
        <v>12</v>
      </c>
    </row>
    <row r="79" spans="2:5" s="8" customFormat="1" ht="51.75">
      <c r="B79" s="276" t="s">
        <v>6</v>
      </c>
      <c r="C79" s="273" t="s">
        <v>353</v>
      </c>
      <c r="D79" s="437"/>
    </row>
    <row r="80" spans="2:5" s="8" customFormat="1" ht="51.75">
      <c r="B80" s="277" t="s">
        <v>10</v>
      </c>
      <c r="C80" s="273" t="s">
        <v>354</v>
      </c>
      <c r="D80" s="438"/>
    </row>
    <row r="81" spans="2:5" s="8" customFormat="1" ht="51.75">
      <c r="B81" s="278" t="s">
        <v>7</v>
      </c>
      <c r="C81" s="273" t="s">
        <v>114</v>
      </c>
      <c r="D81" s="438"/>
    </row>
    <row r="82" spans="2:5" s="8" customFormat="1" ht="69">
      <c r="B82" s="279" t="s">
        <v>351</v>
      </c>
      <c r="C82" s="273" t="s">
        <v>355</v>
      </c>
      <c r="D82" s="438"/>
    </row>
    <row r="83" spans="2:5" s="8" customFormat="1">
      <c r="B83" s="515" t="s">
        <v>0</v>
      </c>
      <c r="C83" s="516"/>
      <c r="D83" s="419"/>
    </row>
    <row r="84" spans="2:5" s="56" customFormat="1">
      <c r="B84" s="26" t="s">
        <v>8</v>
      </c>
      <c r="C84" s="26"/>
      <c r="D84" s="86">
        <f>+'Հավելված N 2'!G79</f>
        <v>-37995.599999999999</v>
      </c>
      <c r="E84" s="87"/>
    </row>
    <row r="86" spans="2:5" s="8" customFormat="1">
      <c r="B86" s="25" t="s">
        <v>1</v>
      </c>
      <c r="C86" s="25" t="s">
        <v>2</v>
      </c>
      <c r="D86" s="84"/>
    </row>
    <row r="87" spans="2:5" s="8" customFormat="1">
      <c r="B87" s="85">
        <v>1163</v>
      </c>
      <c r="C87" s="136" t="s">
        <v>148</v>
      </c>
      <c r="D87" s="25"/>
    </row>
    <row r="88" spans="2:5" s="8" customFormat="1"/>
    <row r="89" spans="2:5" s="8" customFormat="1">
      <c r="B89" s="513" t="s">
        <v>3</v>
      </c>
      <c r="C89" s="514"/>
      <c r="D89" s="25"/>
    </row>
    <row r="90" spans="2:5" s="8" customFormat="1" ht="69">
      <c r="B90" s="24" t="s">
        <v>4</v>
      </c>
      <c r="C90" s="127">
        <v>1163</v>
      </c>
      <c r="D90" s="152" t="s">
        <v>126</v>
      </c>
    </row>
    <row r="91" spans="2:5" s="8" customFormat="1" ht="34.5">
      <c r="B91" s="107" t="s">
        <v>5</v>
      </c>
      <c r="C91" s="127">
        <v>32001</v>
      </c>
      <c r="D91" s="151" t="s">
        <v>12</v>
      </c>
    </row>
    <row r="92" spans="2:5" s="8" customFormat="1" ht="34.5">
      <c r="B92" s="153" t="s">
        <v>6</v>
      </c>
      <c r="C92" s="137" t="s">
        <v>207</v>
      </c>
      <c r="D92" s="437"/>
    </row>
    <row r="93" spans="2:5" s="8" customFormat="1" ht="69">
      <c r="B93" s="107" t="s">
        <v>10</v>
      </c>
      <c r="C93" s="137" t="s">
        <v>217</v>
      </c>
      <c r="D93" s="438"/>
    </row>
    <row r="94" spans="2:5" s="8" customFormat="1" ht="51.75">
      <c r="B94" s="181" t="s">
        <v>7</v>
      </c>
      <c r="C94" s="137" t="s">
        <v>115</v>
      </c>
      <c r="D94" s="438"/>
    </row>
    <row r="95" spans="2:5" s="8" customFormat="1" ht="69">
      <c r="B95" s="126" t="s">
        <v>116</v>
      </c>
      <c r="C95" s="137" t="s">
        <v>154</v>
      </c>
      <c r="D95" s="438"/>
    </row>
    <row r="96" spans="2:5" s="8" customFormat="1">
      <c r="B96" s="515" t="s">
        <v>0</v>
      </c>
      <c r="C96" s="516"/>
      <c r="D96" s="419"/>
    </row>
    <row r="97" spans="2:5" s="56" customFormat="1">
      <c r="B97" s="26" t="s">
        <v>8</v>
      </c>
      <c r="C97" s="26"/>
      <c r="D97" s="86">
        <f>+'Հավելված N 2'!G90</f>
        <v>-218786.90000000002</v>
      </c>
      <c r="E97" s="87"/>
    </row>
    <row r="98" spans="2:5" s="8" customFormat="1" ht="8.4499999999999993" customHeight="1"/>
    <row r="99" spans="2:5" s="8" customFormat="1">
      <c r="B99" s="513" t="s">
        <v>3</v>
      </c>
      <c r="C99" s="514"/>
      <c r="D99" s="25"/>
    </row>
    <row r="100" spans="2:5" s="8" customFormat="1" ht="69">
      <c r="B100" s="24" t="s">
        <v>4</v>
      </c>
      <c r="C100" s="127">
        <v>1163</v>
      </c>
      <c r="D100" s="196" t="s">
        <v>126</v>
      </c>
    </row>
    <row r="101" spans="2:5" s="8" customFormat="1" ht="34.5">
      <c r="B101" s="107" t="s">
        <v>5</v>
      </c>
      <c r="C101" s="127">
        <v>32002</v>
      </c>
      <c r="D101" s="190" t="s">
        <v>12</v>
      </c>
    </row>
    <row r="102" spans="2:5" s="8" customFormat="1" ht="34.5">
      <c r="B102" s="259" t="s">
        <v>6</v>
      </c>
      <c r="C102" s="273" t="s">
        <v>268</v>
      </c>
      <c r="D102" s="437"/>
    </row>
    <row r="103" spans="2:5" s="8" customFormat="1" ht="34.5">
      <c r="B103" s="212" t="s">
        <v>10</v>
      </c>
      <c r="C103" s="273" t="s">
        <v>345</v>
      </c>
      <c r="D103" s="438"/>
    </row>
    <row r="104" spans="2:5" s="8" customFormat="1" ht="51.75">
      <c r="B104" s="281" t="s">
        <v>7</v>
      </c>
      <c r="C104" s="273" t="s">
        <v>356</v>
      </c>
      <c r="D104" s="438"/>
    </row>
    <row r="105" spans="2:5" s="8" customFormat="1" ht="69">
      <c r="B105" s="274" t="s">
        <v>116</v>
      </c>
      <c r="C105" s="273" t="s">
        <v>154</v>
      </c>
      <c r="D105" s="438"/>
    </row>
    <row r="106" spans="2:5" s="8" customFormat="1">
      <c r="B106" s="515" t="s">
        <v>0</v>
      </c>
      <c r="C106" s="516"/>
      <c r="D106" s="419"/>
    </row>
    <row r="107" spans="2:5" s="56" customFormat="1">
      <c r="B107" s="26" t="s">
        <v>8</v>
      </c>
      <c r="C107" s="26"/>
      <c r="D107" s="86">
        <f>+'Հավելված N 2'!G99</f>
        <v>-62404.3</v>
      </c>
      <c r="E107" s="87"/>
    </row>
    <row r="109" spans="2:5">
      <c r="B109" s="29" t="s">
        <v>1</v>
      </c>
      <c r="C109" s="530" t="s">
        <v>2</v>
      </c>
      <c r="D109" s="531"/>
    </row>
    <row r="110" spans="2:5">
      <c r="B110" s="85">
        <v>1183</v>
      </c>
      <c r="C110" s="27" t="s">
        <v>117</v>
      </c>
      <c r="D110" s="27"/>
    </row>
    <row r="112" spans="2:5">
      <c r="B112" s="507" t="s">
        <v>3</v>
      </c>
      <c r="C112" s="508"/>
      <c r="D112" s="88"/>
      <c r="E112" s="8"/>
    </row>
    <row r="113" spans="2:5" s="8" customFormat="1" ht="69">
      <c r="B113" s="24" t="s">
        <v>35</v>
      </c>
      <c r="C113" s="70">
        <v>1183</v>
      </c>
      <c r="D113" s="305" t="s">
        <v>126</v>
      </c>
      <c r="E113" s="6"/>
    </row>
    <row r="114" spans="2:5" ht="34.5">
      <c r="B114" s="30" t="s">
        <v>361</v>
      </c>
      <c r="C114" s="70">
        <v>32002</v>
      </c>
      <c r="D114" s="293" t="s">
        <v>12</v>
      </c>
    </row>
    <row r="115" spans="2:5" ht="34.5">
      <c r="B115" s="30" t="s">
        <v>37</v>
      </c>
      <c r="C115" s="137" t="s">
        <v>581</v>
      </c>
      <c r="D115" s="509"/>
    </row>
    <row r="116" spans="2:5" ht="69">
      <c r="B116" s="30" t="s">
        <v>38</v>
      </c>
      <c r="C116" s="137" t="s">
        <v>582</v>
      </c>
      <c r="D116" s="510"/>
    </row>
    <row r="117" spans="2:5" ht="51.75">
      <c r="B117" s="30" t="s">
        <v>39</v>
      </c>
      <c r="C117" s="138" t="s">
        <v>114</v>
      </c>
      <c r="D117" s="510"/>
    </row>
    <row r="118" spans="2:5" ht="72" customHeight="1">
      <c r="B118" s="30" t="s">
        <v>119</v>
      </c>
      <c r="C118" s="138" t="s">
        <v>118</v>
      </c>
      <c r="D118" s="510"/>
    </row>
    <row r="119" spans="2:5">
      <c r="B119" s="512" t="s">
        <v>40</v>
      </c>
      <c r="C119" s="512"/>
      <c r="D119" s="511"/>
    </row>
    <row r="120" spans="2:5">
      <c r="B120" s="28" t="s">
        <v>41</v>
      </c>
      <c r="C120" s="28"/>
      <c r="D120" s="86">
        <f>+'Հավելված N 2'!G168</f>
        <v>-145848.30000000002</v>
      </c>
    </row>
    <row r="121" spans="2:5" ht="9.9499999999999993" customHeight="1"/>
    <row r="122" spans="2:5">
      <c r="B122" s="507" t="s">
        <v>3</v>
      </c>
      <c r="C122" s="508"/>
      <c r="D122" s="88"/>
      <c r="E122" s="8"/>
    </row>
    <row r="123" spans="2:5" s="8" customFormat="1" ht="69">
      <c r="B123" s="24" t="s">
        <v>35</v>
      </c>
      <c r="C123" s="70">
        <v>1183</v>
      </c>
      <c r="D123" s="196" t="s">
        <v>126</v>
      </c>
      <c r="E123" s="6"/>
    </row>
    <row r="124" spans="2:5" ht="34.5">
      <c r="B124" s="30" t="s">
        <v>361</v>
      </c>
      <c r="C124" s="70">
        <v>32007</v>
      </c>
      <c r="D124" s="190" t="s">
        <v>12</v>
      </c>
    </row>
    <row r="125" spans="2:5" ht="34.5">
      <c r="B125" s="279" t="s">
        <v>37</v>
      </c>
      <c r="C125" s="273" t="s">
        <v>357</v>
      </c>
      <c r="D125" s="509"/>
    </row>
    <row r="126" spans="2:5" ht="51.75">
      <c r="B126" s="279" t="s">
        <v>38</v>
      </c>
      <c r="C126" s="273" t="s">
        <v>358</v>
      </c>
      <c r="D126" s="510"/>
    </row>
    <row r="127" spans="2:5" ht="51.75">
      <c r="B127" s="279" t="s">
        <v>39</v>
      </c>
      <c r="C127" s="280" t="s">
        <v>114</v>
      </c>
      <c r="D127" s="510"/>
    </row>
    <row r="128" spans="2:5" ht="69">
      <c r="B128" s="279" t="s">
        <v>119</v>
      </c>
      <c r="C128" s="280" t="s">
        <v>118</v>
      </c>
      <c r="D128" s="510"/>
    </row>
    <row r="129" spans="1:5">
      <c r="B129" s="512" t="s">
        <v>40</v>
      </c>
      <c r="C129" s="512"/>
      <c r="D129" s="511"/>
    </row>
    <row r="130" spans="1:5" ht="38.450000000000003" customHeight="1">
      <c r="B130" s="506" t="s">
        <v>583</v>
      </c>
      <c r="C130" s="506"/>
      <c r="D130" s="89">
        <v>-1</v>
      </c>
    </row>
    <row r="131" spans="1:5">
      <c r="B131" s="28" t="s">
        <v>41</v>
      </c>
      <c r="C131" s="28"/>
      <c r="D131" s="86">
        <f>+'Հավելված N 2'!G177</f>
        <v>-621413.9</v>
      </c>
    </row>
    <row r="132" spans="1:5" ht="9.9499999999999993" customHeight="1"/>
    <row r="133" spans="1:5">
      <c r="B133" s="507" t="s">
        <v>3</v>
      </c>
      <c r="C133" s="508"/>
      <c r="D133" s="88"/>
      <c r="E133" s="8"/>
    </row>
    <row r="134" spans="1:5" s="8" customFormat="1" ht="69">
      <c r="B134" s="24" t="s">
        <v>35</v>
      </c>
      <c r="C134" s="70">
        <v>1183</v>
      </c>
      <c r="D134" s="196" t="s">
        <v>126</v>
      </c>
      <c r="E134" s="6"/>
    </row>
    <row r="135" spans="1:5" ht="34.5">
      <c r="B135" s="279" t="s">
        <v>361</v>
      </c>
      <c r="C135" s="260">
        <v>32009</v>
      </c>
      <c r="D135" s="190" t="s">
        <v>12</v>
      </c>
    </row>
    <row r="136" spans="1:5" ht="34.5">
      <c r="B136" s="279" t="s">
        <v>37</v>
      </c>
      <c r="C136" s="273" t="s">
        <v>359</v>
      </c>
      <c r="D136" s="509"/>
    </row>
    <row r="137" spans="1:5" ht="51.75">
      <c r="B137" s="279" t="s">
        <v>38</v>
      </c>
      <c r="C137" s="273" t="s">
        <v>360</v>
      </c>
      <c r="D137" s="510"/>
    </row>
    <row r="138" spans="1:5" ht="51.75">
      <c r="B138" s="279" t="s">
        <v>39</v>
      </c>
      <c r="C138" s="280" t="s">
        <v>114</v>
      </c>
      <c r="D138" s="510"/>
    </row>
    <row r="139" spans="1:5" ht="69">
      <c r="B139" s="279" t="s">
        <v>119</v>
      </c>
      <c r="C139" s="280" t="s">
        <v>118</v>
      </c>
      <c r="D139" s="510"/>
    </row>
    <row r="140" spans="1:5">
      <c r="B140" s="512" t="s">
        <v>40</v>
      </c>
      <c r="C140" s="512"/>
      <c r="D140" s="511"/>
    </row>
    <row r="141" spans="1:5">
      <c r="B141" s="28" t="s">
        <v>41</v>
      </c>
      <c r="C141" s="28"/>
      <c r="D141" s="86">
        <f>+'Հավելված N 2'!G188</f>
        <v>-592223.10000000009</v>
      </c>
    </row>
    <row r="142" spans="1:5" s="8" customFormat="1"/>
    <row r="143" spans="1:5" s="8" customFormat="1">
      <c r="A143" s="374"/>
      <c r="B143" s="299"/>
      <c r="C143" s="299"/>
      <c r="D143" s="299"/>
      <c r="E143" s="299"/>
    </row>
    <row r="144" spans="1:5" s="8" customFormat="1" ht="23.45" customHeight="1"/>
    <row r="145" spans="2:5" s="8" customFormat="1" ht="21.95" customHeight="1">
      <c r="B145" s="370"/>
      <c r="C145" s="370"/>
      <c r="D145" s="371" t="s">
        <v>588</v>
      </c>
      <c r="E145" s="370"/>
    </row>
    <row r="146" spans="2:5" s="8" customFormat="1" ht="38.85" customHeight="1">
      <c r="C146" s="296" t="s">
        <v>422</v>
      </c>
      <c r="E146" s="372"/>
    </row>
    <row r="147" spans="2:5" s="8" customFormat="1">
      <c r="B147" s="183" t="s">
        <v>127</v>
      </c>
      <c r="C147" s="183"/>
      <c r="D147" s="183"/>
      <c r="E147" s="182"/>
    </row>
    <row r="148" spans="2:5" s="8" customFormat="1"/>
    <row r="149" spans="2:5" s="8" customFormat="1"/>
    <row r="150" spans="2:5" s="8" customFormat="1">
      <c r="B150" s="373" t="s">
        <v>1</v>
      </c>
      <c r="C150" s="532" t="s">
        <v>2</v>
      </c>
      <c r="D150" s="533"/>
    </row>
    <row r="151" spans="2:5" s="8" customFormat="1">
      <c r="B151" s="85">
        <v>1183</v>
      </c>
      <c r="C151" s="24" t="s">
        <v>117</v>
      </c>
      <c r="D151" s="24"/>
    </row>
    <row r="152" spans="2:5" s="8" customFormat="1"/>
    <row r="153" spans="2:5" s="8" customFormat="1">
      <c r="B153" s="528" t="s">
        <v>3</v>
      </c>
      <c r="C153" s="529"/>
      <c r="D153" s="367"/>
    </row>
    <row r="154" spans="2:5" s="8" customFormat="1" ht="69">
      <c r="B154" s="24" t="s">
        <v>35</v>
      </c>
      <c r="C154" s="70">
        <v>1183</v>
      </c>
      <c r="D154" s="149" t="s">
        <v>100</v>
      </c>
    </row>
    <row r="155" spans="2:5" s="8" customFormat="1" ht="34.5">
      <c r="B155" s="15" t="s">
        <v>36</v>
      </c>
      <c r="C155" s="70">
        <v>32001</v>
      </c>
      <c r="D155" s="293" t="s">
        <v>12</v>
      </c>
    </row>
    <row r="156" spans="2:5" s="8" customFormat="1" ht="34.5">
      <c r="B156" s="15" t="s">
        <v>37</v>
      </c>
      <c r="C156" s="82" t="s">
        <v>139</v>
      </c>
      <c r="D156" s="437"/>
    </row>
    <row r="157" spans="2:5" s="8" customFormat="1" ht="75" customHeight="1">
      <c r="B157" s="15" t="s">
        <v>38</v>
      </c>
      <c r="C157" s="82" t="s">
        <v>142</v>
      </c>
      <c r="D157" s="438"/>
    </row>
    <row r="158" spans="2:5" s="8" customFormat="1" ht="51.75">
      <c r="B158" s="15" t="s">
        <v>39</v>
      </c>
      <c r="C158" s="368" t="s">
        <v>114</v>
      </c>
      <c r="D158" s="438"/>
    </row>
    <row r="159" spans="2:5" s="8" customFormat="1" ht="72" customHeight="1">
      <c r="B159" s="15" t="s">
        <v>119</v>
      </c>
      <c r="C159" s="368" t="s">
        <v>118</v>
      </c>
      <c r="D159" s="438"/>
    </row>
    <row r="160" spans="2:5" s="8" customFormat="1">
      <c r="B160" s="420" t="s">
        <v>40</v>
      </c>
      <c r="C160" s="420"/>
      <c r="D160" s="419"/>
    </row>
    <row r="161" spans="1:5" s="8" customFormat="1" ht="17.45" customHeight="1">
      <c r="B161" s="526" t="s">
        <v>135</v>
      </c>
      <c r="C161" s="527"/>
      <c r="D161" s="89">
        <v>15</v>
      </c>
    </row>
    <row r="162" spans="1:5" s="8" customFormat="1" ht="37.15" customHeight="1">
      <c r="B162" s="526" t="s">
        <v>125</v>
      </c>
      <c r="C162" s="527"/>
      <c r="D162" s="369">
        <v>15</v>
      </c>
    </row>
    <row r="163" spans="1:5" s="8" customFormat="1">
      <c r="B163" s="26" t="s">
        <v>41</v>
      </c>
      <c r="C163" s="26"/>
      <c r="D163" s="86">
        <f>+'Հավելված N 2'!G110</f>
        <v>230624.80000000002</v>
      </c>
    </row>
    <row r="164" spans="1:5" ht="11.45" customHeight="1"/>
    <row r="165" spans="1:5" s="8" customFormat="1">
      <c r="B165" s="528" t="s">
        <v>3</v>
      </c>
      <c r="C165" s="529"/>
      <c r="D165" s="367"/>
    </row>
    <row r="166" spans="1:5" s="8" customFormat="1" ht="69">
      <c r="B166" s="24" t="s">
        <v>35</v>
      </c>
      <c r="C166" s="70">
        <v>1183</v>
      </c>
      <c r="D166" s="149" t="s">
        <v>100</v>
      </c>
    </row>
    <row r="167" spans="1:5" s="8" customFormat="1" ht="34.5">
      <c r="B167" s="279" t="s">
        <v>361</v>
      </c>
      <c r="C167" s="260">
        <v>32012</v>
      </c>
      <c r="D167" s="293" t="s">
        <v>12</v>
      </c>
    </row>
    <row r="168" spans="1:5" s="8" customFormat="1" ht="34.5">
      <c r="B168" s="279" t="s">
        <v>37</v>
      </c>
      <c r="C168" s="300" t="s">
        <v>584</v>
      </c>
      <c r="D168" s="437"/>
    </row>
    <row r="169" spans="1:5" s="8" customFormat="1" ht="75" customHeight="1">
      <c r="B169" s="279" t="s">
        <v>38</v>
      </c>
      <c r="C169" s="300" t="s">
        <v>585</v>
      </c>
      <c r="D169" s="438"/>
    </row>
    <row r="170" spans="1:5" s="8" customFormat="1" ht="51.75">
      <c r="B170" s="279" t="s">
        <v>39</v>
      </c>
      <c r="C170" s="280" t="s">
        <v>114</v>
      </c>
      <c r="D170" s="438"/>
    </row>
    <row r="171" spans="1:5" s="8" customFormat="1" ht="72" customHeight="1">
      <c r="B171" s="279" t="s">
        <v>351</v>
      </c>
      <c r="C171" s="280" t="s">
        <v>118</v>
      </c>
      <c r="D171" s="438"/>
    </row>
    <row r="172" spans="1:5" s="8" customFormat="1">
      <c r="B172" s="420" t="s">
        <v>40</v>
      </c>
      <c r="C172" s="420"/>
      <c r="D172" s="419"/>
    </row>
    <row r="173" spans="1:5" s="8" customFormat="1" ht="17.45" customHeight="1">
      <c r="B173" s="506" t="s">
        <v>586</v>
      </c>
      <c r="C173" s="506"/>
      <c r="D173" s="89">
        <v>100</v>
      </c>
    </row>
    <row r="174" spans="1:5" s="8" customFormat="1">
      <c r="B174" s="26" t="s">
        <v>41</v>
      </c>
      <c r="C174" s="26"/>
      <c r="D174" s="86">
        <f>+'Հավելված N 2'!G197</f>
        <v>163000.4</v>
      </c>
    </row>
    <row r="176" spans="1:5">
      <c r="A176" s="79"/>
      <c r="B176" s="155"/>
      <c r="C176" s="155"/>
      <c r="D176" s="155"/>
      <c r="E176" s="155"/>
    </row>
    <row r="177" spans="2:5" ht="23.45" customHeight="1"/>
    <row r="178" spans="2:5" s="8" customFormat="1" ht="21.95" customHeight="1">
      <c r="B178" s="370"/>
      <c r="C178" s="370"/>
      <c r="D178" s="371" t="s">
        <v>218</v>
      </c>
      <c r="E178" s="370"/>
    </row>
    <row r="179" spans="2:5" s="8" customFormat="1" ht="38.85" customHeight="1">
      <c r="C179" s="296" t="s">
        <v>159</v>
      </c>
      <c r="E179" s="372"/>
    </row>
    <row r="180" spans="2:5" s="8" customFormat="1">
      <c r="B180" s="183" t="s">
        <v>127</v>
      </c>
      <c r="C180" s="183"/>
      <c r="D180" s="183"/>
      <c r="E180" s="182"/>
    </row>
    <row r="181" spans="2:5" s="8" customFormat="1"/>
    <row r="182" spans="2:5" s="8" customFormat="1"/>
    <row r="183" spans="2:5" s="8" customFormat="1">
      <c r="B183" s="373" t="s">
        <v>1</v>
      </c>
      <c r="C183" s="532" t="s">
        <v>2</v>
      </c>
      <c r="D183" s="533"/>
    </row>
    <row r="184" spans="2:5" s="8" customFormat="1">
      <c r="B184" s="85">
        <v>1183</v>
      </c>
      <c r="C184" s="24" t="s">
        <v>117</v>
      </c>
      <c r="D184" s="24"/>
    </row>
    <row r="185" spans="2:5" s="8" customFormat="1"/>
    <row r="186" spans="2:5" s="8" customFormat="1">
      <c r="B186" s="528" t="s">
        <v>3</v>
      </c>
      <c r="C186" s="529"/>
      <c r="D186" s="367"/>
    </row>
    <row r="187" spans="2:5" s="8" customFormat="1" ht="69">
      <c r="B187" s="24" t="s">
        <v>35</v>
      </c>
      <c r="C187" s="70">
        <v>1183</v>
      </c>
      <c r="D187" s="149" t="s">
        <v>100</v>
      </c>
    </row>
    <row r="188" spans="2:5" s="8" customFormat="1" ht="34.5">
      <c r="B188" s="15" t="s">
        <v>36</v>
      </c>
      <c r="C188" s="70">
        <v>32001</v>
      </c>
      <c r="D188" s="293" t="s">
        <v>12</v>
      </c>
    </row>
    <row r="189" spans="2:5" s="8" customFormat="1" ht="34.5">
      <c r="B189" s="15" t="s">
        <v>37</v>
      </c>
      <c r="C189" s="82" t="s">
        <v>139</v>
      </c>
      <c r="D189" s="437"/>
    </row>
    <row r="190" spans="2:5" s="8" customFormat="1" ht="75" customHeight="1">
      <c r="B190" s="15" t="s">
        <v>38</v>
      </c>
      <c r="C190" s="82" t="s">
        <v>142</v>
      </c>
      <c r="D190" s="438"/>
    </row>
    <row r="191" spans="2:5" s="8" customFormat="1" ht="51.75">
      <c r="B191" s="15" t="s">
        <v>39</v>
      </c>
      <c r="C191" s="368" t="s">
        <v>114</v>
      </c>
      <c r="D191" s="438"/>
    </row>
    <row r="192" spans="2:5" s="8" customFormat="1" ht="72" customHeight="1">
      <c r="B192" s="15" t="s">
        <v>119</v>
      </c>
      <c r="C192" s="368" t="s">
        <v>118</v>
      </c>
      <c r="D192" s="438"/>
    </row>
    <row r="193" spans="1:5" s="8" customFormat="1">
      <c r="B193" s="420" t="s">
        <v>40</v>
      </c>
      <c r="C193" s="420"/>
      <c r="D193" s="419"/>
    </row>
    <row r="194" spans="1:5" s="8" customFormat="1" ht="17.45" customHeight="1">
      <c r="B194" s="526" t="s">
        <v>135</v>
      </c>
      <c r="C194" s="527"/>
      <c r="D194" s="89">
        <v>7</v>
      </c>
    </row>
    <row r="195" spans="1:5" s="8" customFormat="1" ht="37.15" customHeight="1">
      <c r="B195" s="526" t="s">
        <v>125</v>
      </c>
      <c r="C195" s="527"/>
      <c r="D195" s="369">
        <v>7</v>
      </c>
    </row>
    <row r="196" spans="1:5" s="8" customFormat="1">
      <c r="B196" s="26" t="s">
        <v>41</v>
      </c>
      <c r="C196" s="26"/>
      <c r="D196" s="86">
        <f>+'Հավելված N 2'!G117</f>
        <v>128400.6</v>
      </c>
    </row>
    <row r="197" spans="1:5" s="255" customFormat="1">
      <c r="B197" s="8"/>
      <c r="C197" s="8"/>
      <c r="D197" s="8"/>
    </row>
    <row r="198" spans="1:5" s="255" customFormat="1">
      <c r="A198" s="285"/>
      <c r="B198" s="299"/>
      <c r="C198" s="299"/>
      <c r="D198" s="299"/>
      <c r="E198" s="286"/>
    </row>
    <row r="199" spans="1:5" s="255" customFormat="1" ht="23.45" customHeight="1">
      <c r="B199" s="8"/>
      <c r="C199" s="8"/>
      <c r="D199" s="8"/>
    </row>
    <row r="200" spans="1:5" s="255" customFormat="1" ht="21.95" customHeight="1">
      <c r="B200" s="370"/>
      <c r="C200" s="370"/>
      <c r="D200" s="371" t="s">
        <v>219</v>
      </c>
      <c r="E200" s="282"/>
    </row>
    <row r="201" spans="1:5" s="255" customFormat="1" ht="38.85" customHeight="1">
      <c r="B201" s="8"/>
      <c r="C201" s="296" t="s">
        <v>167</v>
      </c>
      <c r="D201" s="8"/>
      <c r="E201" s="283"/>
    </row>
    <row r="202" spans="1:5" s="255" customFormat="1">
      <c r="B202" s="183" t="s">
        <v>127</v>
      </c>
      <c r="C202" s="183"/>
      <c r="D202" s="183"/>
      <c r="E202" s="284"/>
    </row>
    <row r="203" spans="1:5" s="255" customFormat="1">
      <c r="B203" s="8"/>
      <c r="C203" s="8"/>
      <c r="D203" s="8"/>
    </row>
    <row r="204" spans="1:5" s="255" customFormat="1">
      <c r="B204" s="8"/>
      <c r="C204" s="8"/>
      <c r="D204" s="8"/>
    </row>
    <row r="205" spans="1:5" s="255" customFormat="1">
      <c r="B205" s="373" t="s">
        <v>1</v>
      </c>
      <c r="C205" s="532" t="s">
        <v>2</v>
      </c>
      <c r="D205" s="533"/>
    </row>
    <row r="206" spans="1:5" s="255" customFormat="1">
      <c r="B206" s="85">
        <v>1183</v>
      </c>
      <c r="C206" s="24" t="s">
        <v>117</v>
      </c>
      <c r="D206" s="24"/>
    </row>
    <row r="207" spans="1:5" s="255" customFormat="1">
      <c r="B207" s="8"/>
      <c r="C207" s="8"/>
      <c r="D207" s="8"/>
    </row>
    <row r="208" spans="1:5" s="255" customFormat="1">
      <c r="B208" s="528" t="s">
        <v>3</v>
      </c>
      <c r="C208" s="529"/>
      <c r="D208" s="367"/>
    </row>
    <row r="209" spans="1:5" s="255" customFormat="1" ht="69">
      <c r="B209" s="24" t="s">
        <v>35</v>
      </c>
      <c r="C209" s="70">
        <v>1183</v>
      </c>
      <c r="D209" s="149" t="s">
        <v>100</v>
      </c>
    </row>
    <row r="210" spans="1:5" s="255" customFormat="1" ht="34.5">
      <c r="B210" s="15" t="s">
        <v>36</v>
      </c>
      <c r="C210" s="70">
        <v>32001</v>
      </c>
      <c r="D210" s="293" t="s">
        <v>12</v>
      </c>
    </row>
    <row r="211" spans="1:5" s="255" customFormat="1" ht="34.5">
      <c r="B211" s="15" t="s">
        <v>37</v>
      </c>
      <c r="C211" s="82" t="s">
        <v>139</v>
      </c>
      <c r="D211" s="437"/>
    </row>
    <row r="212" spans="1:5" s="255" customFormat="1" ht="75" customHeight="1">
      <c r="B212" s="15" t="s">
        <v>38</v>
      </c>
      <c r="C212" s="82" t="s">
        <v>142</v>
      </c>
      <c r="D212" s="438"/>
    </row>
    <row r="213" spans="1:5" s="255" customFormat="1" ht="51.75">
      <c r="B213" s="15" t="s">
        <v>39</v>
      </c>
      <c r="C213" s="368" t="s">
        <v>114</v>
      </c>
      <c r="D213" s="438"/>
    </row>
    <row r="214" spans="1:5" s="255" customFormat="1" ht="72" customHeight="1">
      <c r="B214" s="15" t="s">
        <v>119</v>
      </c>
      <c r="C214" s="368" t="s">
        <v>118</v>
      </c>
      <c r="D214" s="438"/>
    </row>
    <row r="215" spans="1:5" s="255" customFormat="1">
      <c r="B215" s="420" t="s">
        <v>40</v>
      </c>
      <c r="C215" s="420"/>
      <c r="D215" s="419"/>
    </row>
    <row r="216" spans="1:5" s="255" customFormat="1" ht="17.45" customHeight="1">
      <c r="B216" s="526" t="s">
        <v>135</v>
      </c>
      <c r="C216" s="527"/>
      <c r="D216" s="89">
        <v>13</v>
      </c>
    </row>
    <row r="217" spans="1:5" s="255" customFormat="1" ht="37.15" customHeight="1">
      <c r="B217" s="526" t="s">
        <v>125</v>
      </c>
      <c r="C217" s="527"/>
      <c r="D217" s="369">
        <v>13</v>
      </c>
    </row>
    <row r="218" spans="1:5" s="255" customFormat="1">
      <c r="B218" s="26" t="s">
        <v>41</v>
      </c>
      <c r="C218" s="26"/>
      <c r="D218" s="86">
        <f>+'Հավելված N 2'!G124</f>
        <v>130801.19999999998</v>
      </c>
    </row>
    <row r="219" spans="1:5" s="255" customFormat="1">
      <c r="B219" s="8"/>
      <c r="C219" s="8"/>
      <c r="D219" s="8"/>
    </row>
    <row r="220" spans="1:5" s="255" customFormat="1">
      <c r="A220" s="285"/>
      <c r="B220" s="299"/>
      <c r="C220" s="299"/>
      <c r="D220" s="299"/>
      <c r="E220" s="286"/>
    </row>
    <row r="221" spans="1:5" s="255" customFormat="1" ht="23.45" customHeight="1">
      <c r="B221" s="8"/>
      <c r="C221" s="8"/>
      <c r="D221" s="8"/>
    </row>
    <row r="222" spans="1:5" s="255" customFormat="1" ht="21.95" customHeight="1">
      <c r="B222" s="370"/>
      <c r="C222" s="370"/>
      <c r="D222" s="371" t="s">
        <v>589</v>
      </c>
      <c r="E222" s="282"/>
    </row>
    <row r="223" spans="1:5" s="255" customFormat="1" ht="38.85" customHeight="1">
      <c r="B223" s="8"/>
      <c r="C223" s="296" t="s">
        <v>447</v>
      </c>
      <c r="D223" s="8"/>
      <c r="E223" s="283"/>
    </row>
    <row r="224" spans="1:5" s="255" customFormat="1">
      <c r="B224" s="183" t="s">
        <v>127</v>
      </c>
      <c r="C224" s="183"/>
      <c r="D224" s="183"/>
      <c r="E224" s="284"/>
    </row>
    <row r="225" spans="2:4" s="255" customFormat="1">
      <c r="B225" s="8"/>
      <c r="C225" s="8"/>
      <c r="D225" s="8"/>
    </row>
    <row r="226" spans="2:4" s="255" customFormat="1">
      <c r="B226" s="8"/>
      <c r="C226" s="8"/>
      <c r="D226" s="8"/>
    </row>
    <row r="227" spans="2:4" s="255" customFormat="1">
      <c r="B227" s="373" t="s">
        <v>1</v>
      </c>
      <c r="C227" s="532" t="s">
        <v>2</v>
      </c>
      <c r="D227" s="533"/>
    </row>
    <row r="228" spans="2:4" s="255" customFormat="1">
      <c r="B228" s="85">
        <v>1183</v>
      </c>
      <c r="C228" s="24" t="s">
        <v>117</v>
      </c>
      <c r="D228" s="24"/>
    </row>
    <row r="229" spans="2:4" s="255" customFormat="1">
      <c r="B229" s="8"/>
      <c r="C229" s="8"/>
      <c r="D229" s="8"/>
    </row>
    <row r="230" spans="2:4" s="255" customFormat="1">
      <c r="B230" s="528" t="s">
        <v>3</v>
      </c>
      <c r="C230" s="529"/>
      <c r="D230" s="367"/>
    </row>
    <row r="231" spans="2:4" s="255" customFormat="1" ht="69">
      <c r="B231" s="24" t="s">
        <v>35</v>
      </c>
      <c r="C231" s="70">
        <v>1183</v>
      </c>
      <c r="D231" s="149" t="s">
        <v>100</v>
      </c>
    </row>
    <row r="232" spans="2:4" s="255" customFormat="1" ht="34.5">
      <c r="B232" s="15" t="s">
        <v>36</v>
      </c>
      <c r="C232" s="70">
        <v>32001</v>
      </c>
      <c r="D232" s="293" t="s">
        <v>12</v>
      </c>
    </row>
    <row r="233" spans="2:4" s="255" customFormat="1" ht="34.5">
      <c r="B233" s="15" t="s">
        <v>37</v>
      </c>
      <c r="C233" s="82" t="s">
        <v>139</v>
      </c>
      <c r="D233" s="437"/>
    </row>
    <row r="234" spans="2:4" s="255" customFormat="1" ht="75" customHeight="1">
      <c r="B234" s="15" t="s">
        <v>38</v>
      </c>
      <c r="C234" s="82" t="s">
        <v>142</v>
      </c>
      <c r="D234" s="438"/>
    </row>
    <row r="235" spans="2:4" s="255" customFormat="1" ht="51.75">
      <c r="B235" s="15" t="s">
        <v>39</v>
      </c>
      <c r="C235" s="368" t="s">
        <v>114</v>
      </c>
      <c r="D235" s="438"/>
    </row>
    <row r="236" spans="2:4" s="255" customFormat="1" ht="72" customHeight="1">
      <c r="B236" s="15" t="s">
        <v>119</v>
      </c>
      <c r="C236" s="368" t="s">
        <v>118</v>
      </c>
      <c r="D236" s="438"/>
    </row>
    <row r="237" spans="2:4" s="255" customFormat="1">
      <c r="B237" s="420" t="s">
        <v>40</v>
      </c>
      <c r="C237" s="420"/>
      <c r="D237" s="419"/>
    </row>
    <row r="238" spans="2:4" s="255" customFormat="1" ht="17.45" customHeight="1">
      <c r="B238" s="526" t="s">
        <v>135</v>
      </c>
      <c r="C238" s="527"/>
      <c r="D238" s="89">
        <v>6</v>
      </c>
    </row>
    <row r="239" spans="2:4" s="255" customFormat="1" ht="37.15" customHeight="1">
      <c r="B239" s="526" t="s">
        <v>125</v>
      </c>
      <c r="C239" s="527"/>
      <c r="D239" s="369">
        <v>6</v>
      </c>
    </row>
    <row r="240" spans="2:4" s="255" customFormat="1">
      <c r="B240" s="26" t="s">
        <v>41</v>
      </c>
      <c r="C240" s="26"/>
      <c r="D240" s="86">
        <f>+'Հավելված N 2'!G131</f>
        <v>111248.3</v>
      </c>
    </row>
    <row r="241" spans="1:5" s="255" customFormat="1"/>
    <row r="242" spans="1:5" s="255" customFormat="1">
      <c r="A242" s="285"/>
      <c r="B242" s="286"/>
      <c r="C242" s="286"/>
      <c r="D242" s="286"/>
      <c r="E242" s="286"/>
    </row>
    <row r="243" spans="1:5" s="8" customFormat="1" ht="23.45" customHeight="1"/>
    <row r="244" spans="1:5" s="8" customFormat="1" ht="21.95" customHeight="1">
      <c r="B244" s="370"/>
      <c r="C244" s="370"/>
      <c r="D244" s="371" t="s">
        <v>591</v>
      </c>
      <c r="E244" s="370"/>
    </row>
    <row r="245" spans="1:5" s="8" customFormat="1" ht="38.85" customHeight="1">
      <c r="C245" s="296" t="s">
        <v>454</v>
      </c>
      <c r="E245" s="372"/>
    </row>
    <row r="246" spans="1:5" s="8" customFormat="1">
      <c r="B246" s="183" t="s">
        <v>127</v>
      </c>
      <c r="C246" s="183"/>
      <c r="D246" s="183"/>
      <c r="E246" s="182"/>
    </row>
    <row r="247" spans="1:5" s="8" customFormat="1"/>
    <row r="248" spans="1:5" s="8" customFormat="1"/>
    <row r="249" spans="1:5" s="8" customFormat="1">
      <c r="B249" s="373" t="s">
        <v>1</v>
      </c>
      <c r="C249" s="532" t="s">
        <v>2</v>
      </c>
      <c r="D249" s="533"/>
    </row>
    <row r="250" spans="1:5" s="8" customFormat="1">
      <c r="B250" s="85">
        <v>1183</v>
      </c>
      <c r="C250" s="24" t="s">
        <v>117</v>
      </c>
      <c r="D250" s="24"/>
    </row>
    <row r="251" spans="1:5" s="8" customFormat="1"/>
    <row r="252" spans="1:5" s="8" customFormat="1">
      <c r="B252" s="528" t="s">
        <v>3</v>
      </c>
      <c r="C252" s="529"/>
      <c r="D252" s="367"/>
    </row>
    <row r="253" spans="1:5" s="8" customFormat="1" ht="69">
      <c r="B253" s="24" t="s">
        <v>35</v>
      </c>
      <c r="C253" s="70">
        <v>1183</v>
      </c>
      <c r="D253" s="149" t="s">
        <v>100</v>
      </c>
    </row>
    <row r="254" spans="1:5" s="8" customFormat="1" ht="34.5">
      <c r="B254" s="15" t="s">
        <v>36</v>
      </c>
      <c r="C254" s="70">
        <v>32001</v>
      </c>
      <c r="D254" s="293" t="s">
        <v>12</v>
      </c>
    </row>
    <row r="255" spans="1:5" s="8" customFormat="1" ht="34.5">
      <c r="B255" s="15" t="s">
        <v>37</v>
      </c>
      <c r="C255" s="82" t="s">
        <v>139</v>
      </c>
      <c r="D255" s="437"/>
    </row>
    <row r="256" spans="1:5" s="8" customFormat="1" ht="75" customHeight="1">
      <c r="B256" s="15" t="s">
        <v>38</v>
      </c>
      <c r="C256" s="82" t="s">
        <v>142</v>
      </c>
      <c r="D256" s="438"/>
    </row>
    <row r="257" spans="1:5" s="8" customFormat="1" ht="51.75">
      <c r="B257" s="15" t="s">
        <v>39</v>
      </c>
      <c r="C257" s="368" t="s">
        <v>114</v>
      </c>
      <c r="D257" s="438"/>
    </row>
    <row r="258" spans="1:5" s="8" customFormat="1" ht="72" customHeight="1">
      <c r="B258" s="15" t="s">
        <v>119</v>
      </c>
      <c r="C258" s="368" t="s">
        <v>118</v>
      </c>
      <c r="D258" s="438"/>
    </row>
    <row r="259" spans="1:5" s="8" customFormat="1">
      <c r="B259" s="420" t="s">
        <v>40</v>
      </c>
      <c r="C259" s="420"/>
      <c r="D259" s="419"/>
    </row>
    <row r="260" spans="1:5" s="8" customFormat="1" ht="17.45" customHeight="1">
      <c r="B260" s="526" t="s">
        <v>135</v>
      </c>
      <c r="C260" s="527"/>
      <c r="D260" s="89">
        <v>17</v>
      </c>
    </row>
    <row r="261" spans="1:5" s="8" customFormat="1" ht="37.15" customHeight="1">
      <c r="B261" s="526" t="s">
        <v>125</v>
      </c>
      <c r="C261" s="527"/>
      <c r="D261" s="369">
        <v>17</v>
      </c>
    </row>
    <row r="262" spans="1:5" s="8" customFormat="1">
      <c r="B262" s="26" t="s">
        <v>41</v>
      </c>
      <c r="C262" s="26"/>
      <c r="D262" s="86">
        <f>+'Հավելված N 2'!G138</f>
        <v>99806.400000000009</v>
      </c>
    </row>
    <row r="263" spans="1:5" s="255" customFormat="1">
      <c r="B263" s="8"/>
      <c r="C263" s="8"/>
      <c r="D263" s="8"/>
    </row>
    <row r="264" spans="1:5" s="255" customFormat="1">
      <c r="A264" s="285"/>
      <c r="B264" s="299"/>
      <c r="C264" s="299"/>
      <c r="D264" s="299"/>
      <c r="E264" s="286"/>
    </row>
    <row r="265" spans="1:5" s="255" customFormat="1" ht="23.45" customHeight="1">
      <c r="B265" s="8"/>
      <c r="C265" s="8"/>
      <c r="D265" s="8"/>
    </row>
    <row r="266" spans="1:5" s="255" customFormat="1" ht="21.95" customHeight="1">
      <c r="B266" s="370"/>
      <c r="C266" s="370"/>
      <c r="D266" s="371" t="s">
        <v>220</v>
      </c>
      <c r="E266" s="282"/>
    </row>
    <row r="267" spans="1:5" s="255" customFormat="1" ht="38.85" customHeight="1">
      <c r="B267" s="8"/>
      <c r="C267" s="296" t="s">
        <v>183</v>
      </c>
      <c r="D267" s="8"/>
      <c r="E267" s="283"/>
    </row>
    <row r="268" spans="1:5" s="255" customFormat="1">
      <c r="B268" s="183" t="s">
        <v>127</v>
      </c>
      <c r="C268" s="183"/>
      <c r="D268" s="183"/>
      <c r="E268" s="284"/>
    </row>
    <row r="269" spans="1:5" s="255" customFormat="1">
      <c r="B269" s="8"/>
      <c r="C269" s="8"/>
      <c r="D269" s="8"/>
    </row>
    <row r="270" spans="1:5" s="255" customFormat="1">
      <c r="B270" s="8"/>
      <c r="C270" s="8"/>
      <c r="D270" s="8"/>
    </row>
    <row r="271" spans="1:5" s="255" customFormat="1">
      <c r="B271" s="373" t="s">
        <v>1</v>
      </c>
      <c r="C271" s="532" t="s">
        <v>2</v>
      </c>
      <c r="D271" s="533"/>
    </row>
    <row r="272" spans="1:5" s="255" customFormat="1">
      <c r="B272" s="85">
        <v>1183</v>
      </c>
      <c r="C272" s="24" t="s">
        <v>117</v>
      </c>
      <c r="D272" s="24"/>
    </row>
    <row r="273" spans="1:5" s="255" customFormat="1">
      <c r="B273" s="8"/>
      <c r="C273" s="8"/>
      <c r="D273" s="8"/>
    </row>
    <row r="274" spans="1:5" s="255" customFormat="1">
      <c r="B274" s="528" t="s">
        <v>3</v>
      </c>
      <c r="C274" s="529"/>
      <c r="D274" s="367"/>
    </row>
    <row r="275" spans="1:5" s="255" customFormat="1" ht="69">
      <c r="B275" s="24" t="s">
        <v>35</v>
      </c>
      <c r="C275" s="70">
        <v>1183</v>
      </c>
      <c r="D275" s="149" t="s">
        <v>100</v>
      </c>
    </row>
    <row r="276" spans="1:5" s="255" customFormat="1" ht="34.5">
      <c r="B276" s="15" t="s">
        <v>36</v>
      </c>
      <c r="C276" s="70">
        <v>32001</v>
      </c>
      <c r="D276" s="293" t="s">
        <v>12</v>
      </c>
    </row>
    <row r="277" spans="1:5" s="255" customFormat="1" ht="34.5">
      <c r="B277" s="15" t="s">
        <v>37</v>
      </c>
      <c r="C277" s="82" t="s">
        <v>139</v>
      </c>
      <c r="D277" s="437"/>
    </row>
    <row r="278" spans="1:5" s="255" customFormat="1" ht="75" customHeight="1">
      <c r="B278" s="15" t="s">
        <v>38</v>
      </c>
      <c r="C278" s="82" t="s">
        <v>142</v>
      </c>
      <c r="D278" s="438"/>
    </row>
    <row r="279" spans="1:5" s="255" customFormat="1" ht="51.75">
      <c r="B279" s="15" t="s">
        <v>39</v>
      </c>
      <c r="C279" s="368" t="s">
        <v>114</v>
      </c>
      <c r="D279" s="438"/>
    </row>
    <row r="280" spans="1:5" s="255" customFormat="1" ht="72" customHeight="1">
      <c r="B280" s="15" t="s">
        <v>119</v>
      </c>
      <c r="C280" s="368" t="s">
        <v>118</v>
      </c>
      <c r="D280" s="438"/>
    </row>
    <row r="281" spans="1:5" s="255" customFormat="1">
      <c r="B281" s="420" t="s">
        <v>40</v>
      </c>
      <c r="C281" s="420"/>
      <c r="D281" s="419"/>
    </row>
    <row r="282" spans="1:5" s="255" customFormat="1" ht="17.45" customHeight="1">
      <c r="B282" s="526" t="s">
        <v>135</v>
      </c>
      <c r="C282" s="527"/>
      <c r="D282" s="89">
        <v>6</v>
      </c>
    </row>
    <row r="283" spans="1:5" s="255" customFormat="1" ht="37.15" customHeight="1">
      <c r="B283" s="526" t="s">
        <v>125</v>
      </c>
      <c r="C283" s="527"/>
      <c r="D283" s="369">
        <v>6</v>
      </c>
    </row>
    <row r="284" spans="1:5" s="255" customFormat="1">
      <c r="B284" s="26" t="s">
        <v>41</v>
      </c>
      <c r="C284" s="26"/>
      <c r="D284" s="86">
        <f>+'Հավելված N 2'!G145</f>
        <v>164041.9</v>
      </c>
    </row>
    <row r="285" spans="1:5" s="255" customFormat="1"/>
    <row r="286" spans="1:5" s="255" customFormat="1">
      <c r="A286" s="285"/>
      <c r="B286" s="286"/>
      <c r="C286" s="286"/>
      <c r="D286" s="286"/>
      <c r="E286" s="286"/>
    </row>
    <row r="287" spans="1:5" s="8" customFormat="1" ht="23.45" customHeight="1"/>
    <row r="288" spans="1:5" s="8" customFormat="1" ht="21.95" customHeight="1">
      <c r="B288" s="370"/>
      <c r="C288" s="370"/>
      <c r="D288" s="371" t="s">
        <v>221</v>
      </c>
      <c r="E288" s="370"/>
    </row>
    <row r="289" spans="2:5" s="8" customFormat="1" ht="38.85" customHeight="1">
      <c r="C289" s="296" t="s">
        <v>205</v>
      </c>
      <c r="E289" s="372"/>
    </row>
    <row r="290" spans="2:5" s="8" customFormat="1">
      <c r="B290" s="183" t="s">
        <v>127</v>
      </c>
      <c r="C290" s="183"/>
      <c r="D290" s="183"/>
      <c r="E290" s="182"/>
    </row>
    <row r="291" spans="2:5" s="8" customFormat="1"/>
    <row r="292" spans="2:5" s="8" customFormat="1"/>
    <row r="293" spans="2:5" s="8" customFormat="1">
      <c r="B293" s="373" t="s">
        <v>1</v>
      </c>
      <c r="C293" s="532" t="s">
        <v>2</v>
      </c>
      <c r="D293" s="533"/>
    </row>
    <row r="294" spans="2:5" s="8" customFormat="1">
      <c r="B294" s="85">
        <v>1183</v>
      </c>
      <c r="C294" s="24" t="s">
        <v>117</v>
      </c>
      <c r="D294" s="24"/>
    </row>
    <row r="295" spans="2:5" s="8" customFormat="1"/>
    <row r="296" spans="2:5" s="8" customFormat="1">
      <c r="B296" s="528" t="s">
        <v>3</v>
      </c>
      <c r="C296" s="529"/>
      <c r="D296" s="367"/>
    </row>
    <row r="297" spans="2:5" s="8" customFormat="1" ht="69">
      <c r="B297" s="24" t="s">
        <v>35</v>
      </c>
      <c r="C297" s="70">
        <v>1183</v>
      </c>
      <c r="D297" s="149" t="s">
        <v>100</v>
      </c>
    </row>
    <row r="298" spans="2:5" s="8" customFormat="1" ht="34.5">
      <c r="B298" s="15" t="s">
        <v>36</v>
      </c>
      <c r="C298" s="70">
        <v>32001</v>
      </c>
      <c r="D298" s="293" t="s">
        <v>12</v>
      </c>
    </row>
    <row r="299" spans="2:5" s="8" customFormat="1" ht="34.5">
      <c r="B299" s="15" t="s">
        <v>37</v>
      </c>
      <c r="C299" s="82" t="s">
        <v>139</v>
      </c>
      <c r="D299" s="437"/>
    </row>
    <row r="300" spans="2:5" s="8" customFormat="1" ht="75" customHeight="1">
      <c r="B300" s="15" t="s">
        <v>38</v>
      </c>
      <c r="C300" s="82" t="s">
        <v>142</v>
      </c>
      <c r="D300" s="438"/>
    </row>
    <row r="301" spans="2:5" s="8" customFormat="1" ht="51.75">
      <c r="B301" s="15" t="s">
        <v>39</v>
      </c>
      <c r="C301" s="368" t="s">
        <v>114</v>
      </c>
      <c r="D301" s="438"/>
    </row>
    <row r="302" spans="2:5" s="8" customFormat="1" ht="72" customHeight="1">
      <c r="B302" s="15" t="s">
        <v>119</v>
      </c>
      <c r="C302" s="368" t="s">
        <v>118</v>
      </c>
      <c r="D302" s="438"/>
    </row>
    <row r="303" spans="2:5" s="8" customFormat="1">
      <c r="B303" s="420" t="s">
        <v>40</v>
      </c>
      <c r="C303" s="420"/>
      <c r="D303" s="419"/>
    </row>
    <row r="304" spans="2:5" s="8" customFormat="1" ht="17.45" customHeight="1">
      <c r="B304" s="526" t="s">
        <v>135</v>
      </c>
      <c r="C304" s="527"/>
      <c r="D304" s="89">
        <v>21</v>
      </c>
    </row>
    <row r="305" spans="1:5" s="8" customFormat="1" ht="37.15" customHeight="1">
      <c r="B305" s="526" t="s">
        <v>125</v>
      </c>
      <c r="C305" s="527"/>
      <c r="D305" s="369">
        <v>21</v>
      </c>
    </row>
    <row r="306" spans="1:5" s="8" customFormat="1">
      <c r="B306" s="26" t="s">
        <v>41</v>
      </c>
      <c r="C306" s="26"/>
      <c r="D306" s="86">
        <f>+'Հավելված N 2'!G152</f>
        <v>531029</v>
      </c>
    </row>
    <row r="308" spans="1:5">
      <c r="A308" s="79"/>
      <c r="B308" s="301"/>
      <c r="C308" s="301"/>
      <c r="D308" s="301"/>
      <c r="E308" s="301"/>
    </row>
    <row r="309" spans="1:5" ht="23.45" customHeight="1"/>
    <row r="310" spans="1:5" s="8" customFormat="1" ht="21.95" customHeight="1">
      <c r="B310" s="370"/>
      <c r="C310" s="370"/>
      <c r="D310" s="371" t="s">
        <v>590</v>
      </c>
      <c r="E310" s="370"/>
    </row>
    <row r="311" spans="1:5" s="8" customFormat="1" ht="38.85" customHeight="1">
      <c r="C311" s="296" t="s">
        <v>574</v>
      </c>
      <c r="E311" s="372"/>
    </row>
    <row r="312" spans="1:5" s="8" customFormat="1">
      <c r="B312" s="183" t="s">
        <v>127</v>
      </c>
      <c r="C312" s="183"/>
      <c r="D312" s="183"/>
      <c r="E312" s="182"/>
    </row>
    <row r="313" spans="1:5" s="8" customFormat="1"/>
    <row r="314" spans="1:5" s="8" customFormat="1"/>
    <row r="315" spans="1:5" s="8" customFormat="1">
      <c r="B315" s="373" t="s">
        <v>1</v>
      </c>
      <c r="C315" s="532" t="s">
        <v>2</v>
      </c>
      <c r="D315" s="533"/>
    </row>
    <row r="316" spans="1:5" s="8" customFormat="1">
      <c r="B316" s="85">
        <v>1183</v>
      </c>
      <c r="C316" s="24" t="s">
        <v>117</v>
      </c>
      <c r="D316" s="24"/>
    </row>
    <row r="317" spans="1:5" s="8" customFormat="1"/>
    <row r="318" spans="1:5" s="8" customFormat="1">
      <c r="B318" s="528" t="s">
        <v>3</v>
      </c>
      <c r="C318" s="529"/>
      <c r="D318" s="367"/>
    </row>
    <row r="319" spans="1:5" s="8" customFormat="1" ht="69">
      <c r="B319" s="24" t="s">
        <v>35</v>
      </c>
      <c r="C319" s="70">
        <v>1183</v>
      </c>
      <c r="D319" s="149" t="s">
        <v>100</v>
      </c>
    </row>
    <row r="320" spans="1:5" s="8" customFormat="1" ht="34.5">
      <c r="B320" s="279" t="s">
        <v>361</v>
      </c>
      <c r="C320" s="260">
        <v>32012</v>
      </c>
      <c r="D320" s="293" t="s">
        <v>12</v>
      </c>
    </row>
    <row r="321" spans="1:5" s="8" customFormat="1" ht="34.5">
      <c r="B321" s="279" t="s">
        <v>37</v>
      </c>
      <c r="C321" s="300" t="s">
        <v>584</v>
      </c>
      <c r="D321" s="437"/>
    </row>
    <row r="322" spans="1:5" s="8" customFormat="1" ht="75" customHeight="1">
      <c r="B322" s="279" t="s">
        <v>38</v>
      </c>
      <c r="C322" s="300" t="s">
        <v>585</v>
      </c>
      <c r="D322" s="438"/>
    </row>
    <row r="323" spans="1:5" s="8" customFormat="1" ht="51.75">
      <c r="B323" s="279" t="s">
        <v>39</v>
      </c>
      <c r="C323" s="280" t="s">
        <v>114</v>
      </c>
      <c r="D323" s="438"/>
    </row>
    <row r="324" spans="1:5" s="8" customFormat="1" ht="72" customHeight="1">
      <c r="B324" s="279" t="s">
        <v>351</v>
      </c>
      <c r="C324" s="280" t="s">
        <v>118</v>
      </c>
      <c r="D324" s="438"/>
    </row>
    <row r="325" spans="1:5" s="8" customFormat="1">
      <c r="B325" s="420" t="s">
        <v>40</v>
      </c>
      <c r="C325" s="420"/>
      <c r="D325" s="419"/>
    </row>
    <row r="326" spans="1:5" s="8" customFormat="1" ht="17.45" customHeight="1">
      <c r="B326" s="506" t="s">
        <v>586</v>
      </c>
      <c r="C326" s="506"/>
      <c r="D326" s="89">
        <v>1</v>
      </c>
    </row>
    <row r="327" spans="1:5" s="8" customFormat="1">
      <c r="B327" s="26" t="s">
        <v>41</v>
      </c>
      <c r="C327" s="26"/>
      <c r="D327" s="86">
        <f>+'Հավելված N 2'!G204</f>
        <v>3200</v>
      </c>
    </row>
    <row r="328" spans="1:5" s="8" customFormat="1"/>
    <row r="329" spans="1:5" s="8" customFormat="1">
      <c r="A329" s="374"/>
      <c r="B329" s="299"/>
      <c r="C329" s="299"/>
      <c r="D329" s="299"/>
      <c r="E329" s="299"/>
    </row>
    <row r="330" spans="1:5" s="8" customFormat="1" ht="23.45" customHeight="1"/>
    <row r="331" spans="1:5" s="8" customFormat="1" ht="21.95" customHeight="1">
      <c r="B331" s="370"/>
      <c r="C331" s="370"/>
      <c r="D331" s="371" t="s">
        <v>587</v>
      </c>
      <c r="E331" s="370"/>
    </row>
    <row r="332" spans="1:5" s="8" customFormat="1" ht="38.85" customHeight="1">
      <c r="C332" s="296" t="s">
        <v>508</v>
      </c>
      <c r="E332" s="372"/>
    </row>
    <row r="333" spans="1:5" s="8" customFormat="1">
      <c r="B333" s="183" t="s">
        <v>127</v>
      </c>
      <c r="C333" s="183"/>
      <c r="D333" s="183"/>
      <c r="E333" s="182"/>
    </row>
    <row r="334" spans="1:5" s="8" customFormat="1"/>
    <row r="335" spans="1:5" s="8" customFormat="1"/>
    <row r="336" spans="1:5" s="8" customFormat="1">
      <c r="B336" s="373" t="s">
        <v>1</v>
      </c>
      <c r="C336" s="532" t="s">
        <v>2</v>
      </c>
      <c r="D336" s="533"/>
    </row>
    <row r="337" spans="2:4" s="8" customFormat="1">
      <c r="B337" s="85">
        <v>1183</v>
      </c>
      <c r="C337" s="24" t="s">
        <v>117</v>
      </c>
      <c r="D337" s="24"/>
    </row>
    <row r="338" spans="2:4" s="8" customFormat="1"/>
    <row r="339" spans="2:4" s="8" customFormat="1">
      <c r="B339" s="528" t="s">
        <v>3</v>
      </c>
      <c r="C339" s="529"/>
      <c r="D339" s="367"/>
    </row>
    <row r="340" spans="2:4" s="8" customFormat="1" ht="69">
      <c r="B340" s="24" t="s">
        <v>35</v>
      </c>
      <c r="C340" s="70">
        <v>1183</v>
      </c>
      <c r="D340" s="149" t="s">
        <v>100</v>
      </c>
    </row>
    <row r="341" spans="2:4" s="8" customFormat="1" ht="34.5">
      <c r="B341" s="15" t="s">
        <v>36</v>
      </c>
      <c r="C341" s="70">
        <v>32001</v>
      </c>
      <c r="D341" s="293" t="s">
        <v>12</v>
      </c>
    </row>
    <row r="342" spans="2:4" s="8" customFormat="1" ht="34.5">
      <c r="B342" s="15" t="s">
        <v>37</v>
      </c>
      <c r="C342" s="82" t="s">
        <v>139</v>
      </c>
      <c r="D342" s="437"/>
    </row>
    <row r="343" spans="2:4" s="8" customFormat="1" ht="75" customHeight="1">
      <c r="B343" s="15" t="s">
        <v>38</v>
      </c>
      <c r="C343" s="82" t="s">
        <v>142</v>
      </c>
      <c r="D343" s="438"/>
    </row>
    <row r="344" spans="2:4" s="8" customFormat="1" ht="51.75">
      <c r="B344" s="15" t="s">
        <v>39</v>
      </c>
      <c r="C344" s="368" t="s">
        <v>114</v>
      </c>
      <c r="D344" s="438"/>
    </row>
    <row r="345" spans="2:4" s="8" customFormat="1" ht="72" customHeight="1">
      <c r="B345" s="15" t="s">
        <v>119</v>
      </c>
      <c r="C345" s="368" t="s">
        <v>118</v>
      </c>
      <c r="D345" s="438"/>
    </row>
    <row r="346" spans="2:4" s="8" customFormat="1">
      <c r="B346" s="420" t="s">
        <v>40</v>
      </c>
      <c r="C346" s="420"/>
      <c r="D346" s="419"/>
    </row>
    <row r="347" spans="2:4" s="8" customFormat="1" ht="17.45" customHeight="1">
      <c r="B347" s="526" t="s">
        <v>135</v>
      </c>
      <c r="C347" s="527"/>
      <c r="D347" s="89">
        <v>11</v>
      </c>
    </row>
    <row r="348" spans="2:4" s="8" customFormat="1" ht="37.15" customHeight="1">
      <c r="B348" s="526" t="s">
        <v>125</v>
      </c>
      <c r="C348" s="527"/>
      <c r="D348" s="369">
        <v>11</v>
      </c>
    </row>
    <row r="349" spans="2:4" s="8" customFormat="1">
      <c r="B349" s="26" t="s">
        <v>41</v>
      </c>
      <c r="C349" s="26"/>
      <c r="D349" s="86">
        <f>+'Հավելված N 2'!G159</f>
        <v>281286.40000000008</v>
      </c>
    </row>
  </sheetData>
  <mergeCells count="102">
    <mergeCell ref="B15:C15"/>
    <mergeCell ref="D18:D22"/>
    <mergeCell ref="B22:C22"/>
    <mergeCell ref="B99:C99"/>
    <mergeCell ref="D102:D106"/>
    <mergeCell ref="B106:C106"/>
    <mergeCell ref="D92:D96"/>
    <mergeCell ref="B96:C96"/>
    <mergeCell ref="B89:C89"/>
    <mergeCell ref="D79:D83"/>
    <mergeCell ref="B83:C83"/>
    <mergeCell ref="B76:C76"/>
    <mergeCell ref="B46:C46"/>
    <mergeCell ref="B47:C47"/>
    <mergeCell ref="B48:C48"/>
    <mergeCell ref="B34:C34"/>
    <mergeCell ref="B35:C35"/>
    <mergeCell ref="B38:C38"/>
    <mergeCell ref="D41:D45"/>
    <mergeCell ref="B45:C45"/>
    <mergeCell ref="B25:C25"/>
    <mergeCell ref="D28:D32"/>
    <mergeCell ref="B32:C32"/>
    <mergeCell ref="B33:C33"/>
    <mergeCell ref="B304:C304"/>
    <mergeCell ref="C205:D205"/>
    <mergeCell ref="B208:C208"/>
    <mergeCell ref="D211:D215"/>
    <mergeCell ref="B215:C215"/>
    <mergeCell ref="B216:C216"/>
    <mergeCell ref="B217:C217"/>
    <mergeCell ref="C271:D271"/>
    <mergeCell ref="B274:C274"/>
    <mergeCell ref="D277:D281"/>
    <mergeCell ref="B281:C281"/>
    <mergeCell ref="B282:C282"/>
    <mergeCell ref="B283:C283"/>
    <mergeCell ref="C293:D293"/>
    <mergeCell ref="B296:C296"/>
    <mergeCell ref="D299:D303"/>
    <mergeCell ref="B303:C303"/>
    <mergeCell ref="B261:C261"/>
    <mergeCell ref="D233:D237"/>
    <mergeCell ref="B237:C237"/>
    <mergeCell ref="B238:C238"/>
    <mergeCell ref="B239:C239"/>
    <mergeCell ref="C249:D249"/>
    <mergeCell ref="B252:C252"/>
    <mergeCell ref="B305:C305"/>
    <mergeCell ref="C336:D336"/>
    <mergeCell ref="B339:C339"/>
    <mergeCell ref="D342:D346"/>
    <mergeCell ref="B346:C346"/>
    <mergeCell ref="B347:C347"/>
    <mergeCell ref="B348:C348"/>
    <mergeCell ref="C315:D315"/>
    <mergeCell ref="B318:C318"/>
    <mergeCell ref="D321:D325"/>
    <mergeCell ref="B325:C325"/>
    <mergeCell ref="B326:C326"/>
    <mergeCell ref="B165:C165"/>
    <mergeCell ref="D168:D172"/>
    <mergeCell ref="B194:C194"/>
    <mergeCell ref="B195:C195"/>
    <mergeCell ref="B122:C122"/>
    <mergeCell ref="D125:D129"/>
    <mergeCell ref="B129:C129"/>
    <mergeCell ref="B133:C133"/>
    <mergeCell ref="D136:D140"/>
    <mergeCell ref="B140:C140"/>
    <mergeCell ref="C183:D183"/>
    <mergeCell ref="B186:C186"/>
    <mergeCell ref="D189:D193"/>
    <mergeCell ref="B172:C172"/>
    <mergeCell ref="B173:C173"/>
    <mergeCell ref="B160:C160"/>
    <mergeCell ref="B161:C161"/>
    <mergeCell ref="B162:C162"/>
    <mergeCell ref="D255:D259"/>
    <mergeCell ref="B259:C259"/>
    <mergeCell ref="B260:C260"/>
    <mergeCell ref="B9:D9"/>
    <mergeCell ref="C1:D1"/>
    <mergeCell ref="C2:D2"/>
    <mergeCell ref="C3:D3"/>
    <mergeCell ref="B5:D5"/>
    <mergeCell ref="A7:D7"/>
    <mergeCell ref="C227:D227"/>
    <mergeCell ref="B230:C230"/>
    <mergeCell ref="B62:C62"/>
    <mergeCell ref="D65:D69"/>
    <mergeCell ref="B69:C69"/>
    <mergeCell ref="B70:C70"/>
    <mergeCell ref="B193:C193"/>
    <mergeCell ref="C109:D109"/>
    <mergeCell ref="B112:C112"/>
    <mergeCell ref="D115:D119"/>
    <mergeCell ref="B119:C119"/>
    <mergeCell ref="B130:C130"/>
    <mergeCell ref="C150:D150"/>
    <mergeCell ref="B153:C153"/>
    <mergeCell ref="D156:D1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8"/>
  <sheetViews>
    <sheetView tabSelected="1" topLeftCell="A460" zoomScaleNormal="100" workbookViewId="0">
      <selection activeCell="A262" sqref="A262:XFD263"/>
    </sheetView>
  </sheetViews>
  <sheetFormatPr defaultColWidth="9.28515625" defaultRowHeight="17.25"/>
  <cols>
    <col min="1" max="4" width="18.28515625" style="8" customWidth="1"/>
    <col min="5" max="6" width="14.28515625" style="8" customWidth="1"/>
    <col min="7" max="7" width="19.85546875" style="103" bestFit="1" customWidth="1"/>
    <col min="8" max="8" width="14.28515625" style="8" customWidth="1"/>
    <col min="9" max="9" width="30.28515625" style="8" customWidth="1"/>
    <col min="10" max="10" width="19.5703125" style="8" customWidth="1"/>
    <col min="11" max="11" width="9.28515625" style="8"/>
    <col min="12" max="13" width="11" style="8" bestFit="1" customWidth="1"/>
    <col min="14" max="16384" width="9.28515625" style="8"/>
  </cols>
  <sheetData>
    <row r="1" spans="1:11" ht="37.5" customHeight="1">
      <c r="H1" s="422" t="s">
        <v>216</v>
      </c>
      <c r="I1" s="422"/>
    </row>
    <row r="2" spans="1:11" ht="17.45" customHeight="1">
      <c r="H2" s="423" t="s">
        <v>131</v>
      </c>
      <c r="I2" s="423"/>
    </row>
    <row r="3" spans="1:11" ht="17.45" customHeight="1">
      <c r="H3" s="423" t="s">
        <v>9</v>
      </c>
      <c r="I3" s="423"/>
    </row>
    <row r="4" spans="1:11" ht="13.5" customHeight="1">
      <c r="I4" s="140"/>
      <c r="J4" s="103"/>
      <c r="K4" s="103"/>
    </row>
    <row r="5" spans="1:11" ht="42.95" customHeight="1">
      <c r="A5" s="426" t="s">
        <v>156</v>
      </c>
      <c r="B5" s="426"/>
      <c r="C5" s="426"/>
      <c r="D5" s="426"/>
      <c r="E5" s="426"/>
      <c r="F5" s="426"/>
      <c r="G5" s="426"/>
      <c r="H5" s="426"/>
      <c r="I5" s="426"/>
    </row>
    <row r="6" spans="1:11" ht="15.95" customHeight="1">
      <c r="A6" s="561"/>
      <c r="B6" s="561"/>
      <c r="C6" s="561"/>
      <c r="D6" s="561"/>
      <c r="E6" s="561"/>
      <c r="F6" s="561"/>
      <c r="G6" s="561"/>
      <c r="H6" s="561"/>
      <c r="I6" s="561"/>
    </row>
    <row r="7" spans="1:11" ht="101.45" customHeight="1">
      <c r="A7" s="435" t="s">
        <v>72</v>
      </c>
      <c r="B7" s="552" t="s">
        <v>73</v>
      </c>
      <c r="C7" s="553"/>
      <c r="D7" s="554"/>
      <c r="E7" s="435" t="s">
        <v>74</v>
      </c>
      <c r="F7" s="435" t="s">
        <v>75</v>
      </c>
      <c r="G7" s="564" t="s">
        <v>76</v>
      </c>
      <c r="H7" s="562" t="s">
        <v>155</v>
      </c>
      <c r="I7" s="563"/>
    </row>
    <row r="8" spans="1:11" ht="35.450000000000003" customHeight="1">
      <c r="A8" s="435"/>
      <c r="B8" s="555"/>
      <c r="C8" s="556"/>
      <c r="D8" s="557"/>
      <c r="E8" s="435"/>
      <c r="F8" s="435"/>
      <c r="G8" s="564"/>
      <c r="H8" s="104" t="s">
        <v>77</v>
      </c>
      <c r="I8" s="31" t="s">
        <v>78</v>
      </c>
    </row>
    <row r="9" spans="1:11">
      <c r="A9" s="105">
        <v>1</v>
      </c>
      <c r="B9" s="558">
        <v>2</v>
      </c>
      <c r="C9" s="559"/>
      <c r="D9" s="560"/>
      <c r="E9" s="139">
        <v>3</v>
      </c>
      <c r="F9" s="139">
        <v>4</v>
      </c>
      <c r="G9" s="141">
        <v>5</v>
      </c>
      <c r="H9" s="139">
        <v>6</v>
      </c>
      <c r="I9" s="105">
        <v>7</v>
      </c>
    </row>
    <row r="10" spans="1:11" ht="45" customHeight="1">
      <c r="A10" s="543" t="s">
        <v>71</v>
      </c>
      <c r="B10" s="543"/>
      <c r="C10" s="543"/>
      <c r="D10" s="543"/>
      <c r="E10" s="543"/>
      <c r="F10" s="543"/>
      <c r="G10" s="543"/>
      <c r="H10" s="543"/>
      <c r="I10" s="119">
        <f>+I11</f>
        <v>-1704321.5</v>
      </c>
      <c r="J10" s="93"/>
    </row>
    <row r="11" spans="1:11">
      <c r="A11" s="117" t="s">
        <v>80</v>
      </c>
      <c r="B11" s="117" t="s">
        <v>81</v>
      </c>
      <c r="C11" s="117" t="s">
        <v>82</v>
      </c>
      <c r="D11" s="544" t="s">
        <v>45</v>
      </c>
      <c r="E11" s="545"/>
      <c r="F11" s="545"/>
      <c r="G11" s="545"/>
      <c r="H11" s="546"/>
      <c r="I11" s="118">
        <f>+I12+I15+I21+I29+I35+I41+I88</f>
        <v>-1704321.5</v>
      </c>
      <c r="J11" s="43"/>
    </row>
    <row r="12" spans="1:11" s="165" customFormat="1" ht="54.95" customHeight="1">
      <c r="A12" s="163" t="s">
        <v>329</v>
      </c>
      <c r="B12" s="548" t="s">
        <v>330</v>
      </c>
      <c r="C12" s="548"/>
      <c r="D12" s="548"/>
      <c r="E12" s="548"/>
      <c r="F12" s="548"/>
      <c r="G12" s="548"/>
      <c r="H12" s="548"/>
      <c r="I12" s="164">
        <f>+I13</f>
        <v>-25649.4</v>
      </c>
    </row>
    <row r="13" spans="1:11" s="40" customFormat="1" ht="20.85" customHeight="1">
      <c r="A13" s="191"/>
      <c r="B13" s="540" t="s">
        <v>86</v>
      </c>
      <c r="C13" s="541"/>
      <c r="D13" s="542"/>
      <c r="E13" s="41" t="s">
        <v>85</v>
      </c>
      <c r="F13" s="41" t="s">
        <v>85</v>
      </c>
      <c r="G13" s="41" t="s">
        <v>85</v>
      </c>
      <c r="H13" s="42"/>
      <c r="I13" s="39">
        <f>+I14</f>
        <v>-25649.4</v>
      </c>
    </row>
    <row r="14" spans="1:11" s="202" customFormat="1">
      <c r="A14" s="192" t="s">
        <v>331</v>
      </c>
      <c r="B14" s="537" t="s">
        <v>214</v>
      </c>
      <c r="C14" s="537"/>
      <c r="D14" s="537"/>
      <c r="E14" s="149" t="s">
        <v>79</v>
      </c>
      <c r="F14" s="149" t="s">
        <v>84</v>
      </c>
      <c r="G14" s="238">
        <v>25649400</v>
      </c>
      <c r="H14" s="240">
        <v>-1</v>
      </c>
      <c r="I14" s="239">
        <v>-25649.4</v>
      </c>
    </row>
    <row r="15" spans="1:11" s="165" customFormat="1" ht="54.95" customHeight="1">
      <c r="A15" s="163" t="s">
        <v>273</v>
      </c>
      <c r="B15" s="548" t="s">
        <v>274</v>
      </c>
      <c r="C15" s="548"/>
      <c r="D15" s="548"/>
      <c r="E15" s="548"/>
      <c r="F15" s="548"/>
      <c r="G15" s="548"/>
      <c r="H15" s="548"/>
      <c r="I15" s="164">
        <f>+I16+I18</f>
        <v>-37995.599999999999</v>
      </c>
    </row>
    <row r="16" spans="1:11" s="56" customFormat="1" ht="20.85" customHeight="1">
      <c r="A16" s="57"/>
      <c r="B16" s="540" t="s">
        <v>83</v>
      </c>
      <c r="C16" s="541"/>
      <c r="D16" s="542"/>
      <c r="E16" s="41"/>
      <c r="F16" s="41"/>
      <c r="G16" s="41"/>
      <c r="H16" s="58"/>
      <c r="I16" s="39">
        <f>+I17</f>
        <v>-37000</v>
      </c>
    </row>
    <row r="17" spans="1:10" s="170" customFormat="1">
      <c r="A17" s="189" t="s">
        <v>275</v>
      </c>
      <c r="B17" s="537" t="s">
        <v>223</v>
      </c>
      <c r="C17" s="537"/>
      <c r="D17" s="537"/>
      <c r="E17" s="149" t="s">
        <v>210</v>
      </c>
      <c r="F17" s="166" t="s">
        <v>84</v>
      </c>
      <c r="G17" s="167"/>
      <c r="H17" s="168"/>
      <c r="I17" s="169">
        <v>-37000</v>
      </c>
    </row>
    <row r="18" spans="1:10" s="40" customFormat="1" ht="20.85" customHeight="1">
      <c r="A18" s="292"/>
      <c r="B18" s="540" t="s">
        <v>86</v>
      </c>
      <c r="C18" s="541"/>
      <c r="D18" s="542"/>
      <c r="E18" s="41" t="s">
        <v>85</v>
      </c>
      <c r="F18" s="41" t="s">
        <v>85</v>
      </c>
      <c r="G18" s="41" t="s">
        <v>85</v>
      </c>
      <c r="H18" s="42"/>
      <c r="I18" s="39">
        <f>SUM(I19:I20)</f>
        <v>-995.6</v>
      </c>
    </row>
    <row r="19" spans="1:10" s="40" customFormat="1" ht="18" customHeight="1">
      <c r="A19" s="290" t="s">
        <v>371</v>
      </c>
      <c r="B19" s="539" t="s">
        <v>87</v>
      </c>
      <c r="C19" s="539"/>
      <c r="D19" s="539"/>
      <c r="E19" s="219" t="s">
        <v>79</v>
      </c>
      <c r="F19" s="219" t="s">
        <v>98</v>
      </c>
      <c r="G19" s="238"/>
      <c r="H19" s="221"/>
      <c r="I19" s="217">
        <v>-781.2</v>
      </c>
    </row>
    <row r="20" spans="1:10" s="40" customFormat="1" ht="18" customHeight="1">
      <c r="A20" s="290" t="s">
        <v>372</v>
      </c>
      <c r="B20" s="539" t="s">
        <v>88</v>
      </c>
      <c r="C20" s="539"/>
      <c r="D20" s="539"/>
      <c r="E20" s="246" t="s">
        <v>99</v>
      </c>
      <c r="F20" s="219" t="s">
        <v>98</v>
      </c>
      <c r="G20" s="238"/>
      <c r="H20" s="221"/>
      <c r="I20" s="217">
        <v>-214.4</v>
      </c>
    </row>
    <row r="21" spans="1:10" s="165" customFormat="1" ht="54.95" customHeight="1">
      <c r="A21" s="163" t="s">
        <v>206</v>
      </c>
      <c r="B21" s="548" t="s">
        <v>207</v>
      </c>
      <c r="C21" s="548"/>
      <c r="D21" s="548"/>
      <c r="E21" s="548"/>
      <c r="F21" s="548"/>
      <c r="G21" s="548"/>
      <c r="H21" s="548"/>
      <c r="I21" s="164">
        <f>+I22+I24</f>
        <v>-218786.9</v>
      </c>
    </row>
    <row r="22" spans="1:10" s="56" customFormat="1" ht="20.85" customHeight="1">
      <c r="A22" s="57"/>
      <c r="B22" s="540" t="s">
        <v>83</v>
      </c>
      <c r="C22" s="541"/>
      <c r="D22" s="542"/>
      <c r="E22" s="41"/>
      <c r="F22" s="41"/>
      <c r="G22" s="41"/>
      <c r="H22" s="58"/>
      <c r="I22" s="39">
        <f>+I23</f>
        <v>-210000</v>
      </c>
    </row>
    <row r="23" spans="1:10" s="170" customFormat="1" ht="34.5" customHeight="1">
      <c r="A23" s="157" t="s">
        <v>208</v>
      </c>
      <c r="B23" s="537" t="s">
        <v>209</v>
      </c>
      <c r="C23" s="537"/>
      <c r="D23" s="537"/>
      <c r="E23" s="149" t="s">
        <v>210</v>
      </c>
      <c r="F23" s="166" t="s">
        <v>84</v>
      </c>
      <c r="G23" s="167"/>
      <c r="H23" s="168"/>
      <c r="I23" s="169">
        <v>-210000</v>
      </c>
    </row>
    <row r="24" spans="1:10" s="40" customFormat="1" ht="20.85" customHeight="1">
      <c r="A24" s="158"/>
      <c r="B24" s="540" t="s">
        <v>86</v>
      </c>
      <c r="C24" s="541"/>
      <c r="D24" s="542"/>
      <c r="E24" s="41" t="s">
        <v>85</v>
      </c>
      <c r="F24" s="41" t="s">
        <v>85</v>
      </c>
      <c r="G24" s="41" t="s">
        <v>85</v>
      </c>
      <c r="H24" s="42"/>
      <c r="I24" s="39">
        <f>SUM(I25:I28)</f>
        <v>-8786.9</v>
      </c>
    </row>
    <row r="25" spans="1:10" s="40" customFormat="1">
      <c r="A25" s="158" t="s">
        <v>211</v>
      </c>
      <c r="B25" s="538" t="s">
        <v>87</v>
      </c>
      <c r="C25" s="538"/>
      <c r="D25" s="538"/>
      <c r="E25" s="154" t="s">
        <v>79</v>
      </c>
      <c r="F25" s="154" t="s">
        <v>98</v>
      </c>
      <c r="G25" s="60"/>
      <c r="H25" s="36"/>
      <c r="I25" s="39">
        <v>-8073.2</v>
      </c>
    </row>
    <row r="26" spans="1:10" s="309" customFormat="1">
      <c r="A26" s="290">
        <v>71351540</v>
      </c>
      <c r="B26" s="539" t="s">
        <v>87</v>
      </c>
      <c r="C26" s="539"/>
      <c r="D26" s="539"/>
      <c r="E26" s="219" t="s">
        <v>79</v>
      </c>
      <c r="F26" s="219" t="s">
        <v>98</v>
      </c>
      <c r="G26" s="238">
        <v>68570</v>
      </c>
      <c r="H26" s="254">
        <v>1</v>
      </c>
      <c r="I26" s="253">
        <v>68.599999999999994</v>
      </c>
      <c r="J26" s="400"/>
    </row>
    <row r="27" spans="1:10" s="40" customFormat="1">
      <c r="A27" s="158" t="s">
        <v>212</v>
      </c>
      <c r="B27" s="538" t="s">
        <v>88</v>
      </c>
      <c r="C27" s="538"/>
      <c r="D27" s="538"/>
      <c r="E27" s="154" t="s">
        <v>99</v>
      </c>
      <c r="F27" s="154" t="s">
        <v>98</v>
      </c>
      <c r="G27" s="60"/>
      <c r="H27" s="37"/>
      <c r="I27" s="39">
        <v>-1125.0999999999999</v>
      </c>
    </row>
    <row r="28" spans="1:10" s="309" customFormat="1">
      <c r="A28" s="290">
        <v>98111140</v>
      </c>
      <c r="B28" s="539" t="s">
        <v>88</v>
      </c>
      <c r="C28" s="539"/>
      <c r="D28" s="539"/>
      <c r="E28" s="246" t="s">
        <v>99</v>
      </c>
      <c r="F28" s="219" t="s">
        <v>98</v>
      </c>
      <c r="G28" s="238">
        <v>342800</v>
      </c>
      <c r="H28" s="254">
        <v>1</v>
      </c>
      <c r="I28" s="253">
        <f>+G28/1000</f>
        <v>342.8</v>
      </c>
    </row>
    <row r="29" spans="1:10" s="165" customFormat="1" ht="42.75" customHeight="1">
      <c r="A29" s="163" t="s">
        <v>267</v>
      </c>
      <c r="B29" s="548" t="s">
        <v>268</v>
      </c>
      <c r="C29" s="548"/>
      <c r="D29" s="548"/>
      <c r="E29" s="548"/>
      <c r="F29" s="548"/>
      <c r="G29" s="548"/>
      <c r="H29" s="548"/>
      <c r="I29" s="164">
        <f>+I30+I32</f>
        <v>-62404.3</v>
      </c>
    </row>
    <row r="30" spans="1:10" s="56" customFormat="1" ht="20.85" customHeight="1">
      <c r="A30" s="57"/>
      <c r="B30" s="540" t="s">
        <v>83</v>
      </c>
      <c r="C30" s="541"/>
      <c r="D30" s="542"/>
      <c r="E30" s="41"/>
      <c r="F30" s="41"/>
      <c r="G30" s="41"/>
      <c r="H30" s="58"/>
      <c r="I30" s="39">
        <f>+I31</f>
        <v>-60000</v>
      </c>
    </row>
    <row r="31" spans="1:10" s="170" customFormat="1" ht="34.5" customHeight="1">
      <c r="A31" s="189" t="s">
        <v>269</v>
      </c>
      <c r="B31" s="537" t="s">
        <v>209</v>
      </c>
      <c r="C31" s="537"/>
      <c r="D31" s="537"/>
      <c r="E31" s="149" t="s">
        <v>270</v>
      </c>
      <c r="F31" s="166" t="s">
        <v>84</v>
      </c>
      <c r="G31" s="167"/>
      <c r="H31" s="168"/>
      <c r="I31" s="169">
        <v>-60000</v>
      </c>
    </row>
    <row r="32" spans="1:10" s="40" customFormat="1" ht="20.85" customHeight="1">
      <c r="A32" s="292"/>
      <c r="B32" s="540" t="s">
        <v>86</v>
      </c>
      <c r="C32" s="541"/>
      <c r="D32" s="542"/>
      <c r="E32" s="41" t="s">
        <v>85</v>
      </c>
      <c r="F32" s="41" t="s">
        <v>85</v>
      </c>
      <c r="G32" s="41" t="s">
        <v>85</v>
      </c>
      <c r="H32" s="42"/>
      <c r="I32" s="39">
        <f>SUM(I33:I34)</f>
        <v>-2404.3000000000002</v>
      </c>
    </row>
    <row r="33" spans="1:10" s="40" customFormat="1">
      <c r="A33" s="292" t="s">
        <v>369</v>
      </c>
      <c r="B33" s="538" t="s">
        <v>87</v>
      </c>
      <c r="C33" s="538"/>
      <c r="D33" s="538"/>
      <c r="E33" s="288" t="s">
        <v>79</v>
      </c>
      <c r="F33" s="288" t="s">
        <v>98</v>
      </c>
      <c r="G33" s="60"/>
      <c r="H33" s="36"/>
      <c r="I33" s="39">
        <v>-2064.3000000000002</v>
      </c>
    </row>
    <row r="34" spans="1:10" s="40" customFormat="1">
      <c r="A34" s="292" t="s">
        <v>370</v>
      </c>
      <c r="B34" s="538" t="s">
        <v>88</v>
      </c>
      <c r="C34" s="538"/>
      <c r="D34" s="538"/>
      <c r="E34" s="288" t="s">
        <v>99</v>
      </c>
      <c r="F34" s="288" t="s">
        <v>98</v>
      </c>
      <c r="G34" s="60"/>
      <c r="H34" s="37"/>
      <c r="I34" s="39">
        <v>-340</v>
      </c>
    </row>
    <row r="35" spans="1:10" s="165" customFormat="1" ht="54.95" customHeight="1">
      <c r="A35" s="163" t="s">
        <v>364</v>
      </c>
      <c r="B35" s="568" t="s">
        <v>362</v>
      </c>
      <c r="C35" s="568"/>
      <c r="D35" s="568"/>
      <c r="E35" s="568"/>
      <c r="F35" s="568"/>
      <c r="G35" s="568"/>
      <c r="H35" s="568"/>
      <c r="I35" s="164">
        <f>+I36+I38</f>
        <v>-145848.30000000002</v>
      </c>
    </row>
    <row r="36" spans="1:10" s="56" customFormat="1" ht="20.85" customHeight="1">
      <c r="A36" s="57"/>
      <c r="B36" s="540" t="s">
        <v>83</v>
      </c>
      <c r="C36" s="541"/>
      <c r="D36" s="542"/>
      <c r="E36" s="41"/>
      <c r="F36" s="41"/>
      <c r="G36" s="41"/>
      <c r="H36" s="58"/>
      <c r="I36" s="39">
        <f>+I37</f>
        <v>-140993.20000000001</v>
      </c>
    </row>
    <row r="37" spans="1:10" s="170" customFormat="1">
      <c r="A37" s="290" t="s">
        <v>365</v>
      </c>
      <c r="B37" s="539" t="s">
        <v>326</v>
      </c>
      <c r="C37" s="539"/>
      <c r="D37" s="539"/>
      <c r="E37" s="219" t="s">
        <v>124</v>
      </c>
      <c r="F37" s="166" t="s">
        <v>84</v>
      </c>
      <c r="G37" s="167"/>
      <c r="H37" s="168"/>
      <c r="I37" s="169">
        <v>-140993.20000000001</v>
      </c>
    </row>
    <row r="38" spans="1:10" s="40" customFormat="1" ht="20.85" customHeight="1">
      <c r="A38" s="292"/>
      <c r="B38" s="540" t="s">
        <v>86</v>
      </c>
      <c r="C38" s="541"/>
      <c r="D38" s="542"/>
      <c r="E38" s="41" t="s">
        <v>85</v>
      </c>
      <c r="F38" s="41" t="s">
        <v>85</v>
      </c>
      <c r="G38" s="41" t="s">
        <v>85</v>
      </c>
      <c r="H38" s="42"/>
      <c r="I38" s="39">
        <f>SUM(I39:I40)</f>
        <v>-4855.1000000000004</v>
      </c>
    </row>
    <row r="39" spans="1:10" s="40" customFormat="1">
      <c r="A39" s="292" t="s">
        <v>366</v>
      </c>
      <c r="B39" s="538" t="s">
        <v>87</v>
      </c>
      <c r="C39" s="538"/>
      <c r="D39" s="538"/>
      <c r="E39" s="288" t="s">
        <v>79</v>
      </c>
      <c r="F39" s="288" t="s">
        <v>98</v>
      </c>
      <c r="G39" s="60"/>
      <c r="H39" s="36"/>
      <c r="I39" s="39">
        <v>-4054</v>
      </c>
    </row>
    <row r="40" spans="1:10" s="40" customFormat="1">
      <c r="A40" s="292" t="s">
        <v>367</v>
      </c>
      <c r="B40" s="538" t="s">
        <v>88</v>
      </c>
      <c r="C40" s="538"/>
      <c r="D40" s="538"/>
      <c r="E40" s="288" t="s">
        <v>99</v>
      </c>
      <c r="F40" s="288" t="s">
        <v>98</v>
      </c>
      <c r="G40" s="60"/>
      <c r="H40" s="37"/>
      <c r="I40" s="39">
        <v>-801.1</v>
      </c>
    </row>
    <row r="41" spans="1:10" s="35" customFormat="1" ht="54.95" customHeight="1">
      <c r="A41" s="107" t="s">
        <v>278</v>
      </c>
      <c r="B41" s="547" t="s">
        <v>279</v>
      </c>
      <c r="C41" s="547"/>
      <c r="D41" s="547"/>
      <c r="E41" s="547"/>
      <c r="F41" s="547"/>
      <c r="G41" s="547"/>
      <c r="H41" s="547"/>
      <c r="I41" s="108">
        <f>+I42+I55</f>
        <v>-621413.9</v>
      </c>
    </row>
    <row r="42" spans="1:10" s="56" customFormat="1" ht="20.85" customHeight="1">
      <c r="A42" s="195"/>
      <c r="B42" s="549" t="s">
        <v>83</v>
      </c>
      <c r="C42" s="550"/>
      <c r="D42" s="551"/>
      <c r="E42" s="197"/>
      <c r="F42" s="197"/>
      <c r="G42" s="197"/>
      <c r="H42" s="198"/>
      <c r="I42" s="109">
        <f>SUM(I43:I54)</f>
        <v>-581685</v>
      </c>
    </row>
    <row r="43" spans="1:10" s="40" customFormat="1">
      <c r="A43" s="291" t="s">
        <v>374</v>
      </c>
      <c r="B43" s="537" t="s">
        <v>280</v>
      </c>
      <c r="C43" s="537"/>
      <c r="D43" s="537"/>
      <c r="E43" s="149" t="s">
        <v>124</v>
      </c>
      <c r="F43" s="149" t="s">
        <v>84</v>
      </c>
      <c r="G43" s="311">
        <v>50000000</v>
      </c>
      <c r="H43" s="110">
        <v>-1</v>
      </c>
      <c r="I43" s="109">
        <v>-50000</v>
      </c>
      <c r="J43" s="199"/>
    </row>
    <row r="44" spans="1:10" s="40" customFormat="1">
      <c r="A44" s="189" t="s">
        <v>281</v>
      </c>
      <c r="B44" s="537" t="s">
        <v>280</v>
      </c>
      <c r="C44" s="537"/>
      <c r="D44" s="537"/>
      <c r="E44" s="149" t="s">
        <v>124</v>
      </c>
      <c r="F44" s="149" t="s">
        <v>84</v>
      </c>
      <c r="G44" s="124"/>
      <c r="H44" s="110"/>
      <c r="I44" s="109">
        <v>-10000</v>
      </c>
      <c r="J44" s="199"/>
    </row>
    <row r="45" spans="1:10" s="40" customFormat="1">
      <c r="A45" s="291" t="s">
        <v>382</v>
      </c>
      <c r="B45" s="537" t="s">
        <v>280</v>
      </c>
      <c r="C45" s="537"/>
      <c r="D45" s="537"/>
      <c r="E45" s="149" t="s">
        <v>124</v>
      </c>
      <c r="F45" s="149" t="s">
        <v>84</v>
      </c>
      <c r="G45" s="311"/>
      <c r="H45" s="110"/>
      <c r="I45" s="109">
        <v>-56979.4</v>
      </c>
      <c r="J45" s="199"/>
    </row>
    <row r="46" spans="1:10" s="40" customFormat="1">
      <c r="A46" s="291" t="s">
        <v>387</v>
      </c>
      <c r="B46" s="537" t="s">
        <v>280</v>
      </c>
      <c r="C46" s="537"/>
      <c r="D46" s="537"/>
      <c r="E46" s="149" t="s">
        <v>124</v>
      </c>
      <c r="F46" s="149" t="s">
        <v>84</v>
      </c>
      <c r="G46" s="311"/>
      <c r="H46" s="110"/>
      <c r="I46" s="109">
        <v>-38140.699999999997</v>
      </c>
      <c r="J46" s="199"/>
    </row>
    <row r="47" spans="1:10" s="40" customFormat="1">
      <c r="A47" s="291" t="s">
        <v>386</v>
      </c>
      <c r="B47" s="537" t="s">
        <v>280</v>
      </c>
      <c r="C47" s="537"/>
      <c r="D47" s="537"/>
      <c r="E47" s="149" t="s">
        <v>124</v>
      </c>
      <c r="F47" s="149" t="s">
        <v>84</v>
      </c>
      <c r="G47" s="311"/>
      <c r="H47" s="110"/>
      <c r="I47" s="109">
        <v>-79337.100000000006</v>
      </c>
      <c r="J47" s="199"/>
    </row>
    <row r="48" spans="1:10" s="40" customFormat="1">
      <c r="A48" s="291" t="s">
        <v>395</v>
      </c>
      <c r="B48" s="537" t="s">
        <v>280</v>
      </c>
      <c r="C48" s="537"/>
      <c r="D48" s="537"/>
      <c r="E48" s="149" t="s">
        <v>124</v>
      </c>
      <c r="F48" s="149" t="s">
        <v>84</v>
      </c>
      <c r="G48" s="311"/>
      <c r="H48" s="110"/>
      <c r="I48" s="109">
        <v>-115479</v>
      </c>
      <c r="J48" s="199"/>
    </row>
    <row r="49" spans="1:10" s="40" customFormat="1">
      <c r="A49" s="291" t="s">
        <v>396</v>
      </c>
      <c r="B49" s="537" t="s">
        <v>280</v>
      </c>
      <c r="C49" s="537"/>
      <c r="D49" s="537"/>
      <c r="E49" s="149" t="s">
        <v>124</v>
      </c>
      <c r="F49" s="149" t="s">
        <v>84</v>
      </c>
      <c r="G49" s="311"/>
      <c r="H49" s="110"/>
      <c r="I49" s="109">
        <v>-98091.4</v>
      </c>
      <c r="J49" s="199"/>
    </row>
    <row r="50" spans="1:10" s="40" customFormat="1">
      <c r="A50" s="291" t="s">
        <v>381</v>
      </c>
      <c r="B50" s="537" t="s">
        <v>280</v>
      </c>
      <c r="C50" s="537"/>
      <c r="D50" s="537"/>
      <c r="E50" s="149" t="s">
        <v>124</v>
      </c>
      <c r="F50" s="149" t="s">
        <v>84</v>
      </c>
      <c r="G50" s="311"/>
      <c r="H50" s="110"/>
      <c r="I50" s="109">
        <v>-95657.4</v>
      </c>
      <c r="J50" s="199"/>
    </row>
    <row r="51" spans="1:10" s="40" customFormat="1">
      <c r="A51" s="291" t="s">
        <v>379</v>
      </c>
      <c r="B51" s="537" t="s">
        <v>280</v>
      </c>
      <c r="C51" s="537"/>
      <c r="D51" s="537"/>
      <c r="E51" s="149" t="s">
        <v>124</v>
      </c>
      <c r="F51" s="149" t="s">
        <v>84</v>
      </c>
      <c r="G51" s="311"/>
      <c r="H51" s="110"/>
      <c r="I51" s="109">
        <v>50000</v>
      </c>
      <c r="J51" s="199"/>
    </row>
    <row r="52" spans="1:10" s="40" customFormat="1">
      <c r="A52" s="291" t="s">
        <v>380</v>
      </c>
      <c r="B52" s="537" t="s">
        <v>280</v>
      </c>
      <c r="C52" s="537"/>
      <c r="D52" s="537"/>
      <c r="E52" s="149" t="s">
        <v>124</v>
      </c>
      <c r="F52" s="149" t="s">
        <v>84</v>
      </c>
      <c r="G52" s="311"/>
      <c r="H52" s="110"/>
      <c r="I52" s="109">
        <v>10000</v>
      </c>
      <c r="J52" s="199"/>
    </row>
    <row r="53" spans="1:10" s="40" customFormat="1">
      <c r="A53" s="291" t="s">
        <v>377</v>
      </c>
      <c r="B53" s="537" t="s">
        <v>280</v>
      </c>
      <c r="C53" s="537"/>
      <c r="D53" s="537"/>
      <c r="E53" s="149" t="s">
        <v>124</v>
      </c>
      <c r="F53" s="149" t="s">
        <v>84</v>
      </c>
      <c r="G53" s="311"/>
      <c r="H53" s="110"/>
      <c r="I53" s="109">
        <v>26000</v>
      </c>
      <c r="J53" s="199"/>
    </row>
    <row r="54" spans="1:10" s="40" customFormat="1">
      <c r="A54" s="291" t="s">
        <v>378</v>
      </c>
      <c r="B54" s="537" t="s">
        <v>280</v>
      </c>
      <c r="C54" s="537"/>
      <c r="D54" s="537"/>
      <c r="E54" s="149" t="s">
        <v>124</v>
      </c>
      <c r="F54" s="149" t="s">
        <v>84</v>
      </c>
      <c r="G54" s="311"/>
      <c r="H54" s="110"/>
      <c r="I54" s="109">
        <v>-124000</v>
      </c>
      <c r="J54" s="199"/>
    </row>
    <row r="55" spans="1:10" s="40" customFormat="1" ht="20.85" customHeight="1">
      <c r="A55" s="188"/>
      <c r="B55" s="540" t="s">
        <v>86</v>
      </c>
      <c r="C55" s="541"/>
      <c r="D55" s="542"/>
      <c r="E55" s="41" t="s">
        <v>85</v>
      </c>
      <c r="F55" s="41" t="s">
        <v>85</v>
      </c>
      <c r="G55" s="41" t="s">
        <v>85</v>
      </c>
      <c r="H55" s="42"/>
      <c r="I55" s="39">
        <f>SUM(I56:I87)</f>
        <v>-39728.900000000009</v>
      </c>
    </row>
    <row r="56" spans="1:10" s="40" customFormat="1">
      <c r="A56" s="292" t="s">
        <v>383</v>
      </c>
      <c r="B56" s="538" t="s">
        <v>87</v>
      </c>
      <c r="C56" s="538"/>
      <c r="D56" s="538"/>
      <c r="E56" s="288" t="s">
        <v>79</v>
      </c>
      <c r="F56" s="288" t="s">
        <v>98</v>
      </c>
      <c r="G56" s="60"/>
      <c r="H56" s="36"/>
      <c r="I56" s="39">
        <v>-2307.3000000000002</v>
      </c>
    </row>
    <row r="57" spans="1:10" s="40" customFormat="1">
      <c r="A57" s="292" t="s">
        <v>388</v>
      </c>
      <c r="B57" s="538" t="s">
        <v>87</v>
      </c>
      <c r="C57" s="538"/>
      <c r="D57" s="538"/>
      <c r="E57" s="288" t="s">
        <v>79</v>
      </c>
      <c r="F57" s="288" t="s">
        <v>98</v>
      </c>
      <c r="G57" s="60"/>
      <c r="H57" s="36"/>
      <c r="I57" s="39">
        <v>-1546.7</v>
      </c>
    </row>
    <row r="58" spans="1:10" s="40" customFormat="1">
      <c r="A58" s="292" t="s">
        <v>385</v>
      </c>
      <c r="B58" s="538" t="s">
        <v>87</v>
      </c>
      <c r="C58" s="538"/>
      <c r="D58" s="538"/>
      <c r="E58" s="288" t="s">
        <v>79</v>
      </c>
      <c r="F58" s="288" t="s">
        <v>98</v>
      </c>
      <c r="G58" s="60"/>
      <c r="H58" s="36"/>
      <c r="I58" s="39">
        <v>-3212.5</v>
      </c>
    </row>
    <row r="59" spans="1:10" s="40" customFormat="1">
      <c r="A59" s="292" t="s">
        <v>391</v>
      </c>
      <c r="B59" s="538" t="s">
        <v>87</v>
      </c>
      <c r="C59" s="538"/>
      <c r="D59" s="538"/>
      <c r="E59" s="288" t="s">
        <v>79</v>
      </c>
      <c r="F59" s="288" t="s">
        <v>98</v>
      </c>
      <c r="G59" s="60"/>
      <c r="H59" s="36"/>
      <c r="I59" s="39">
        <v>-4656.1000000000004</v>
      </c>
    </row>
    <row r="60" spans="1:10" s="40" customFormat="1">
      <c r="A60" s="292" t="s">
        <v>392</v>
      </c>
      <c r="B60" s="538" t="s">
        <v>87</v>
      </c>
      <c r="C60" s="538"/>
      <c r="D60" s="538"/>
      <c r="E60" s="288" t="s">
        <v>79</v>
      </c>
      <c r="F60" s="288" t="s">
        <v>98</v>
      </c>
      <c r="G60" s="60"/>
      <c r="H60" s="36"/>
      <c r="I60" s="39">
        <v>-3966.2</v>
      </c>
    </row>
    <row r="61" spans="1:10" s="40" customFormat="1">
      <c r="A61" s="292" t="s">
        <v>282</v>
      </c>
      <c r="B61" s="538" t="s">
        <v>87</v>
      </c>
      <c r="C61" s="538"/>
      <c r="D61" s="538"/>
      <c r="E61" s="186" t="s">
        <v>79</v>
      </c>
      <c r="F61" s="186" t="s">
        <v>98</v>
      </c>
      <c r="G61" s="60"/>
      <c r="H61" s="36"/>
      <c r="I61" s="39">
        <v>-1285</v>
      </c>
    </row>
    <row r="62" spans="1:10" s="40" customFormat="1">
      <c r="A62" s="188" t="s">
        <v>245</v>
      </c>
      <c r="B62" s="538" t="s">
        <v>87</v>
      </c>
      <c r="C62" s="538"/>
      <c r="D62" s="538"/>
      <c r="E62" s="186" t="s">
        <v>79</v>
      </c>
      <c r="F62" s="186" t="s">
        <v>98</v>
      </c>
      <c r="G62" s="60"/>
      <c r="H62" s="36"/>
      <c r="I62" s="39">
        <v>-1504</v>
      </c>
    </row>
    <row r="63" spans="1:10" s="40" customFormat="1">
      <c r="A63" s="188" t="s">
        <v>246</v>
      </c>
      <c r="B63" s="538" t="s">
        <v>87</v>
      </c>
      <c r="C63" s="538"/>
      <c r="D63" s="538"/>
      <c r="E63" s="186" t="s">
        <v>79</v>
      </c>
      <c r="F63" s="186" t="s">
        <v>98</v>
      </c>
      <c r="G63" s="60"/>
      <c r="H63" s="36"/>
      <c r="I63" s="39">
        <v>-848.3</v>
      </c>
    </row>
    <row r="64" spans="1:10" s="40" customFormat="1">
      <c r="A64" s="188" t="s">
        <v>247</v>
      </c>
      <c r="B64" s="538" t="s">
        <v>87</v>
      </c>
      <c r="C64" s="538"/>
      <c r="D64" s="538"/>
      <c r="E64" s="186" t="s">
        <v>79</v>
      </c>
      <c r="F64" s="186" t="s">
        <v>98</v>
      </c>
      <c r="G64" s="60"/>
      <c r="H64" s="36"/>
      <c r="I64" s="39">
        <v>-845.4</v>
      </c>
    </row>
    <row r="65" spans="1:9" s="40" customFormat="1">
      <c r="A65" s="188" t="s">
        <v>251</v>
      </c>
      <c r="B65" s="538" t="s">
        <v>87</v>
      </c>
      <c r="C65" s="538"/>
      <c r="D65" s="538"/>
      <c r="E65" s="186" t="s">
        <v>79</v>
      </c>
      <c r="F65" s="186" t="s">
        <v>98</v>
      </c>
      <c r="G65" s="60"/>
      <c r="H65" s="36"/>
      <c r="I65" s="39">
        <f>-4276.8-1561.7</f>
        <v>-5838.5</v>
      </c>
    </row>
    <row r="66" spans="1:9" s="40" customFormat="1">
      <c r="A66" s="188" t="s">
        <v>255</v>
      </c>
      <c r="B66" s="538" t="s">
        <v>87</v>
      </c>
      <c r="C66" s="538"/>
      <c r="D66" s="538"/>
      <c r="E66" s="186" t="s">
        <v>79</v>
      </c>
      <c r="F66" s="186" t="s">
        <v>98</v>
      </c>
      <c r="G66" s="60"/>
      <c r="H66" s="36"/>
      <c r="I66" s="39">
        <v>-260.7</v>
      </c>
    </row>
    <row r="67" spans="1:9" s="40" customFormat="1">
      <c r="A67" s="292" t="s">
        <v>256</v>
      </c>
      <c r="B67" s="538" t="s">
        <v>87</v>
      </c>
      <c r="C67" s="538"/>
      <c r="D67" s="538"/>
      <c r="E67" s="288" t="s">
        <v>79</v>
      </c>
      <c r="F67" s="288" t="s">
        <v>98</v>
      </c>
      <c r="G67" s="60">
        <v>2000000</v>
      </c>
      <c r="H67" s="36">
        <v>-1</v>
      </c>
      <c r="I67" s="39">
        <v>-2000</v>
      </c>
    </row>
    <row r="68" spans="1:9" s="40" customFormat="1">
      <c r="A68" s="188" t="s">
        <v>257</v>
      </c>
      <c r="B68" s="538" t="s">
        <v>87</v>
      </c>
      <c r="C68" s="538"/>
      <c r="D68" s="538"/>
      <c r="E68" s="186" t="s">
        <v>79</v>
      </c>
      <c r="F68" s="186" t="s">
        <v>98</v>
      </c>
      <c r="G68" s="60"/>
      <c r="H68" s="36"/>
      <c r="I68" s="39">
        <v>-886.4</v>
      </c>
    </row>
    <row r="69" spans="1:9" s="40" customFormat="1">
      <c r="A69" s="292" t="s">
        <v>259</v>
      </c>
      <c r="B69" s="538" t="s">
        <v>87</v>
      </c>
      <c r="C69" s="538"/>
      <c r="D69" s="538"/>
      <c r="E69" s="288" t="s">
        <v>79</v>
      </c>
      <c r="F69" s="288" t="s">
        <v>98</v>
      </c>
      <c r="G69" s="60"/>
      <c r="H69" s="36"/>
      <c r="I69" s="39">
        <f>-996.6-4488.3</f>
        <v>-5484.9000000000005</v>
      </c>
    </row>
    <row r="70" spans="1:9" s="40" customFormat="1">
      <c r="A70" s="292" t="s">
        <v>260</v>
      </c>
      <c r="B70" s="538" t="s">
        <v>87</v>
      </c>
      <c r="C70" s="538"/>
      <c r="D70" s="538"/>
      <c r="E70" s="288" t="s">
        <v>79</v>
      </c>
      <c r="F70" s="288" t="s">
        <v>98</v>
      </c>
      <c r="G70" s="60"/>
      <c r="H70" s="36"/>
      <c r="I70" s="39">
        <f>-923.9+1793.7</f>
        <v>869.80000000000007</v>
      </c>
    </row>
    <row r="71" spans="1:9" s="40" customFormat="1">
      <c r="A71" s="292" t="s">
        <v>261</v>
      </c>
      <c r="B71" s="538" t="s">
        <v>87</v>
      </c>
      <c r="C71" s="538"/>
      <c r="D71" s="538"/>
      <c r="E71" s="288" t="s">
        <v>79</v>
      </c>
      <c r="F71" s="288" t="s">
        <v>98</v>
      </c>
      <c r="G71" s="60"/>
      <c r="H71" s="36"/>
      <c r="I71" s="39">
        <f>-794.7+358.2</f>
        <v>-436.50000000000006</v>
      </c>
    </row>
    <row r="72" spans="1:9" s="40" customFormat="1">
      <c r="A72" s="292" t="s">
        <v>258</v>
      </c>
      <c r="B72" s="538" t="s">
        <v>87</v>
      </c>
      <c r="C72" s="538"/>
      <c r="D72" s="538"/>
      <c r="E72" s="288" t="s">
        <v>79</v>
      </c>
      <c r="F72" s="288" t="s">
        <v>98</v>
      </c>
      <c r="G72" s="60"/>
      <c r="H72" s="36"/>
      <c r="I72" s="39">
        <f>-651.1+910.4</f>
        <v>259.29999999999995</v>
      </c>
    </row>
    <row r="73" spans="1:9" s="40" customFormat="1">
      <c r="A73" s="292" t="s">
        <v>283</v>
      </c>
      <c r="B73" s="538" t="s">
        <v>88</v>
      </c>
      <c r="C73" s="538"/>
      <c r="D73" s="538"/>
      <c r="E73" s="288" t="s">
        <v>99</v>
      </c>
      <c r="F73" s="288" t="s">
        <v>98</v>
      </c>
      <c r="G73" s="60"/>
      <c r="H73" s="37"/>
      <c r="I73" s="39">
        <v>-311.5</v>
      </c>
    </row>
    <row r="74" spans="1:9" s="40" customFormat="1">
      <c r="A74" s="292" t="s">
        <v>375</v>
      </c>
      <c r="B74" s="538" t="s">
        <v>88</v>
      </c>
      <c r="C74" s="538"/>
      <c r="D74" s="538"/>
      <c r="E74" s="288" t="s">
        <v>99</v>
      </c>
      <c r="F74" s="288" t="s">
        <v>98</v>
      </c>
      <c r="G74" s="60">
        <v>293700</v>
      </c>
      <c r="H74" s="37">
        <v>-1</v>
      </c>
      <c r="I74" s="39">
        <v>-293.7</v>
      </c>
    </row>
    <row r="75" spans="1:9" s="40" customFormat="1">
      <c r="A75" s="292" t="s">
        <v>376</v>
      </c>
      <c r="B75" s="538" t="s">
        <v>88</v>
      </c>
      <c r="C75" s="538"/>
      <c r="D75" s="538"/>
      <c r="E75" s="288" t="s">
        <v>99</v>
      </c>
      <c r="F75" s="288" t="s">
        <v>98</v>
      </c>
      <c r="G75" s="60"/>
      <c r="H75" s="37"/>
      <c r="I75" s="39">
        <v>-103.5</v>
      </c>
    </row>
    <row r="76" spans="1:9" s="40" customFormat="1">
      <c r="A76" s="292" t="s">
        <v>285</v>
      </c>
      <c r="B76" s="538" t="s">
        <v>88</v>
      </c>
      <c r="C76" s="538"/>
      <c r="D76" s="538"/>
      <c r="E76" s="288" t="s">
        <v>99</v>
      </c>
      <c r="F76" s="288" t="s">
        <v>98</v>
      </c>
      <c r="G76" s="60"/>
      <c r="H76" s="37"/>
      <c r="I76" s="39">
        <f>-573-431.8</f>
        <v>-1004.8</v>
      </c>
    </row>
    <row r="77" spans="1:9" s="40" customFormat="1">
      <c r="A77" s="292" t="s">
        <v>286</v>
      </c>
      <c r="B77" s="538" t="s">
        <v>88</v>
      </c>
      <c r="C77" s="538"/>
      <c r="D77" s="538"/>
      <c r="E77" s="288" t="s">
        <v>99</v>
      </c>
      <c r="F77" s="288" t="s">
        <v>98</v>
      </c>
      <c r="G77" s="60"/>
      <c r="H77" s="37"/>
      <c r="I77" s="39">
        <v>-25.1</v>
      </c>
    </row>
    <row r="78" spans="1:9" s="40" customFormat="1">
      <c r="A78" s="292" t="s">
        <v>287</v>
      </c>
      <c r="B78" s="538" t="s">
        <v>88</v>
      </c>
      <c r="C78" s="538"/>
      <c r="D78" s="538"/>
      <c r="E78" s="288" t="s">
        <v>99</v>
      </c>
      <c r="F78" s="288" t="s">
        <v>98</v>
      </c>
      <c r="G78" s="60"/>
      <c r="H78" s="37"/>
      <c r="I78" s="39">
        <f>-38.9+272.5</f>
        <v>233.6</v>
      </c>
    </row>
    <row r="79" spans="1:9" s="40" customFormat="1">
      <c r="A79" s="292" t="s">
        <v>288</v>
      </c>
      <c r="B79" s="538" t="s">
        <v>88</v>
      </c>
      <c r="C79" s="538"/>
      <c r="D79" s="538"/>
      <c r="E79" s="288" t="s">
        <v>99</v>
      </c>
      <c r="F79" s="288" t="s">
        <v>98</v>
      </c>
      <c r="G79" s="60"/>
      <c r="H79" s="37"/>
      <c r="I79" s="39">
        <f>-32+57.2</f>
        <v>25.200000000000003</v>
      </c>
    </row>
    <row r="80" spans="1:9" s="40" customFormat="1">
      <c r="A80" s="292" t="s">
        <v>289</v>
      </c>
      <c r="B80" s="538" t="s">
        <v>88</v>
      </c>
      <c r="C80" s="538"/>
      <c r="D80" s="538"/>
      <c r="E80" s="288" t="s">
        <v>99</v>
      </c>
      <c r="F80" s="288" t="s">
        <v>98</v>
      </c>
      <c r="G80" s="60"/>
      <c r="H80" s="37"/>
      <c r="I80" s="39">
        <f>-202.6-456.8</f>
        <v>-659.4</v>
      </c>
    </row>
    <row r="81" spans="1:9" s="40" customFormat="1">
      <c r="A81" s="188" t="s">
        <v>291</v>
      </c>
      <c r="B81" s="538" t="s">
        <v>88</v>
      </c>
      <c r="C81" s="538"/>
      <c r="D81" s="538"/>
      <c r="E81" s="186" t="s">
        <v>99</v>
      </c>
      <c r="F81" s="186" t="s">
        <v>98</v>
      </c>
      <c r="G81" s="60"/>
      <c r="H81" s="37"/>
      <c r="I81" s="39">
        <f>-146.1-280.2</f>
        <v>-426.29999999999995</v>
      </c>
    </row>
    <row r="82" spans="1:9" s="40" customFormat="1">
      <c r="A82" s="188" t="s">
        <v>290</v>
      </c>
      <c r="B82" s="538" t="s">
        <v>88</v>
      </c>
      <c r="C82" s="538"/>
      <c r="D82" s="538"/>
      <c r="E82" s="186" t="s">
        <v>99</v>
      </c>
      <c r="F82" s="186" t="s">
        <v>98</v>
      </c>
      <c r="G82" s="60"/>
      <c r="H82" s="37"/>
      <c r="I82" s="39">
        <f>-171.6-187.7</f>
        <v>-359.29999999999995</v>
      </c>
    </row>
    <row r="83" spans="1:9" s="40" customFormat="1">
      <c r="A83" s="188" t="s">
        <v>292</v>
      </c>
      <c r="B83" s="538" t="s">
        <v>88</v>
      </c>
      <c r="C83" s="538"/>
      <c r="D83" s="538"/>
      <c r="E83" s="186" t="s">
        <v>99</v>
      </c>
      <c r="F83" s="186" t="s">
        <v>98</v>
      </c>
      <c r="G83" s="60"/>
      <c r="H83" s="37"/>
      <c r="I83" s="39">
        <f>-117.7-389.9</f>
        <v>-507.59999999999997</v>
      </c>
    </row>
    <row r="84" spans="1:9" s="40" customFormat="1">
      <c r="A84" s="292" t="s">
        <v>393</v>
      </c>
      <c r="B84" s="538" t="s">
        <v>88</v>
      </c>
      <c r="C84" s="538"/>
      <c r="D84" s="538"/>
      <c r="E84" s="288" t="s">
        <v>99</v>
      </c>
      <c r="F84" s="288" t="s">
        <v>98</v>
      </c>
      <c r="G84" s="60"/>
      <c r="H84" s="37"/>
      <c r="I84" s="39">
        <v>-565.29999999999995</v>
      </c>
    </row>
    <row r="85" spans="1:9" s="40" customFormat="1">
      <c r="A85" s="292" t="s">
        <v>394</v>
      </c>
      <c r="B85" s="538" t="s">
        <v>88</v>
      </c>
      <c r="C85" s="538"/>
      <c r="D85" s="538"/>
      <c r="E85" s="288" t="s">
        <v>99</v>
      </c>
      <c r="F85" s="288" t="s">
        <v>98</v>
      </c>
      <c r="G85" s="60"/>
      <c r="H85" s="37"/>
      <c r="I85" s="39">
        <v>-553.29999999999995</v>
      </c>
    </row>
    <row r="86" spans="1:9" s="40" customFormat="1">
      <c r="A86" s="292" t="s">
        <v>284</v>
      </c>
      <c r="B86" s="538" t="s">
        <v>88</v>
      </c>
      <c r="C86" s="538"/>
      <c r="D86" s="538"/>
      <c r="E86" s="288" t="s">
        <v>99</v>
      </c>
      <c r="F86" s="288" t="s">
        <v>98</v>
      </c>
      <c r="G86" s="60"/>
      <c r="H86" s="37"/>
      <c r="I86" s="39">
        <f>-146.6+123.1</f>
        <v>-23.5</v>
      </c>
    </row>
    <row r="87" spans="1:9" s="202" customFormat="1">
      <c r="A87" s="189" t="s">
        <v>293</v>
      </c>
      <c r="B87" s="537" t="s">
        <v>214</v>
      </c>
      <c r="C87" s="537"/>
      <c r="D87" s="537"/>
      <c r="E87" s="149" t="s">
        <v>79</v>
      </c>
      <c r="F87" s="149" t="s">
        <v>84</v>
      </c>
      <c r="G87" s="200"/>
      <c r="H87" s="201"/>
      <c r="I87" s="169">
        <v>-1205</v>
      </c>
    </row>
    <row r="88" spans="1:9" s="35" customFormat="1" ht="54.95" customHeight="1">
      <c r="A88" s="212" t="s">
        <v>308</v>
      </c>
      <c r="B88" s="572" t="s">
        <v>309</v>
      </c>
      <c r="C88" s="572"/>
      <c r="D88" s="572"/>
      <c r="E88" s="572"/>
      <c r="F88" s="572"/>
      <c r="G88" s="572"/>
      <c r="H88" s="572"/>
      <c r="I88" s="213">
        <f>+I89+I99</f>
        <v>-592223.10000000009</v>
      </c>
    </row>
    <row r="89" spans="1:9" s="56" customFormat="1" ht="20.85" customHeight="1">
      <c r="A89" s="214"/>
      <c r="B89" s="569" t="s">
        <v>83</v>
      </c>
      <c r="C89" s="570"/>
      <c r="D89" s="571"/>
      <c r="E89" s="215"/>
      <c r="F89" s="215"/>
      <c r="G89" s="215"/>
      <c r="H89" s="216"/>
      <c r="I89" s="217">
        <f>SUM(I90:I98)</f>
        <v>-563168.30000000005</v>
      </c>
    </row>
    <row r="90" spans="1:9" s="40" customFormat="1" ht="17.45" customHeight="1">
      <c r="A90" s="290" t="s">
        <v>399</v>
      </c>
      <c r="B90" s="539" t="s">
        <v>400</v>
      </c>
      <c r="C90" s="539"/>
      <c r="D90" s="539"/>
      <c r="E90" s="219" t="s">
        <v>124</v>
      </c>
      <c r="F90" s="219" t="s">
        <v>84</v>
      </c>
      <c r="G90" s="220"/>
      <c r="H90" s="221"/>
      <c r="I90" s="217">
        <f>-5681.4-20000</f>
        <v>-25681.4</v>
      </c>
    </row>
    <row r="91" spans="1:9" s="40" customFormat="1" ht="17.45" customHeight="1">
      <c r="A91" s="290" t="s">
        <v>401</v>
      </c>
      <c r="B91" s="539" t="s">
        <v>400</v>
      </c>
      <c r="C91" s="539"/>
      <c r="D91" s="539"/>
      <c r="E91" s="219" t="s">
        <v>124</v>
      </c>
      <c r="F91" s="219" t="s">
        <v>84</v>
      </c>
      <c r="G91" s="220"/>
      <c r="H91" s="221"/>
      <c r="I91" s="217">
        <v>-58200</v>
      </c>
    </row>
    <row r="92" spans="1:9" s="40" customFormat="1" ht="17.45" customHeight="1">
      <c r="A92" s="290" t="s">
        <v>398</v>
      </c>
      <c r="B92" s="539" t="s">
        <v>400</v>
      </c>
      <c r="C92" s="539"/>
      <c r="D92" s="539"/>
      <c r="E92" s="219" t="s">
        <v>124</v>
      </c>
      <c r="F92" s="219" t="s">
        <v>84</v>
      </c>
      <c r="G92" s="220"/>
      <c r="H92" s="221"/>
      <c r="I92" s="217">
        <v>-110000</v>
      </c>
    </row>
    <row r="93" spans="1:9" s="40" customFormat="1" ht="17.45" customHeight="1">
      <c r="A93" s="290" t="s">
        <v>397</v>
      </c>
      <c r="B93" s="539" t="s">
        <v>400</v>
      </c>
      <c r="C93" s="539"/>
      <c r="D93" s="539"/>
      <c r="E93" s="219" t="s">
        <v>124</v>
      </c>
      <c r="F93" s="219" t="s">
        <v>84</v>
      </c>
      <c r="G93" s="220"/>
      <c r="H93" s="221"/>
      <c r="I93" s="217">
        <v>-20000</v>
      </c>
    </row>
    <row r="94" spans="1:9" s="40" customFormat="1" ht="17.45" customHeight="1">
      <c r="A94" s="290" t="s">
        <v>402</v>
      </c>
      <c r="B94" s="539" t="s">
        <v>400</v>
      </c>
      <c r="C94" s="539"/>
      <c r="D94" s="539"/>
      <c r="E94" s="219" t="s">
        <v>124</v>
      </c>
      <c r="F94" s="219" t="s">
        <v>84</v>
      </c>
      <c r="G94" s="220"/>
      <c r="H94" s="221"/>
      <c r="I94" s="217">
        <v>-62000</v>
      </c>
    </row>
    <row r="95" spans="1:9" s="40" customFormat="1" ht="17.45" customHeight="1">
      <c r="A95" s="290" t="s">
        <v>403</v>
      </c>
      <c r="B95" s="539" t="s">
        <v>400</v>
      </c>
      <c r="C95" s="539"/>
      <c r="D95" s="539"/>
      <c r="E95" s="219" t="s">
        <v>124</v>
      </c>
      <c r="F95" s="219" t="s">
        <v>84</v>
      </c>
      <c r="G95" s="220"/>
      <c r="H95" s="221"/>
      <c r="I95" s="217">
        <v>-19200</v>
      </c>
    </row>
    <row r="96" spans="1:9" s="40" customFormat="1" ht="17.45" customHeight="1">
      <c r="A96" s="290" t="s">
        <v>404</v>
      </c>
      <c r="B96" s="539" t="s">
        <v>400</v>
      </c>
      <c r="C96" s="539"/>
      <c r="D96" s="539"/>
      <c r="E96" s="219" t="s">
        <v>124</v>
      </c>
      <c r="F96" s="219" t="s">
        <v>84</v>
      </c>
      <c r="G96" s="220"/>
      <c r="H96" s="221"/>
      <c r="I96" s="217">
        <v>-44432</v>
      </c>
    </row>
    <row r="97" spans="1:9" s="40" customFormat="1" ht="17.45" customHeight="1">
      <c r="A97" s="290" t="s">
        <v>405</v>
      </c>
      <c r="B97" s="539" t="s">
        <v>400</v>
      </c>
      <c r="C97" s="539"/>
      <c r="D97" s="539"/>
      <c r="E97" s="219" t="s">
        <v>124</v>
      </c>
      <c r="F97" s="219" t="s">
        <v>84</v>
      </c>
      <c r="G97" s="220"/>
      <c r="H97" s="221"/>
      <c r="I97" s="217">
        <v>-108958.8</v>
      </c>
    </row>
    <row r="98" spans="1:9" s="40" customFormat="1" ht="17.45" customHeight="1">
      <c r="A98" s="290" t="s">
        <v>406</v>
      </c>
      <c r="B98" s="539" t="s">
        <v>400</v>
      </c>
      <c r="C98" s="539"/>
      <c r="D98" s="539"/>
      <c r="E98" s="219" t="s">
        <v>124</v>
      </c>
      <c r="F98" s="219" t="s">
        <v>84</v>
      </c>
      <c r="G98" s="220"/>
      <c r="H98" s="221"/>
      <c r="I98" s="217">
        <v>-114696.1</v>
      </c>
    </row>
    <row r="99" spans="1:9" s="40" customFormat="1" ht="20.85" customHeight="1">
      <c r="A99" s="218" t="s">
        <v>85</v>
      </c>
      <c r="B99" s="569" t="s">
        <v>86</v>
      </c>
      <c r="C99" s="570"/>
      <c r="D99" s="571"/>
      <c r="E99" s="215" t="s">
        <v>85</v>
      </c>
      <c r="F99" s="215" t="s">
        <v>85</v>
      </c>
      <c r="G99" s="215" t="s">
        <v>85</v>
      </c>
      <c r="H99" s="222"/>
      <c r="I99" s="217">
        <f>SUM(I100:I119)</f>
        <v>-29054.799999999992</v>
      </c>
    </row>
    <row r="100" spans="1:9" s="40" customFormat="1">
      <c r="A100" s="290" t="s">
        <v>316</v>
      </c>
      <c r="B100" s="539" t="s">
        <v>87</v>
      </c>
      <c r="C100" s="539"/>
      <c r="D100" s="539"/>
      <c r="E100" s="219" t="s">
        <v>79</v>
      </c>
      <c r="F100" s="219" t="s">
        <v>98</v>
      </c>
      <c r="G100" s="220"/>
      <c r="H100" s="221"/>
      <c r="I100" s="217">
        <f>-174-385.9</f>
        <v>-559.9</v>
      </c>
    </row>
    <row r="101" spans="1:9" s="40" customFormat="1">
      <c r="A101" s="290" t="s">
        <v>409</v>
      </c>
      <c r="B101" s="539" t="s">
        <v>87</v>
      </c>
      <c r="C101" s="539"/>
      <c r="D101" s="539"/>
      <c r="E101" s="219" t="s">
        <v>79</v>
      </c>
      <c r="F101" s="219" t="s">
        <v>98</v>
      </c>
      <c r="G101" s="220"/>
      <c r="H101" s="221"/>
      <c r="I101" s="217">
        <v>-2352.4</v>
      </c>
    </row>
    <row r="102" spans="1:9" s="40" customFormat="1">
      <c r="A102" s="290" t="s">
        <v>410</v>
      </c>
      <c r="B102" s="539" t="s">
        <v>87</v>
      </c>
      <c r="C102" s="539"/>
      <c r="D102" s="539"/>
      <c r="E102" s="219" t="s">
        <v>79</v>
      </c>
      <c r="F102" s="219" t="s">
        <v>98</v>
      </c>
      <c r="G102" s="220"/>
      <c r="H102" s="221"/>
      <c r="I102" s="217">
        <v>-4400</v>
      </c>
    </row>
    <row r="103" spans="1:9" s="40" customFormat="1">
      <c r="A103" s="218" t="s">
        <v>310</v>
      </c>
      <c r="B103" s="539" t="s">
        <v>87</v>
      </c>
      <c r="C103" s="539"/>
      <c r="D103" s="539"/>
      <c r="E103" s="219" t="s">
        <v>79</v>
      </c>
      <c r="F103" s="219" t="s">
        <v>98</v>
      </c>
      <c r="G103" s="220"/>
      <c r="H103" s="221"/>
      <c r="I103" s="217">
        <f>-133.3-769.2</f>
        <v>-902.5</v>
      </c>
    </row>
    <row r="104" spans="1:9" s="40" customFormat="1">
      <c r="A104" s="290" t="s">
        <v>411</v>
      </c>
      <c r="B104" s="539" t="s">
        <v>87</v>
      </c>
      <c r="C104" s="539"/>
      <c r="D104" s="539"/>
      <c r="E104" s="219" t="s">
        <v>79</v>
      </c>
      <c r="F104" s="219" t="s">
        <v>98</v>
      </c>
      <c r="G104" s="220"/>
      <c r="H104" s="221"/>
      <c r="I104" s="217">
        <v>-2419.5</v>
      </c>
    </row>
    <row r="105" spans="1:9" s="40" customFormat="1">
      <c r="A105" s="290" t="s">
        <v>412</v>
      </c>
      <c r="B105" s="539" t="s">
        <v>87</v>
      </c>
      <c r="C105" s="539"/>
      <c r="D105" s="539"/>
      <c r="E105" s="219" t="s">
        <v>79</v>
      </c>
      <c r="F105" s="219" t="s">
        <v>98</v>
      </c>
      <c r="G105" s="220"/>
      <c r="H105" s="221"/>
      <c r="I105" s="217">
        <v>-685.7</v>
      </c>
    </row>
    <row r="106" spans="1:9" s="40" customFormat="1">
      <c r="A106" s="290" t="s">
        <v>408</v>
      </c>
      <c r="B106" s="539" t="s">
        <v>87</v>
      </c>
      <c r="C106" s="539"/>
      <c r="D106" s="539"/>
      <c r="E106" s="219" t="s">
        <v>79</v>
      </c>
      <c r="F106" s="219" t="s">
        <v>98</v>
      </c>
      <c r="G106" s="220"/>
      <c r="H106" s="221"/>
      <c r="I106" s="217">
        <v>-767.9</v>
      </c>
    </row>
    <row r="107" spans="1:9" s="40" customFormat="1">
      <c r="A107" s="218" t="s">
        <v>314</v>
      </c>
      <c r="B107" s="539" t="s">
        <v>87</v>
      </c>
      <c r="C107" s="539"/>
      <c r="D107" s="539"/>
      <c r="E107" s="219" t="s">
        <v>79</v>
      </c>
      <c r="F107" s="219" t="s">
        <v>98</v>
      </c>
      <c r="G107" s="220"/>
      <c r="H107" s="221"/>
      <c r="I107" s="217">
        <f>-3410.7-2020.6</f>
        <v>-5431.2999999999993</v>
      </c>
    </row>
    <row r="108" spans="1:9" s="40" customFormat="1">
      <c r="A108" s="218" t="s">
        <v>318</v>
      </c>
      <c r="B108" s="539" t="s">
        <v>87</v>
      </c>
      <c r="C108" s="539"/>
      <c r="D108" s="539"/>
      <c r="E108" s="219" t="s">
        <v>79</v>
      </c>
      <c r="F108" s="219" t="s">
        <v>98</v>
      </c>
      <c r="G108" s="220"/>
      <c r="H108" s="221"/>
      <c r="I108" s="217">
        <f>-3535.6-1966.4</f>
        <v>-5502</v>
      </c>
    </row>
    <row r="109" spans="1:9" s="40" customFormat="1">
      <c r="A109" s="218" t="s">
        <v>312</v>
      </c>
      <c r="B109" s="539" t="s">
        <v>87</v>
      </c>
      <c r="C109" s="539"/>
      <c r="D109" s="539"/>
      <c r="E109" s="219" t="s">
        <v>79</v>
      </c>
      <c r="F109" s="219" t="s">
        <v>98</v>
      </c>
      <c r="G109" s="220"/>
      <c r="H109" s="221"/>
      <c r="I109" s="217">
        <v>-3065.7</v>
      </c>
    </row>
    <row r="110" spans="1:9" s="40" customFormat="1">
      <c r="A110" s="218" t="s">
        <v>311</v>
      </c>
      <c r="B110" s="539" t="s">
        <v>88</v>
      </c>
      <c r="C110" s="539"/>
      <c r="D110" s="539"/>
      <c r="E110" s="219" t="s">
        <v>99</v>
      </c>
      <c r="F110" s="219" t="s">
        <v>98</v>
      </c>
      <c r="G110" s="220"/>
      <c r="H110" s="221"/>
      <c r="I110" s="217">
        <f>-13.2-106.7</f>
        <v>-119.9</v>
      </c>
    </row>
    <row r="111" spans="1:9" s="40" customFormat="1">
      <c r="A111" s="218" t="s">
        <v>313</v>
      </c>
      <c r="B111" s="539" t="s">
        <v>88</v>
      </c>
      <c r="C111" s="539"/>
      <c r="D111" s="539"/>
      <c r="E111" s="219" t="s">
        <v>99</v>
      </c>
      <c r="F111" s="219" t="s">
        <v>98</v>
      </c>
      <c r="G111" s="220"/>
      <c r="H111" s="221"/>
      <c r="I111" s="217">
        <v>-16.600000000000001</v>
      </c>
    </row>
    <row r="112" spans="1:9" s="40" customFormat="1">
      <c r="A112" s="290" t="s">
        <v>315</v>
      </c>
      <c r="B112" s="539" t="s">
        <v>88</v>
      </c>
      <c r="C112" s="539"/>
      <c r="D112" s="539"/>
      <c r="E112" s="219" t="s">
        <v>99</v>
      </c>
      <c r="F112" s="219" t="s">
        <v>98</v>
      </c>
      <c r="G112" s="220"/>
      <c r="H112" s="221"/>
      <c r="I112" s="217">
        <f>-22.3-621.3</f>
        <v>-643.59999999999991</v>
      </c>
    </row>
    <row r="113" spans="1:9" s="40" customFormat="1">
      <c r="A113" s="218" t="s">
        <v>317</v>
      </c>
      <c r="B113" s="539" t="s">
        <v>88</v>
      </c>
      <c r="C113" s="539"/>
      <c r="D113" s="539"/>
      <c r="E113" s="219" t="s">
        <v>99</v>
      </c>
      <c r="F113" s="219" t="s">
        <v>98</v>
      </c>
      <c r="G113" s="220"/>
      <c r="H113" s="221"/>
      <c r="I113" s="217">
        <f>-26.2-106.4</f>
        <v>-132.6</v>
      </c>
    </row>
    <row r="114" spans="1:9" s="40" customFormat="1">
      <c r="A114" s="218" t="s">
        <v>319</v>
      </c>
      <c r="B114" s="539" t="s">
        <v>88</v>
      </c>
      <c r="C114" s="539"/>
      <c r="D114" s="539"/>
      <c r="E114" s="219" t="s">
        <v>99</v>
      </c>
      <c r="F114" s="219" t="s">
        <v>98</v>
      </c>
      <c r="G114" s="220"/>
      <c r="H114" s="221"/>
      <c r="I114" s="217">
        <f>-23.4-652.2</f>
        <v>-675.6</v>
      </c>
    </row>
    <row r="115" spans="1:9" s="40" customFormat="1">
      <c r="A115" s="290" t="s">
        <v>414</v>
      </c>
      <c r="B115" s="539" t="s">
        <v>88</v>
      </c>
      <c r="C115" s="539"/>
      <c r="D115" s="539"/>
      <c r="E115" s="219" t="s">
        <v>99</v>
      </c>
      <c r="F115" s="219" t="s">
        <v>98</v>
      </c>
      <c r="G115" s="220"/>
      <c r="H115" s="221"/>
      <c r="I115" s="217">
        <v>-285.10000000000002</v>
      </c>
    </row>
    <row r="116" spans="1:9" s="40" customFormat="1">
      <c r="A116" s="290" t="s">
        <v>415</v>
      </c>
      <c r="B116" s="539" t="s">
        <v>88</v>
      </c>
      <c r="C116" s="539"/>
      <c r="D116" s="539"/>
      <c r="E116" s="219" t="s">
        <v>99</v>
      </c>
      <c r="F116" s="219" t="s">
        <v>98</v>
      </c>
      <c r="G116" s="220"/>
      <c r="H116" s="221"/>
      <c r="I116" s="217">
        <v>-410.2</v>
      </c>
    </row>
    <row r="117" spans="1:9" s="40" customFormat="1">
      <c r="A117" s="290" t="s">
        <v>416</v>
      </c>
      <c r="B117" s="539" t="s">
        <v>88</v>
      </c>
      <c r="C117" s="539"/>
      <c r="D117" s="539"/>
      <c r="E117" s="219" t="s">
        <v>99</v>
      </c>
      <c r="F117" s="219" t="s">
        <v>98</v>
      </c>
      <c r="G117" s="220"/>
      <c r="H117" s="221"/>
      <c r="I117" s="217">
        <v>-337.5</v>
      </c>
    </row>
    <row r="118" spans="1:9" s="40" customFormat="1">
      <c r="A118" s="290" t="s">
        <v>417</v>
      </c>
      <c r="B118" s="539" t="s">
        <v>88</v>
      </c>
      <c r="C118" s="539"/>
      <c r="D118" s="539"/>
      <c r="E118" s="219" t="s">
        <v>99</v>
      </c>
      <c r="F118" s="219" t="s">
        <v>98</v>
      </c>
      <c r="G118" s="220"/>
      <c r="H118" s="221"/>
      <c r="I118" s="217">
        <v>-101.1</v>
      </c>
    </row>
    <row r="119" spans="1:9" s="40" customFormat="1">
      <c r="A119" s="290" t="s">
        <v>413</v>
      </c>
      <c r="B119" s="539" t="s">
        <v>88</v>
      </c>
      <c r="C119" s="539"/>
      <c r="D119" s="539"/>
      <c r="E119" s="219" t="s">
        <v>99</v>
      </c>
      <c r="F119" s="219" t="s">
        <v>98</v>
      </c>
      <c r="G119" s="220"/>
      <c r="H119" s="221"/>
      <c r="I119" s="217">
        <v>-245.7</v>
      </c>
    </row>
    <row r="121" spans="1:9" ht="45" customHeight="1">
      <c r="A121" s="543" t="s">
        <v>422</v>
      </c>
      <c r="B121" s="543"/>
      <c r="C121" s="543"/>
      <c r="D121" s="543"/>
      <c r="E121" s="543"/>
      <c r="F121" s="543"/>
      <c r="G121" s="543"/>
      <c r="H121" s="543"/>
      <c r="I121" s="119">
        <f>+I122</f>
        <v>230624.80000000002</v>
      </c>
    </row>
    <row r="122" spans="1:9">
      <c r="A122" s="117" t="s">
        <v>80</v>
      </c>
      <c r="B122" s="117" t="s">
        <v>81</v>
      </c>
      <c r="C122" s="117" t="s">
        <v>82</v>
      </c>
      <c r="D122" s="544" t="s">
        <v>45</v>
      </c>
      <c r="E122" s="545"/>
      <c r="F122" s="545"/>
      <c r="G122" s="545"/>
      <c r="H122" s="546"/>
      <c r="I122" s="118">
        <f>+I123</f>
        <v>230624.80000000002</v>
      </c>
    </row>
    <row r="123" spans="1:9" s="35" customFormat="1" ht="54.95" customHeight="1">
      <c r="A123" s="107" t="s">
        <v>138</v>
      </c>
      <c r="B123" s="547" t="s">
        <v>139</v>
      </c>
      <c r="C123" s="547"/>
      <c r="D123" s="547"/>
      <c r="E123" s="547"/>
      <c r="F123" s="547"/>
      <c r="G123" s="547"/>
      <c r="H123" s="547"/>
      <c r="I123" s="108">
        <f>+I124+I143</f>
        <v>230624.80000000002</v>
      </c>
    </row>
    <row r="124" spans="1:9" s="56" customFormat="1" ht="20.85" customHeight="1">
      <c r="A124" s="57"/>
      <c r="B124" s="540" t="s">
        <v>83</v>
      </c>
      <c r="C124" s="541"/>
      <c r="D124" s="542"/>
      <c r="E124" s="41"/>
      <c r="F124" s="41"/>
      <c r="G124" s="41"/>
      <c r="H124" s="58"/>
      <c r="I124" s="39">
        <f>SUM(I125:I142)</f>
        <v>224398.7</v>
      </c>
    </row>
    <row r="125" spans="1:9" s="40" customFormat="1">
      <c r="A125" s="291" t="s">
        <v>435</v>
      </c>
      <c r="B125" s="537" t="s">
        <v>223</v>
      </c>
      <c r="C125" s="537"/>
      <c r="D125" s="537"/>
      <c r="E125" s="316" t="s">
        <v>79</v>
      </c>
      <c r="F125" s="149" t="s">
        <v>84</v>
      </c>
      <c r="G125" s="311">
        <v>18778800</v>
      </c>
      <c r="H125" s="110">
        <v>1</v>
      </c>
      <c r="I125" s="109">
        <v>18778.8</v>
      </c>
    </row>
    <row r="126" spans="1:9" s="40" customFormat="1">
      <c r="A126" s="291" t="s">
        <v>424</v>
      </c>
      <c r="B126" s="537" t="s">
        <v>223</v>
      </c>
      <c r="C126" s="537"/>
      <c r="D126" s="537"/>
      <c r="E126" s="316" t="s">
        <v>79</v>
      </c>
      <c r="F126" s="149" t="s">
        <v>84</v>
      </c>
      <c r="G126" s="311">
        <v>6186600</v>
      </c>
      <c r="H126" s="110">
        <v>1</v>
      </c>
      <c r="I126" s="109">
        <v>6186.6</v>
      </c>
    </row>
    <row r="127" spans="1:9" s="40" customFormat="1" ht="18" customHeight="1">
      <c r="A127" s="291" t="s">
        <v>423</v>
      </c>
      <c r="B127" s="565" t="s">
        <v>223</v>
      </c>
      <c r="C127" s="566"/>
      <c r="D127" s="567"/>
      <c r="E127" s="316" t="s">
        <v>79</v>
      </c>
      <c r="F127" s="149" t="s">
        <v>84</v>
      </c>
      <c r="G127" s="311">
        <v>17640000</v>
      </c>
      <c r="H127" s="110">
        <v>1</v>
      </c>
      <c r="I127" s="109">
        <v>17640</v>
      </c>
    </row>
    <row r="128" spans="1:9" s="40" customFormat="1" ht="18" customHeight="1">
      <c r="A128" s="291" t="s">
        <v>437</v>
      </c>
      <c r="B128" s="565" t="s">
        <v>223</v>
      </c>
      <c r="C128" s="566"/>
      <c r="D128" s="567"/>
      <c r="E128" s="316" t="s">
        <v>79</v>
      </c>
      <c r="F128" s="149" t="s">
        <v>84</v>
      </c>
      <c r="G128" s="311">
        <v>7785700</v>
      </c>
      <c r="H128" s="110">
        <v>1</v>
      </c>
      <c r="I128" s="109">
        <v>7785.7</v>
      </c>
    </row>
    <row r="129" spans="1:9" s="40" customFormat="1" ht="18" customHeight="1">
      <c r="A129" s="291" t="s">
        <v>226</v>
      </c>
      <c r="B129" s="565" t="s">
        <v>223</v>
      </c>
      <c r="C129" s="566"/>
      <c r="D129" s="567"/>
      <c r="E129" s="316" t="s">
        <v>79</v>
      </c>
      <c r="F129" s="149" t="s">
        <v>84</v>
      </c>
      <c r="G129" s="311">
        <v>9900900</v>
      </c>
      <c r="H129" s="110">
        <v>1</v>
      </c>
      <c r="I129" s="109">
        <v>9900.9</v>
      </c>
    </row>
    <row r="130" spans="1:9" s="40" customFormat="1" ht="18" customHeight="1">
      <c r="A130" s="291" t="s">
        <v>433</v>
      </c>
      <c r="B130" s="565" t="s">
        <v>223</v>
      </c>
      <c r="C130" s="566"/>
      <c r="D130" s="567"/>
      <c r="E130" s="316" t="s">
        <v>79</v>
      </c>
      <c r="F130" s="149" t="s">
        <v>84</v>
      </c>
      <c r="G130" s="311">
        <v>13036700</v>
      </c>
      <c r="H130" s="110">
        <v>1</v>
      </c>
      <c r="I130" s="109">
        <v>13036.7</v>
      </c>
    </row>
    <row r="131" spans="1:9" s="40" customFormat="1" ht="18" customHeight="1">
      <c r="A131" s="291" t="s">
        <v>440</v>
      </c>
      <c r="B131" s="565" t="s">
        <v>223</v>
      </c>
      <c r="C131" s="566"/>
      <c r="D131" s="567"/>
      <c r="E131" s="316" t="s">
        <v>79</v>
      </c>
      <c r="F131" s="149" t="s">
        <v>84</v>
      </c>
      <c r="G131" s="311">
        <v>3300000</v>
      </c>
      <c r="H131" s="110">
        <v>1</v>
      </c>
      <c r="I131" s="109">
        <v>3300</v>
      </c>
    </row>
    <row r="132" spans="1:9" s="40" customFormat="1" ht="18" customHeight="1">
      <c r="A132" s="291" t="s">
        <v>442</v>
      </c>
      <c r="B132" s="565" t="s">
        <v>223</v>
      </c>
      <c r="C132" s="566"/>
      <c r="D132" s="567"/>
      <c r="E132" s="316" t="s">
        <v>79</v>
      </c>
      <c r="F132" s="149" t="s">
        <v>84</v>
      </c>
      <c r="G132" s="311">
        <v>9000000</v>
      </c>
      <c r="H132" s="110">
        <v>1</v>
      </c>
      <c r="I132" s="109">
        <v>9000</v>
      </c>
    </row>
    <row r="133" spans="1:9" s="40" customFormat="1" ht="18" customHeight="1">
      <c r="A133" s="291" t="s">
        <v>446</v>
      </c>
      <c r="B133" s="565" t="s">
        <v>223</v>
      </c>
      <c r="C133" s="566"/>
      <c r="D133" s="567"/>
      <c r="E133" s="316" t="s">
        <v>79</v>
      </c>
      <c r="F133" s="149" t="s">
        <v>84</v>
      </c>
      <c r="G133" s="311">
        <v>10000000</v>
      </c>
      <c r="H133" s="110">
        <v>1</v>
      </c>
      <c r="I133" s="109">
        <v>10000</v>
      </c>
    </row>
    <row r="134" spans="1:9" s="40" customFormat="1" ht="18" customHeight="1">
      <c r="A134" s="291" t="s">
        <v>444</v>
      </c>
      <c r="B134" s="565" t="s">
        <v>223</v>
      </c>
      <c r="C134" s="566"/>
      <c r="D134" s="567"/>
      <c r="E134" s="316" t="s">
        <v>79</v>
      </c>
      <c r="F134" s="149" t="s">
        <v>84</v>
      </c>
      <c r="G134" s="311">
        <v>49800000</v>
      </c>
      <c r="H134" s="110">
        <v>1</v>
      </c>
      <c r="I134" s="109">
        <v>49800</v>
      </c>
    </row>
    <row r="135" spans="1:9" s="40" customFormat="1" ht="35.450000000000003" customHeight="1">
      <c r="A135" s="291">
        <v>45211229</v>
      </c>
      <c r="B135" s="565" t="s">
        <v>140</v>
      </c>
      <c r="C135" s="566"/>
      <c r="D135" s="567"/>
      <c r="E135" s="316" t="s">
        <v>79</v>
      </c>
      <c r="F135" s="149" t="s">
        <v>84</v>
      </c>
      <c r="G135" s="311">
        <v>10855700</v>
      </c>
      <c r="H135" s="110">
        <v>1</v>
      </c>
      <c r="I135" s="109">
        <v>10855.7</v>
      </c>
    </row>
    <row r="136" spans="1:9" s="40" customFormat="1" ht="36" customHeight="1">
      <c r="A136" s="291">
        <v>45211229</v>
      </c>
      <c r="B136" s="537" t="s">
        <v>140</v>
      </c>
      <c r="C136" s="537"/>
      <c r="D136" s="537"/>
      <c r="E136" s="316" t="s">
        <v>79</v>
      </c>
      <c r="F136" s="149" t="s">
        <v>84</v>
      </c>
      <c r="G136" s="311">
        <v>7999000</v>
      </c>
      <c r="H136" s="110">
        <v>1</v>
      </c>
      <c r="I136" s="109">
        <v>7999</v>
      </c>
    </row>
    <row r="137" spans="1:9" s="40" customFormat="1" ht="36" customHeight="1">
      <c r="A137" s="291">
        <v>45211229</v>
      </c>
      <c r="B137" s="537" t="s">
        <v>140</v>
      </c>
      <c r="C137" s="537"/>
      <c r="D137" s="537"/>
      <c r="E137" s="316" t="s">
        <v>79</v>
      </c>
      <c r="F137" s="149" t="s">
        <v>84</v>
      </c>
      <c r="G137" s="311">
        <v>1703300</v>
      </c>
      <c r="H137" s="110">
        <v>1</v>
      </c>
      <c r="I137" s="109">
        <v>1703.3</v>
      </c>
    </row>
    <row r="138" spans="1:9" s="40" customFormat="1" ht="36" customHeight="1">
      <c r="A138" s="291">
        <v>45211229</v>
      </c>
      <c r="B138" s="537" t="s">
        <v>140</v>
      </c>
      <c r="C138" s="537"/>
      <c r="D138" s="537"/>
      <c r="E138" s="316" t="s">
        <v>79</v>
      </c>
      <c r="F138" s="149" t="s">
        <v>84</v>
      </c>
      <c r="G138" s="311">
        <v>12994000</v>
      </c>
      <c r="H138" s="110">
        <v>1</v>
      </c>
      <c r="I138" s="109">
        <v>12994</v>
      </c>
    </row>
    <row r="139" spans="1:9" s="40" customFormat="1" ht="36" customHeight="1">
      <c r="A139" s="291">
        <v>45211229</v>
      </c>
      <c r="B139" s="537" t="s">
        <v>140</v>
      </c>
      <c r="C139" s="537"/>
      <c r="D139" s="537"/>
      <c r="E139" s="316" t="s">
        <v>79</v>
      </c>
      <c r="F139" s="149" t="s">
        <v>84</v>
      </c>
      <c r="G139" s="311">
        <v>14182000</v>
      </c>
      <c r="H139" s="110">
        <v>1</v>
      </c>
      <c r="I139" s="109">
        <v>14182</v>
      </c>
    </row>
    <row r="140" spans="1:9" s="40" customFormat="1" ht="36" customHeight="1">
      <c r="A140" s="291">
        <v>45211229</v>
      </c>
      <c r="B140" s="537" t="s">
        <v>140</v>
      </c>
      <c r="C140" s="537"/>
      <c r="D140" s="537"/>
      <c r="E140" s="316" t="s">
        <v>79</v>
      </c>
      <c r="F140" s="149" t="s">
        <v>84</v>
      </c>
      <c r="G140" s="311">
        <v>9480000</v>
      </c>
      <c r="H140" s="110">
        <v>1</v>
      </c>
      <c r="I140" s="109">
        <v>9480</v>
      </c>
    </row>
    <row r="141" spans="1:9" s="40" customFormat="1" ht="36" customHeight="1">
      <c r="A141" s="291">
        <v>45211229</v>
      </c>
      <c r="B141" s="537" t="s">
        <v>140</v>
      </c>
      <c r="C141" s="537"/>
      <c r="D141" s="537"/>
      <c r="E141" s="316" t="s">
        <v>79</v>
      </c>
      <c r="F141" s="149" t="s">
        <v>84</v>
      </c>
      <c r="G141" s="311">
        <v>12900000</v>
      </c>
      <c r="H141" s="110">
        <v>1</v>
      </c>
      <c r="I141" s="109">
        <v>12900</v>
      </c>
    </row>
    <row r="142" spans="1:9" s="40" customFormat="1" ht="36" customHeight="1">
      <c r="A142" s="291">
        <v>45211229</v>
      </c>
      <c r="B142" s="537" t="s">
        <v>140</v>
      </c>
      <c r="C142" s="537"/>
      <c r="D142" s="537"/>
      <c r="E142" s="316" t="s">
        <v>79</v>
      </c>
      <c r="F142" s="149" t="s">
        <v>84</v>
      </c>
      <c r="G142" s="311">
        <v>8856000</v>
      </c>
      <c r="H142" s="110">
        <v>1</v>
      </c>
      <c r="I142" s="109">
        <v>8856</v>
      </c>
    </row>
    <row r="143" spans="1:9" s="40" customFormat="1" ht="20.85" customHeight="1">
      <c r="A143" s="292"/>
      <c r="B143" s="540" t="s">
        <v>86</v>
      </c>
      <c r="C143" s="541"/>
      <c r="D143" s="542"/>
      <c r="E143" s="41" t="s">
        <v>85</v>
      </c>
      <c r="F143" s="41" t="s">
        <v>85</v>
      </c>
      <c r="G143" s="41" t="s">
        <v>85</v>
      </c>
      <c r="H143" s="42"/>
      <c r="I143" s="39">
        <f>SUM(I144:I179)</f>
        <v>6226.1</v>
      </c>
    </row>
    <row r="144" spans="1:9" s="40" customFormat="1">
      <c r="A144" s="292">
        <v>71351540</v>
      </c>
      <c r="B144" s="538" t="s">
        <v>87</v>
      </c>
      <c r="C144" s="538"/>
      <c r="D144" s="538"/>
      <c r="E144" s="288" t="s">
        <v>79</v>
      </c>
      <c r="F144" s="288" t="s">
        <v>98</v>
      </c>
      <c r="G144" s="55">
        <v>355000</v>
      </c>
      <c r="H144" s="36">
        <v>1</v>
      </c>
      <c r="I144" s="39">
        <v>355</v>
      </c>
    </row>
    <row r="145" spans="1:9" s="40" customFormat="1">
      <c r="A145" s="292">
        <v>71351540</v>
      </c>
      <c r="B145" s="538" t="s">
        <v>87</v>
      </c>
      <c r="C145" s="538"/>
      <c r="D145" s="538"/>
      <c r="E145" s="288" t="s">
        <v>79</v>
      </c>
      <c r="F145" s="288" t="s">
        <v>98</v>
      </c>
      <c r="G145" s="55">
        <v>125000</v>
      </c>
      <c r="H145" s="36">
        <v>1</v>
      </c>
      <c r="I145" s="39">
        <v>125</v>
      </c>
    </row>
    <row r="146" spans="1:9" s="40" customFormat="1">
      <c r="A146" s="292">
        <v>71351540</v>
      </c>
      <c r="B146" s="538" t="s">
        <v>87</v>
      </c>
      <c r="C146" s="538"/>
      <c r="D146" s="538"/>
      <c r="E146" s="288" t="s">
        <v>79</v>
      </c>
      <c r="F146" s="288" t="s">
        <v>98</v>
      </c>
      <c r="G146" s="55">
        <v>220000</v>
      </c>
      <c r="H146" s="36">
        <v>1</v>
      </c>
      <c r="I146" s="39">
        <v>220</v>
      </c>
    </row>
    <row r="147" spans="1:9" s="40" customFormat="1">
      <c r="A147" s="292">
        <v>71351540</v>
      </c>
      <c r="B147" s="538" t="s">
        <v>87</v>
      </c>
      <c r="C147" s="538"/>
      <c r="D147" s="538"/>
      <c r="E147" s="288" t="s">
        <v>79</v>
      </c>
      <c r="F147" s="288" t="s">
        <v>98</v>
      </c>
      <c r="G147" s="55">
        <v>173000</v>
      </c>
      <c r="H147" s="36">
        <v>1</v>
      </c>
      <c r="I147" s="39">
        <v>173</v>
      </c>
    </row>
    <row r="148" spans="1:9" s="40" customFormat="1">
      <c r="A148" s="292">
        <v>71351540</v>
      </c>
      <c r="B148" s="538" t="s">
        <v>87</v>
      </c>
      <c r="C148" s="538"/>
      <c r="D148" s="538"/>
      <c r="E148" s="288" t="s">
        <v>79</v>
      </c>
      <c r="F148" s="288" t="s">
        <v>98</v>
      </c>
      <c r="G148" s="55">
        <v>37000</v>
      </c>
      <c r="H148" s="36">
        <v>1</v>
      </c>
      <c r="I148" s="39">
        <v>37</v>
      </c>
    </row>
    <row r="149" spans="1:9" s="40" customFormat="1">
      <c r="A149" s="292">
        <v>71351540</v>
      </c>
      <c r="B149" s="538" t="s">
        <v>87</v>
      </c>
      <c r="C149" s="538"/>
      <c r="D149" s="538"/>
      <c r="E149" s="288" t="s">
        <v>79</v>
      </c>
      <c r="F149" s="288" t="s">
        <v>98</v>
      </c>
      <c r="G149" s="55">
        <v>260000</v>
      </c>
      <c r="H149" s="36">
        <v>1</v>
      </c>
      <c r="I149" s="39">
        <v>260</v>
      </c>
    </row>
    <row r="150" spans="1:9" s="40" customFormat="1">
      <c r="A150" s="292">
        <v>71351540</v>
      </c>
      <c r="B150" s="538" t="s">
        <v>87</v>
      </c>
      <c r="C150" s="538"/>
      <c r="D150" s="538"/>
      <c r="E150" s="288" t="s">
        <v>79</v>
      </c>
      <c r="F150" s="288" t="s">
        <v>98</v>
      </c>
      <c r="G150" s="55">
        <v>284000</v>
      </c>
      <c r="H150" s="36">
        <v>1</v>
      </c>
      <c r="I150" s="39">
        <v>284</v>
      </c>
    </row>
    <row r="151" spans="1:9" s="40" customFormat="1">
      <c r="A151" s="292">
        <v>71351540</v>
      </c>
      <c r="B151" s="538" t="s">
        <v>87</v>
      </c>
      <c r="C151" s="538"/>
      <c r="D151" s="538"/>
      <c r="E151" s="288" t="s">
        <v>79</v>
      </c>
      <c r="F151" s="288" t="s">
        <v>98</v>
      </c>
      <c r="G151" s="55">
        <v>252000</v>
      </c>
      <c r="H151" s="36">
        <v>1</v>
      </c>
      <c r="I151" s="39">
        <v>252</v>
      </c>
    </row>
    <row r="152" spans="1:9" s="40" customFormat="1">
      <c r="A152" s="292">
        <v>71351540</v>
      </c>
      <c r="B152" s="538" t="s">
        <v>87</v>
      </c>
      <c r="C152" s="538"/>
      <c r="D152" s="538"/>
      <c r="E152" s="288" t="s">
        <v>79</v>
      </c>
      <c r="F152" s="288" t="s">
        <v>98</v>
      </c>
      <c r="G152" s="55">
        <v>323600</v>
      </c>
      <c r="H152" s="36">
        <v>1</v>
      </c>
      <c r="I152" s="39">
        <v>323.60000000000002</v>
      </c>
    </row>
    <row r="153" spans="1:9" s="40" customFormat="1">
      <c r="A153" s="292">
        <v>71351540</v>
      </c>
      <c r="B153" s="538" t="s">
        <v>87</v>
      </c>
      <c r="C153" s="538"/>
      <c r="D153" s="538"/>
      <c r="E153" s="288" t="s">
        <v>79</v>
      </c>
      <c r="F153" s="288" t="s">
        <v>98</v>
      </c>
      <c r="G153" s="55">
        <v>250000</v>
      </c>
      <c r="H153" s="36">
        <v>1</v>
      </c>
      <c r="I153" s="39">
        <v>250</v>
      </c>
    </row>
    <row r="154" spans="1:9" s="40" customFormat="1">
      <c r="A154" s="292">
        <v>71351540</v>
      </c>
      <c r="B154" s="538" t="s">
        <v>87</v>
      </c>
      <c r="C154" s="538"/>
      <c r="D154" s="538"/>
      <c r="E154" s="288" t="s">
        <v>79</v>
      </c>
      <c r="F154" s="288" t="s">
        <v>98</v>
      </c>
      <c r="G154" s="55">
        <v>260000</v>
      </c>
      <c r="H154" s="36">
        <v>1</v>
      </c>
      <c r="I154" s="39">
        <v>260</v>
      </c>
    </row>
    <row r="155" spans="1:9" s="40" customFormat="1">
      <c r="A155" s="292">
        <v>71351540</v>
      </c>
      <c r="B155" s="538" t="s">
        <v>87</v>
      </c>
      <c r="C155" s="538"/>
      <c r="D155" s="538"/>
      <c r="E155" s="288" t="s">
        <v>79</v>
      </c>
      <c r="F155" s="288" t="s">
        <v>98</v>
      </c>
      <c r="G155" s="55">
        <v>378000</v>
      </c>
      <c r="H155" s="36">
        <v>1</v>
      </c>
      <c r="I155" s="39">
        <v>378</v>
      </c>
    </row>
    <row r="156" spans="1:9" s="40" customFormat="1">
      <c r="A156" s="292">
        <v>71351540</v>
      </c>
      <c r="B156" s="538" t="s">
        <v>87</v>
      </c>
      <c r="C156" s="538"/>
      <c r="D156" s="538"/>
      <c r="E156" s="288" t="s">
        <v>79</v>
      </c>
      <c r="F156" s="288" t="s">
        <v>98</v>
      </c>
      <c r="G156" s="55">
        <v>156000</v>
      </c>
      <c r="H156" s="36">
        <v>1</v>
      </c>
      <c r="I156" s="39">
        <v>156</v>
      </c>
    </row>
    <row r="157" spans="1:9" s="40" customFormat="1">
      <c r="A157" s="292">
        <v>71351540</v>
      </c>
      <c r="B157" s="538" t="s">
        <v>87</v>
      </c>
      <c r="C157" s="538"/>
      <c r="D157" s="538"/>
      <c r="E157" s="288" t="s">
        <v>79</v>
      </c>
      <c r="F157" s="288" t="s">
        <v>98</v>
      </c>
      <c r="G157" s="55">
        <v>247500</v>
      </c>
      <c r="H157" s="36">
        <v>1</v>
      </c>
      <c r="I157" s="39">
        <v>247.5</v>
      </c>
    </row>
    <row r="158" spans="1:9" s="40" customFormat="1">
      <c r="A158" s="292">
        <v>71351540</v>
      </c>
      <c r="B158" s="538" t="s">
        <v>87</v>
      </c>
      <c r="C158" s="538"/>
      <c r="D158" s="538"/>
      <c r="E158" s="288" t="s">
        <v>79</v>
      </c>
      <c r="F158" s="288" t="s">
        <v>98</v>
      </c>
      <c r="G158" s="55">
        <v>94000</v>
      </c>
      <c r="H158" s="36">
        <v>1</v>
      </c>
      <c r="I158" s="39">
        <v>94</v>
      </c>
    </row>
    <row r="159" spans="1:9" s="40" customFormat="1">
      <c r="A159" s="292">
        <v>71351540</v>
      </c>
      <c r="B159" s="538" t="s">
        <v>87</v>
      </c>
      <c r="C159" s="538"/>
      <c r="D159" s="538"/>
      <c r="E159" s="288" t="s">
        <v>79</v>
      </c>
      <c r="F159" s="288" t="s">
        <v>98</v>
      </c>
      <c r="G159" s="55">
        <v>180000</v>
      </c>
      <c r="H159" s="36">
        <v>1</v>
      </c>
      <c r="I159" s="39">
        <v>180</v>
      </c>
    </row>
    <row r="160" spans="1:9" s="40" customFormat="1">
      <c r="A160" s="292">
        <v>71351540</v>
      </c>
      <c r="B160" s="538" t="s">
        <v>87</v>
      </c>
      <c r="C160" s="538"/>
      <c r="D160" s="538"/>
      <c r="E160" s="288" t="s">
        <v>79</v>
      </c>
      <c r="F160" s="288" t="s">
        <v>98</v>
      </c>
      <c r="G160" s="55">
        <v>996000</v>
      </c>
      <c r="H160" s="36">
        <v>1</v>
      </c>
      <c r="I160" s="39">
        <v>996</v>
      </c>
    </row>
    <row r="161" spans="1:9" s="40" customFormat="1">
      <c r="A161" s="292">
        <v>71351540</v>
      </c>
      <c r="B161" s="538" t="s">
        <v>87</v>
      </c>
      <c r="C161" s="538"/>
      <c r="D161" s="538"/>
      <c r="E161" s="288" t="s">
        <v>79</v>
      </c>
      <c r="F161" s="288" t="s">
        <v>98</v>
      </c>
      <c r="G161" s="55">
        <v>200000</v>
      </c>
      <c r="H161" s="36">
        <v>1</v>
      </c>
      <c r="I161" s="39">
        <v>200</v>
      </c>
    </row>
    <row r="162" spans="1:9" s="40" customFormat="1">
      <c r="A162" s="292">
        <v>98111140</v>
      </c>
      <c r="B162" s="538" t="s">
        <v>88</v>
      </c>
      <c r="C162" s="538"/>
      <c r="D162" s="538"/>
      <c r="E162" s="288" t="s">
        <v>99</v>
      </c>
      <c r="F162" s="288" t="s">
        <v>98</v>
      </c>
      <c r="G162" s="60">
        <v>106800</v>
      </c>
      <c r="H162" s="37">
        <v>1</v>
      </c>
      <c r="I162" s="39">
        <v>106.8</v>
      </c>
    </row>
    <row r="163" spans="1:9" s="40" customFormat="1">
      <c r="A163" s="292">
        <v>98111140</v>
      </c>
      <c r="B163" s="538" t="s">
        <v>88</v>
      </c>
      <c r="C163" s="538"/>
      <c r="D163" s="538"/>
      <c r="E163" s="288" t="s">
        <v>99</v>
      </c>
      <c r="F163" s="288" t="s">
        <v>98</v>
      </c>
      <c r="G163" s="60">
        <v>37200</v>
      </c>
      <c r="H163" s="37">
        <v>1</v>
      </c>
      <c r="I163" s="39">
        <v>37.200000000000003</v>
      </c>
    </row>
    <row r="164" spans="1:9" s="40" customFormat="1">
      <c r="A164" s="292">
        <v>98111140</v>
      </c>
      <c r="B164" s="538" t="s">
        <v>88</v>
      </c>
      <c r="C164" s="538"/>
      <c r="D164" s="538"/>
      <c r="E164" s="288" t="s">
        <v>99</v>
      </c>
      <c r="F164" s="288" t="s">
        <v>98</v>
      </c>
      <c r="G164" s="60">
        <v>65000</v>
      </c>
      <c r="H164" s="37">
        <v>1</v>
      </c>
      <c r="I164" s="39">
        <v>65</v>
      </c>
    </row>
    <row r="165" spans="1:9" s="40" customFormat="1">
      <c r="A165" s="292">
        <v>98111140</v>
      </c>
      <c r="B165" s="538" t="s">
        <v>88</v>
      </c>
      <c r="C165" s="538"/>
      <c r="D165" s="538"/>
      <c r="E165" s="288" t="s">
        <v>99</v>
      </c>
      <c r="F165" s="288" t="s">
        <v>98</v>
      </c>
      <c r="G165" s="60">
        <v>50900</v>
      </c>
      <c r="H165" s="37">
        <v>1</v>
      </c>
      <c r="I165" s="39">
        <v>50.9</v>
      </c>
    </row>
    <row r="166" spans="1:9" s="40" customFormat="1">
      <c r="A166" s="292">
        <v>98111140</v>
      </c>
      <c r="B166" s="538" t="s">
        <v>88</v>
      </c>
      <c r="C166" s="538"/>
      <c r="D166" s="538"/>
      <c r="E166" s="288" t="s">
        <v>99</v>
      </c>
      <c r="F166" s="288" t="s">
        <v>98</v>
      </c>
      <c r="G166" s="60">
        <v>12100</v>
      </c>
      <c r="H166" s="37">
        <v>1</v>
      </c>
      <c r="I166" s="39">
        <v>12.1</v>
      </c>
    </row>
    <row r="167" spans="1:9" s="40" customFormat="1">
      <c r="A167" s="292">
        <v>98111140</v>
      </c>
      <c r="B167" s="538" t="s">
        <v>88</v>
      </c>
      <c r="C167" s="538"/>
      <c r="D167" s="538"/>
      <c r="E167" s="288" t="s">
        <v>99</v>
      </c>
      <c r="F167" s="288" t="s">
        <v>98</v>
      </c>
      <c r="G167" s="60">
        <v>78000</v>
      </c>
      <c r="H167" s="37">
        <v>1</v>
      </c>
      <c r="I167" s="39">
        <v>78</v>
      </c>
    </row>
    <row r="168" spans="1:9" s="40" customFormat="1">
      <c r="A168" s="292">
        <v>98111140</v>
      </c>
      <c r="B168" s="538" t="s">
        <v>88</v>
      </c>
      <c r="C168" s="538"/>
      <c r="D168" s="538"/>
      <c r="E168" s="288" t="s">
        <v>99</v>
      </c>
      <c r="F168" s="288" t="s">
        <v>98</v>
      </c>
      <c r="G168" s="60">
        <v>85000</v>
      </c>
      <c r="H168" s="37">
        <v>1</v>
      </c>
      <c r="I168" s="39">
        <v>85</v>
      </c>
    </row>
    <row r="169" spans="1:9" s="40" customFormat="1">
      <c r="A169" s="292">
        <v>98111140</v>
      </c>
      <c r="B169" s="538" t="s">
        <v>88</v>
      </c>
      <c r="C169" s="538"/>
      <c r="D169" s="538"/>
      <c r="E169" s="288" t="s">
        <v>99</v>
      </c>
      <c r="F169" s="288" t="s">
        <v>98</v>
      </c>
      <c r="G169" s="60">
        <v>75000</v>
      </c>
      <c r="H169" s="37">
        <v>1</v>
      </c>
      <c r="I169" s="39">
        <v>75</v>
      </c>
    </row>
    <row r="170" spans="1:9" s="40" customFormat="1">
      <c r="A170" s="292">
        <v>98111140</v>
      </c>
      <c r="B170" s="538" t="s">
        <v>88</v>
      </c>
      <c r="C170" s="538"/>
      <c r="D170" s="538"/>
      <c r="E170" s="288" t="s">
        <v>99</v>
      </c>
      <c r="F170" s="288" t="s">
        <v>98</v>
      </c>
      <c r="G170" s="60">
        <v>97000</v>
      </c>
      <c r="H170" s="37">
        <v>1</v>
      </c>
      <c r="I170" s="39">
        <v>97</v>
      </c>
    </row>
    <row r="171" spans="1:9" s="40" customFormat="1">
      <c r="A171" s="292">
        <v>98111140</v>
      </c>
      <c r="B171" s="538" t="s">
        <v>88</v>
      </c>
      <c r="C171" s="538"/>
      <c r="D171" s="538"/>
      <c r="E171" s="288" t="s">
        <v>99</v>
      </c>
      <c r="F171" s="288" t="s">
        <v>98</v>
      </c>
      <c r="G171" s="60">
        <v>75000</v>
      </c>
      <c r="H171" s="37">
        <v>1</v>
      </c>
      <c r="I171" s="39">
        <v>75</v>
      </c>
    </row>
    <row r="172" spans="1:9" s="40" customFormat="1">
      <c r="A172" s="292">
        <v>98111140</v>
      </c>
      <c r="B172" s="538" t="s">
        <v>88</v>
      </c>
      <c r="C172" s="538"/>
      <c r="D172" s="538"/>
      <c r="E172" s="288" t="s">
        <v>99</v>
      </c>
      <c r="F172" s="288" t="s">
        <v>98</v>
      </c>
      <c r="G172" s="60">
        <v>78000</v>
      </c>
      <c r="H172" s="37">
        <v>1</v>
      </c>
      <c r="I172" s="39">
        <v>78</v>
      </c>
    </row>
    <row r="173" spans="1:9" s="40" customFormat="1">
      <c r="A173" s="292">
        <v>98111140</v>
      </c>
      <c r="B173" s="538" t="s">
        <v>88</v>
      </c>
      <c r="C173" s="538"/>
      <c r="D173" s="538"/>
      <c r="E173" s="288" t="s">
        <v>99</v>
      </c>
      <c r="F173" s="288" t="s">
        <v>98</v>
      </c>
      <c r="G173" s="60">
        <v>113000</v>
      </c>
      <c r="H173" s="37">
        <v>1</v>
      </c>
      <c r="I173" s="39">
        <v>113</v>
      </c>
    </row>
    <row r="174" spans="1:9" s="40" customFormat="1">
      <c r="A174" s="292">
        <v>98111140</v>
      </c>
      <c r="B174" s="538" t="s">
        <v>88</v>
      </c>
      <c r="C174" s="538"/>
      <c r="D174" s="538"/>
      <c r="E174" s="288" t="s">
        <v>99</v>
      </c>
      <c r="F174" s="288" t="s">
        <v>98</v>
      </c>
      <c r="G174" s="60">
        <v>47000</v>
      </c>
      <c r="H174" s="37">
        <v>1</v>
      </c>
      <c r="I174" s="39">
        <v>47</v>
      </c>
    </row>
    <row r="175" spans="1:9" s="40" customFormat="1">
      <c r="A175" s="292">
        <v>98111140</v>
      </c>
      <c r="B175" s="538" t="s">
        <v>88</v>
      </c>
      <c r="C175" s="538"/>
      <c r="D175" s="538"/>
      <c r="E175" s="288" t="s">
        <v>99</v>
      </c>
      <c r="F175" s="288" t="s">
        <v>98</v>
      </c>
      <c r="G175" s="60">
        <v>74000</v>
      </c>
      <c r="H175" s="37">
        <v>1</v>
      </c>
      <c r="I175" s="39">
        <v>74</v>
      </c>
    </row>
    <row r="176" spans="1:9" s="40" customFormat="1">
      <c r="A176" s="292">
        <v>98111140</v>
      </c>
      <c r="B176" s="538" t="s">
        <v>88</v>
      </c>
      <c r="C176" s="538"/>
      <c r="D176" s="538"/>
      <c r="E176" s="288" t="s">
        <v>99</v>
      </c>
      <c r="F176" s="288" t="s">
        <v>98</v>
      </c>
      <c r="G176" s="60">
        <v>28000</v>
      </c>
      <c r="H176" s="37">
        <v>1</v>
      </c>
      <c r="I176" s="39">
        <v>28</v>
      </c>
    </row>
    <row r="177" spans="1:9" s="40" customFormat="1">
      <c r="A177" s="292">
        <v>98111140</v>
      </c>
      <c r="B177" s="538" t="s">
        <v>88</v>
      </c>
      <c r="C177" s="538"/>
      <c r="D177" s="538"/>
      <c r="E177" s="288" t="s">
        <v>99</v>
      </c>
      <c r="F177" s="288" t="s">
        <v>98</v>
      </c>
      <c r="G177" s="60">
        <v>54000</v>
      </c>
      <c r="H177" s="37">
        <v>1</v>
      </c>
      <c r="I177" s="39">
        <v>54</v>
      </c>
    </row>
    <row r="178" spans="1:9" s="40" customFormat="1">
      <c r="A178" s="292">
        <v>98111140</v>
      </c>
      <c r="B178" s="538" t="s">
        <v>88</v>
      </c>
      <c r="C178" s="538"/>
      <c r="D178" s="538"/>
      <c r="E178" s="288" t="s">
        <v>99</v>
      </c>
      <c r="F178" s="288" t="s">
        <v>98</v>
      </c>
      <c r="G178" s="60">
        <v>299000</v>
      </c>
      <c r="H178" s="37">
        <v>1</v>
      </c>
      <c r="I178" s="39">
        <v>299</v>
      </c>
    </row>
    <row r="179" spans="1:9" s="40" customFormat="1">
      <c r="A179" s="292">
        <v>98111140</v>
      </c>
      <c r="B179" s="538" t="s">
        <v>88</v>
      </c>
      <c r="C179" s="538"/>
      <c r="D179" s="538"/>
      <c r="E179" s="288" t="s">
        <v>99</v>
      </c>
      <c r="F179" s="288" t="s">
        <v>98</v>
      </c>
      <c r="G179" s="60">
        <v>60000</v>
      </c>
      <c r="H179" s="37">
        <v>1</v>
      </c>
      <c r="I179" s="39">
        <v>60</v>
      </c>
    </row>
    <row r="180" spans="1:9" s="255" customFormat="1">
      <c r="G180" s="287"/>
    </row>
    <row r="181" spans="1:9" ht="45" customHeight="1">
      <c r="A181" s="543" t="s">
        <v>159</v>
      </c>
      <c r="B181" s="543"/>
      <c r="C181" s="543"/>
      <c r="D181" s="543"/>
      <c r="E181" s="543"/>
      <c r="F181" s="543"/>
      <c r="G181" s="543"/>
      <c r="H181" s="543"/>
      <c r="I181" s="119">
        <f>+I182</f>
        <v>128400.59999999999</v>
      </c>
    </row>
    <row r="182" spans="1:9">
      <c r="A182" s="117" t="s">
        <v>80</v>
      </c>
      <c r="B182" s="117" t="s">
        <v>81</v>
      </c>
      <c r="C182" s="117" t="s">
        <v>82</v>
      </c>
      <c r="D182" s="544" t="s">
        <v>45</v>
      </c>
      <c r="E182" s="545"/>
      <c r="F182" s="545"/>
      <c r="G182" s="545"/>
      <c r="H182" s="546"/>
      <c r="I182" s="118">
        <f>+I183</f>
        <v>128400.59999999999</v>
      </c>
    </row>
    <row r="183" spans="1:9" s="35" customFormat="1" ht="54.95" customHeight="1">
      <c r="A183" s="107" t="s">
        <v>138</v>
      </c>
      <c r="B183" s="547" t="s">
        <v>139</v>
      </c>
      <c r="C183" s="547"/>
      <c r="D183" s="547"/>
      <c r="E183" s="547"/>
      <c r="F183" s="547"/>
      <c r="G183" s="547"/>
      <c r="H183" s="547"/>
      <c r="I183" s="108">
        <f>+I184+I192</f>
        <v>128400.59999999999</v>
      </c>
    </row>
    <row r="184" spans="1:9" s="56" customFormat="1" ht="20.85" customHeight="1">
      <c r="A184" s="57"/>
      <c r="B184" s="540" t="s">
        <v>83</v>
      </c>
      <c r="C184" s="541"/>
      <c r="D184" s="542"/>
      <c r="E184" s="41"/>
      <c r="F184" s="41"/>
      <c r="G184" s="41"/>
      <c r="H184" s="58"/>
      <c r="I184" s="39">
        <f>SUM(I185:I191)</f>
        <v>125131.79999999999</v>
      </c>
    </row>
    <row r="185" spans="1:9" s="40" customFormat="1">
      <c r="A185" s="291">
        <v>45611300</v>
      </c>
      <c r="B185" s="565" t="s">
        <v>573</v>
      </c>
      <c r="C185" s="566"/>
      <c r="D185" s="567"/>
      <c r="E185" s="246" t="s">
        <v>270</v>
      </c>
      <c r="F185" s="149" t="s">
        <v>84</v>
      </c>
      <c r="G185" s="311">
        <v>9360000</v>
      </c>
      <c r="H185" s="110">
        <v>1</v>
      </c>
      <c r="I185" s="109">
        <v>9360</v>
      </c>
    </row>
    <row r="186" spans="1:9" s="40" customFormat="1">
      <c r="A186" s="291">
        <v>45611300</v>
      </c>
      <c r="B186" s="565" t="s">
        <v>573</v>
      </c>
      <c r="C186" s="566"/>
      <c r="D186" s="567"/>
      <c r="E186" s="246" t="s">
        <v>270</v>
      </c>
      <c r="F186" s="149" t="s">
        <v>84</v>
      </c>
      <c r="G186" s="311">
        <v>4840000</v>
      </c>
      <c r="H186" s="110">
        <v>1</v>
      </c>
      <c r="I186" s="109">
        <v>4840</v>
      </c>
    </row>
    <row r="187" spans="1:9" s="40" customFormat="1">
      <c r="A187" s="291">
        <v>45611300</v>
      </c>
      <c r="B187" s="565" t="s">
        <v>573</v>
      </c>
      <c r="C187" s="566"/>
      <c r="D187" s="567"/>
      <c r="E187" s="246" t="s">
        <v>270</v>
      </c>
      <c r="F187" s="149" t="s">
        <v>84</v>
      </c>
      <c r="G187" s="311">
        <v>4850000</v>
      </c>
      <c r="H187" s="110">
        <v>1</v>
      </c>
      <c r="I187" s="109">
        <v>4850</v>
      </c>
    </row>
    <row r="188" spans="1:9" s="40" customFormat="1">
      <c r="A188" s="291">
        <v>45611300</v>
      </c>
      <c r="B188" s="565" t="s">
        <v>573</v>
      </c>
      <c r="C188" s="566"/>
      <c r="D188" s="567"/>
      <c r="E188" s="246" t="s">
        <v>270</v>
      </c>
      <c r="F188" s="149" t="s">
        <v>84</v>
      </c>
      <c r="G188" s="311">
        <v>7320000</v>
      </c>
      <c r="H188" s="110">
        <v>1</v>
      </c>
      <c r="I188" s="109">
        <v>7320</v>
      </c>
    </row>
    <row r="189" spans="1:9" s="40" customFormat="1">
      <c r="A189" s="291">
        <v>45611300</v>
      </c>
      <c r="B189" s="565" t="s">
        <v>573</v>
      </c>
      <c r="C189" s="566"/>
      <c r="D189" s="567"/>
      <c r="E189" s="246" t="s">
        <v>270</v>
      </c>
      <c r="F189" s="149" t="s">
        <v>84</v>
      </c>
      <c r="G189" s="311">
        <v>2280000</v>
      </c>
      <c r="H189" s="110">
        <v>1</v>
      </c>
      <c r="I189" s="109">
        <v>2280</v>
      </c>
    </row>
    <row r="190" spans="1:9" s="40" customFormat="1">
      <c r="A190" s="291">
        <v>45611300</v>
      </c>
      <c r="B190" s="565" t="s">
        <v>573</v>
      </c>
      <c r="C190" s="566"/>
      <c r="D190" s="567"/>
      <c r="E190" s="246" t="s">
        <v>270</v>
      </c>
      <c r="F190" s="149" t="s">
        <v>84</v>
      </c>
      <c r="G190" s="311">
        <v>32912178</v>
      </c>
      <c r="H190" s="110">
        <v>1</v>
      </c>
      <c r="I190" s="109">
        <v>32912.1</v>
      </c>
    </row>
    <row r="191" spans="1:9" s="40" customFormat="1">
      <c r="A191" s="291">
        <v>45611300</v>
      </c>
      <c r="B191" s="565" t="s">
        <v>573</v>
      </c>
      <c r="C191" s="566"/>
      <c r="D191" s="567"/>
      <c r="E191" s="246" t="s">
        <v>270</v>
      </c>
      <c r="F191" s="149" t="s">
        <v>84</v>
      </c>
      <c r="G191" s="311">
        <v>63569700</v>
      </c>
      <c r="H191" s="110">
        <v>1</v>
      </c>
      <c r="I191" s="109">
        <v>63569.7</v>
      </c>
    </row>
    <row r="192" spans="1:9" s="40" customFormat="1" ht="20.85" customHeight="1">
      <c r="A192" s="292"/>
      <c r="B192" s="540" t="s">
        <v>86</v>
      </c>
      <c r="C192" s="541"/>
      <c r="D192" s="542"/>
      <c r="E192" s="41" t="s">
        <v>85</v>
      </c>
      <c r="F192" s="41" t="s">
        <v>85</v>
      </c>
      <c r="G192" s="41" t="s">
        <v>85</v>
      </c>
      <c r="H192" s="42"/>
      <c r="I192" s="39">
        <f>SUM(I193:I206)</f>
        <v>3268.8000000000006</v>
      </c>
    </row>
    <row r="193" spans="1:9" s="40" customFormat="1">
      <c r="A193" s="292">
        <v>71351540</v>
      </c>
      <c r="B193" s="538" t="s">
        <v>87</v>
      </c>
      <c r="C193" s="538"/>
      <c r="D193" s="538"/>
      <c r="E193" s="288" t="s">
        <v>79</v>
      </c>
      <c r="F193" s="288" t="s">
        <v>98</v>
      </c>
      <c r="G193" s="238">
        <v>180000</v>
      </c>
      <c r="H193" s="221">
        <v>1</v>
      </c>
      <c r="I193" s="217">
        <v>180</v>
      </c>
    </row>
    <row r="194" spans="1:9" s="40" customFormat="1">
      <c r="A194" s="292">
        <v>71351540</v>
      </c>
      <c r="B194" s="538" t="s">
        <v>87</v>
      </c>
      <c r="C194" s="538"/>
      <c r="D194" s="538"/>
      <c r="E194" s="288" t="s">
        <v>79</v>
      </c>
      <c r="F194" s="288" t="s">
        <v>98</v>
      </c>
      <c r="G194" s="238">
        <v>100000</v>
      </c>
      <c r="H194" s="221">
        <v>1</v>
      </c>
      <c r="I194" s="217">
        <v>100</v>
      </c>
    </row>
    <row r="195" spans="1:9" s="40" customFormat="1">
      <c r="A195" s="292">
        <v>71351540</v>
      </c>
      <c r="B195" s="538" t="s">
        <v>87</v>
      </c>
      <c r="C195" s="538"/>
      <c r="D195" s="538"/>
      <c r="E195" s="288" t="s">
        <v>79</v>
      </c>
      <c r="F195" s="288" t="s">
        <v>98</v>
      </c>
      <c r="G195" s="238">
        <v>95000</v>
      </c>
      <c r="H195" s="221">
        <v>1</v>
      </c>
      <c r="I195" s="217">
        <v>95</v>
      </c>
    </row>
    <row r="196" spans="1:9" s="40" customFormat="1">
      <c r="A196" s="292">
        <v>71351540</v>
      </c>
      <c r="B196" s="538" t="s">
        <v>87</v>
      </c>
      <c r="C196" s="538"/>
      <c r="D196" s="538"/>
      <c r="E196" s="288" t="s">
        <v>79</v>
      </c>
      <c r="F196" s="288" t="s">
        <v>98</v>
      </c>
      <c r="G196" s="238">
        <v>145000</v>
      </c>
      <c r="H196" s="221">
        <v>1</v>
      </c>
      <c r="I196" s="217">
        <v>145</v>
      </c>
    </row>
    <row r="197" spans="1:9" s="40" customFormat="1">
      <c r="A197" s="292">
        <v>71351540</v>
      </c>
      <c r="B197" s="538" t="s">
        <v>87</v>
      </c>
      <c r="C197" s="538"/>
      <c r="D197" s="538"/>
      <c r="E197" s="288" t="s">
        <v>79</v>
      </c>
      <c r="F197" s="288" t="s">
        <v>98</v>
      </c>
      <c r="G197" s="238">
        <v>45000</v>
      </c>
      <c r="H197" s="221">
        <v>1</v>
      </c>
      <c r="I197" s="217">
        <v>45</v>
      </c>
    </row>
    <row r="198" spans="1:9" s="40" customFormat="1">
      <c r="A198" s="292">
        <v>71351540</v>
      </c>
      <c r="B198" s="538" t="s">
        <v>87</v>
      </c>
      <c r="C198" s="538"/>
      <c r="D198" s="538"/>
      <c r="E198" s="288" t="s">
        <v>79</v>
      </c>
      <c r="F198" s="288" t="s">
        <v>98</v>
      </c>
      <c r="G198" s="238">
        <v>665000</v>
      </c>
      <c r="H198" s="221">
        <v>1</v>
      </c>
      <c r="I198" s="217">
        <v>665</v>
      </c>
    </row>
    <row r="199" spans="1:9" s="40" customFormat="1">
      <c r="A199" s="292">
        <v>71351540</v>
      </c>
      <c r="B199" s="538" t="s">
        <v>87</v>
      </c>
      <c r="C199" s="538"/>
      <c r="D199" s="538"/>
      <c r="E199" s="288" t="s">
        <v>79</v>
      </c>
      <c r="F199" s="288" t="s">
        <v>98</v>
      </c>
      <c r="G199" s="238">
        <v>1248000</v>
      </c>
      <c r="H199" s="221">
        <v>1</v>
      </c>
      <c r="I199" s="217">
        <v>1248</v>
      </c>
    </row>
    <row r="200" spans="1:9" s="40" customFormat="1">
      <c r="A200" s="292">
        <v>98111140</v>
      </c>
      <c r="B200" s="538" t="s">
        <v>88</v>
      </c>
      <c r="C200" s="538"/>
      <c r="D200" s="538"/>
      <c r="E200" s="288" t="s">
        <v>99</v>
      </c>
      <c r="F200" s="288" t="s">
        <v>98</v>
      </c>
      <c r="G200" s="60">
        <v>61460</v>
      </c>
      <c r="H200" s="37">
        <v>1</v>
      </c>
      <c r="I200" s="39">
        <v>61.5</v>
      </c>
    </row>
    <row r="201" spans="1:9" s="40" customFormat="1">
      <c r="A201" s="292">
        <v>98111140</v>
      </c>
      <c r="B201" s="538" t="s">
        <v>88</v>
      </c>
      <c r="C201" s="538"/>
      <c r="D201" s="538"/>
      <c r="E201" s="288" t="s">
        <v>99</v>
      </c>
      <c r="F201" s="288" t="s">
        <v>98</v>
      </c>
      <c r="G201" s="60">
        <v>36410</v>
      </c>
      <c r="H201" s="37">
        <v>1</v>
      </c>
      <c r="I201" s="39">
        <v>36.4</v>
      </c>
    </row>
    <row r="202" spans="1:9" s="40" customFormat="1">
      <c r="A202" s="292">
        <v>98111140</v>
      </c>
      <c r="B202" s="538" t="s">
        <v>88</v>
      </c>
      <c r="C202" s="538"/>
      <c r="D202" s="538"/>
      <c r="E202" s="288" t="s">
        <v>99</v>
      </c>
      <c r="F202" s="288" t="s">
        <v>98</v>
      </c>
      <c r="G202" s="60">
        <v>35830</v>
      </c>
      <c r="H202" s="37">
        <v>1</v>
      </c>
      <c r="I202" s="39">
        <v>35.799999999999997</v>
      </c>
    </row>
    <row r="203" spans="1:9" s="40" customFormat="1">
      <c r="A203" s="292">
        <v>98111140</v>
      </c>
      <c r="B203" s="538" t="s">
        <v>88</v>
      </c>
      <c r="C203" s="538"/>
      <c r="D203" s="538"/>
      <c r="E203" s="288" t="s">
        <v>99</v>
      </c>
      <c r="F203" s="288" t="s">
        <v>98</v>
      </c>
      <c r="G203" s="60">
        <v>51070</v>
      </c>
      <c r="H203" s="37">
        <v>1</v>
      </c>
      <c r="I203" s="39">
        <v>51.1</v>
      </c>
    </row>
    <row r="204" spans="1:9" s="40" customFormat="1">
      <c r="A204" s="292">
        <v>98111140</v>
      </c>
      <c r="B204" s="538" t="s">
        <v>88</v>
      </c>
      <c r="C204" s="538"/>
      <c r="D204" s="538"/>
      <c r="E204" s="288" t="s">
        <v>99</v>
      </c>
      <c r="F204" s="288" t="s">
        <v>98</v>
      </c>
      <c r="G204" s="60">
        <v>14320</v>
      </c>
      <c r="H204" s="37">
        <v>1</v>
      </c>
      <c r="I204" s="39">
        <v>14.3</v>
      </c>
    </row>
    <row r="205" spans="1:9" s="40" customFormat="1">
      <c r="A205" s="292">
        <v>98111140</v>
      </c>
      <c r="B205" s="538" t="s">
        <v>88</v>
      </c>
      <c r="C205" s="538"/>
      <c r="D205" s="538"/>
      <c r="E205" s="288" t="s">
        <v>99</v>
      </c>
      <c r="F205" s="288" t="s">
        <v>98</v>
      </c>
      <c r="G205" s="60">
        <v>205760</v>
      </c>
      <c r="H205" s="37">
        <v>1</v>
      </c>
      <c r="I205" s="39">
        <v>205.8</v>
      </c>
    </row>
    <row r="206" spans="1:9" s="40" customFormat="1">
      <c r="A206" s="292">
        <v>98111140</v>
      </c>
      <c r="B206" s="538" t="s">
        <v>88</v>
      </c>
      <c r="C206" s="538"/>
      <c r="D206" s="538"/>
      <c r="E206" s="288" t="s">
        <v>99</v>
      </c>
      <c r="F206" s="288" t="s">
        <v>98</v>
      </c>
      <c r="G206" s="60">
        <v>385920</v>
      </c>
      <c r="H206" s="37">
        <v>1</v>
      </c>
      <c r="I206" s="39">
        <v>385.9</v>
      </c>
    </row>
    <row r="207" spans="1:9" s="255" customFormat="1">
      <c r="G207" s="287"/>
    </row>
    <row r="208" spans="1:9" ht="45" customHeight="1">
      <c r="A208" s="543" t="s">
        <v>447</v>
      </c>
      <c r="B208" s="543"/>
      <c r="C208" s="543"/>
      <c r="D208" s="543"/>
      <c r="E208" s="543"/>
      <c r="F208" s="543"/>
      <c r="G208" s="543"/>
      <c r="H208" s="543"/>
      <c r="I208" s="119">
        <f>+I209</f>
        <v>274248.7</v>
      </c>
    </row>
    <row r="209" spans="1:9">
      <c r="A209" s="117" t="s">
        <v>80</v>
      </c>
      <c r="B209" s="117" t="s">
        <v>81</v>
      </c>
      <c r="C209" s="117" t="s">
        <v>82</v>
      </c>
      <c r="D209" s="544" t="s">
        <v>45</v>
      </c>
      <c r="E209" s="545"/>
      <c r="F209" s="545"/>
      <c r="G209" s="545"/>
      <c r="H209" s="546"/>
      <c r="I209" s="118">
        <f>+I210+I231</f>
        <v>274248.7</v>
      </c>
    </row>
    <row r="210" spans="1:9" s="35" customFormat="1" ht="54.95" customHeight="1">
      <c r="A210" s="107" t="s">
        <v>138</v>
      </c>
      <c r="B210" s="547" t="s">
        <v>139</v>
      </c>
      <c r="C210" s="547"/>
      <c r="D210" s="547"/>
      <c r="E210" s="547"/>
      <c r="F210" s="547"/>
      <c r="G210" s="547"/>
      <c r="H210" s="547"/>
      <c r="I210" s="108">
        <f>+I211+I218</f>
        <v>111248.3</v>
      </c>
    </row>
    <row r="211" spans="1:9" s="56" customFormat="1" ht="20.85" customHeight="1">
      <c r="A211" s="57"/>
      <c r="B211" s="540" t="s">
        <v>83</v>
      </c>
      <c r="C211" s="541"/>
      <c r="D211" s="542"/>
      <c r="E211" s="41"/>
      <c r="F211" s="41"/>
      <c r="G211" s="41"/>
      <c r="H211" s="58"/>
      <c r="I211" s="39">
        <f>SUM(I212:I217)</f>
        <v>108487.5</v>
      </c>
    </row>
    <row r="212" spans="1:9" s="40" customFormat="1" ht="36" customHeight="1">
      <c r="A212" s="304">
        <v>45211229</v>
      </c>
      <c r="B212" s="537" t="s">
        <v>140</v>
      </c>
      <c r="C212" s="537"/>
      <c r="D212" s="537"/>
      <c r="E212" s="316" t="s">
        <v>79</v>
      </c>
      <c r="F212" s="149" t="s">
        <v>84</v>
      </c>
      <c r="G212" s="311">
        <v>35160000</v>
      </c>
      <c r="H212" s="110">
        <v>1</v>
      </c>
      <c r="I212" s="109">
        <v>35160</v>
      </c>
    </row>
    <row r="213" spans="1:9" s="40" customFormat="1" ht="36" customHeight="1">
      <c r="A213" s="304">
        <v>45211229</v>
      </c>
      <c r="B213" s="537" t="s">
        <v>140</v>
      </c>
      <c r="C213" s="537"/>
      <c r="D213" s="537"/>
      <c r="E213" s="316" t="s">
        <v>79</v>
      </c>
      <c r="F213" s="149" t="s">
        <v>84</v>
      </c>
      <c r="G213" s="311">
        <v>9680000</v>
      </c>
      <c r="H213" s="110">
        <v>1</v>
      </c>
      <c r="I213" s="109">
        <v>9680</v>
      </c>
    </row>
    <row r="214" spans="1:9" s="40" customFormat="1" ht="36" customHeight="1">
      <c r="A214" s="304">
        <v>45211229</v>
      </c>
      <c r="B214" s="537" t="s">
        <v>140</v>
      </c>
      <c r="C214" s="537"/>
      <c r="D214" s="537"/>
      <c r="E214" s="316" t="s">
        <v>79</v>
      </c>
      <c r="F214" s="149" t="s">
        <v>84</v>
      </c>
      <c r="G214" s="311">
        <v>16592500</v>
      </c>
      <c r="H214" s="110">
        <v>1</v>
      </c>
      <c r="I214" s="109">
        <v>16592.5</v>
      </c>
    </row>
    <row r="215" spans="1:9" s="40" customFormat="1" ht="36" customHeight="1">
      <c r="A215" s="304">
        <v>45211229</v>
      </c>
      <c r="B215" s="537" t="s">
        <v>140</v>
      </c>
      <c r="C215" s="537"/>
      <c r="D215" s="537"/>
      <c r="E215" s="316" t="s">
        <v>79</v>
      </c>
      <c r="F215" s="149" t="s">
        <v>84</v>
      </c>
      <c r="G215" s="311">
        <v>14903770</v>
      </c>
      <c r="H215" s="110">
        <v>1</v>
      </c>
      <c r="I215" s="109">
        <v>14903.8</v>
      </c>
    </row>
    <row r="216" spans="1:9" s="40" customFormat="1" ht="36" customHeight="1">
      <c r="A216" s="304">
        <v>45211229</v>
      </c>
      <c r="B216" s="537" t="s">
        <v>140</v>
      </c>
      <c r="C216" s="537"/>
      <c r="D216" s="537"/>
      <c r="E216" s="316" t="s">
        <v>79</v>
      </c>
      <c r="F216" s="149" t="s">
        <v>84</v>
      </c>
      <c r="G216" s="311">
        <v>8970000</v>
      </c>
      <c r="H216" s="110">
        <v>1</v>
      </c>
      <c r="I216" s="109">
        <v>8970</v>
      </c>
    </row>
    <row r="217" spans="1:9" s="40" customFormat="1" ht="36" customHeight="1">
      <c r="A217" s="304">
        <v>45211229</v>
      </c>
      <c r="B217" s="537" t="s">
        <v>140</v>
      </c>
      <c r="C217" s="537"/>
      <c r="D217" s="537"/>
      <c r="E217" s="316" t="s">
        <v>79</v>
      </c>
      <c r="F217" s="149" t="s">
        <v>84</v>
      </c>
      <c r="G217" s="311">
        <v>23181200</v>
      </c>
      <c r="H217" s="110">
        <v>1</v>
      </c>
      <c r="I217" s="109">
        <v>23181.200000000001</v>
      </c>
    </row>
    <row r="218" spans="1:9" s="40" customFormat="1" ht="20.85" customHeight="1">
      <c r="A218" s="302"/>
      <c r="B218" s="540" t="s">
        <v>86</v>
      </c>
      <c r="C218" s="541"/>
      <c r="D218" s="542"/>
      <c r="E218" s="41" t="s">
        <v>85</v>
      </c>
      <c r="F218" s="41" t="s">
        <v>85</v>
      </c>
      <c r="G218" s="41" t="s">
        <v>85</v>
      </c>
      <c r="H218" s="42"/>
      <c r="I218" s="39">
        <f>SUM(I219:I230)</f>
        <v>2760.8</v>
      </c>
    </row>
    <row r="219" spans="1:9" s="40" customFormat="1">
      <c r="A219" s="302">
        <v>71351540</v>
      </c>
      <c r="B219" s="538" t="s">
        <v>87</v>
      </c>
      <c r="C219" s="538"/>
      <c r="D219" s="538"/>
      <c r="E219" s="297" t="s">
        <v>79</v>
      </c>
      <c r="F219" s="297" t="s">
        <v>98</v>
      </c>
      <c r="G219" s="55">
        <v>675000</v>
      </c>
      <c r="H219" s="36">
        <v>1</v>
      </c>
      <c r="I219" s="39">
        <v>675</v>
      </c>
    </row>
    <row r="220" spans="1:9" s="40" customFormat="1">
      <c r="A220" s="302">
        <v>71351540</v>
      </c>
      <c r="B220" s="538" t="s">
        <v>87</v>
      </c>
      <c r="C220" s="538"/>
      <c r="D220" s="538"/>
      <c r="E220" s="297" t="s">
        <v>79</v>
      </c>
      <c r="F220" s="297" t="s">
        <v>98</v>
      </c>
      <c r="G220" s="55">
        <v>220000</v>
      </c>
      <c r="H220" s="36">
        <v>1</v>
      </c>
      <c r="I220" s="39">
        <v>220</v>
      </c>
    </row>
    <row r="221" spans="1:9" s="40" customFormat="1">
      <c r="A221" s="302">
        <v>71351540</v>
      </c>
      <c r="B221" s="538" t="s">
        <v>87</v>
      </c>
      <c r="C221" s="538"/>
      <c r="D221" s="538"/>
      <c r="E221" s="297" t="s">
        <v>79</v>
      </c>
      <c r="F221" s="297" t="s">
        <v>98</v>
      </c>
      <c r="G221" s="55">
        <v>258000</v>
      </c>
      <c r="H221" s="36">
        <v>1</v>
      </c>
      <c r="I221" s="39">
        <v>258</v>
      </c>
    </row>
    <row r="222" spans="1:9" s="40" customFormat="1">
      <c r="A222" s="302">
        <v>71351540</v>
      </c>
      <c r="B222" s="538" t="s">
        <v>87</v>
      </c>
      <c r="C222" s="538"/>
      <c r="D222" s="538"/>
      <c r="E222" s="297" t="s">
        <v>79</v>
      </c>
      <c r="F222" s="297" t="s">
        <v>98</v>
      </c>
      <c r="G222" s="55">
        <v>294000</v>
      </c>
      <c r="H222" s="36">
        <v>1</v>
      </c>
      <c r="I222" s="39">
        <v>294</v>
      </c>
    </row>
    <row r="223" spans="1:9" s="40" customFormat="1">
      <c r="A223" s="302">
        <v>71351540</v>
      </c>
      <c r="B223" s="538" t="s">
        <v>87</v>
      </c>
      <c r="C223" s="538"/>
      <c r="D223" s="538"/>
      <c r="E223" s="297" t="s">
        <v>79</v>
      </c>
      <c r="F223" s="297" t="s">
        <v>98</v>
      </c>
      <c r="G223" s="55">
        <v>160000</v>
      </c>
      <c r="H223" s="36">
        <v>1</v>
      </c>
      <c r="I223" s="39">
        <v>160</v>
      </c>
    </row>
    <row r="224" spans="1:9" s="40" customFormat="1">
      <c r="A224" s="302">
        <v>71351540</v>
      </c>
      <c r="B224" s="538" t="s">
        <v>87</v>
      </c>
      <c r="C224" s="538"/>
      <c r="D224" s="538"/>
      <c r="E224" s="297" t="s">
        <v>79</v>
      </c>
      <c r="F224" s="297" t="s">
        <v>98</v>
      </c>
      <c r="G224" s="55">
        <v>476000</v>
      </c>
      <c r="H224" s="36">
        <v>1</v>
      </c>
      <c r="I224" s="39">
        <v>476</v>
      </c>
    </row>
    <row r="225" spans="1:9" s="40" customFormat="1">
      <c r="A225" s="302">
        <v>98111140</v>
      </c>
      <c r="B225" s="538" t="s">
        <v>88</v>
      </c>
      <c r="C225" s="538"/>
      <c r="D225" s="538"/>
      <c r="E225" s="297" t="s">
        <v>99</v>
      </c>
      <c r="F225" s="297" t="s">
        <v>98</v>
      </c>
      <c r="G225" s="60">
        <v>210000</v>
      </c>
      <c r="H225" s="37">
        <v>1</v>
      </c>
      <c r="I225" s="39">
        <v>210</v>
      </c>
    </row>
    <row r="226" spans="1:9" s="40" customFormat="1">
      <c r="A226" s="302">
        <v>98111140</v>
      </c>
      <c r="B226" s="538" t="s">
        <v>88</v>
      </c>
      <c r="C226" s="538"/>
      <c r="D226" s="538"/>
      <c r="E226" s="297" t="s">
        <v>99</v>
      </c>
      <c r="F226" s="297" t="s">
        <v>98</v>
      </c>
      <c r="G226" s="60">
        <v>70000</v>
      </c>
      <c r="H226" s="37">
        <v>1</v>
      </c>
      <c r="I226" s="39">
        <v>70</v>
      </c>
    </row>
    <row r="227" spans="1:9" s="40" customFormat="1">
      <c r="A227" s="302">
        <v>98111140</v>
      </c>
      <c r="B227" s="538" t="s">
        <v>88</v>
      </c>
      <c r="C227" s="538"/>
      <c r="D227" s="538"/>
      <c r="E227" s="297" t="s">
        <v>99</v>
      </c>
      <c r="F227" s="297" t="s">
        <v>98</v>
      </c>
      <c r="G227" s="60">
        <v>100000</v>
      </c>
      <c r="H227" s="37">
        <v>1</v>
      </c>
      <c r="I227" s="39">
        <v>100</v>
      </c>
    </row>
    <row r="228" spans="1:9" s="40" customFormat="1">
      <c r="A228" s="302">
        <v>98111140</v>
      </c>
      <c r="B228" s="538" t="s">
        <v>88</v>
      </c>
      <c r="C228" s="538"/>
      <c r="D228" s="538"/>
      <c r="E228" s="297" t="s">
        <v>99</v>
      </c>
      <c r="F228" s="297" t="s">
        <v>98</v>
      </c>
      <c r="G228" s="60">
        <v>90000</v>
      </c>
      <c r="H228" s="37">
        <v>1</v>
      </c>
      <c r="I228" s="39">
        <v>90</v>
      </c>
    </row>
    <row r="229" spans="1:9" s="40" customFormat="1">
      <c r="A229" s="302">
        <v>98111140</v>
      </c>
      <c r="B229" s="538" t="s">
        <v>88</v>
      </c>
      <c r="C229" s="538"/>
      <c r="D229" s="538"/>
      <c r="E229" s="297" t="s">
        <v>99</v>
      </c>
      <c r="F229" s="297" t="s">
        <v>98</v>
      </c>
      <c r="G229" s="60">
        <v>65000</v>
      </c>
      <c r="H229" s="37">
        <v>1</v>
      </c>
      <c r="I229" s="39">
        <v>65</v>
      </c>
    </row>
    <row r="230" spans="1:9" s="40" customFormat="1">
      <c r="A230" s="302">
        <v>98111140</v>
      </c>
      <c r="B230" s="538" t="s">
        <v>88</v>
      </c>
      <c r="C230" s="538"/>
      <c r="D230" s="538"/>
      <c r="E230" s="297" t="s">
        <v>99</v>
      </c>
      <c r="F230" s="297" t="s">
        <v>98</v>
      </c>
      <c r="G230" s="60">
        <v>142800</v>
      </c>
      <c r="H230" s="37">
        <v>1</v>
      </c>
      <c r="I230" s="39">
        <v>142.80000000000001</v>
      </c>
    </row>
    <row r="231" spans="1:9" s="35" customFormat="1" ht="54.95" customHeight="1">
      <c r="A231" s="107" t="s">
        <v>514</v>
      </c>
      <c r="B231" s="547" t="s">
        <v>515</v>
      </c>
      <c r="C231" s="547"/>
      <c r="D231" s="547"/>
      <c r="E231" s="547"/>
      <c r="F231" s="547"/>
      <c r="G231" s="547"/>
      <c r="H231" s="547"/>
      <c r="I231" s="108">
        <f>+I232</f>
        <v>163000.4</v>
      </c>
    </row>
    <row r="232" spans="1:9" s="56" customFormat="1" ht="20.85" customHeight="1">
      <c r="A232" s="57"/>
      <c r="B232" s="540" t="s">
        <v>516</v>
      </c>
      <c r="C232" s="541"/>
      <c r="D232" s="542"/>
      <c r="E232" s="41"/>
      <c r="F232" s="41"/>
      <c r="G232" s="41"/>
      <c r="H232" s="58"/>
      <c r="I232" s="39">
        <f>SUM(I233:I301)</f>
        <v>163000.4</v>
      </c>
    </row>
    <row r="233" spans="1:9" s="40" customFormat="1">
      <c r="A233" s="335">
        <v>37421153</v>
      </c>
      <c r="B233" s="534" t="s">
        <v>517</v>
      </c>
      <c r="C233" s="535"/>
      <c r="D233" s="536"/>
      <c r="E233" s="297" t="s">
        <v>79</v>
      </c>
      <c r="F233" s="297" t="s">
        <v>569</v>
      </c>
      <c r="G233" s="60">
        <v>63157</v>
      </c>
      <c r="H233" s="37">
        <v>19</v>
      </c>
      <c r="I233" s="39">
        <v>1200</v>
      </c>
    </row>
    <row r="234" spans="1:9" s="40" customFormat="1">
      <c r="A234" s="335">
        <v>37421153</v>
      </c>
      <c r="B234" s="534" t="s">
        <v>517</v>
      </c>
      <c r="C234" s="535"/>
      <c r="D234" s="536"/>
      <c r="E234" s="325" t="s">
        <v>79</v>
      </c>
      <c r="F234" s="325" t="s">
        <v>569</v>
      </c>
      <c r="G234" s="60">
        <v>80789</v>
      </c>
      <c r="H234" s="37">
        <v>19</v>
      </c>
      <c r="I234" s="39">
        <v>1535</v>
      </c>
    </row>
    <row r="235" spans="1:9" s="40" customFormat="1" ht="17.45" customHeight="1">
      <c r="A235" s="335">
        <v>37421190</v>
      </c>
      <c r="B235" s="534" t="s">
        <v>518</v>
      </c>
      <c r="C235" s="535"/>
      <c r="D235" s="536"/>
      <c r="E235" s="297" t="s">
        <v>79</v>
      </c>
      <c r="F235" s="297" t="s">
        <v>569</v>
      </c>
      <c r="G235" s="60">
        <v>87000</v>
      </c>
      <c r="H235" s="37">
        <v>2</v>
      </c>
      <c r="I235" s="39">
        <v>174</v>
      </c>
    </row>
    <row r="236" spans="1:9" s="40" customFormat="1" ht="17.45" customHeight="1">
      <c r="A236" s="335">
        <v>37421190</v>
      </c>
      <c r="B236" s="534" t="s">
        <v>518</v>
      </c>
      <c r="C236" s="535"/>
      <c r="D236" s="536"/>
      <c r="E236" s="325" t="s">
        <v>79</v>
      </c>
      <c r="F236" s="325" t="s">
        <v>569</v>
      </c>
      <c r="G236" s="60">
        <v>90000</v>
      </c>
      <c r="H236" s="37">
        <v>2</v>
      </c>
      <c r="I236" s="39">
        <v>180</v>
      </c>
    </row>
    <row r="237" spans="1:9" s="40" customFormat="1" ht="17.45" customHeight="1">
      <c r="A237" s="335">
        <v>37421152</v>
      </c>
      <c r="B237" s="534" t="s">
        <v>519</v>
      </c>
      <c r="C237" s="535"/>
      <c r="D237" s="536"/>
      <c r="E237" s="297" t="s">
        <v>79</v>
      </c>
      <c r="F237" s="297" t="s">
        <v>569</v>
      </c>
      <c r="G237" s="60">
        <v>82000</v>
      </c>
      <c r="H237" s="37">
        <v>2</v>
      </c>
      <c r="I237" s="39">
        <v>164</v>
      </c>
    </row>
    <row r="238" spans="1:9" s="40" customFormat="1" ht="17.45" customHeight="1">
      <c r="A238" s="335">
        <v>37421152</v>
      </c>
      <c r="B238" s="534" t="s">
        <v>519</v>
      </c>
      <c r="C238" s="535"/>
      <c r="D238" s="536"/>
      <c r="E238" s="325" t="s">
        <v>79</v>
      </c>
      <c r="F238" s="325" t="s">
        <v>569</v>
      </c>
      <c r="G238" s="60">
        <v>82500</v>
      </c>
      <c r="H238" s="37">
        <v>2</v>
      </c>
      <c r="I238" s="39">
        <v>165</v>
      </c>
    </row>
    <row r="239" spans="1:9" s="40" customFormat="1" ht="17.45" customHeight="1">
      <c r="A239" s="335">
        <v>37421300</v>
      </c>
      <c r="B239" s="534" t="s">
        <v>520</v>
      </c>
      <c r="C239" s="535"/>
      <c r="D239" s="536"/>
      <c r="E239" s="297" t="s">
        <v>79</v>
      </c>
      <c r="F239" s="297" t="s">
        <v>569</v>
      </c>
      <c r="G239" s="60">
        <v>106000</v>
      </c>
      <c r="H239" s="37">
        <v>20</v>
      </c>
      <c r="I239" s="39">
        <v>2120</v>
      </c>
    </row>
    <row r="240" spans="1:9" s="40" customFormat="1" ht="17.45" customHeight="1">
      <c r="A240" s="335">
        <v>37451680</v>
      </c>
      <c r="B240" s="534" t="s">
        <v>521</v>
      </c>
      <c r="C240" s="535"/>
      <c r="D240" s="536"/>
      <c r="E240" s="297" t="s">
        <v>79</v>
      </c>
      <c r="F240" s="297" t="s">
        <v>569</v>
      </c>
      <c r="G240" s="60">
        <v>70000</v>
      </c>
      <c r="H240" s="37">
        <v>4</v>
      </c>
      <c r="I240" s="39">
        <v>280</v>
      </c>
    </row>
    <row r="241" spans="1:9" s="40" customFormat="1" ht="17.45" customHeight="1">
      <c r="A241" s="335">
        <v>37421170</v>
      </c>
      <c r="B241" s="534" t="s">
        <v>522</v>
      </c>
      <c r="C241" s="535"/>
      <c r="D241" s="536"/>
      <c r="E241" s="297" t="s">
        <v>79</v>
      </c>
      <c r="F241" s="297" t="s">
        <v>569</v>
      </c>
      <c r="G241" s="60">
        <v>11950</v>
      </c>
      <c r="H241" s="37">
        <v>40</v>
      </c>
      <c r="I241" s="39">
        <v>478</v>
      </c>
    </row>
    <row r="242" spans="1:9" s="40" customFormat="1">
      <c r="A242" s="335">
        <v>37431210</v>
      </c>
      <c r="B242" s="534" t="s">
        <v>523</v>
      </c>
      <c r="C242" s="535"/>
      <c r="D242" s="536"/>
      <c r="E242" s="297" t="s">
        <v>79</v>
      </c>
      <c r="F242" s="297" t="s">
        <v>569</v>
      </c>
      <c r="G242" s="60">
        <v>4466</v>
      </c>
      <c r="H242" s="37">
        <v>30</v>
      </c>
      <c r="I242" s="39">
        <v>134</v>
      </c>
    </row>
    <row r="243" spans="1:9" s="40" customFormat="1">
      <c r="A243" s="335">
        <v>37431210</v>
      </c>
      <c r="B243" s="534" t="s">
        <v>523</v>
      </c>
      <c r="C243" s="535"/>
      <c r="D243" s="536"/>
      <c r="E243" s="325" t="s">
        <v>79</v>
      </c>
      <c r="F243" s="325" t="s">
        <v>569</v>
      </c>
      <c r="G243" s="60">
        <v>4500</v>
      </c>
      <c r="H243" s="37">
        <v>30</v>
      </c>
      <c r="I243" s="39">
        <v>135</v>
      </c>
    </row>
    <row r="244" spans="1:9" s="40" customFormat="1" ht="17.45" customHeight="1">
      <c r="A244" s="335">
        <v>37421181</v>
      </c>
      <c r="B244" s="534" t="s">
        <v>524</v>
      </c>
      <c r="C244" s="535"/>
      <c r="D244" s="536"/>
      <c r="E244" s="297" t="s">
        <v>79</v>
      </c>
      <c r="F244" s="297" t="s">
        <v>569</v>
      </c>
      <c r="G244" s="60">
        <v>81000</v>
      </c>
      <c r="H244" s="37">
        <v>8</v>
      </c>
      <c r="I244" s="39">
        <v>648</v>
      </c>
    </row>
    <row r="245" spans="1:9" s="40" customFormat="1" ht="17.45" customHeight="1">
      <c r="A245" s="335">
        <v>37451581</v>
      </c>
      <c r="B245" s="534" t="s">
        <v>525</v>
      </c>
      <c r="C245" s="535"/>
      <c r="D245" s="536"/>
      <c r="E245" s="297" t="s">
        <v>79</v>
      </c>
      <c r="F245" s="297" t="s">
        <v>569</v>
      </c>
      <c r="G245" s="60">
        <v>290000</v>
      </c>
      <c r="H245" s="37">
        <v>1</v>
      </c>
      <c r="I245" s="39">
        <v>290</v>
      </c>
    </row>
    <row r="246" spans="1:9" s="40" customFormat="1" ht="17.45" customHeight="1">
      <c r="A246" s="335">
        <v>37451581</v>
      </c>
      <c r="B246" s="534" t="s">
        <v>525</v>
      </c>
      <c r="C246" s="535"/>
      <c r="D246" s="536"/>
      <c r="E246" s="325" t="s">
        <v>79</v>
      </c>
      <c r="F246" s="325" t="s">
        <v>569</v>
      </c>
      <c r="G246" s="60">
        <v>295000</v>
      </c>
      <c r="H246" s="37">
        <v>1</v>
      </c>
      <c r="I246" s="39">
        <v>295</v>
      </c>
    </row>
    <row r="247" spans="1:9" s="40" customFormat="1" ht="17.45" customHeight="1">
      <c r="A247" s="335">
        <v>37451413</v>
      </c>
      <c r="B247" s="534" t="s">
        <v>526</v>
      </c>
      <c r="C247" s="535"/>
      <c r="D247" s="536"/>
      <c r="E247" s="297" t="s">
        <v>79</v>
      </c>
      <c r="F247" s="297" t="s">
        <v>569</v>
      </c>
      <c r="G247" s="60">
        <v>235000</v>
      </c>
      <c r="H247" s="37">
        <v>4</v>
      </c>
      <c r="I247" s="39">
        <v>940</v>
      </c>
    </row>
    <row r="248" spans="1:9" s="40" customFormat="1" ht="17.45" customHeight="1">
      <c r="A248" s="335">
        <v>37451861</v>
      </c>
      <c r="B248" s="534" t="s">
        <v>527</v>
      </c>
      <c r="C248" s="535"/>
      <c r="D248" s="536"/>
      <c r="E248" s="297" t="s">
        <v>79</v>
      </c>
      <c r="F248" s="297" t="s">
        <v>569</v>
      </c>
      <c r="G248" s="60">
        <v>245000</v>
      </c>
      <c r="H248" s="37">
        <v>4</v>
      </c>
      <c r="I248" s="39">
        <v>980</v>
      </c>
    </row>
    <row r="249" spans="1:9" s="40" customFormat="1" ht="17.45" customHeight="1">
      <c r="A249" s="335">
        <v>37461160</v>
      </c>
      <c r="B249" s="534" t="s">
        <v>528</v>
      </c>
      <c r="C249" s="535"/>
      <c r="D249" s="536"/>
      <c r="E249" s="297" t="s">
        <v>79</v>
      </c>
      <c r="F249" s="297" t="s">
        <v>569</v>
      </c>
      <c r="G249" s="60">
        <v>300000</v>
      </c>
      <c r="H249" s="37">
        <v>2</v>
      </c>
      <c r="I249" s="39">
        <v>600</v>
      </c>
    </row>
    <row r="250" spans="1:9" s="40" customFormat="1" ht="17.45" customHeight="1">
      <c r="A250" s="335">
        <v>37451360</v>
      </c>
      <c r="B250" s="534" t="s">
        <v>529</v>
      </c>
      <c r="C250" s="535"/>
      <c r="D250" s="536"/>
      <c r="E250" s="297" t="s">
        <v>79</v>
      </c>
      <c r="F250" s="297" t="s">
        <v>569</v>
      </c>
      <c r="G250" s="60">
        <v>5100</v>
      </c>
      <c r="H250" s="37">
        <v>20</v>
      </c>
      <c r="I250" s="39">
        <v>102</v>
      </c>
    </row>
    <row r="251" spans="1:9" s="40" customFormat="1" ht="17.45" customHeight="1">
      <c r="A251" s="335">
        <v>37451360</v>
      </c>
      <c r="B251" s="534" t="s">
        <v>529</v>
      </c>
      <c r="C251" s="535"/>
      <c r="D251" s="536"/>
      <c r="E251" s="325" t="s">
        <v>79</v>
      </c>
      <c r="F251" s="325" t="s">
        <v>569</v>
      </c>
      <c r="G251" s="60">
        <v>5200</v>
      </c>
      <c r="H251" s="37">
        <v>20</v>
      </c>
      <c r="I251" s="39">
        <v>104</v>
      </c>
    </row>
    <row r="252" spans="1:9" s="40" customFormat="1" ht="17.45" customHeight="1">
      <c r="A252" s="335">
        <v>37451290</v>
      </c>
      <c r="B252" s="534" t="s">
        <v>530</v>
      </c>
      <c r="C252" s="535"/>
      <c r="D252" s="536"/>
      <c r="E252" s="297" t="s">
        <v>79</v>
      </c>
      <c r="F252" s="297" t="s">
        <v>569</v>
      </c>
      <c r="G252" s="60">
        <v>8363</v>
      </c>
      <c r="H252" s="37">
        <v>44</v>
      </c>
      <c r="I252" s="39">
        <v>368</v>
      </c>
    </row>
    <row r="253" spans="1:9" s="40" customFormat="1" ht="17.45" customHeight="1">
      <c r="A253" s="335">
        <v>37451580</v>
      </c>
      <c r="B253" s="534" t="s">
        <v>531</v>
      </c>
      <c r="C253" s="535"/>
      <c r="D253" s="536"/>
      <c r="E253" s="297" t="s">
        <v>79</v>
      </c>
      <c r="F253" s="297" t="s">
        <v>569</v>
      </c>
      <c r="G253" s="60">
        <v>8954</v>
      </c>
      <c r="H253" s="37">
        <v>22</v>
      </c>
      <c r="I253" s="39">
        <v>197</v>
      </c>
    </row>
    <row r="254" spans="1:9" s="40" customFormat="1" ht="17.45" customHeight="1">
      <c r="A254" s="335">
        <v>37451580</v>
      </c>
      <c r="B254" s="534" t="s">
        <v>531</v>
      </c>
      <c r="C254" s="535"/>
      <c r="D254" s="536"/>
      <c r="E254" s="325" t="s">
        <v>79</v>
      </c>
      <c r="F254" s="325" t="s">
        <v>569</v>
      </c>
      <c r="G254" s="60">
        <v>8909</v>
      </c>
      <c r="H254" s="37">
        <v>22</v>
      </c>
      <c r="I254" s="39">
        <v>196</v>
      </c>
    </row>
    <row r="255" spans="1:9" s="40" customFormat="1" ht="17.45" customHeight="1">
      <c r="A255" s="335">
        <v>37451410</v>
      </c>
      <c r="B255" s="534" t="s">
        <v>532</v>
      </c>
      <c r="C255" s="535"/>
      <c r="D255" s="536"/>
      <c r="E255" s="297" t="s">
        <v>79</v>
      </c>
      <c r="F255" s="297" t="s">
        <v>569</v>
      </c>
      <c r="G255" s="60">
        <v>10090</v>
      </c>
      <c r="H255" s="37">
        <v>22</v>
      </c>
      <c r="I255" s="39">
        <v>222</v>
      </c>
    </row>
    <row r="256" spans="1:9" s="40" customFormat="1" ht="17.45" customHeight="1">
      <c r="A256" s="335">
        <v>37451410</v>
      </c>
      <c r="B256" s="534" t="s">
        <v>532</v>
      </c>
      <c r="C256" s="535"/>
      <c r="D256" s="536"/>
      <c r="E256" s="325" t="s">
        <v>79</v>
      </c>
      <c r="F256" s="325" t="s">
        <v>569</v>
      </c>
      <c r="G256" s="60">
        <v>10000</v>
      </c>
      <c r="H256" s="37">
        <v>22</v>
      </c>
      <c r="I256" s="39">
        <v>220</v>
      </c>
    </row>
    <row r="257" spans="1:9" s="40" customFormat="1" ht="35.25" customHeight="1">
      <c r="A257" s="335">
        <v>37421180</v>
      </c>
      <c r="B257" s="534" t="s">
        <v>533</v>
      </c>
      <c r="C257" s="535"/>
      <c r="D257" s="536"/>
      <c r="E257" s="297" t="s">
        <v>79</v>
      </c>
      <c r="F257" s="297" t="s">
        <v>569</v>
      </c>
      <c r="G257" s="60">
        <v>125000</v>
      </c>
      <c r="H257" s="37">
        <v>6</v>
      </c>
      <c r="I257" s="39">
        <v>750</v>
      </c>
    </row>
    <row r="258" spans="1:9" s="40" customFormat="1" ht="17.45" customHeight="1">
      <c r="A258" s="335">
        <v>37451581</v>
      </c>
      <c r="B258" s="534" t="s">
        <v>613</v>
      </c>
      <c r="C258" s="535"/>
      <c r="D258" s="536"/>
      <c r="E258" s="325" t="s">
        <v>79</v>
      </c>
      <c r="F258" s="325" t="s">
        <v>569</v>
      </c>
      <c r="G258" s="60">
        <v>288000</v>
      </c>
      <c r="H258" s="37">
        <v>2</v>
      </c>
      <c r="I258" s="39">
        <v>576</v>
      </c>
    </row>
    <row r="259" spans="1:9" s="40" customFormat="1" ht="17.45" customHeight="1">
      <c r="A259" s="335">
        <v>37451581</v>
      </c>
      <c r="B259" s="534" t="s">
        <v>613</v>
      </c>
      <c r="C259" s="535"/>
      <c r="D259" s="536"/>
      <c r="E259" s="297" t="s">
        <v>79</v>
      </c>
      <c r="F259" s="297" t="s">
        <v>569</v>
      </c>
      <c r="G259" s="60">
        <v>289000</v>
      </c>
      <c r="H259" s="37">
        <v>2</v>
      </c>
      <c r="I259" s="39">
        <v>578</v>
      </c>
    </row>
    <row r="260" spans="1:9" s="40" customFormat="1">
      <c r="A260" s="335">
        <v>37411130</v>
      </c>
      <c r="B260" s="534" t="s">
        <v>534</v>
      </c>
      <c r="C260" s="535"/>
      <c r="D260" s="536"/>
      <c r="E260" s="297" t="s">
        <v>79</v>
      </c>
      <c r="F260" s="297" t="s">
        <v>569</v>
      </c>
      <c r="G260" s="60">
        <v>83000</v>
      </c>
      <c r="H260" s="37">
        <v>28</v>
      </c>
      <c r="I260" s="39">
        <v>2324</v>
      </c>
    </row>
    <row r="261" spans="1:9" s="40" customFormat="1">
      <c r="A261" s="335">
        <v>37411130</v>
      </c>
      <c r="B261" s="534" t="s">
        <v>534</v>
      </c>
      <c r="C261" s="535"/>
      <c r="D261" s="536"/>
      <c r="E261" s="297" t="s">
        <v>79</v>
      </c>
      <c r="F261" s="297" t="s">
        <v>569</v>
      </c>
      <c r="G261" s="60">
        <v>82000</v>
      </c>
      <c r="H261" s="37">
        <v>26</v>
      </c>
      <c r="I261" s="39">
        <v>2132</v>
      </c>
    </row>
    <row r="262" spans="1:9" s="40" customFormat="1" ht="30.75" customHeight="1">
      <c r="A262" s="335">
        <v>18411900</v>
      </c>
      <c r="B262" s="534" t="s">
        <v>570</v>
      </c>
      <c r="C262" s="535"/>
      <c r="D262" s="536"/>
      <c r="E262" s="297" t="s">
        <v>79</v>
      </c>
      <c r="F262" s="297" t="s">
        <v>569</v>
      </c>
      <c r="G262" s="60">
        <v>53950</v>
      </c>
      <c r="H262" s="37">
        <v>40</v>
      </c>
      <c r="I262" s="39">
        <v>2158</v>
      </c>
    </row>
    <row r="263" spans="1:9" s="40" customFormat="1" ht="30.75" customHeight="1">
      <c r="A263" s="335">
        <v>18411900</v>
      </c>
      <c r="B263" s="534" t="s">
        <v>570</v>
      </c>
      <c r="C263" s="535"/>
      <c r="D263" s="536"/>
      <c r="E263" s="297" t="s">
        <v>79</v>
      </c>
      <c r="F263" s="297" t="s">
        <v>569</v>
      </c>
      <c r="G263" s="60">
        <v>53950</v>
      </c>
      <c r="H263" s="37">
        <v>40</v>
      </c>
      <c r="I263" s="39">
        <v>2158</v>
      </c>
    </row>
    <row r="264" spans="1:9" s="40" customFormat="1" ht="38.25" customHeight="1">
      <c r="A264" s="335">
        <v>37421240</v>
      </c>
      <c r="B264" s="534" t="s">
        <v>535</v>
      </c>
      <c r="C264" s="535"/>
      <c r="D264" s="536"/>
      <c r="E264" s="297" t="s">
        <v>79</v>
      </c>
      <c r="F264" s="297" t="s">
        <v>569</v>
      </c>
      <c r="G264" s="60">
        <v>177500</v>
      </c>
      <c r="H264" s="37">
        <v>2</v>
      </c>
      <c r="I264" s="39">
        <v>355</v>
      </c>
    </row>
    <row r="265" spans="1:9" s="40" customFormat="1" ht="38.25" customHeight="1">
      <c r="A265" s="335">
        <v>37421240</v>
      </c>
      <c r="B265" s="534" t="s">
        <v>535</v>
      </c>
      <c r="C265" s="535"/>
      <c r="D265" s="536"/>
      <c r="E265" s="325" t="s">
        <v>79</v>
      </c>
      <c r="F265" s="325" t="s">
        <v>569</v>
      </c>
      <c r="G265" s="60">
        <v>180000</v>
      </c>
      <c r="H265" s="37">
        <v>2</v>
      </c>
      <c r="I265" s="39">
        <v>360</v>
      </c>
    </row>
    <row r="266" spans="1:9" s="40" customFormat="1" ht="17.45" customHeight="1">
      <c r="A266" s="335">
        <v>37421220</v>
      </c>
      <c r="B266" s="534" t="s">
        <v>536</v>
      </c>
      <c r="C266" s="535"/>
      <c r="D266" s="536"/>
      <c r="E266" s="297" t="s">
        <v>79</v>
      </c>
      <c r="F266" s="297" t="s">
        <v>569</v>
      </c>
      <c r="G266" s="60">
        <v>159750</v>
      </c>
      <c r="H266" s="37">
        <v>4</v>
      </c>
      <c r="I266" s="39">
        <v>639</v>
      </c>
    </row>
    <row r="267" spans="1:9" s="40" customFormat="1" ht="17.45" customHeight="1">
      <c r="A267" s="335">
        <v>37421220</v>
      </c>
      <c r="B267" s="534" t="s">
        <v>536</v>
      </c>
      <c r="C267" s="535"/>
      <c r="D267" s="536"/>
      <c r="E267" s="325" t="s">
        <v>79</v>
      </c>
      <c r="F267" s="325" t="s">
        <v>569</v>
      </c>
      <c r="G267" s="60">
        <v>158750</v>
      </c>
      <c r="H267" s="37">
        <v>4</v>
      </c>
      <c r="I267" s="39">
        <v>635</v>
      </c>
    </row>
    <row r="268" spans="1:9" s="40" customFormat="1" ht="17.45" customHeight="1">
      <c r="A268" s="335">
        <v>37421140</v>
      </c>
      <c r="B268" s="534" t="s">
        <v>537</v>
      </c>
      <c r="C268" s="535"/>
      <c r="D268" s="536"/>
      <c r="E268" s="297" t="s">
        <v>79</v>
      </c>
      <c r="F268" s="297" t="s">
        <v>569</v>
      </c>
      <c r="G268" s="60">
        <v>316666</v>
      </c>
      <c r="H268" s="37">
        <v>3</v>
      </c>
      <c r="I268" s="39">
        <v>950</v>
      </c>
    </row>
    <row r="269" spans="1:9" s="40" customFormat="1" ht="17.45" customHeight="1">
      <c r="A269" s="335">
        <v>37421140</v>
      </c>
      <c r="B269" s="534" t="s">
        <v>537</v>
      </c>
      <c r="C269" s="535"/>
      <c r="D269" s="536"/>
      <c r="E269" s="325" t="s">
        <v>79</v>
      </c>
      <c r="F269" s="325" t="s">
        <v>569</v>
      </c>
      <c r="G269" s="60">
        <v>318333</v>
      </c>
      <c r="H269" s="37">
        <v>3</v>
      </c>
      <c r="I269" s="39">
        <v>955</v>
      </c>
    </row>
    <row r="270" spans="1:9" s="40" customFormat="1" ht="17.45" customHeight="1">
      <c r="A270" s="335">
        <v>37431270</v>
      </c>
      <c r="B270" s="534" t="s">
        <v>538</v>
      </c>
      <c r="C270" s="535"/>
      <c r="D270" s="536"/>
      <c r="E270" s="297" t="s">
        <v>79</v>
      </c>
      <c r="F270" s="297" t="s">
        <v>569</v>
      </c>
      <c r="G270" s="60">
        <v>19000</v>
      </c>
      <c r="H270" s="37">
        <v>8</v>
      </c>
      <c r="I270" s="39">
        <v>152</v>
      </c>
    </row>
    <row r="271" spans="1:9" s="40" customFormat="1" ht="17.45" customHeight="1">
      <c r="A271" s="335">
        <v>37421100</v>
      </c>
      <c r="B271" s="534" t="s">
        <v>539</v>
      </c>
      <c r="C271" s="535"/>
      <c r="D271" s="536"/>
      <c r="E271" s="297" t="s">
        <v>79</v>
      </c>
      <c r="F271" s="297" t="s">
        <v>569</v>
      </c>
      <c r="G271" s="60">
        <v>25900</v>
      </c>
      <c r="H271" s="37">
        <v>30</v>
      </c>
      <c r="I271" s="39">
        <v>777</v>
      </c>
    </row>
    <row r="272" spans="1:9" s="40" customFormat="1">
      <c r="A272" s="335">
        <v>39295420</v>
      </c>
      <c r="B272" s="534" t="s">
        <v>540</v>
      </c>
      <c r="C272" s="535"/>
      <c r="D272" s="536"/>
      <c r="E272" s="297" t="s">
        <v>79</v>
      </c>
      <c r="F272" s="297" t="s">
        <v>569</v>
      </c>
      <c r="G272" s="60">
        <v>377000</v>
      </c>
      <c r="H272" s="37">
        <v>2</v>
      </c>
      <c r="I272" s="39">
        <v>754</v>
      </c>
    </row>
    <row r="273" spans="1:9" s="40" customFormat="1">
      <c r="A273" s="335">
        <v>39295420</v>
      </c>
      <c r="B273" s="534" t="s">
        <v>540</v>
      </c>
      <c r="C273" s="535"/>
      <c r="D273" s="536"/>
      <c r="E273" s="325" t="s">
        <v>79</v>
      </c>
      <c r="F273" s="325" t="s">
        <v>569</v>
      </c>
      <c r="G273" s="60">
        <v>380000</v>
      </c>
      <c r="H273" s="37">
        <v>2</v>
      </c>
      <c r="I273" s="39">
        <v>760</v>
      </c>
    </row>
    <row r="274" spans="1:9" s="40" customFormat="1" ht="17.45" customHeight="1">
      <c r="A274" s="335">
        <v>37431270</v>
      </c>
      <c r="B274" s="534" t="s">
        <v>538</v>
      </c>
      <c r="C274" s="535"/>
      <c r="D274" s="536"/>
      <c r="E274" s="297" t="s">
        <v>79</v>
      </c>
      <c r="F274" s="297" t="s">
        <v>569</v>
      </c>
      <c r="G274" s="60">
        <v>20000</v>
      </c>
      <c r="H274" s="37">
        <v>4</v>
      </c>
      <c r="I274" s="39">
        <v>80</v>
      </c>
    </row>
    <row r="275" spans="1:9" s="40" customFormat="1" ht="17.45" customHeight="1">
      <c r="A275" s="335">
        <v>37431270</v>
      </c>
      <c r="B275" s="534" t="s">
        <v>538</v>
      </c>
      <c r="C275" s="535"/>
      <c r="D275" s="536"/>
      <c r="E275" s="297" t="s">
        <v>79</v>
      </c>
      <c r="F275" s="297" t="s">
        <v>569</v>
      </c>
      <c r="G275" s="60">
        <v>22000</v>
      </c>
      <c r="H275" s="37">
        <v>4</v>
      </c>
      <c r="I275" s="39">
        <v>88</v>
      </c>
    </row>
    <row r="276" spans="1:9" s="40" customFormat="1" ht="17.45" customHeight="1">
      <c r="A276" s="335">
        <v>37431270</v>
      </c>
      <c r="B276" s="534" t="s">
        <v>538</v>
      </c>
      <c r="C276" s="535"/>
      <c r="D276" s="536"/>
      <c r="E276" s="297" t="s">
        <v>79</v>
      </c>
      <c r="F276" s="297" t="s">
        <v>569</v>
      </c>
      <c r="G276" s="60">
        <v>24000</v>
      </c>
      <c r="H276" s="37">
        <v>4</v>
      </c>
      <c r="I276" s="39">
        <v>96</v>
      </c>
    </row>
    <row r="277" spans="1:9" s="40" customFormat="1">
      <c r="A277" s="335">
        <v>37431280</v>
      </c>
      <c r="B277" s="534" t="s">
        <v>541</v>
      </c>
      <c r="C277" s="535"/>
      <c r="D277" s="536"/>
      <c r="E277" s="297" t="s">
        <v>79</v>
      </c>
      <c r="F277" s="297" t="s">
        <v>569</v>
      </c>
      <c r="G277" s="60">
        <v>450000</v>
      </c>
      <c r="H277" s="37">
        <v>1</v>
      </c>
      <c r="I277" s="39">
        <v>450</v>
      </c>
    </row>
    <row r="278" spans="1:9" s="40" customFormat="1">
      <c r="A278" s="335">
        <v>37431280</v>
      </c>
      <c r="B278" s="534" t="s">
        <v>541</v>
      </c>
      <c r="C278" s="535"/>
      <c r="D278" s="536"/>
      <c r="E278" s="325" t="s">
        <v>79</v>
      </c>
      <c r="F278" s="325" t="s">
        <v>569</v>
      </c>
      <c r="G278" s="60">
        <v>455000</v>
      </c>
      <c r="H278" s="37">
        <v>1</v>
      </c>
      <c r="I278" s="39">
        <v>455</v>
      </c>
    </row>
    <row r="279" spans="1:9" s="40" customFormat="1" ht="17.45" customHeight="1">
      <c r="A279" s="335">
        <v>38311100</v>
      </c>
      <c r="B279" s="534" t="s">
        <v>571</v>
      </c>
      <c r="C279" s="535"/>
      <c r="D279" s="536"/>
      <c r="E279" s="297" t="s">
        <v>79</v>
      </c>
      <c r="F279" s="297" t="s">
        <v>569</v>
      </c>
      <c r="G279" s="60">
        <v>68000</v>
      </c>
      <c r="H279" s="37">
        <v>1</v>
      </c>
      <c r="I279" s="39">
        <v>68</v>
      </c>
    </row>
    <row r="280" spans="1:9" s="40" customFormat="1" ht="17.45" customHeight="1">
      <c r="A280" s="335">
        <v>38311100</v>
      </c>
      <c r="B280" s="534" t="s">
        <v>571</v>
      </c>
      <c r="C280" s="535"/>
      <c r="D280" s="536"/>
      <c r="E280" s="325" t="s">
        <v>79</v>
      </c>
      <c r="F280" s="325" t="s">
        <v>569</v>
      </c>
      <c r="G280" s="60">
        <v>66000</v>
      </c>
      <c r="H280" s="37">
        <v>1</v>
      </c>
      <c r="I280" s="39">
        <v>66</v>
      </c>
    </row>
    <row r="281" spans="1:9" s="40" customFormat="1" ht="17.45" customHeight="1">
      <c r="A281" s="335">
        <v>18521400</v>
      </c>
      <c r="B281" s="534" t="s">
        <v>542</v>
      </c>
      <c r="C281" s="535"/>
      <c r="D281" s="536"/>
      <c r="E281" s="297" t="s">
        <v>79</v>
      </c>
      <c r="F281" s="297" t="s">
        <v>569</v>
      </c>
      <c r="G281" s="60">
        <v>15000</v>
      </c>
      <c r="H281" s="37">
        <v>12</v>
      </c>
      <c r="I281" s="39">
        <v>180</v>
      </c>
    </row>
    <row r="282" spans="1:9" s="40" customFormat="1">
      <c r="A282" s="335">
        <v>37461400</v>
      </c>
      <c r="B282" s="534" t="s">
        <v>543</v>
      </c>
      <c r="C282" s="535"/>
      <c r="D282" s="536"/>
      <c r="E282" s="297" t="s">
        <v>79</v>
      </c>
      <c r="F282" s="297" t="s">
        <v>569</v>
      </c>
      <c r="G282" s="60">
        <v>20333</v>
      </c>
      <c r="H282" s="37">
        <v>15</v>
      </c>
      <c r="I282" s="39">
        <v>305</v>
      </c>
    </row>
    <row r="283" spans="1:9" s="40" customFormat="1">
      <c r="A283" s="335">
        <v>37461400</v>
      </c>
      <c r="B283" s="534" t="s">
        <v>543</v>
      </c>
      <c r="C283" s="535"/>
      <c r="D283" s="536"/>
      <c r="E283" s="325" t="s">
        <v>79</v>
      </c>
      <c r="F283" s="325" t="s">
        <v>569</v>
      </c>
      <c r="G283" s="60">
        <v>20000</v>
      </c>
      <c r="H283" s="37">
        <v>15</v>
      </c>
      <c r="I283" s="39">
        <v>300</v>
      </c>
    </row>
    <row r="284" spans="1:9" s="40" customFormat="1" ht="17.45" customHeight="1">
      <c r="A284" s="335">
        <v>37431370</v>
      </c>
      <c r="B284" s="534" t="s">
        <v>544</v>
      </c>
      <c r="C284" s="535"/>
      <c r="D284" s="536"/>
      <c r="E284" s="297" t="s">
        <v>79</v>
      </c>
      <c r="F284" s="297" t="s">
        <v>569</v>
      </c>
      <c r="G284" s="60">
        <v>645000</v>
      </c>
      <c r="H284" s="37">
        <v>1</v>
      </c>
      <c r="I284" s="39">
        <v>645</v>
      </c>
    </row>
    <row r="285" spans="1:9" s="40" customFormat="1" ht="17.45" customHeight="1">
      <c r="A285" s="335">
        <v>37431370</v>
      </c>
      <c r="B285" s="534" t="s">
        <v>544</v>
      </c>
      <c r="C285" s="535"/>
      <c r="D285" s="536"/>
      <c r="E285" s="325" t="s">
        <v>79</v>
      </c>
      <c r="F285" s="325" t="s">
        <v>569</v>
      </c>
      <c r="G285" s="60">
        <v>650000</v>
      </c>
      <c r="H285" s="37">
        <v>1</v>
      </c>
      <c r="I285" s="39">
        <v>650</v>
      </c>
    </row>
    <row r="286" spans="1:9" s="40" customFormat="1" ht="17.45" customHeight="1">
      <c r="A286" s="335">
        <v>37521230</v>
      </c>
      <c r="B286" s="534" t="s">
        <v>545</v>
      </c>
      <c r="C286" s="535"/>
      <c r="D286" s="536"/>
      <c r="E286" s="297" t="s">
        <v>79</v>
      </c>
      <c r="F286" s="297" t="s">
        <v>569</v>
      </c>
      <c r="G286" s="60">
        <v>58000</v>
      </c>
      <c r="H286" s="37">
        <v>2</v>
      </c>
      <c r="I286" s="39">
        <v>116</v>
      </c>
    </row>
    <row r="287" spans="1:9" s="40" customFormat="1" ht="17.45" customHeight="1">
      <c r="A287" s="335">
        <v>37451380</v>
      </c>
      <c r="B287" s="534" t="s">
        <v>546</v>
      </c>
      <c r="C287" s="535"/>
      <c r="D287" s="536"/>
      <c r="E287" s="297" t="s">
        <v>79</v>
      </c>
      <c r="F287" s="297" t="s">
        <v>569</v>
      </c>
      <c r="G287" s="60">
        <v>12500</v>
      </c>
      <c r="H287" s="37">
        <v>14</v>
      </c>
      <c r="I287" s="39">
        <v>175</v>
      </c>
    </row>
    <row r="288" spans="1:9" s="40" customFormat="1" ht="17.45" customHeight="1">
      <c r="A288" s="335">
        <v>37451380</v>
      </c>
      <c r="B288" s="534" t="s">
        <v>546</v>
      </c>
      <c r="C288" s="535"/>
      <c r="D288" s="536"/>
      <c r="E288" s="297" t="s">
        <v>79</v>
      </c>
      <c r="F288" s="297" t="s">
        <v>569</v>
      </c>
      <c r="G288" s="60">
        <v>25000</v>
      </c>
      <c r="H288" s="37">
        <v>4</v>
      </c>
      <c r="I288" s="39">
        <v>100</v>
      </c>
    </row>
    <row r="289" spans="1:9" s="40" customFormat="1" ht="17.45" customHeight="1">
      <c r="A289" s="335">
        <v>37451411</v>
      </c>
      <c r="B289" s="534" t="s">
        <v>547</v>
      </c>
      <c r="C289" s="535"/>
      <c r="D289" s="536"/>
      <c r="E289" s="297" t="s">
        <v>79</v>
      </c>
      <c r="F289" s="297" t="s">
        <v>569</v>
      </c>
      <c r="G289" s="60">
        <v>3000</v>
      </c>
      <c r="H289" s="37">
        <v>4</v>
      </c>
      <c r="I289" s="39">
        <v>12</v>
      </c>
    </row>
    <row r="290" spans="1:9" s="40" customFormat="1">
      <c r="A290" s="335">
        <v>18521100</v>
      </c>
      <c r="B290" s="534" t="s">
        <v>548</v>
      </c>
      <c r="C290" s="535"/>
      <c r="D290" s="536"/>
      <c r="E290" s="297" t="s">
        <v>79</v>
      </c>
      <c r="F290" s="297" t="s">
        <v>569</v>
      </c>
      <c r="G290" s="60">
        <v>21900</v>
      </c>
      <c r="H290" s="37">
        <v>20</v>
      </c>
      <c r="I290" s="39">
        <v>438</v>
      </c>
    </row>
    <row r="291" spans="1:9" s="40" customFormat="1" ht="17.45" customHeight="1">
      <c r="A291" s="354" t="s">
        <v>558</v>
      </c>
      <c r="B291" s="534" t="s">
        <v>549</v>
      </c>
      <c r="C291" s="535"/>
      <c r="D291" s="536"/>
      <c r="E291" s="297" t="s">
        <v>79</v>
      </c>
      <c r="F291" s="297" t="s">
        <v>569</v>
      </c>
      <c r="G291" s="60">
        <v>16383</v>
      </c>
      <c r="H291" s="37">
        <v>206</v>
      </c>
      <c r="I291" s="39">
        <v>3374.9</v>
      </c>
    </row>
    <row r="292" spans="1:9" s="40" customFormat="1" ht="19.5" customHeight="1">
      <c r="A292" s="354" t="s">
        <v>559</v>
      </c>
      <c r="B292" s="534" t="s">
        <v>550</v>
      </c>
      <c r="C292" s="535"/>
      <c r="D292" s="536"/>
      <c r="E292" s="297" t="s">
        <v>79</v>
      </c>
      <c r="F292" s="297" t="s">
        <v>569</v>
      </c>
      <c r="G292" s="60">
        <v>15000</v>
      </c>
      <c r="H292" s="37">
        <v>206</v>
      </c>
      <c r="I292" s="39">
        <v>3090</v>
      </c>
    </row>
    <row r="293" spans="1:9" s="40" customFormat="1" ht="17.45" customHeight="1">
      <c r="A293" s="354" t="s">
        <v>560</v>
      </c>
      <c r="B293" s="534" t="s">
        <v>551</v>
      </c>
      <c r="C293" s="535"/>
      <c r="D293" s="536"/>
      <c r="E293" s="297" t="s">
        <v>79</v>
      </c>
      <c r="F293" s="297" t="s">
        <v>569</v>
      </c>
      <c r="G293" s="60">
        <v>10194</v>
      </c>
      <c r="H293" s="37">
        <v>206</v>
      </c>
      <c r="I293" s="39">
        <v>2100</v>
      </c>
    </row>
    <row r="294" spans="1:9" s="40" customFormat="1" ht="17.45" customHeight="1">
      <c r="A294" s="354" t="s">
        <v>561</v>
      </c>
      <c r="B294" s="534" t="s">
        <v>552</v>
      </c>
      <c r="C294" s="535"/>
      <c r="D294" s="536"/>
      <c r="E294" s="297" t="s">
        <v>79</v>
      </c>
      <c r="F294" s="297" t="s">
        <v>569</v>
      </c>
      <c r="G294" s="60">
        <v>15385</v>
      </c>
      <c r="H294" s="37">
        <v>2538</v>
      </c>
      <c r="I294" s="39">
        <v>39047.1</v>
      </c>
    </row>
    <row r="295" spans="1:9" s="40" customFormat="1">
      <c r="A295" s="354" t="s">
        <v>562</v>
      </c>
      <c r="B295" s="534" t="s">
        <v>553</v>
      </c>
      <c r="C295" s="535"/>
      <c r="D295" s="536"/>
      <c r="E295" s="297" t="s">
        <v>79</v>
      </c>
      <c r="F295" s="297" t="s">
        <v>569</v>
      </c>
      <c r="G295" s="60">
        <v>6923</v>
      </c>
      <c r="H295" s="37">
        <v>5076</v>
      </c>
      <c r="I295" s="39">
        <v>35141.1</v>
      </c>
    </row>
    <row r="296" spans="1:9" s="40" customFormat="1" ht="17.45" customHeight="1">
      <c r="A296" s="354" t="s">
        <v>563</v>
      </c>
      <c r="B296" s="534" t="s">
        <v>552</v>
      </c>
      <c r="C296" s="535"/>
      <c r="D296" s="536"/>
      <c r="E296" s="297" t="s">
        <v>79</v>
      </c>
      <c r="F296" s="297" t="s">
        <v>569</v>
      </c>
      <c r="G296" s="60">
        <v>16454</v>
      </c>
      <c r="H296" s="37">
        <v>1170</v>
      </c>
      <c r="I296" s="39">
        <v>19251.2</v>
      </c>
    </row>
    <row r="297" spans="1:9" s="40" customFormat="1" ht="17.45" customHeight="1">
      <c r="A297" s="354" t="s">
        <v>564</v>
      </c>
      <c r="B297" s="534" t="s">
        <v>572</v>
      </c>
      <c r="C297" s="535"/>
      <c r="D297" s="536"/>
      <c r="E297" s="297" t="s">
        <v>79</v>
      </c>
      <c r="F297" s="297" t="s">
        <v>569</v>
      </c>
      <c r="G297" s="60">
        <v>5390</v>
      </c>
      <c r="H297" s="37">
        <v>2340</v>
      </c>
      <c r="I297" s="39">
        <v>12612.6</v>
      </c>
    </row>
    <row r="298" spans="1:9" s="40" customFormat="1">
      <c r="A298" s="354" t="s">
        <v>565</v>
      </c>
      <c r="B298" s="534" t="s">
        <v>554</v>
      </c>
      <c r="C298" s="535"/>
      <c r="D298" s="536"/>
      <c r="E298" s="297" t="s">
        <v>79</v>
      </c>
      <c r="F298" s="297" t="s">
        <v>569</v>
      </c>
      <c r="G298" s="60">
        <v>22718</v>
      </c>
      <c r="H298" s="37">
        <v>206</v>
      </c>
      <c r="I298" s="39">
        <v>4679.8999999999996</v>
      </c>
    </row>
    <row r="299" spans="1:9" s="40" customFormat="1" ht="17.45" customHeight="1">
      <c r="A299" s="354" t="s">
        <v>566</v>
      </c>
      <c r="B299" s="534" t="s">
        <v>555</v>
      </c>
      <c r="C299" s="535"/>
      <c r="D299" s="536"/>
      <c r="E299" s="297" t="s">
        <v>79</v>
      </c>
      <c r="F299" s="297" t="s">
        <v>569</v>
      </c>
      <c r="G299" s="60">
        <v>8446</v>
      </c>
      <c r="H299" s="37">
        <v>206</v>
      </c>
      <c r="I299" s="39">
        <v>1739.9</v>
      </c>
    </row>
    <row r="300" spans="1:9" s="40" customFormat="1">
      <c r="A300" s="354" t="s">
        <v>567</v>
      </c>
      <c r="B300" s="534" t="s">
        <v>556</v>
      </c>
      <c r="C300" s="535"/>
      <c r="D300" s="536"/>
      <c r="E300" s="297" t="s">
        <v>79</v>
      </c>
      <c r="F300" s="297" t="s">
        <v>569</v>
      </c>
      <c r="G300" s="60">
        <v>8737</v>
      </c>
      <c r="H300" s="37">
        <v>206</v>
      </c>
      <c r="I300" s="39">
        <v>1799.8</v>
      </c>
    </row>
    <row r="301" spans="1:9" s="40" customFormat="1" ht="17.45" customHeight="1">
      <c r="A301" s="354" t="s">
        <v>568</v>
      </c>
      <c r="B301" s="534" t="s">
        <v>557</v>
      </c>
      <c r="C301" s="535"/>
      <c r="D301" s="536"/>
      <c r="E301" s="297" t="s">
        <v>79</v>
      </c>
      <c r="F301" s="297" t="s">
        <v>569</v>
      </c>
      <c r="G301" s="60">
        <v>33027</v>
      </c>
      <c r="H301" s="37">
        <v>218</v>
      </c>
      <c r="I301" s="39">
        <v>7199.9</v>
      </c>
    </row>
    <row r="302" spans="1:9" s="255" customFormat="1">
      <c r="G302" s="287"/>
    </row>
    <row r="303" spans="1:9" ht="45" customHeight="1">
      <c r="A303" s="543" t="s">
        <v>454</v>
      </c>
      <c r="B303" s="543"/>
      <c r="C303" s="543"/>
      <c r="D303" s="543"/>
      <c r="E303" s="543"/>
      <c r="F303" s="543"/>
      <c r="G303" s="543"/>
      <c r="H303" s="543"/>
      <c r="I303" s="119">
        <f>+I304</f>
        <v>99806.399999999994</v>
      </c>
    </row>
    <row r="304" spans="1:9">
      <c r="A304" s="117" t="s">
        <v>80</v>
      </c>
      <c r="B304" s="117" t="s">
        <v>81</v>
      </c>
      <c r="C304" s="117" t="s">
        <v>82</v>
      </c>
      <c r="D304" s="544" t="s">
        <v>45</v>
      </c>
      <c r="E304" s="545"/>
      <c r="F304" s="545"/>
      <c r="G304" s="545"/>
      <c r="H304" s="546"/>
      <c r="I304" s="118">
        <f>+I305</f>
        <v>99806.399999999994</v>
      </c>
    </row>
    <row r="305" spans="1:9" s="35" customFormat="1" ht="54.95" customHeight="1">
      <c r="A305" s="107" t="s">
        <v>138</v>
      </c>
      <c r="B305" s="547" t="s">
        <v>139</v>
      </c>
      <c r="C305" s="547"/>
      <c r="D305" s="547"/>
      <c r="E305" s="547"/>
      <c r="F305" s="547"/>
      <c r="G305" s="547"/>
      <c r="H305" s="547"/>
      <c r="I305" s="108">
        <f>+I306+I325</f>
        <v>99806.399999999994</v>
      </c>
    </row>
    <row r="306" spans="1:9" s="56" customFormat="1" ht="20.85" customHeight="1">
      <c r="A306" s="57"/>
      <c r="B306" s="540" t="s">
        <v>83</v>
      </c>
      <c r="C306" s="541"/>
      <c r="D306" s="542"/>
      <c r="E306" s="41"/>
      <c r="F306" s="41"/>
      <c r="G306" s="41"/>
      <c r="H306" s="58"/>
      <c r="I306" s="39">
        <f>SUM(I307:I324)</f>
        <v>97852.4</v>
      </c>
    </row>
    <row r="307" spans="1:9" s="40" customFormat="1" ht="36" customHeight="1">
      <c r="A307" s="332" t="s">
        <v>472</v>
      </c>
      <c r="B307" s="537" t="s">
        <v>140</v>
      </c>
      <c r="C307" s="537"/>
      <c r="D307" s="537"/>
      <c r="E307" s="316" t="s">
        <v>79</v>
      </c>
      <c r="F307" s="149" t="s">
        <v>84</v>
      </c>
      <c r="G307" s="334">
        <v>2304000</v>
      </c>
      <c r="H307" s="110">
        <v>1</v>
      </c>
      <c r="I307" s="109">
        <v>2304</v>
      </c>
    </row>
    <row r="308" spans="1:9" s="40" customFormat="1" ht="36" customHeight="1">
      <c r="A308" s="332" t="s">
        <v>473</v>
      </c>
      <c r="B308" s="537" t="s">
        <v>140</v>
      </c>
      <c r="C308" s="537"/>
      <c r="D308" s="537"/>
      <c r="E308" s="316" t="s">
        <v>79</v>
      </c>
      <c r="F308" s="149" t="s">
        <v>84</v>
      </c>
      <c r="G308" s="334">
        <v>5310000</v>
      </c>
      <c r="H308" s="110">
        <v>1</v>
      </c>
      <c r="I308" s="109">
        <v>5310</v>
      </c>
    </row>
    <row r="309" spans="1:9" s="40" customFormat="1" ht="36" customHeight="1">
      <c r="A309" s="332" t="s">
        <v>474</v>
      </c>
      <c r="B309" s="537" t="s">
        <v>140</v>
      </c>
      <c r="C309" s="537"/>
      <c r="D309" s="537"/>
      <c r="E309" s="316" t="s">
        <v>79</v>
      </c>
      <c r="F309" s="149" t="s">
        <v>84</v>
      </c>
      <c r="G309" s="334">
        <v>2040000</v>
      </c>
      <c r="H309" s="110">
        <v>1</v>
      </c>
      <c r="I309" s="109">
        <v>2040</v>
      </c>
    </row>
    <row r="310" spans="1:9" s="40" customFormat="1" ht="36" customHeight="1">
      <c r="A310" s="332" t="s">
        <v>475</v>
      </c>
      <c r="B310" s="537" t="s">
        <v>140</v>
      </c>
      <c r="C310" s="537"/>
      <c r="D310" s="537"/>
      <c r="E310" s="316" t="s">
        <v>79</v>
      </c>
      <c r="F310" s="149" t="s">
        <v>84</v>
      </c>
      <c r="G310" s="334">
        <v>3180000</v>
      </c>
      <c r="H310" s="110">
        <v>1</v>
      </c>
      <c r="I310" s="109">
        <v>3180</v>
      </c>
    </row>
    <row r="311" spans="1:9" s="40" customFormat="1" ht="36" customHeight="1">
      <c r="A311" s="332" t="s">
        <v>476</v>
      </c>
      <c r="B311" s="537" t="s">
        <v>140</v>
      </c>
      <c r="C311" s="537"/>
      <c r="D311" s="537"/>
      <c r="E311" s="316" t="s">
        <v>79</v>
      </c>
      <c r="F311" s="149" t="s">
        <v>84</v>
      </c>
      <c r="G311" s="334">
        <v>6294000</v>
      </c>
      <c r="H311" s="110">
        <v>1</v>
      </c>
      <c r="I311" s="109">
        <v>6294</v>
      </c>
    </row>
    <row r="312" spans="1:9" s="40" customFormat="1" ht="36" customHeight="1">
      <c r="A312" s="332" t="s">
        <v>477</v>
      </c>
      <c r="B312" s="537" t="s">
        <v>140</v>
      </c>
      <c r="C312" s="537"/>
      <c r="D312" s="537"/>
      <c r="E312" s="316" t="s">
        <v>79</v>
      </c>
      <c r="F312" s="149" t="s">
        <v>84</v>
      </c>
      <c r="G312" s="334">
        <v>1896000</v>
      </c>
      <c r="H312" s="110">
        <v>1</v>
      </c>
      <c r="I312" s="109">
        <v>1896</v>
      </c>
    </row>
    <row r="313" spans="1:9" s="40" customFormat="1" ht="36" customHeight="1">
      <c r="A313" s="332" t="s">
        <v>478</v>
      </c>
      <c r="B313" s="537" t="s">
        <v>140</v>
      </c>
      <c r="C313" s="537"/>
      <c r="D313" s="537"/>
      <c r="E313" s="316" t="s">
        <v>79</v>
      </c>
      <c r="F313" s="149" t="s">
        <v>84</v>
      </c>
      <c r="G313" s="334">
        <v>6080000</v>
      </c>
      <c r="H313" s="110">
        <v>1</v>
      </c>
      <c r="I313" s="109">
        <v>6080</v>
      </c>
    </row>
    <row r="314" spans="1:9" s="40" customFormat="1" ht="36" customHeight="1">
      <c r="A314" s="332" t="s">
        <v>479</v>
      </c>
      <c r="B314" s="537" t="s">
        <v>140</v>
      </c>
      <c r="C314" s="537"/>
      <c r="D314" s="537"/>
      <c r="E314" s="316" t="s">
        <v>79</v>
      </c>
      <c r="F314" s="149" t="s">
        <v>84</v>
      </c>
      <c r="G314" s="334">
        <v>2754000</v>
      </c>
      <c r="H314" s="110">
        <v>1</v>
      </c>
      <c r="I314" s="109">
        <v>2754</v>
      </c>
    </row>
    <row r="315" spans="1:9" s="40" customFormat="1" ht="36" customHeight="1">
      <c r="A315" s="332" t="s">
        <v>480</v>
      </c>
      <c r="B315" s="537" t="s">
        <v>140</v>
      </c>
      <c r="C315" s="537"/>
      <c r="D315" s="537"/>
      <c r="E315" s="316" t="s">
        <v>79</v>
      </c>
      <c r="F315" s="149" t="s">
        <v>84</v>
      </c>
      <c r="G315" s="334">
        <v>7860000</v>
      </c>
      <c r="H315" s="110">
        <v>1</v>
      </c>
      <c r="I315" s="109">
        <v>7860</v>
      </c>
    </row>
    <row r="316" spans="1:9" s="40" customFormat="1" ht="36" customHeight="1">
      <c r="A316" s="332" t="s">
        <v>481</v>
      </c>
      <c r="B316" s="537" t="s">
        <v>140</v>
      </c>
      <c r="C316" s="537"/>
      <c r="D316" s="537"/>
      <c r="E316" s="316" t="s">
        <v>79</v>
      </c>
      <c r="F316" s="149" t="s">
        <v>84</v>
      </c>
      <c r="G316" s="334">
        <v>5451600</v>
      </c>
      <c r="H316" s="110">
        <v>1</v>
      </c>
      <c r="I316" s="109">
        <v>5451.6</v>
      </c>
    </row>
    <row r="317" spans="1:9" s="40" customFormat="1" ht="36" customHeight="1">
      <c r="A317" s="332" t="s">
        <v>482</v>
      </c>
      <c r="B317" s="537" t="s">
        <v>140</v>
      </c>
      <c r="C317" s="537"/>
      <c r="D317" s="537"/>
      <c r="E317" s="316" t="s">
        <v>79</v>
      </c>
      <c r="F317" s="149" t="s">
        <v>84</v>
      </c>
      <c r="G317" s="334">
        <v>2664000</v>
      </c>
      <c r="H317" s="110">
        <v>1</v>
      </c>
      <c r="I317" s="109">
        <v>2664</v>
      </c>
    </row>
    <row r="318" spans="1:9" s="40" customFormat="1" ht="36" customHeight="1">
      <c r="A318" s="332" t="s">
        <v>483</v>
      </c>
      <c r="B318" s="537" t="s">
        <v>140</v>
      </c>
      <c r="C318" s="537"/>
      <c r="D318" s="537"/>
      <c r="E318" s="316" t="s">
        <v>79</v>
      </c>
      <c r="F318" s="149" t="s">
        <v>84</v>
      </c>
      <c r="G318" s="334">
        <v>9530400</v>
      </c>
      <c r="H318" s="110">
        <v>1</v>
      </c>
      <c r="I318" s="109">
        <v>9530.4</v>
      </c>
    </row>
    <row r="319" spans="1:9" s="40" customFormat="1">
      <c r="A319" s="333" t="s">
        <v>484</v>
      </c>
      <c r="B319" s="537" t="s">
        <v>134</v>
      </c>
      <c r="C319" s="537"/>
      <c r="D319" s="537"/>
      <c r="E319" s="316" t="s">
        <v>79</v>
      </c>
      <c r="F319" s="149" t="s">
        <v>84</v>
      </c>
      <c r="G319" s="334">
        <v>3996000</v>
      </c>
      <c r="H319" s="110">
        <v>1</v>
      </c>
      <c r="I319" s="109">
        <v>3996</v>
      </c>
    </row>
    <row r="320" spans="1:9" s="40" customFormat="1">
      <c r="A320" s="333" t="s">
        <v>485</v>
      </c>
      <c r="B320" s="537" t="s">
        <v>134</v>
      </c>
      <c r="C320" s="537"/>
      <c r="D320" s="537"/>
      <c r="E320" s="316" t="s">
        <v>79</v>
      </c>
      <c r="F320" s="149" t="s">
        <v>84</v>
      </c>
      <c r="G320" s="334">
        <v>9572400</v>
      </c>
      <c r="H320" s="110">
        <v>1</v>
      </c>
      <c r="I320" s="109">
        <v>9572.4</v>
      </c>
    </row>
    <row r="321" spans="1:9" s="40" customFormat="1">
      <c r="A321" s="333" t="s">
        <v>486</v>
      </c>
      <c r="B321" s="537" t="s">
        <v>134</v>
      </c>
      <c r="C321" s="537"/>
      <c r="D321" s="537"/>
      <c r="E321" s="316" t="s">
        <v>79</v>
      </c>
      <c r="F321" s="149" t="s">
        <v>84</v>
      </c>
      <c r="G321" s="334">
        <v>10560000</v>
      </c>
      <c r="H321" s="110">
        <v>1</v>
      </c>
      <c r="I321" s="109">
        <v>10560</v>
      </c>
    </row>
    <row r="322" spans="1:9" s="40" customFormat="1" ht="36" customHeight="1">
      <c r="A322" s="332" t="s">
        <v>487</v>
      </c>
      <c r="B322" s="537" t="s">
        <v>471</v>
      </c>
      <c r="C322" s="537"/>
      <c r="D322" s="537"/>
      <c r="E322" s="316" t="s">
        <v>79</v>
      </c>
      <c r="F322" s="149" t="s">
        <v>84</v>
      </c>
      <c r="G322" s="334">
        <v>3720000</v>
      </c>
      <c r="H322" s="110">
        <v>1</v>
      </c>
      <c r="I322" s="109">
        <v>3720</v>
      </c>
    </row>
    <row r="323" spans="1:9" s="40" customFormat="1" ht="36" customHeight="1">
      <c r="A323" s="332" t="s">
        <v>488</v>
      </c>
      <c r="B323" s="537" t="s">
        <v>471</v>
      </c>
      <c r="C323" s="537"/>
      <c r="D323" s="537"/>
      <c r="E323" s="316" t="s">
        <v>79</v>
      </c>
      <c r="F323" s="149" t="s">
        <v>84</v>
      </c>
      <c r="G323" s="334">
        <v>10800000</v>
      </c>
      <c r="H323" s="110">
        <v>1</v>
      </c>
      <c r="I323" s="109">
        <v>10800</v>
      </c>
    </row>
    <row r="324" spans="1:9" s="40" customFormat="1" ht="36" customHeight="1">
      <c r="A324" s="332" t="s">
        <v>489</v>
      </c>
      <c r="B324" s="537" t="s">
        <v>471</v>
      </c>
      <c r="C324" s="537"/>
      <c r="D324" s="537"/>
      <c r="E324" s="316" t="s">
        <v>79</v>
      </c>
      <c r="F324" s="149" t="s">
        <v>84</v>
      </c>
      <c r="G324" s="334">
        <v>3840000</v>
      </c>
      <c r="H324" s="110">
        <v>1</v>
      </c>
      <c r="I324" s="109">
        <v>3840</v>
      </c>
    </row>
    <row r="325" spans="1:9" s="40" customFormat="1" ht="20.85" customHeight="1">
      <c r="A325" s="302"/>
      <c r="B325" s="540" t="s">
        <v>86</v>
      </c>
      <c r="C325" s="541"/>
      <c r="D325" s="542"/>
      <c r="E325" s="41" t="s">
        <v>85</v>
      </c>
      <c r="F325" s="41" t="s">
        <v>85</v>
      </c>
      <c r="G325" s="41" t="s">
        <v>85</v>
      </c>
      <c r="H325" s="42"/>
      <c r="I325" s="39">
        <f>SUM(I326:I343)</f>
        <v>1954</v>
      </c>
    </row>
    <row r="326" spans="1:9" s="40" customFormat="1">
      <c r="A326" s="335" t="s">
        <v>388</v>
      </c>
      <c r="B326" s="538" t="s">
        <v>87</v>
      </c>
      <c r="C326" s="538"/>
      <c r="D326" s="538"/>
      <c r="E326" s="297" t="s">
        <v>79</v>
      </c>
      <c r="F326" s="297" t="s">
        <v>98</v>
      </c>
      <c r="G326" s="336">
        <v>69500</v>
      </c>
      <c r="H326" s="36">
        <v>1</v>
      </c>
      <c r="I326" s="39">
        <v>69.5</v>
      </c>
    </row>
    <row r="327" spans="1:9" s="40" customFormat="1">
      <c r="A327" s="335" t="s">
        <v>385</v>
      </c>
      <c r="B327" s="538" t="s">
        <v>87</v>
      </c>
      <c r="C327" s="538"/>
      <c r="D327" s="538"/>
      <c r="E327" s="297" t="s">
        <v>79</v>
      </c>
      <c r="F327" s="297" t="s">
        <v>98</v>
      </c>
      <c r="G327" s="336">
        <v>149500</v>
      </c>
      <c r="H327" s="36">
        <v>1</v>
      </c>
      <c r="I327" s="39">
        <v>149.5</v>
      </c>
    </row>
    <row r="328" spans="1:9" s="40" customFormat="1">
      <c r="A328" s="335" t="s">
        <v>391</v>
      </c>
      <c r="B328" s="538" t="s">
        <v>87</v>
      </c>
      <c r="C328" s="538"/>
      <c r="D328" s="538"/>
      <c r="E328" s="297" t="s">
        <v>79</v>
      </c>
      <c r="F328" s="297" t="s">
        <v>98</v>
      </c>
      <c r="G328" s="336">
        <v>240000</v>
      </c>
      <c r="H328" s="36">
        <v>1</v>
      </c>
      <c r="I328" s="39">
        <v>240</v>
      </c>
    </row>
    <row r="329" spans="1:9" s="40" customFormat="1">
      <c r="A329" s="335" t="s">
        <v>491</v>
      </c>
      <c r="B329" s="538" t="s">
        <v>87</v>
      </c>
      <c r="C329" s="538"/>
      <c r="D329" s="538"/>
      <c r="E329" s="297" t="s">
        <v>79</v>
      </c>
      <c r="F329" s="297" t="s">
        <v>98</v>
      </c>
      <c r="G329" s="336">
        <v>84000</v>
      </c>
      <c r="H329" s="36">
        <v>1</v>
      </c>
      <c r="I329" s="39">
        <v>84</v>
      </c>
    </row>
    <row r="330" spans="1:9" s="40" customFormat="1">
      <c r="A330" s="335" t="s">
        <v>492</v>
      </c>
      <c r="B330" s="538" t="s">
        <v>87</v>
      </c>
      <c r="C330" s="538"/>
      <c r="D330" s="538"/>
      <c r="E330" s="297" t="s">
        <v>79</v>
      </c>
      <c r="F330" s="297" t="s">
        <v>98</v>
      </c>
      <c r="G330" s="336">
        <v>243000</v>
      </c>
      <c r="H330" s="36">
        <v>1</v>
      </c>
      <c r="I330" s="39">
        <v>243</v>
      </c>
    </row>
    <row r="331" spans="1:9" s="40" customFormat="1">
      <c r="A331" s="335" t="s">
        <v>282</v>
      </c>
      <c r="B331" s="538" t="s">
        <v>87</v>
      </c>
      <c r="C331" s="538"/>
      <c r="D331" s="538"/>
      <c r="E331" s="297" t="s">
        <v>79</v>
      </c>
      <c r="F331" s="297" t="s">
        <v>98</v>
      </c>
      <c r="G331" s="336">
        <v>64000</v>
      </c>
      <c r="H331" s="36">
        <v>1</v>
      </c>
      <c r="I331" s="39">
        <v>64</v>
      </c>
    </row>
    <row r="332" spans="1:9" s="40" customFormat="1">
      <c r="A332" s="335" t="s">
        <v>490</v>
      </c>
      <c r="B332" s="538" t="s">
        <v>87</v>
      </c>
      <c r="C332" s="538"/>
      <c r="D332" s="538"/>
      <c r="E332" s="297" t="s">
        <v>79</v>
      </c>
      <c r="F332" s="297" t="s">
        <v>98</v>
      </c>
      <c r="G332" s="336">
        <v>35500</v>
      </c>
      <c r="H332" s="36">
        <v>1</v>
      </c>
      <c r="I332" s="39">
        <v>35.5</v>
      </c>
    </row>
    <row r="333" spans="1:9" s="40" customFormat="1">
      <c r="A333" s="335" t="s">
        <v>248</v>
      </c>
      <c r="B333" s="538" t="s">
        <v>87</v>
      </c>
      <c r="C333" s="538"/>
      <c r="D333" s="538"/>
      <c r="E333" s="297" t="s">
        <v>79</v>
      </c>
      <c r="F333" s="297" t="s">
        <v>98</v>
      </c>
      <c r="G333" s="336">
        <v>89000</v>
      </c>
      <c r="H333" s="36">
        <v>1</v>
      </c>
      <c r="I333" s="39">
        <v>89</v>
      </c>
    </row>
    <row r="334" spans="1:9" s="40" customFormat="1">
      <c r="A334" s="335" t="s">
        <v>249</v>
      </c>
      <c r="B334" s="538" t="s">
        <v>87</v>
      </c>
      <c r="C334" s="538"/>
      <c r="D334" s="538"/>
      <c r="E334" s="297" t="s">
        <v>79</v>
      </c>
      <c r="F334" s="297" t="s">
        <v>98</v>
      </c>
      <c r="G334" s="336">
        <v>31500</v>
      </c>
      <c r="H334" s="36">
        <v>1</v>
      </c>
      <c r="I334" s="39">
        <v>31.5</v>
      </c>
    </row>
    <row r="335" spans="1:9" s="40" customFormat="1">
      <c r="A335" s="335" t="s">
        <v>250</v>
      </c>
      <c r="B335" s="538" t="s">
        <v>87</v>
      </c>
      <c r="C335" s="538"/>
      <c r="D335" s="538"/>
      <c r="E335" s="297" t="s">
        <v>79</v>
      </c>
      <c r="F335" s="297" t="s">
        <v>98</v>
      </c>
      <c r="G335" s="336">
        <v>63000</v>
      </c>
      <c r="H335" s="36">
        <v>1</v>
      </c>
      <c r="I335" s="39">
        <v>63</v>
      </c>
    </row>
    <row r="336" spans="1:9" s="40" customFormat="1">
      <c r="A336" s="335" t="s">
        <v>251</v>
      </c>
      <c r="B336" s="538" t="s">
        <v>87</v>
      </c>
      <c r="C336" s="538"/>
      <c r="D336" s="538"/>
      <c r="E336" s="297" t="s">
        <v>79</v>
      </c>
      <c r="F336" s="297" t="s">
        <v>98</v>
      </c>
      <c r="G336" s="336">
        <v>97000</v>
      </c>
      <c r="H336" s="36">
        <v>1</v>
      </c>
      <c r="I336" s="39">
        <v>97</v>
      </c>
    </row>
    <row r="337" spans="1:9" s="40" customFormat="1">
      <c r="A337" s="335" t="s">
        <v>252</v>
      </c>
      <c r="B337" s="538" t="s">
        <v>87</v>
      </c>
      <c r="C337" s="538"/>
      <c r="D337" s="538"/>
      <c r="E337" s="297" t="s">
        <v>79</v>
      </c>
      <c r="F337" s="297" t="s">
        <v>98</v>
      </c>
      <c r="G337" s="336">
        <v>38400</v>
      </c>
      <c r="H337" s="36">
        <v>1</v>
      </c>
      <c r="I337" s="39">
        <v>38.4</v>
      </c>
    </row>
    <row r="338" spans="1:9" s="40" customFormat="1">
      <c r="A338" s="335" t="s">
        <v>253</v>
      </c>
      <c r="B338" s="538" t="s">
        <v>87</v>
      </c>
      <c r="C338" s="538"/>
      <c r="D338" s="538"/>
      <c r="E338" s="297" t="s">
        <v>79</v>
      </c>
      <c r="F338" s="297" t="s">
        <v>98</v>
      </c>
      <c r="G338" s="336">
        <v>258000</v>
      </c>
      <c r="H338" s="36">
        <v>1</v>
      </c>
      <c r="I338" s="39">
        <v>258</v>
      </c>
    </row>
    <row r="339" spans="1:9" s="40" customFormat="1">
      <c r="A339" s="335" t="s">
        <v>254</v>
      </c>
      <c r="B339" s="538" t="s">
        <v>87</v>
      </c>
      <c r="C339" s="538"/>
      <c r="D339" s="538"/>
      <c r="E339" s="297" t="s">
        <v>79</v>
      </c>
      <c r="F339" s="297" t="s">
        <v>98</v>
      </c>
      <c r="G339" s="336">
        <v>52800</v>
      </c>
      <c r="H339" s="36">
        <v>1</v>
      </c>
      <c r="I339" s="39">
        <v>52.8</v>
      </c>
    </row>
    <row r="340" spans="1:9" s="40" customFormat="1">
      <c r="A340" s="335" t="s">
        <v>255</v>
      </c>
      <c r="B340" s="538" t="s">
        <v>87</v>
      </c>
      <c r="C340" s="538"/>
      <c r="D340" s="538"/>
      <c r="E340" s="297" t="s">
        <v>79</v>
      </c>
      <c r="F340" s="297" t="s">
        <v>98</v>
      </c>
      <c r="G340" s="336">
        <v>129000</v>
      </c>
      <c r="H340" s="36">
        <v>1</v>
      </c>
      <c r="I340" s="39">
        <v>129</v>
      </c>
    </row>
    <row r="341" spans="1:9" s="40" customFormat="1">
      <c r="A341" s="335" t="s">
        <v>256</v>
      </c>
      <c r="B341" s="538" t="s">
        <v>87</v>
      </c>
      <c r="C341" s="538"/>
      <c r="D341" s="538"/>
      <c r="E341" s="297" t="s">
        <v>79</v>
      </c>
      <c r="F341" s="297" t="s">
        <v>98</v>
      </c>
      <c r="G341" s="336">
        <v>108000</v>
      </c>
      <c r="H341" s="36">
        <v>1</v>
      </c>
      <c r="I341" s="39">
        <v>108</v>
      </c>
    </row>
    <row r="342" spans="1:9" s="40" customFormat="1">
      <c r="A342" s="335" t="s">
        <v>257</v>
      </c>
      <c r="B342" s="538" t="s">
        <v>87</v>
      </c>
      <c r="C342" s="538"/>
      <c r="D342" s="538"/>
      <c r="E342" s="297" t="s">
        <v>79</v>
      </c>
      <c r="F342" s="297" t="s">
        <v>98</v>
      </c>
      <c r="G342" s="336">
        <v>52800</v>
      </c>
      <c r="H342" s="36">
        <v>1</v>
      </c>
      <c r="I342" s="39">
        <v>52.8</v>
      </c>
    </row>
    <row r="343" spans="1:9" s="40" customFormat="1">
      <c r="A343" s="335" t="s">
        <v>259</v>
      </c>
      <c r="B343" s="538" t="s">
        <v>87</v>
      </c>
      <c r="C343" s="538"/>
      <c r="D343" s="538"/>
      <c r="E343" s="297" t="s">
        <v>79</v>
      </c>
      <c r="F343" s="297" t="s">
        <v>98</v>
      </c>
      <c r="G343" s="336">
        <v>149000</v>
      </c>
      <c r="H343" s="36">
        <v>1</v>
      </c>
      <c r="I343" s="39">
        <v>149</v>
      </c>
    </row>
    <row r="344" spans="1:9" s="255" customFormat="1">
      <c r="G344" s="287"/>
    </row>
    <row r="345" spans="1:9" ht="45" customHeight="1">
      <c r="A345" s="543" t="s">
        <v>183</v>
      </c>
      <c r="B345" s="543"/>
      <c r="C345" s="543"/>
      <c r="D345" s="543"/>
      <c r="E345" s="543"/>
      <c r="F345" s="543"/>
      <c r="G345" s="543"/>
      <c r="H345" s="543"/>
      <c r="I345" s="119">
        <f>+I346</f>
        <v>164041.90000000002</v>
      </c>
    </row>
    <row r="346" spans="1:9">
      <c r="A346" s="117" t="s">
        <v>80</v>
      </c>
      <c r="B346" s="117" t="s">
        <v>81</v>
      </c>
      <c r="C346" s="117" t="s">
        <v>82</v>
      </c>
      <c r="D346" s="544" t="s">
        <v>45</v>
      </c>
      <c r="E346" s="545"/>
      <c r="F346" s="545"/>
      <c r="G346" s="545"/>
      <c r="H346" s="546"/>
      <c r="I346" s="118">
        <f>+I347</f>
        <v>164041.90000000002</v>
      </c>
    </row>
    <row r="347" spans="1:9" s="35" customFormat="1" ht="54.95" customHeight="1">
      <c r="A347" s="107" t="s">
        <v>138</v>
      </c>
      <c r="B347" s="547" t="s">
        <v>139</v>
      </c>
      <c r="C347" s="547"/>
      <c r="D347" s="547"/>
      <c r="E347" s="547"/>
      <c r="F347" s="547"/>
      <c r="G347" s="547"/>
      <c r="H347" s="547"/>
      <c r="I347" s="108">
        <f>+I348+I355</f>
        <v>164041.90000000002</v>
      </c>
    </row>
    <row r="348" spans="1:9" s="56" customFormat="1" ht="20.85" customHeight="1">
      <c r="A348" s="57"/>
      <c r="B348" s="540" t="s">
        <v>83</v>
      </c>
      <c r="C348" s="541"/>
      <c r="D348" s="542"/>
      <c r="E348" s="41"/>
      <c r="F348" s="41"/>
      <c r="G348" s="41"/>
      <c r="H348" s="58"/>
      <c r="I348" s="39">
        <f>SUM(I349:I354)</f>
        <v>159889.70000000001</v>
      </c>
    </row>
    <row r="349" spans="1:9" s="40" customFormat="1" ht="37.15" customHeight="1">
      <c r="A349" s="303">
        <v>45331100</v>
      </c>
      <c r="B349" s="539" t="s">
        <v>632</v>
      </c>
      <c r="C349" s="539"/>
      <c r="D349" s="539"/>
      <c r="E349" s="316" t="s">
        <v>79</v>
      </c>
      <c r="F349" s="149" t="s">
        <v>84</v>
      </c>
      <c r="G349" s="311">
        <v>48149500</v>
      </c>
      <c r="H349" s="110">
        <v>1</v>
      </c>
      <c r="I349" s="109">
        <v>48149.5</v>
      </c>
    </row>
    <row r="350" spans="1:9" s="40" customFormat="1" ht="18" customHeight="1">
      <c r="A350" s="329">
        <v>45231129</v>
      </c>
      <c r="B350" s="539" t="s">
        <v>134</v>
      </c>
      <c r="C350" s="539"/>
      <c r="D350" s="539"/>
      <c r="E350" s="316" t="s">
        <v>79</v>
      </c>
      <c r="F350" s="149" t="s">
        <v>84</v>
      </c>
      <c r="G350" s="311">
        <v>15620000</v>
      </c>
      <c r="H350" s="110">
        <v>1</v>
      </c>
      <c r="I350" s="109">
        <v>15620</v>
      </c>
    </row>
    <row r="351" spans="1:9" s="40" customFormat="1">
      <c r="A351" s="329">
        <v>45261110</v>
      </c>
      <c r="B351" s="539" t="s">
        <v>595</v>
      </c>
      <c r="C351" s="539"/>
      <c r="D351" s="539"/>
      <c r="E351" s="316" t="s">
        <v>79</v>
      </c>
      <c r="F351" s="149" t="s">
        <v>84</v>
      </c>
      <c r="G351" s="311">
        <v>11540000</v>
      </c>
      <c r="H351" s="110">
        <v>1</v>
      </c>
      <c r="I351" s="109">
        <v>11540</v>
      </c>
    </row>
    <row r="352" spans="1:9" s="40" customFormat="1">
      <c r="A352" s="328">
        <v>45611100</v>
      </c>
      <c r="B352" s="537" t="s">
        <v>633</v>
      </c>
      <c r="C352" s="537"/>
      <c r="D352" s="537"/>
      <c r="E352" s="316" t="s">
        <v>79</v>
      </c>
      <c r="F352" s="149" t="s">
        <v>84</v>
      </c>
      <c r="G352" s="311">
        <v>26860000</v>
      </c>
      <c r="H352" s="110">
        <v>1</v>
      </c>
      <c r="I352" s="109">
        <v>26860</v>
      </c>
    </row>
    <row r="353" spans="1:9" s="40" customFormat="1" ht="36" customHeight="1">
      <c r="A353" s="304">
        <v>45211229</v>
      </c>
      <c r="B353" s="537" t="s">
        <v>140</v>
      </c>
      <c r="C353" s="537"/>
      <c r="D353" s="537"/>
      <c r="E353" s="316" t="s">
        <v>79</v>
      </c>
      <c r="F353" s="149" t="s">
        <v>84</v>
      </c>
      <c r="G353" s="311">
        <v>36000000</v>
      </c>
      <c r="H353" s="110">
        <v>1</v>
      </c>
      <c r="I353" s="109">
        <v>36000</v>
      </c>
    </row>
    <row r="354" spans="1:9" s="40" customFormat="1" ht="36" customHeight="1">
      <c r="A354" s="304">
        <v>45211229</v>
      </c>
      <c r="B354" s="537" t="s">
        <v>140</v>
      </c>
      <c r="C354" s="537"/>
      <c r="D354" s="537"/>
      <c r="E354" s="316" t="s">
        <v>79</v>
      </c>
      <c r="F354" s="149" t="s">
        <v>84</v>
      </c>
      <c r="G354" s="311">
        <v>21720200</v>
      </c>
      <c r="H354" s="110">
        <v>1</v>
      </c>
      <c r="I354" s="109">
        <v>21720.2</v>
      </c>
    </row>
    <row r="355" spans="1:9" s="40" customFormat="1" ht="20.85" customHeight="1">
      <c r="A355" s="302"/>
      <c r="B355" s="540" t="s">
        <v>86</v>
      </c>
      <c r="C355" s="541"/>
      <c r="D355" s="542"/>
      <c r="E355" s="41" t="s">
        <v>85</v>
      </c>
      <c r="F355" s="41" t="s">
        <v>85</v>
      </c>
      <c r="G355" s="41" t="s">
        <v>85</v>
      </c>
      <c r="H355" s="42"/>
      <c r="I355" s="39">
        <f>SUM(I356:I367)</f>
        <v>4152.2</v>
      </c>
    </row>
    <row r="356" spans="1:9" s="40" customFormat="1">
      <c r="A356" s="302">
        <v>71351540</v>
      </c>
      <c r="B356" s="538" t="s">
        <v>87</v>
      </c>
      <c r="C356" s="538"/>
      <c r="D356" s="538"/>
      <c r="E356" s="297" t="s">
        <v>79</v>
      </c>
      <c r="F356" s="297" t="s">
        <v>98</v>
      </c>
      <c r="G356" s="55">
        <v>600000</v>
      </c>
      <c r="H356" s="36">
        <v>1</v>
      </c>
      <c r="I356" s="39">
        <v>600</v>
      </c>
    </row>
    <row r="357" spans="1:9" s="40" customFormat="1">
      <c r="A357" s="302">
        <v>71351540</v>
      </c>
      <c r="B357" s="538" t="s">
        <v>87</v>
      </c>
      <c r="C357" s="538"/>
      <c r="D357" s="538"/>
      <c r="E357" s="297" t="s">
        <v>79</v>
      </c>
      <c r="F357" s="297" t="s">
        <v>98</v>
      </c>
      <c r="G357" s="55">
        <v>380000</v>
      </c>
      <c r="H357" s="36">
        <v>1</v>
      </c>
      <c r="I357" s="39">
        <v>380</v>
      </c>
    </row>
    <row r="358" spans="1:9" s="40" customFormat="1">
      <c r="A358" s="327">
        <v>71351540</v>
      </c>
      <c r="B358" s="538" t="s">
        <v>87</v>
      </c>
      <c r="C358" s="538"/>
      <c r="D358" s="538"/>
      <c r="E358" s="325" t="s">
        <v>79</v>
      </c>
      <c r="F358" s="325" t="s">
        <v>98</v>
      </c>
      <c r="G358" s="55">
        <v>490000</v>
      </c>
      <c r="H358" s="36">
        <v>1</v>
      </c>
      <c r="I358" s="39">
        <v>490</v>
      </c>
    </row>
    <row r="359" spans="1:9" s="40" customFormat="1">
      <c r="A359" s="302">
        <v>71351540</v>
      </c>
      <c r="B359" s="538" t="s">
        <v>87</v>
      </c>
      <c r="C359" s="538"/>
      <c r="D359" s="538"/>
      <c r="E359" s="297" t="s">
        <v>79</v>
      </c>
      <c r="F359" s="297" t="s">
        <v>98</v>
      </c>
      <c r="G359" s="55">
        <v>799080</v>
      </c>
      <c r="H359" s="36">
        <v>1</v>
      </c>
      <c r="I359" s="39">
        <v>799.1</v>
      </c>
    </row>
    <row r="360" spans="1:9" s="40" customFormat="1">
      <c r="A360" s="302">
        <v>71351540</v>
      </c>
      <c r="B360" s="538" t="s">
        <v>87</v>
      </c>
      <c r="C360" s="538"/>
      <c r="D360" s="538"/>
      <c r="E360" s="297" t="s">
        <v>79</v>
      </c>
      <c r="F360" s="297" t="s">
        <v>98</v>
      </c>
      <c r="G360" s="55">
        <v>481920</v>
      </c>
      <c r="H360" s="36">
        <v>1</v>
      </c>
      <c r="I360" s="39">
        <v>481.9</v>
      </c>
    </row>
    <row r="361" spans="1:9" s="40" customFormat="1">
      <c r="A361" s="302">
        <v>71351540</v>
      </c>
      <c r="B361" s="538" t="s">
        <v>87</v>
      </c>
      <c r="C361" s="538"/>
      <c r="D361" s="538"/>
      <c r="E361" s="297" t="s">
        <v>79</v>
      </c>
      <c r="F361" s="297" t="s">
        <v>98</v>
      </c>
      <c r="G361" s="55">
        <v>457420</v>
      </c>
      <c r="H361" s="36">
        <v>1</v>
      </c>
      <c r="I361" s="39">
        <v>457.4</v>
      </c>
    </row>
    <row r="362" spans="1:9" s="40" customFormat="1">
      <c r="A362" s="302">
        <v>98111140</v>
      </c>
      <c r="B362" s="538" t="s">
        <v>88</v>
      </c>
      <c r="C362" s="538"/>
      <c r="D362" s="538"/>
      <c r="E362" s="297" t="s">
        <v>99</v>
      </c>
      <c r="F362" s="297" t="s">
        <v>98</v>
      </c>
      <c r="G362" s="60">
        <v>228600</v>
      </c>
      <c r="H362" s="37">
        <v>1</v>
      </c>
      <c r="I362" s="39">
        <v>228.6</v>
      </c>
    </row>
    <row r="363" spans="1:9" s="40" customFormat="1">
      <c r="A363" s="302">
        <v>98111140</v>
      </c>
      <c r="B363" s="538" t="s">
        <v>88</v>
      </c>
      <c r="C363" s="538"/>
      <c r="D363" s="538"/>
      <c r="E363" s="297" t="s">
        <v>99</v>
      </c>
      <c r="F363" s="297" t="s">
        <v>98</v>
      </c>
      <c r="G363" s="60">
        <v>120600</v>
      </c>
      <c r="H363" s="37">
        <v>1</v>
      </c>
      <c r="I363" s="39">
        <v>120.6</v>
      </c>
    </row>
    <row r="364" spans="1:9" s="40" customFormat="1">
      <c r="A364" s="302">
        <v>98111140</v>
      </c>
      <c r="B364" s="538" t="s">
        <v>88</v>
      </c>
      <c r="C364" s="538"/>
      <c r="D364" s="538"/>
      <c r="E364" s="297" t="s">
        <v>99</v>
      </c>
      <c r="F364" s="297" t="s">
        <v>98</v>
      </c>
      <c r="G364" s="55">
        <v>115000</v>
      </c>
      <c r="H364" s="36">
        <v>1</v>
      </c>
      <c r="I364" s="39">
        <v>115</v>
      </c>
    </row>
    <row r="365" spans="1:9" s="40" customFormat="1">
      <c r="A365" s="302">
        <v>98111140</v>
      </c>
      <c r="B365" s="538" t="s">
        <v>88</v>
      </c>
      <c r="C365" s="538"/>
      <c r="D365" s="538"/>
      <c r="E365" s="297" t="s">
        <v>99</v>
      </c>
      <c r="F365" s="297" t="s">
        <v>98</v>
      </c>
      <c r="G365" s="55">
        <v>197700</v>
      </c>
      <c r="H365" s="36">
        <v>1</v>
      </c>
      <c r="I365" s="39">
        <v>197.7</v>
      </c>
    </row>
    <row r="366" spans="1:9" s="40" customFormat="1">
      <c r="A366" s="302">
        <v>98111140</v>
      </c>
      <c r="B366" s="538" t="s">
        <v>88</v>
      </c>
      <c r="C366" s="538"/>
      <c r="D366" s="538"/>
      <c r="E366" s="297" t="s">
        <v>99</v>
      </c>
      <c r="F366" s="297" t="s">
        <v>98</v>
      </c>
      <c r="G366" s="55">
        <v>144600</v>
      </c>
      <c r="H366" s="36">
        <v>1</v>
      </c>
      <c r="I366" s="39">
        <v>144.6</v>
      </c>
    </row>
    <row r="367" spans="1:9" s="40" customFormat="1">
      <c r="A367" s="302">
        <v>98111140</v>
      </c>
      <c r="B367" s="538" t="s">
        <v>88</v>
      </c>
      <c r="C367" s="538"/>
      <c r="D367" s="538"/>
      <c r="E367" s="297" t="s">
        <v>99</v>
      </c>
      <c r="F367" s="297" t="s">
        <v>98</v>
      </c>
      <c r="G367" s="55">
        <v>137300</v>
      </c>
      <c r="H367" s="36">
        <v>1</v>
      </c>
      <c r="I367" s="39">
        <v>137.30000000000001</v>
      </c>
    </row>
    <row r="368" spans="1:9" s="255" customFormat="1">
      <c r="G368" s="287"/>
    </row>
    <row r="369" spans="1:9" ht="45" customHeight="1">
      <c r="A369" s="543" t="s">
        <v>205</v>
      </c>
      <c r="B369" s="543"/>
      <c r="C369" s="543"/>
      <c r="D369" s="543"/>
      <c r="E369" s="543"/>
      <c r="F369" s="543"/>
      <c r="G369" s="543"/>
      <c r="H369" s="543"/>
      <c r="I369" s="119">
        <f>+I370</f>
        <v>531029</v>
      </c>
    </row>
    <row r="370" spans="1:9">
      <c r="A370" s="117" t="s">
        <v>80</v>
      </c>
      <c r="B370" s="117" t="s">
        <v>81</v>
      </c>
      <c r="C370" s="117" t="s">
        <v>82</v>
      </c>
      <c r="D370" s="544" t="s">
        <v>45</v>
      </c>
      <c r="E370" s="545"/>
      <c r="F370" s="545"/>
      <c r="G370" s="545"/>
      <c r="H370" s="546"/>
      <c r="I370" s="118">
        <f>+I371</f>
        <v>531029</v>
      </c>
    </row>
    <row r="371" spans="1:9" s="35" customFormat="1" ht="54.95" customHeight="1">
      <c r="A371" s="107" t="s">
        <v>138</v>
      </c>
      <c r="B371" s="547" t="s">
        <v>139</v>
      </c>
      <c r="C371" s="547"/>
      <c r="D371" s="547"/>
      <c r="E371" s="547"/>
      <c r="F371" s="547"/>
      <c r="G371" s="547"/>
      <c r="H371" s="547"/>
      <c r="I371" s="108">
        <f>+I372+I395</f>
        <v>531029</v>
      </c>
    </row>
    <row r="372" spans="1:9" s="56" customFormat="1" ht="20.85" customHeight="1">
      <c r="A372" s="57"/>
      <c r="B372" s="540" t="s">
        <v>83</v>
      </c>
      <c r="C372" s="541"/>
      <c r="D372" s="542"/>
      <c r="E372" s="41"/>
      <c r="F372" s="41"/>
      <c r="G372" s="41"/>
      <c r="H372" s="58"/>
      <c r="I372" s="39">
        <f>SUM(I373:I394)</f>
        <v>520594.8</v>
      </c>
    </row>
    <row r="373" spans="1:9" s="40" customFormat="1">
      <c r="A373" s="304" t="s">
        <v>222</v>
      </c>
      <c r="B373" s="537" t="s">
        <v>223</v>
      </c>
      <c r="C373" s="537"/>
      <c r="D373" s="537"/>
      <c r="E373" s="316" t="s">
        <v>79</v>
      </c>
      <c r="F373" s="149" t="s">
        <v>84</v>
      </c>
      <c r="G373" s="311">
        <v>67080000</v>
      </c>
      <c r="H373" s="110">
        <v>1</v>
      </c>
      <c r="I373" s="109">
        <v>67080</v>
      </c>
    </row>
    <row r="374" spans="1:9" s="40" customFormat="1">
      <c r="A374" s="304" t="s">
        <v>224</v>
      </c>
      <c r="B374" s="537" t="s">
        <v>223</v>
      </c>
      <c r="C374" s="537"/>
      <c r="D374" s="537"/>
      <c r="E374" s="316" t="s">
        <v>79</v>
      </c>
      <c r="F374" s="149" t="s">
        <v>84</v>
      </c>
      <c r="G374" s="311">
        <v>15360000</v>
      </c>
      <c r="H374" s="110">
        <v>1</v>
      </c>
      <c r="I374" s="109">
        <v>15360</v>
      </c>
    </row>
    <row r="375" spans="1:9" s="40" customFormat="1">
      <c r="A375" s="304" t="s">
        <v>225</v>
      </c>
      <c r="B375" s="537" t="s">
        <v>223</v>
      </c>
      <c r="C375" s="537"/>
      <c r="D375" s="537"/>
      <c r="E375" s="316" t="s">
        <v>79</v>
      </c>
      <c r="F375" s="149" t="s">
        <v>84</v>
      </c>
      <c r="G375" s="311">
        <v>12840000</v>
      </c>
      <c r="H375" s="110">
        <v>1</v>
      </c>
      <c r="I375" s="109">
        <v>12840</v>
      </c>
    </row>
    <row r="376" spans="1:9" s="40" customFormat="1" ht="18" customHeight="1">
      <c r="A376" s="304" t="s">
        <v>226</v>
      </c>
      <c r="B376" s="537" t="s">
        <v>223</v>
      </c>
      <c r="C376" s="537"/>
      <c r="D376" s="537"/>
      <c r="E376" s="316" t="s">
        <v>79</v>
      </c>
      <c r="F376" s="149" t="s">
        <v>84</v>
      </c>
      <c r="G376" s="311">
        <v>27840000</v>
      </c>
      <c r="H376" s="110">
        <v>1</v>
      </c>
      <c r="I376" s="109">
        <v>27840</v>
      </c>
    </row>
    <row r="377" spans="1:9" s="40" customFormat="1" ht="18" customHeight="1">
      <c r="A377" s="304" t="s">
        <v>227</v>
      </c>
      <c r="B377" s="537" t="s">
        <v>223</v>
      </c>
      <c r="C377" s="537"/>
      <c r="D377" s="537"/>
      <c r="E377" s="316" t="s">
        <v>79</v>
      </c>
      <c r="F377" s="149" t="s">
        <v>84</v>
      </c>
      <c r="G377" s="311">
        <v>19800000</v>
      </c>
      <c r="H377" s="110">
        <v>1</v>
      </c>
      <c r="I377" s="109">
        <v>19800</v>
      </c>
    </row>
    <row r="378" spans="1:9" s="40" customFormat="1">
      <c r="A378" s="304" t="s">
        <v>228</v>
      </c>
      <c r="B378" s="537" t="s">
        <v>223</v>
      </c>
      <c r="C378" s="537"/>
      <c r="D378" s="537"/>
      <c r="E378" s="316" t="s">
        <v>79</v>
      </c>
      <c r="F378" s="149" t="s">
        <v>84</v>
      </c>
      <c r="G378" s="311">
        <v>16308000</v>
      </c>
      <c r="H378" s="110">
        <v>1</v>
      </c>
      <c r="I378" s="109">
        <v>16308</v>
      </c>
    </row>
    <row r="379" spans="1:9" s="40" customFormat="1">
      <c r="A379" s="304" t="s">
        <v>229</v>
      </c>
      <c r="B379" s="537" t="s">
        <v>223</v>
      </c>
      <c r="C379" s="537"/>
      <c r="D379" s="537"/>
      <c r="E379" s="316" t="s">
        <v>79</v>
      </c>
      <c r="F379" s="149" t="s">
        <v>84</v>
      </c>
      <c r="G379" s="311">
        <v>25140000</v>
      </c>
      <c r="H379" s="110">
        <v>1</v>
      </c>
      <c r="I379" s="109">
        <v>25140</v>
      </c>
    </row>
    <row r="380" spans="1:9" s="40" customFormat="1">
      <c r="A380" s="304" t="s">
        <v>230</v>
      </c>
      <c r="B380" s="537" t="s">
        <v>223</v>
      </c>
      <c r="C380" s="537"/>
      <c r="D380" s="537"/>
      <c r="E380" s="316" t="s">
        <v>79</v>
      </c>
      <c r="F380" s="149" t="s">
        <v>84</v>
      </c>
      <c r="G380" s="311">
        <v>54840000</v>
      </c>
      <c r="H380" s="110">
        <v>1</v>
      </c>
      <c r="I380" s="109">
        <v>54840</v>
      </c>
    </row>
    <row r="381" spans="1:9" s="40" customFormat="1">
      <c r="A381" s="304" t="s">
        <v>231</v>
      </c>
      <c r="B381" s="537" t="s">
        <v>223</v>
      </c>
      <c r="C381" s="537"/>
      <c r="D381" s="537"/>
      <c r="E381" s="316" t="s">
        <v>79</v>
      </c>
      <c r="F381" s="149" t="s">
        <v>84</v>
      </c>
      <c r="G381" s="311">
        <v>8988000</v>
      </c>
      <c r="H381" s="110">
        <v>1</v>
      </c>
      <c r="I381" s="109">
        <v>8988</v>
      </c>
    </row>
    <row r="382" spans="1:9" s="40" customFormat="1">
      <c r="A382" s="304" t="s">
        <v>232</v>
      </c>
      <c r="B382" s="537" t="s">
        <v>223</v>
      </c>
      <c r="C382" s="537"/>
      <c r="D382" s="537"/>
      <c r="E382" s="316" t="s">
        <v>79</v>
      </c>
      <c r="F382" s="149" t="s">
        <v>84</v>
      </c>
      <c r="G382" s="311">
        <v>11390000</v>
      </c>
      <c r="H382" s="110">
        <v>1</v>
      </c>
      <c r="I382" s="109">
        <v>11390</v>
      </c>
    </row>
    <row r="383" spans="1:9" s="40" customFormat="1" ht="18" customHeight="1">
      <c r="A383" s="304" t="s">
        <v>233</v>
      </c>
      <c r="B383" s="537" t="s">
        <v>223</v>
      </c>
      <c r="C383" s="537"/>
      <c r="D383" s="537"/>
      <c r="E383" s="316" t="s">
        <v>79</v>
      </c>
      <c r="F383" s="149" t="s">
        <v>84</v>
      </c>
      <c r="G383" s="311">
        <v>52080000</v>
      </c>
      <c r="H383" s="110">
        <v>1</v>
      </c>
      <c r="I383" s="109">
        <v>52080</v>
      </c>
    </row>
    <row r="384" spans="1:9" s="40" customFormat="1">
      <c r="A384" s="304" t="s">
        <v>234</v>
      </c>
      <c r="B384" s="537" t="s">
        <v>223</v>
      </c>
      <c r="C384" s="537"/>
      <c r="D384" s="537"/>
      <c r="E384" s="316" t="s">
        <v>79</v>
      </c>
      <c r="F384" s="149" t="s">
        <v>84</v>
      </c>
      <c r="G384" s="311">
        <v>54000000</v>
      </c>
      <c r="H384" s="110">
        <v>1</v>
      </c>
      <c r="I384" s="109">
        <v>54000</v>
      </c>
    </row>
    <row r="385" spans="1:9" s="40" customFormat="1">
      <c r="A385" s="304" t="s">
        <v>235</v>
      </c>
      <c r="B385" s="537" t="s">
        <v>223</v>
      </c>
      <c r="C385" s="537"/>
      <c r="D385" s="537"/>
      <c r="E385" s="316" t="s">
        <v>79</v>
      </c>
      <c r="F385" s="149" t="s">
        <v>84</v>
      </c>
      <c r="G385" s="311">
        <v>11208000</v>
      </c>
      <c r="H385" s="110">
        <v>1</v>
      </c>
      <c r="I385" s="109">
        <v>11208</v>
      </c>
    </row>
    <row r="386" spans="1:9" s="40" customFormat="1">
      <c r="A386" s="304" t="s">
        <v>236</v>
      </c>
      <c r="B386" s="537" t="s">
        <v>223</v>
      </c>
      <c r="C386" s="537"/>
      <c r="D386" s="537"/>
      <c r="E386" s="316" t="s">
        <v>79</v>
      </c>
      <c r="F386" s="149" t="s">
        <v>84</v>
      </c>
      <c r="G386" s="311">
        <v>14136000</v>
      </c>
      <c r="H386" s="110">
        <v>1</v>
      </c>
      <c r="I386" s="109">
        <v>14136</v>
      </c>
    </row>
    <row r="387" spans="1:9" s="40" customFormat="1">
      <c r="A387" s="304" t="s">
        <v>237</v>
      </c>
      <c r="B387" s="537" t="s">
        <v>223</v>
      </c>
      <c r="C387" s="537"/>
      <c r="D387" s="537"/>
      <c r="E387" s="316" t="s">
        <v>79</v>
      </c>
      <c r="F387" s="149" t="s">
        <v>84</v>
      </c>
      <c r="G387" s="311">
        <v>9454800</v>
      </c>
      <c r="H387" s="110">
        <v>1</v>
      </c>
      <c r="I387" s="109">
        <v>9454.7999999999993</v>
      </c>
    </row>
    <row r="388" spans="1:9" s="40" customFormat="1">
      <c r="A388" s="304" t="s">
        <v>238</v>
      </c>
      <c r="B388" s="537" t="s">
        <v>223</v>
      </c>
      <c r="C388" s="537"/>
      <c r="D388" s="537"/>
      <c r="E388" s="316" t="s">
        <v>79</v>
      </c>
      <c r="F388" s="149" t="s">
        <v>84</v>
      </c>
      <c r="G388" s="311">
        <v>10560000</v>
      </c>
      <c r="H388" s="110">
        <v>1</v>
      </c>
      <c r="I388" s="109">
        <v>10560</v>
      </c>
    </row>
    <row r="389" spans="1:9" s="40" customFormat="1">
      <c r="A389" s="304" t="s">
        <v>239</v>
      </c>
      <c r="B389" s="537" t="s">
        <v>223</v>
      </c>
      <c r="C389" s="537"/>
      <c r="D389" s="537"/>
      <c r="E389" s="316" t="s">
        <v>79</v>
      </c>
      <c r="F389" s="149" t="s">
        <v>84</v>
      </c>
      <c r="G389" s="311">
        <v>16800000</v>
      </c>
      <c r="H389" s="110">
        <v>1</v>
      </c>
      <c r="I389" s="109">
        <v>16800</v>
      </c>
    </row>
    <row r="390" spans="1:9" s="40" customFormat="1">
      <c r="A390" s="304" t="s">
        <v>240</v>
      </c>
      <c r="B390" s="537" t="s">
        <v>223</v>
      </c>
      <c r="C390" s="537"/>
      <c r="D390" s="537"/>
      <c r="E390" s="316" t="s">
        <v>79</v>
      </c>
      <c r="F390" s="149" t="s">
        <v>84</v>
      </c>
      <c r="G390" s="311">
        <v>13288200</v>
      </c>
      <c r="H390" s="110">
        <v>1</v>
      </c>
      <c r="I390" s="109">
        <v>13288.2</v>
      </c>
    </row>
    <row r="391" spans="1:9" s="40" customFormat="1">
      <c r="A391" s="304" t="s">
        <v>241</v>
      </c>
      <c r="B391" s="537" t="s">
        <v>223</v>
      </c>
      <c r="C391" s="537"/>
      <c r="D391" s="537"/>
      <c r="E391" s="316" t="s">
        <v>79</v>
      </c>
      <c r="F391" s="149" t="s">
        <v>84</v>
      </c>
      <c r="G391" s="311">
        <v>33170550</v>
      </c>
      <c r="H391" s="110">
        <v>1</v>
      </c>
      <c r="I391" s="109">
        <v>33170.6</v>
      </c>
    </row>
    <row r="392" spans="1:9" s="40" customFormat="1">
      <c r="A392" s="304" t="s">
        <v>242</v>
      </c>
      <c r="B392" s="537" t="s">
        <v>223</v>
      </c>
      <c r="C392" s="537"/>
      <c r="D392" s="537"/>
      <c r="E392" s="316" t="s">
        <v>79</v>
      </c>
      <c r="F392" s="149" t="s">
        <v>84</v>
      </c>
      <c r="G392" s="311">
        <v>12565500</v>
      </c>
      <c r="H392" s="110">
        <v>1</v>
      </c>
      <c r="I392" s="109">
        <v>12565.5</v>
      </c>
    </row>
    <row r="393" spans="1:9" s="40" customFormat="1">
      <c r="A393" s="304" t="s">
        <v>243</v>
      </c>
      <c r="B393" s="537" t="s">
        <v>223</v>
      </c>
      <c r="C393" s="537"/>
      <c r="D393" s="537"/>
      <c r="E393" s="316" t="s">
        <v>79</v>
      </c>
      <c r="F393" s="149" t="s">
        <v>84</v>
      </c>
      <c r="G393" s="311">
        <v>23065690</v>
      </c>
      <c r="H393" s="110">
        <v>1</v>
      </c>
      <c r="I393" s="109">
        <v>23065.7</v>
      </c>
    </row>
    <row r="394" spans="1:9" s="40" customFormat="1">
      <c r="A394" s="304" t="s">
        <v>244</v>
      </c>
      <c r="B394" s="537" t="s">
        <v>223</v>
      </c>
      <c r="C394" s="537"/>
      <c r="D394" s="537"/>
      <c r="E394" s="316" t="s">
        <v>79</v>
      </c>
      <c r="F394" s="149" t="s">
        <v>84</v>
      </c>
      <c r="G394" s="311">
        <v>10680000</v>
      </c>
      <c r="H394" s="110">
        <v>1</v>
      </c>
      <c r="I394" s="109">
        <v>10680</v>
      </c>
    </row>
    <row r="395" spans="1:9" s="40" customFormat="1" ht="20.85" customHeight="1">
      <c r="A395" s="302"/>
      <c r="B395" s="540" t="s">
        <v>86</v>
      </c>
      <c r="C395" s="541"/>
      <c r="D395" s="542"/>
      <c r="E395" s="41" t="s">
        <v>85</v>
      </c>
      <c r="F395" s="41" t="s">
        <v>85</v>
      </c>
      <c r="G395" s="41" t="s">
        <v>85</v>
      </c>
      <c r="H395" s="42"/>
      <c r="I395" s="39">
        <f>SUM(I396:I439)</f>
        <v>10434.199999999997</v>
      </c>
    </row>
    <row r="396" spans="1:9" s="40" customFormat="1">
      <c r="A396" s="302" t="s">
        <v>245</v>
      </c>
      <c r="B396" s="538" t="s">
        <v>87</v>
      </c>
      <c r="C396" s="538"/>
      <c r="D396" s="538"/>
      <c r="E396" s="297" t="s">
        <v>79</v>
      </c>
      <c r="F396" s="297" t="s">
        <v>98</v>
      </c>
      <c r="G396" s="311">
        <v>830000</v>
      </c>
      <c r="H396" s="110">
        <v>1</v>
      </c>
      <c r="I396" s="109">
        <v>830</v>
      </c>
    </row>
    <row r="397" spans="1:9" s="40" customFormat="1">
      <c r="A397" s="302" t="s">
        <v>246</v>
      </c>
      <c r="B397" s="538" t="s">
        <v>87</v>
      </c>
      <c r="C397" s="538"/>
      <c r="D397" s="538"/>
      <c r="E397" s="297" t="s">
        <v>79</v>
      </c>
      <c r="F397" s="297" t="s">
        <v>98</v>
      </c>
      <c r="G397" s="55">
        <v>188000</v>
      </c>
      <c r="H397" s="36">
        <v>1</v>
      </c>
      <c r="I397" s="39">
        <v>188</v>
      </c>
    </row>
    <row r="398" spans="1:9" s="40" customFormat="1">
      <c r="A398" s="302" t="s">
        <v>247</v>
      </c>
      <c r="B398" s="538" t="s">
        <v>87</v>
      </c>
      <c r="C398" s="538"/>
      <c r="D398" s="538"/>
      <c r="E398" s="297" t="s">
        <v>79</v>
      </c>
      <c r="F398" s="297" t="s">
        <v>98</v>
      </c>
      <c r="G398" s="55">
        <v>155000</v>
      </c>
      <c r="H398" s="36">
        <v>1</v>
      </c>
      <c r="I398" s="39">
        <v>155</v>
      </c>
    </row>
    <row r="399" spans="1:9" s="40" customFormat="1">
      <c r="A399" s="302" t="s">
        <v>248</v>
      </c>
      <c r="B399" s="538" t="s">
        <v>87</v>
      </c>
      <c r="C399" s="538"/>
      <c r="D399" s="538"/>
      <c r="E399" s="297" t="s">
        <v>79</v>
      </c>
      <c r="F399" s="297" t="s">
        <v>98</v>
      </c>
      <c r="G399" s="55">
        <v>365000</v>
      </c>
      <c r="H399" s="36">
        <v>1</v>
      </c>
      <c r="I399" s="39">
        <v>365</v>
      </c>
    </row>
    <row r="400" spans="1:9" s="40" customFormat="1">
      <c r="A400" s="302" t="s">
        <v>249</v>
      </c>
      <c r="B400" s="538" t="s">
        <v>87</v>
      </c>
      <c r="C400" s="538"/>
      <c r="D400" s="538"/>
      <c r="E400" s="297" t="s">
        <v>79</v>
      </c>
      <c r="F400" s="297" t="s">
        <v>98</v>
      </c>
      <c r="G400" s="55">
        <v>299000</v>
      </c>
      <c r="H400" s="36">
        <v>1</v>
      </c>
      <c r="I400" s="39">
        <v>299</v>
      </c>
    </row>
    <row r="401" spans="1:9" s="40" customFormat="1">
      <c r="A401" s="302" t="s">
        <v>250</v>
      </c>
      <c r="B401" s="538" t="s">
        <v>87</v>
      </c>
      <c r="C401" s="538"/>
      <c r="D401" s="538"/>
      <c r="E401" s="297" t="s">
        <v>79</v>
      </c>
      <c r="F401" s="297" t="s">
        <v>98</v>
      </c>
      <c r="G401" s="55">
        <v>270000</v>
      </c>
      <c r="H401" s="36">
        <v>1</v>
      </c>
      <c r="I401" s="39">
        <v>270</v>
      </c>
    </row>
    <row r="402" spans="1:9" s="40" customFormat="1">
      <c r="A402" s="302" t="s">
        <v>251</v>
      </c>
      <c r="B402" s="538" t="s">
        <v>87</v>
      </c>
      <c r="C402" s="538"/>
      <c r="D402" s="538"/>
      <c r="E402" s="297" t="s">
        <v>79</v>
      </c>
      <c r="F402" s="297" t="s">
        <v>98</v>
      </c>
      <c r="G402" s="55">
        <v>290000</v>
      </c>
      <c r="H402" s="36">
        <v>1</v>
      </c>
      <c r="I402" s="39">
        <v>290</v>
      </c>
    </row>
    <row r="403" spans="1:9" s="40" customFormat="1">
      <c r="A403" s="302" t="s">
        <v>252</v>
      </c>
      <c r="B403" s="538" t="s">
        <v>87</v>
      </c>
      <c r="C403" s="538"/>
      <c r="D403" s="538"/>
      <c r="E403" s="297" t="s">
        <v>79</v>
      </c>
      <c r="F403" s="297" t="s">
        <v>98</v>
      </c>
      <c r="G403" s="55">
        <v>795000</v>
      </c>
      <c r="H403" s="36">
        <v>1</v>
      </c>
      <c r="I403" s="39">
        <v>795</v>
      </c>
    </row>
    <row r="404" spans="1:9" s="40" customFormat="1">
      <c r="A404" s="302" t="s">
        <v>253</v>
      </c>
      <c r="B404" s="538" t="s">
        <v>87</v>
      </c>
      <c r="C404" s="538"/>
      <c r="D404" s="538"/>
      <c r="E404" s="297" t="s">
        <v>79</v>
      </c>
      <c r="F404" s="297" t="s">
        <v>98</v>
      </c>
      <c r="G404" s="55">
        <v>154000</v>
      </c>
      <c r="H404" s="36">
        <v>1</v>
      </c>
      <c r="I404" s="39">
        <v>154</v>
      </c>
    </row>
    <row r="405" spans="1:9" s="40" customFormat="1">
      <c r="A405" s="302" t="s">
        <v>254</v>
      </c>
      <c r="B405" s="538" t="s">
        <v>87</v>
      </c>
      <c r="C405" s="538"/>
      <c r="D405" s="538"/>
      <c r="E405" s="297" t="s">
        <v>79</v>
      </c>
      <c r="F405" s="297" t="s">
        <v>98</v>
      </c>
      <c r="G405" s="55">
        <v>245000</v>
      </c>
      <c r="H405" s="36">
        <v>1</v>
      </c>
      <c r="I405" s="39">
        <v>245</v>
      </c>
    </row>
    <row r="406" spans="1:9" s="40" customFormat="1">
      <c r="A406" s="302" t="s">
        <v>255</v>
      </c>
      <c r="B406" s="538" t="s">
        <v>87</v>
      </c>
      <c r="C406" s="538"/>
      <c r="D406" s="538"/>
      <c r="E406" s="297" t="s">
        <v>79</v>
      </c>
      <c r="F406" s="297" t="s">
        <v>98</v>
      </c>
      <c r="G406" s="55">
        <v>740000</v>
      </c>
      <c r="H406" s="36">
        <v>1</v>
      </c>
      <c r="I406" s="39">
        <v>740</v>
      </c>
    </row>
    <row r="407" spans="1:9" s="40" customFormat="1">
      <c r="A407" s="302" t="s">
        <v>256</v>
      </c>
      <c r="B407" s="538" t="s">
        <v>87</v>
      </c>
      <c r="C407" s="538"/>
      <c r="D407" s="538"/>
      <c r="E407" s="297" t="s">
        <v>79</v>
      </c>
      <c r="F407" s="297" t="s">
        <v>98</v>
      </c>
      <c r="G407" s="55">
        <v>830000</v>
      </c>
      <c r="H407" s="36">
        <v>1</v>
      </c>
      <c r="I407" s="39">
        <v>830</v>
      </c>
    </row>
    <row r="408" spans="1:9" s="40" customFormat="1">
      <c r="A408" s="302" t="s">
        <v>257</v>
      </c>
      <c r="B408" s="538" t="s">
        <v>87</v>
      </c>
      <c r="C408" s="538"/>
      <c r="D408" s="538"/>
      <c r="E408" s="297" t="s">
        <v>79</v>
      </c>
      <c r="F408" s="297" t="s">
        <v>98</v>
      </c>
      <c r="G408" s="55">
        <v>180000</v>
      </c>
      <c r="H408" s="36">
        <v>1</v>
      </c>
      <c r="I408" s="39">
        <v>180</v>
      </c>
    </row>
    <row r="409" spans="1:9" s="40" customFormat="1">
      <c r="A409" s="302" t="s">
        <v>259</v>
      </c>
      <c r="B409" s="538" t="s">
        <v>87</v>
      </c>
      <c r="C409" s="538"/>
      <c r="D409" s="538"/>
      <c r="E409" s="297" t="s">
        <v>79</v>
      </c>
      <c r="F409" s="297" t="s">
        <v>98</v>
      </c>
      <c r="G409" s="55">
        <v>230000</v>
      </c>
      <c r="H409" s="36">
        <v>1</v>
      </c>
      <c r="I409" s="39">
        <v>230</v>
      </c>
    </row>
    <row r="410" spans="1:9" s="40" customFormat="1">
      <c r="A410" s="302" t="s">
        <v>260</v>
      </c>
      <c r="B410" s="538" t="s">
        <v>87</v>
      </c>
      <c r="C410" s="538"/>
      <c r="D410" s="538"/>
      <c r="E410" s="297" t="s">
        <v>79</v>
      </c>
      <c r="F410" s="297" t="s">
        <v>98</v>
      </c>
      <c r="G410" s="55">
        <v>59000</v>
      </c>
      <c r="H410" s="36">
        <v>1</v>
      </c>
      <c r="I410" s="39">
        <v>59</v>
      </c>
    </row>
    <row r="411" spans="1:9" s="40" customFormat="1">
      <c r="A411" s="302" t="s">
        <v>261</v>
      </c>
      <c r="B411" s="538" t="s">
        <v>87</v>
      </c>
      <c r="C411" s="538"/>
      <c r="D411" s="538"/>
      <c r="E411" s="297" t="s">
        <v>79</v>
      </c>
      <c r="F411" s="297" t="s">
        <v>98</v>
      </c>
      <c r="G411" s="55">
        <v>54000</v>
      </c>
      <c r="H411" s="36">
        <v>1</v>
      </c>
      <c r="I411" s="39">
        <v>54</v>
      </c>
    </row>
    <row r="412" spans="1:9" s="40" customFormat="1">
      <c r="A412" s="302" t="s">
        <v>258</v>
      </c>
      <c r="B412" s="538" t="s">
        <v>87</v>
      </c>
      <c r="C412" s="538"/>
      <c r="D412" s="538"/>
      <c r="E412" s="297" t="s">
        <v>79</v>
      </c>
      <c r="F412" s="297" t="s">
        <v>98</v>
      </c>
      <c r="G412" s="55">
        <v>270000</v>
      </c>
      <c r="H412" s="36">
        <v>1</v>
      </c>
      <c r="I412" s="39">
        <v>270</v>
      </c>
    </row>
    <row r="413" spans="1:9" s="40" customFormat="1">
      <c r="A413" s="302" t="s">
        <v>262</v>
      </c>
      <c r="B413" s="538" t="s">
        <v>87</v>
      </c>
      <c r="C413" s="538"/>
      <c r="D413" s="538"/>
      <c r="E413" s="297" t="s">
        <v>79</v>
      </c>
      <c r="F413" s="297" t="s">
        <v>98</v>
      </c>
      <c r="G413" s="55">
        <v>210000</v>
      </c>
      <c r="H413" s="36">
        <v>1</v>
      </c>
      <c r="I413" s="39">
        <v>210</v>
      </c>
    </row>
    <row r="414" spans="1:9" s="40" customFormat="1">
      <c r="A414" s="302" t="s">
        <v>266</v>
      </c>
      <c r="B414" s="538" t="s">
        <v>87</v>
      </c>
      <c r="C414" s="538"/>
      <c r="D414" s="538"/>
      <c r="E414" s="297" t="s">
        <v>79</v>
      </c>
      <c r="F414" s="297" t="s">
        <v>98</v>
      </c>
      <c r="G414" s="55">
        <v>495000</v>
      </c>
      <c r="H414" s="36">
        <v>1</v>
      </c>
      <c r="I414" s="39">
        <v>495</v>
      </c>
    </row>
    <row r="415" spans="1:9" s="40" customFormat="1">
      <c r="A415" s="302" t="s">
        <v>263</v>
      </c>
      <c r="B415" s="538" t="s">
        <v>87</v>
      </c>
      <c r="C415" s="538"/>
      <c r="D415" s="538"/>
      <c r="E415" s="297" t="s">
        <v>79</v>
      </c>
      <c r="F415" s="297" t="s">
        <v>98</v>
      </c>
      <c r="G415" s="55">
        <v>200000</v>
      </c>
      <c r="H415" s="36">
        <v>1</v>
      </c>
      <c r="I415" s="39">
        <v>200</v>
      </c>
    </row>
    <row r="416" spans="1:9" s="40" customFormat="1">
      <c r="A416" s="302" t="s">
        <v>264</v>
      </c>
      <c r="B416" s="538" t="s">
        <v>87</v>
      </c>
      <c r="C416" s="538"/>
      <c r="D416" s="538"/>
      <c r="E416" s="297" t="s">
        <v>79</v>
      </c>
      <c r="F416" s="297" t="s">
        <v>98</v>
      </c>
      <c r="G416" s="55">
        <v>365000</v>
      </c>
      <c r="H416" s="36">
        <v>1</v>
      </c>
      <c r="I416" s="39">
        <v>365</v>
      </c>
    </row>
    <row r="417" spans="1:9" s="40" customFormat="1">
      <c r="A417" s="302" t="s">
        <v>265</v>
      </c>
      <c r="B417" s="538" t="s">
        <v>87</v>
      </c>
      <c r="C417" s="538"/>
      <c r="D417" s="538"/>
      <c r="E417" s="297" t="s">
        <v>79</v>
      </c>
      <c r="F417" s="297" t="s">
        <v>98</v>
      </c>
      <c r="G417" s="55">
        <v>174000</v>
      </c>
      <c r="H417" s="36">
        <v>1</v>
      </c>
      <c r="I417" s="39">
        <v>174</v>
      </c>
    </row>
    <row r="418" spans="1:9" s="40" customFormat="1">
      <c r="A418" s="302">
        <v>98111140</v>
      </c>
      <c r="B418" s="538" t="s">
        <v>88</v>
      </c>
      <c r="C418" s="538"/>
      <c r="D418" s="538"/>
      <c r="E418" s="297" t="s">
        <v>99</v>
      </c>
      <c r="F418" s="297" t="s">
        <v>98</v>
      </c>
      <c r="G418" s="60">
        <v>402480</v>
      </c>
      <c r="H418" s="37">
        <v>1</v>
      </c>
      <c r="I418" s="39">
        <v>402.5</v>
      </c>
    </row>
    <row r="419" spans="1:9" s="40" customFormat="1">
      <c r="A419" s="302">
        <v>98111140</v>
      </c>
      <c r="B419" s="538" t="s">
        <v>88</v>
      </c>
      <c r="C419" s="538"/>
      <c r="D419" s="538"/>
      <c r="E419" s="297" t="s">
        <v>99</v>
      </c>
      <c r="F419" s="297" t="s">
        <v>98</v>
      </c>
      <c r="G419" s="60">
        <v>92160</v>
      </c>
      <c r="H419" s="37">
        <v>1</v>
      </c>
      <c r="I419" s="39">
        <v>92.2</v>
      </c>
    </row>
    <row r="420" spans="1:9" s="40" customFormat="1">
      <c r="A420" s="302">
        <v>98111140</v>
      </c>
      <c r="B420" s="538" t="s">
        <v>88</v>
      </c>
      <c r="C420" s="538"/>
      <c r="D420" s="538"/>
      <c r="E420" s="297" t="s">
        <v>99</v>
      </c>
      <c r="F420" s="297" t="s">
        <v>98</v>
      </c>
      <c r="G420" s="55">
        <v>77040</v>
      </c>
      <c r="H420" s="36">
        <v>1</v>
      </c>
      <c r="I420" s="39">
        <v>77</v>
      </c>
    </row>
    <row r="421" spans="1:9" s="40" customFormat="1">
      <c r="A421" s="302">
        <v>98111140</v>
      </c>
      <c r="B421" s="538" t="s">
        <v>88</v>
      </c>
      <c r="C421" s="538"/>
      <c r="D421" s="538"/>
      <c r="E421" s="297" t="s">
        <v>99</v>
      </c>
      <c r="F421" s="297" t="s">
        <v>98</v>
      </c>
      <c r="G421" s="55">
        <v>167040</v>
      </c>
      <c r="H421" s="36">
        <v>1</v>
      </c>
      <c r="I421" s="39">
        <v>167</v>
      </c>
    </row>
    <row r="422" spans="1:9" s="40" customFormat="1">
      <c r="A422" s="302">
        <v>98111140</v>
      </c>
      <c r="B422" s="538" t="s">
        <v>88</v>
      </c>
      <c r="C422" s="538"/>
      <c r="D422" s="538"/>
      <c r="E422" s="297" t="s">
        <v>99</v>
      </c>
      <c r="F422" s="297" t="s">
        <v>98</v>
      </c>
      <c r="G422" s="55">
        <v>118800</v>
      </c>
      <c r="H422" s="36">
        <v>1</v>
      </c>
      <c r="I422" s="39">
        <v>118.8</v>
      </c>
    </row>
    <row r="423" spans="1:9" s="40" customFormat="1">
      <c r="A423" s="302">
        <v>98111140</v>
      </c>
      <c r="B423" s="538" t="s">
        <v>88</v>
      </c>
      <c r="C423" s="538"/>
      <c r="D423" s="538"/>
      <c r="E423" s="297" t="s">
        <v>99</v>
      </c>
      <c r="F423" s="297" t="s">
        <v>98</v>
      </c>
      <c r="G423" s="55">
        <v>97840</v>
      </c>
      <c r="H423" s="36">
        <v>1</v>
      </c>
      <c r="I423" s="39">
        <v>97.8</v>
      </c>
    </row>
    <row r="424" spans="1:9" s="40" customFormat="1">
      <c r="A424" s="302">
        <v>98111140</v>
      </c>
      <c r="B424" s="538" t="s">
        <v>88</v>
      </c>
      <c r="C424" s="538"/>
      <c r="D424" s="538"/>
      <c r="E424" s="297" t="s">
        <v>99</v>
      </c>
      <c r="F424" s="297" t="s">
        <v>98</v>
      </c>
      <c r="G424" s="55">
        <v>150840</v>
      </c>
      <c r="H424" s="36">
        <v>1</v>
      </c>
      <c r="I424" s="39">
        <v>150.80000000000001</v>
      </c>
    </row>
    <row r="425" spans="1:9" s="40" customFormat="1">
      <c r="A425" s="302">
        <v>98111140</v>
      </c>
      <c r="B425" s="538" t="s">
        <v>88</v>
      </c>
      <c r="C425" s="538"/>
      <c r="D425" s="538"/>
      <c r="E425" s="297" t="s">
        <v>99</v>
      </c>
      <c r="F425" s="297" t="s">
        <v>98</v>
      </c>
      <c r="G425" s="55">
        <v>329040</v>
      </c>
      <c r="H425" s="36">
        <v>1</v>
      </c>
      <c r="I425" s="39">
        <v>329</v>
      </c>
    </row>
    <row r="426" spans="1:9" s="40" customFormat="1">
      <c r="A426" s="302">
        <v>98111140</v>
      </c>
      <c r="B426" s="538" t="s">
        <v>88</v>
      </c>
      <c r="C426" s="538"/>
      <c r="D426" s="538"/>
      <c r="E426" s="297" t="s">
        <v>99</v>
      </c>
      <c r="F426" s="297" t="s">
        <v>98</v>
      </c>
      <c r="G426" s="55">
        <v>53920</v>
      </c>
      <c r="H426" s="36">
        <v>1</v>
      </c>
      <c r="I426" s="39">
        <v>53.9</v>
      </c>
    </row>
    <row r="427" spans="1:9" s="40" customFormat="1">
      <c r="A427" s="302">
        <v>98111140</v>
      </c>
      <c r="B427" s="538" t="s">
        <v>88</v>
      </c>
      <c r="C427" s="538"/>
      <c r="D427" s="538"/>
      <c r="E427" s="297" t="s">
        <v>99</v>
      </c>
      <c r="F427" s="297" t="s">
        <v>98</v>
      </c>
      <c r="G427" s="55">
        <v>68340</v>
      </c>
      <c r="H427" s="36">
        <v>1</v>
      </c>
      <c r="I427" s="39">
        <v>68.3</v>
      </c>
    </row>
    <row r="428" spans="1:9" s="40" customFormat="1">
      <c r="A428" s="302">
        <v>98111140</v>
      </c>
      <c r="B428" s="538" t="s">
        <v>88</v>
      </c>
      <c r="C428" s="538"/>
      <c r="D428" s="538"/>
      <c r="E428" s="297" t="s">
        <v>99</v>
      </c>
      <c r="F428" s="297" t="s">
        <v>98</v>
      </c>
      <c r="G428" s="55">
        <v>324000</v>
      </c>
      <c r="H428" s="36">
        <v>1</v>
      </c>
      <c r="I428" s="39">
        <v>324</v>
      </c>
    </row>
    <row r="429" spans="1:9" s="40" customFormat="1">
      <c r="A429" s="302">
        <v>98111140</v>
      </c>
      <c r="B429" s="538" t="s">
        <v>88</v>
      </c>
      <c r="C429" s="538"/>
      <c r="D429" s="538"/>
      <c r="E429" s="297" t="s">
        <v>99</v>
      </c>
      <c r="F429" s="297" t="s">
        <v>98</v>
      </c>
      <c r="G429" s="55">
        <v>312480</v>
      </c>
      <c r="H429" s="36">
        <v>1</v>
      </c>
      <c r="I429" s="39">
        <v>312.5</v>
      </c>
    </row>
    <row r="430" spans="1:9" s="40" customFormat="1">
      <c r="A430" s="302">
        <v>98111140</v>
      </c>
      <c r="B430" s="538" t="s">
        <v>88</v>
      </c>
      <c r="C430" s="538"/>
      <c r="D430" s="538"/>
      <c r="E430" s="297" t="s">
        <v>99</v>
      </c>
      <c r="F430" s="297" t="s">
        <v>98</v>
      </c>
      <c r="G430" s="55">
        <v>67240</v>
      </c>
      <c r="H430" s="36">
        <v>1</v>
      </c>
      <c r="I430" s="39">
        <v>67.2</v>
      </c>
    </row>
    <row r="431" spans="1:9" s="40" customFormat="1">
      <c r="A431" s="302">
        <v>98111140</v>
      </c>
      <c r="B431" s="538" t="s">
        <v>88</v>
      </c>
      <c r="C431" s="538"/>
      <c r="D431" s="538"/>
      <c r="E431" s="297" t="s">
        <v>99</v>
      </c>
      <c r="F431" s="297" t="s">
        <v>98</v>
      </c>
      <c r="G431" s="55">
        <v>100800</v>
      </c>
      <c r="H431" s="36">
        <v>1</v>
      </c>
      <c r="I431" s="39">
        <v>100.8</v>
      </c>
    </row>
    <row r="432" spans="1:9" s="40" customFormat="1">
      <c r="A432" s="302">
        <v>98111140</v>
      </c>
      <c r="B432" s="538" t="s">
        <v>88</v>
      </c>
      <c r="C432" s="538"/>
      <c r="D432" s="538"/>
      <c r="E432" s="297" t="s">
        <v>99</v>
      </c>
      <c r="F432" s="297" t="s">
        <v>98</v>
      </c>
      <c r="G432" s="55">
        <v>84810</v>
      </c>
      <c r="H432" s="36">
        <v>1</v>
      </c>
      <c r="I432" s="39">
        <v>84.8</v>
      </c>
    </row>
    <row r="433" spans="1:9" s="40" customFormat="1">
      <c r="A433" s="302">
        <v>98111140</v>
      </c>
      <c r="B433" s="538" t="s">
        <v>88</v>
      </c>
      <c r="C433" s="538"/>
      <c r="D433" s="538"/>
      <c r="E433" s="297" t="s">
        <v>99</v>
      </c>
      <c r="F433" s="297" t="s">
        <v>98</v>
      </c>
      <c r="G433" s="55">
        <v>16000</v>
      </c>
      <c r="H433" s="36">
        <v>1</v>
      </c>
      <c r="I433" s="39">
        <v>16</v>
      </c>
    </row>
    <row r="434" spans="1:9" s="40" customFormat="1">
      <c r="A434" s="302">
        <v>98111140</v>
      </c>
      <c r="B434" s="538" t="s">
        <v>88</v>
      </c>
      <c r="C434" s="538"/>
      <c r="D434" s="538"/>
      <c r="E434" s="297" t="s">
        <v>99</v>
      </c>
      <c r="F434" s="297" t="s">
        <v>98</v>
      </c>
      <c r="G434" s="55">
        <v>17000</v>
      </c>
      <c r="H434" s="36">
        <v>1</v>
      </c>
      <c r="I434" s="39">
        <v>17</v>
      </c>
    </row>
    <row r="435" spans="1:9" s="40" customFormat="1">
      <c r="A435" s="302">
        <v>98111140</v>
      </c>
      <c r="B435" s="538" t="s">
        <v>88</v>
      </c>
      <c r="C435" s="538"/>
      <c r="D435" s="538"/>
      <c r="E435" s="297" t="s">
        <v>99</v>
      </c>
      <c r="F435" s="297" t="s">
        <v>98</v>
      </c>
      <c r="G435" s="55">
        <v>79720</v>
      </c>
      <c r="H435" s="36">
        <v>1</v>
      </c>
      <c r="I435" s="39">
        <v>79.7</v>
      </c>
    </row>
    <row r="436" spans="1:9" s="40" customFormat="1">
      <c r="A436" s="302">
        <v>98111140</v>
      </c>
      <c r="B436" s="538" t="s">
        <v>88</v>
      </c>
      <c r="C436" s="538"/>
      <c r="D436" s="538"/>
      <c r="E436" s="297" t="s">
        <v>99</v>
      </c>
      <c r="F436" s="297" t="s">
        <v>98</v>
      </c>
      <c r="G436" s="55">
        <v>75390</v>
      </c>
      <c r="H436" s="36">
        <v>1</v>
      </c>
      <c r="I436" s="39">
        <v>75.400000000000006</v>
      </c>
    </row>
    <row r="437" spans="1:9" s="40" customFormat="1">
      <c r="A437" s="302">
        <v>98111140</v>
      </c>
      <c r="B437" s="538" t="s">
        <v>88</v>
      </c>
      <c r="C437" s="538"/>
      <c r="D437" s="538"/>
      <c r="E437" s="297" t="s">
        <v>99</v>
      </c>
      <c r="F437" s="297" t="s">
        <v>98</v>
      </c>
      <c r="G437" s="55">
        <v>138390</v>
      </c>
      <c r="H437" s="36">
        <v>1</v>
      </c>
      <c r="I437" s="39">
        <v>138.4</v>
      </c>
    </row>
    <row r="438" spans="1:9" s="40" customFormat="1">
      <c r="A438" s="302">
        <v>98111140</v>
      </c>
      <c r="B438" s="538" t="s">
        <v>88</v>
      </c>
      <c r="C438" s="538"/>
      <c r="D438" s="538"/>
      <c r="E438" s="297" t="s">
        <v>99</v>
      </c>
      <c r="F438" s="297" t="s">
        <v>98</v>
      </c>
      <c r="G438" s="55">
        <v>64080</v>
      </c>
      <c r="H438" s="36">
        <v>1</v>
      </c>
      <c r="I438" s="39">
        <v>64.099999999999994</v>
      </c>
    </row>
    <row r="439" spans="1:9" s="40" customFormat="1">
      <c r="A439" s="302">
        <v>98111140</v>
      </c>
      <c r="B439" s="538" t="s">
        <v>88</v>
      </c>
      <c r="C439" s="538"/>
      <c r="D439" s="538"/>
      <c r="E439" s="297" t="s">
        <v>99</v>
      </c>
      <c r="F439" s="297" t="s">
        <v>98</v>
      </c>
      <c r="G439" s="55">
        <v>199020</v>
      </c>
      <c r="H439" s="36">
        <v>1</v>
      </c>
      <c r="I439" s="39">
        <v>199</v>
      </c>
    </row>
    <row r="441" spans="1:9" ht="45" customHeight="1">
      <c r="A441" s="543" t="s">
        <v>508</v>
      </c>
      <c r="B441" s="543"/>
      <c r="C441" s="543"/>
      <c r="D441" s="543"/>
      <c r="E441" s="543"/>
      <c r="F441" s="543"/>
      <c r="G441" s="543"/>
      <c r="H441" s="543"/>
      <c r="I441" s="119">
        <f>+I442</f>
        <v>281286.40000000002</v>
      </c>
    </row>
    <row r="442" spans="1:9">
      <c r="A442" s="117" t="s">
        <v>80</v>
      </c>
      <c r="B442" s="117" t="s">
        <v>81</v>
      </c>
      <c r="C442" s="117" t="s">
        <v>82</v>
      </c>
      <c r="D442" s="544" t="s">
        <v>45</v>
      </c>
      <c r="E442" s="545"/>
      <c r="F442" s="545"/>
      <c r="G442" s="545"/>
      <c r="H442" s="546"/>
      <c r="I442" s="118">
        <f>+I443</f>
        <v>281286.40000000002</v>
      </c>
    </row>
    <row r="443" spans="1:9" s="35" customFormat="1" ht="54.95" customHeight="1">
      <c r="A443" s="107" t="s">
        <v>138</v>
      </c>
      <c r="B443" s="547" t="s">
        <v>139</v>
      </c>
      <c r="C443" s="547"/>
      <c r="D443" s="547"/>
      <c r="E443" s="547"/>
      <c r="F443" s="547"/>
      <c r="G443" s="547"/>
      <c r="H443" s="547"/>
      <c r="I443" s="108">
        <f>+I444+I456</f>
        <v>281286.40000000002</v>
      </c>
    </row>
    <row r="444" spans="1:9" s="56" customFormat="1" ht="20.85" customHeight="1">
      <c r="A444" s="57"/>
      <c r="B444" s="540" t="s">
        <v>83</v>
      </c>
      <c r="C444" s="541"/>
      <c r="D444" s="542"/>
      <c r="E444" s="41"/>
      <c r="F444" s="41"/>
      <c r="G444" s="41"/>
      <c r="H444" s="58"/>
      <c r="I444" s="39">
        <f>SUM(I445:I455)</f>
        <v>275187.20000000001</v>
      </c>
    </row>
    <row r="445" spans="1:9" s="247" customFormat="1" ht="36" customHeight="1">
      <c r="A445" s="328" t="s">
        <v>472</v>
      </c>
      <c r="B445" s="537" t="s">
        <v>140</v>
      </c>
      <c r="C445" s="537"/>
      <c r="D445" s="537"/>
      <c r="E445" s="316" t="s">
        <v>79</v>
      </c>
      <c r="F445" s="149" t="s">
        <v>84</v>
      </c>
      <c r="G445" s="311">
        <v>54360000</v>
      </c>
      <c r="H445" s="110">
        <v>1</v>
      </c>
      <c r="I445" s="109">
        <v>54360</v>
      </c>
    </row>
    <row r="446" spans="1:9" s="247" customFormat="1" ht="36" customHeight="1">
      <c r="A446" s="328" t="s">
        <v>473</v>
      </c>
      <c r="B446" s="537" t="s">
        <v>140</v>
      </c>
      <c r="C446" s="537"/>
      <c r="D446" s="537"/>
      <c r="E446" s="316" t="s">
        <v>79</v>
      </c>
      <c r="F446" s="149" t="s">
        <v>84</v>
      </c>
      <c r="G446" s="311">
        <v>4853900</v>
      </c>
      <c r="H446" s="110">
        <v>1</v>
      </c>
      <c r="I446" s="109">
        <v>4853.8999999999996</v>
      </c>
    </row>
    <row r="447" spans="1:9" s="247" customFormat="1" ht="36" customHeight="1">
      <c r="A447" s="328" t="s">
        <v>474</v>
      </c>
      <c r="B447" s="537" t="s">
        <v>140</v>
      </c>
      <c r="C447" s="537"/>
      <c r="D447" s="537"/>
      <c r="E447" s="316" t="s">
        <v>79</v>
      </c>
      <c r="F447" s="149" t="s">
        <v>84</v>
      </c>
      <c r="G447" s="311">
        <v>22974700</v>
      </c>
      <c r="H447" s="110">
        <v>1</v>
      </c>
      <c r="I447" s="109">
        <v>22974.7</v>
      </c>
    </row>
    <row r="448" spans="1:9" s="40" customFormat="1" ht="36" customHeight="1">
      <c r="A448" s="328" t="s">
        <v>475</v>
      </c>
      <c r="B448" s="537" t="s">
        <v>140</v>
      </c>
      <c r="C448" s="537"/>
      <c r="D448" s="537"/>
      <c r="E448" s="316" t="s">
        <v>79</v>
      </c>
      <c r="F448" s="149" t="s">
        <v>84</v>
      </c>
      <c r="G448" s="311">
        <v>11950000</v>
      </c>
      <c r="H448" s="110">
        <v>1</v>
      </c>
      <c r="I448" s="109">
        <v>11950</v>
      </c>
    </row>
    <row r="449" spans="1:9" s="247" customFormat="1" ht="18" customHeight="1">
      <c r="A449" s="328" t="s">
        <v>594</v>
      </c>
      <c r="B449" s="537" t="s">
        <v>596</v>
      </c>
      <c r="C449" s="537"/>
      <c r="D449" s="537"/>
      <c r="E449" s="316" t="s">
        <v>79</v>
      </c>
      <c r="F449" s="149" t="s">
        <v>84</v>
      </c>
      <c r="G449" s="311">
        <v>28770000</v>
      </c>
      <c r="H449" s="110">
        <v>1</v>
      </c>
      <c r="I449" s="109">
        <v>28770</v>
      </c>
    </row>
    <row r="450" spans="1:9" s="40" customFormat="1" ht="18" customHeight="1">
      <c r="A450" s="328">
        <v>45611300</v>
      </c>
      <c r="B450" s="537" t="s">
        <v>614</v>
      </c>
      <c r="C450" s="537"/>
      <c r="D450" s="537"/>
      <c r="E450" s="316" t="s">
        <v>79</v>
      </c>
      <c r="F450" s="149" t="s">
        <v>84</v>
      </c>
      <c r="G450" s="311">
        <v>30159600</v>
      </c>
      <c r="H450" s="110">
        <v>1</v>
      </c>
      <c r="I450" s="109">
        <v>30159.599999999999</v>
      </c>
    </row>
    <row r="451" spans="1:9" s="247" customFormat="1" ht="36" customHeight="1">
      <c r="A451" s="328" t="s">
        <v>597</v>
      </c>
      <c r="B451" s="537" t="s">
        <v>598</v>
      </c>
      <c r="C451" s="537"/>
      <c r="D451" s="537"/>
      <c r="E451" s="316" t="s">
        <v>79</v>
      </c>
      <c r="F451" s="149" t="s">
        <v>84</v>
      </c>
      <c r="G451" s="311">
        <v>36000000</v>
      </c>
      <c r="H451" s="110">
        <v>1</v>
      </c>
      <c r="I451" s="109">
        <v>36000</v>
      </c>
    </row>
    <row r="452" spans="1:9" s="247" customFormat="1" ht="36" customHeight="1">
      <c r="A452" s="328" t="s">
        <v>599</v>
      </c>
      <c r="B452" s="537" t="s">
        <v>598</v>
      </c>
      <c r="C452" s="537"/>
      <c r="D452" s="537"/>
      <c r="E452" s="316" t="s">
        <v>79</v>
      </c>
      <c r="F452" s="149" t="s">
        <v>84</v>
      </c>
      <c r="G452" s="311">
        <v>44700000</v>
      </c>
      <c r="H452" s="110">
        <v>1</v>
      </c>
      <c r="I452" s="109">
        <v>44700</v>
      </c>
    </row>
    <row r="453" spans="1:9" s="247" customFormat="1" ht="36" customHeight="1">
      <c r="A453" s="328" t="s">
        <v>600</v>
      </c>
      <c r="B453" s="537" t="s">
        <v>598</v>
      </c>
      <c r="C453" s="537"/>
      <c r="D453" s="537"/>
      <c r="E453" s="316" t="s">
        <v>79</v>
      </c>
      <c r="F453" s="149" t="s">
        <v>84</v>
      </c>
      <c r="G453" s="311">
        <v>10250000</v>
      </c>
      <c r="H453" s="110">
        <v>1</v>
      </c>
      <c r="I453" s="109">
        <v>10250</v>
      </c>
    </row>
    <row r="454" spans="1:9" s="247" customFormat="1" ht="36" customHeight="1">
      <c r="A454" s="328" t="s">
        <v>601</v>
      </c>
      <c r="B454" s="537" t="s">
        <v>598</v>
      </c>
      <c r="C454" s="537"/>
      <c r="D454" s="537"/>
      <c r="E454" s="316" t="s">
        <v>79</v>
      </c>
      <c r="F454" s="149" t="s">
        <v>84</v>
      </c>
      <c r="G454" s="311">
        <v>16889000</v>
      </c>
      <c r="H454" s="110">
        <v>1</v>
      </c>
      <c r="I454" s="109">
        <v>16889</v>
      </c>
    </row>
    <row r="455" spans="1:9" s="247" customFormat="1" ht="36" customHeight="1">
      <c r="A455" s="328" t="s">
        <v>602</v>
      </c>
      <c r="B455" s="537" t="s">
        <v>598</v>
      </c>
      <c r="C455" s="537"/>
      <c r="D455" s="537"/>
      <c r="E455" s="316" t="s">
        <v>79</v>
      </c>
      <c r="F455" s="149" t="s">
        <v>84</v>
      </c>
      <c r="G455" s="311">
        <v>14280000</v>
      </c>
      <c r="H455" s="110">
        <v>1</v>
      </c>
      <c r="I455" s="109">
        <v>14280</v>
      </c>
    </row>
    <row r="456" spans="1:9" s="40" customFormat="1" ht="20.85" customHeight="1">
      <c r="A456" s="327"/>
      <c r="B456" s="540" t="s">
        <v>86</v>
      </c>
      <c r="C456" s="541"/>
      <c r="D456" s="542"/>
      <c r="E456" s="41" t="s">
        <v>85</v>
      </c>
      <c r="F456" s="41" t="s">
        <v>85</v>
      </c>
      <c r="G456" s="41" t="s">
        <v>85</v>
      </c>
      <c r="H456" s="42"/>
      <c r="I456" s="39">
        <f>SUM(I457:I478)</f>
        <v>6099.2</v>
      </c>
    </row>
    <row r="457" spans="1:9" s="40" customFormat="1">
      <c r="A457" s="327" t="s">
        <v>383</v>
      </c>
      <c r="B457" s="538" t="s">
        <v>87</v>
      </c>
      <c r="C457" s="538"/>
      <c r="D457" s="538"/>
      <c r="E457" s="325" t="s">
        <v>79</v>
      </c>
      <c r="F457" s="325" t="s">
        <v>98</v>
      </c>
      <c r="G457" s="311">
        <v>939000</v>
      </c>
      <c r="H457" s="110">
        <v>1</v>
      </c>
      <c r="I457" s="109">
        <v>939</v>
      </c>
    </row>
    <row r="458" spans="1:9">
      <c r="A458" s="327" t="s">
        <v>388</v>
      </c>
      <c r="B458" s="538" t="s">
        <v>87</v>
      </c>
      <c r="C458" s="538"/>
      <c r="D458" s="538"/>
      <c r="E458" s="325" t="s">
        <v>79</v>
      </c>
      <c r="F458" s="325" t="s">
        <v>98</v>
      </c>
      <c r="G458" s="311">
        <v>100000</v>
      </c>
      <c r="H458" s="110">
        <v>1</v>
      </c>
      <c r="I458" s="109">
        <v>100</v>
      </c>
    </row>
    <row r="459" spans="1:9">
      <c r="A459" s="327" t="s">
        <v>385</v>
      </c>
      <c r="B459" s="538" t="s">
        <v>87</v>
      </c>
      <c r="C459" s="538"/>
      <c r="D459" s="538"/>
      <c r="E459" s="325" t="s">
        <v>79</v>
      </c>
      <c r="F459" s="325" t="s">
        <v>98</v>
      </c>
      <c r="G459" s="311">
        <v>499000</v>
      </c>
      <c r="H459" s="110">
        <v>1</v>
      </c>
      <c r="I459" s="109">
        <v>499</v>
      </c>
    </row>
    <row r="460" spans="1:9">
      <c r="A460" s="327" t="s">
        <v>391</v>
      </c>
      <c r="B460" s="538" t="s">
        <v>87</v>
      </c>
      <c r="C460" s="538"/>
      <c r="D460" s="538"/>
      <c r="E460" s="325" t="s">
        <v>79</v>
      </c>
      <c r="F460" s="325" t="s">
        <v>98</v>
      </c>
      <c r="G460" s="311">
        <v>480000</v>
      </c>
      <c r="H460" s="110">
        <v>1</v>
      </c>
      <c r="I460" s="109">
        <v>480</v>
      </c>
    </row>
    <row r="461" spans="1:9">
      <c r="A461" s="327" t="s">
        <v>392</v>
      </c>
      <c r="B461" s="538" t="s">
        <v>87</v>
      </c>
      <c r="C461" s="538"/>
      <c r="D461" s="538"/>
      <c r="E461" s="325" t="s">
        <v>79</v>
      </c>
      <c r="F461" s="325" t="s">
        <v>98</v>
      </c>
      <c r="G461" s="311">
        <v>434000</v>
      </c>
      <c r="H461" s="110">
        <v>1</v>
      </c>
      <c r="I461" s="109">
        <v>434</v>
      </c>
    </row>
    <row r="462" spans="1:9">
      <c r="A462" s="327" t="s">
        <v>491</v>
      </c>
      <c r="B462" s="538" t="s">
        <v>87</v>
      </c>
      <c r="C462" s="538"/>
      <c r="D462" s="538"/>
      <c r="E462" s="325" t="s">
        <v>79</v>
      </c>
      <c r="F462" s="325" t="s">
        <v>98</v>
      </c>
      <c r="G462" s="311">
        <v>420000</v>
      </c>
      <c r="H462" s="110">
        <v>1</v>
      </c>
      <c r="I462" s="109">
        <v>420</v>
      </c>
    </row>
    <row r="463" spans="1:9">
      <c r="A463" s="327" t="s">
        <v>492</v>
      </c>
      <c r="B463" s="538" t="s">
        <v>87</v>
      </c>
      <c r="C463" s="538"/>
      <c r="D463" s="538"/>
      <c r="E463" s="325" t="s">
        <v>79</v>
      </c>
      <c r="F463" s="325" t="s">
        <v>98</v>
      </c>
      <c r="G463" s="311">
        <v>120000</v>
      </c>
      <c r="H463" s="110">
        <v>1</v>
      </c>
      <c r="I463" s="109">
        <v>120</v>
      </c>
    </row>
    <row r="464" spans="1:9">
      <c r="A464" s="327" t="s">
        <v>282</v>
      </c>
      <c r="B464" s="538" t="s">
        <v>87</v>
      </c>
      <c r="C464" s="538"/>
      <c r="D464" s="538"/>
      <c r="E464" s="325" t="s">
        <v>79</v>
      </c>
      <c r="F464" s="325" t="s">
        <v>98</v>
      </c>
      <c r="G464" s="311">
        <v>140000</v>
      </c>
      <c r="H464" s="110">
        <v>1</v>
      </c>
      <c r="I464" s="109">
        <v>140</v>
      </c>
    </row>
    <row r="465" spans="1:9">
      <c r="A465" s="327" t="s">
        <v>245</v>
      </c>
      <c r="B465" s="538" t="s">
        <v>87</v>
      </c>
      <c r="C465" s="538"/>
      <c r="D465" s="538"/>
      <c r="E465" s="325" t="s">
        <v>79</v>
      </c>
      <c r="F465" s="325" t="s">
        <v>98</v>
      </c>
      <c r="G465" s="311">
        <v>215000</v>
      </c>
      <c r="H465" s="110">
        <v>1</v>
      </c>
      <c r="I465" s="109">
        <v>215</v>
      </c>
    </row>
    <row r="466" spans="1:9">
      <c r="A466" s="327" t="s">
        <v>246</v>
      </c>
      <c r="B466" s="538" t="s">
        <v>87</v>
      </c>
      <c r="C466" s="538"/>
      <c r="D466" s="538"/>
      <c r="E466" s="325" t="s">
        <v>79</v>
      </c>
      <c r="F466" s="325" t="s">
        <v>98</v>
      </c>
      <c r="G466" s="311">
        <v>185000</v>
      </c>
      <c r="H466" s="110">
        <v>1</v>
      </c>
      <c r="I466" s="109">
        <v>185</v>
      </c>
    </row>
    <row r="467" spans="1:9">
      <c r="A467" s="327" t="s">
        <v>247</v>
      </c>
      <c r="B467" s="538" t="s">
        <v>87</v>
      </c>
      <c r="C467" s="538"/>
      <c r="D467" s="538"/>
      <c r="E467" s="325" t="s">
        <v>79</v>
      </c>
      <c r="F467" s="325" t="s">
        <v>98</v>
      </c>
      <c r="G467" s="311">
        <v>626300</v>
      </c>
      <c r="H467" s="110">
        <v>1</v>
      </c>
      <c r="I467" s="109">
        <v>626.29999999999995</v>
      </c>
    </row>
    <row r="468" spans="1:9" s="40" customFormat="1">
      <c r="A468" s="327" t="s">
        <v>603</v>
      </c>
      <c r="B468" s="538" t="s">
        <v>88</v>
      </c>
      <c r="C468" s="538"/>
      <c r="D468" s="538"/>
      <c r="E468" s="325" t="s">
        <v>99</v>
      </c>
      <c r="F468" s="325" t="s">
        <v>98</v>
      </c>
      <c r="G468" s="311">
        <v>392000</v>
      </c>
      <c r="H468" s="36">
        <v>1</v>
      </c>
      <c r="I468" s="109">
        <v>392</v>
      </c>
    </row>
    <row r="469" spans="1:9" s="40" customFormat="1">
      <c r="A469" s="327" t="s">
        <v>604</v>
      </c>
      <c r="B469" s="538" t="s">
        <v>88</v>
      </c>
      <c r="C469" s="538"/>
      <c r="D469" s="538"/>
      <c r="E469" s="325" t="s">
        <v>99</v>
      </c>
      <c r="F469" s="325" t="s">
        <v>98</v>
      </c>
      <c r="G469" s="311">
        <v>35000</v>
      </c>
      <c r="H469" s="36">
        <v>1</v>
      </c>
      <c r="I469" s="109">
        <v>35</v>
      </c>
    </row>
    <row r="470" spans="1:9" s="40" customFormat="1">
      <c r="A470" s="327" t="s">
        <v>605</v>
      </c>
      <c r="B470" s="538" t="s">
        <v>88</v>
      </c>
      <c r="C470" s="538"/>
      <c r="D470" s="538"/>
      <c r="E470" s="325" t="s">
        <v>99</v>
      </c>
      <c r="F470" s="325" t="s">
        <v>98</v>
      </c>
      <c r="G470" s="311">
        <v>173000</v>
      </c>
      <c r="H470" s="36">
        <v>1</v>
      </c>
      <c r="I470" s="109">
        <v>173</v>
      </c>
    </row>
    <row r="471" spans="1:9" s="40" customFormat="1">
      <c r="A471" s="327" t="s">
        <v>606</v>
      </c>
      <c r="B471" s="538" t="s">
        <v>88</v>
      </c>
      <c r="C471" s="538"/>
      <c r="D471" s="538"/>
      <c r="E471" s="325" t="s">
        <v>99</v>
      </c>
      <c r="F471" s="325" t="s">
        <v>98</v>
      </c>
      <c r="G471" s="311">
        <v>191000</v>
      </c>
      <c r="H471" s="36">
        <v>1</v>
      </c>
      <c r="I471" s="109">
        <v>191</v>
      </c>
    </row>
    <row r="472" spans="1:9" s="40" customFormat="1">
      <c r="A472" s="327" t="s">
        <v>607</v>
      </c>
      <c r="B472" s="538" t="s">
        <v>88</v>
      </c>
      <c r="C472" s="538"/>
      <c r="D472" s="538"/>
      <c r="E472" s="325" t="s">
        <v>99</v>
      </c>
      <c r="F472" s="325" t="s">
        <v>98</v>
      </c>
      <c r="G472" s="311">
        <v>262300</v>
      </c>
      <c r="H472" s="36">
        <v>1</v>
      </c>
      <c r="I472" s="109">
        <v>262.3</v>
      </c>
    </row>
    <row r="473" spans="1:9" s="40" customFormat="1">
      <c r="A473" s="327" t="s">
        <v>608</v>
      </c>
      <c r="B473" s="538" t="s">
        <v>88</v>
      </c>
      <c r="C473" s="538"/>
      <c r="D473" s="538"/>
      <c r="E473" s="325" t="s">
        <v>99</v>
      </c>
      <c r="F473" s="325" t="s">
        <v>98</v>
      </c>
      <c r="G473" s="311">
        <v>298700</v>
      </c>
      <c r="H473" s="36">
        <v>1</v>
      </c>
      <c r="I473" s="109">
        <v>298.7</v>
      </c>
    </row>
    <row r="474" spans="1:9" s="40" customFormat="1">
      <c r="A474" s="327" t="s">
        <v>609</v>
      </c>
      <c r="B474" s="538" t="s">
        <v>88</v>
      </c>
      <c r="C474" s="538"/>
      <c r="D474" s="538"/>
      <c r="E474" s="325" t="s">
        <v>99</v>
      </c>
      <c r="F474" s="325" t="s">
        <v>98</v>
      </c>
      <c r="G474" s="311">
        <v>73500</v>
      </c>
      <c r="H474" s="36">
        <v>1</v>
      </c>
      <c r="I474" s="109">
        <v>73.5</v>
      </c>
    </row>
    <row r="475" spans="1:9" s="40" customFormat="1">
      <c r="A475" s="327" t="s">
        <v>610</v>
      </c>
      <c r="B475" s="538" t="s">
        <v>88</v>
      </c>
      <c r="C475" s="538"/>
      <c r="D475" s="538"/>
      <c r="E475" s="325" t="s">
        <v>99</v>
      </c>
      <c r="F475" s="325" t="s">
        <v>98</v>
      </c>
      <c r="G475" s="311">
        <v>85200</v>
      </c>
      <c r="H475" s="36">
        <v>1</v>
      </c>
      <c r="I475" s="109">
        <v>85.2</v>
      </c>
    </row>
    <row r="476" spans="1:9" s="40" customFormat="1">
      <c r="A476" s="327" t="s">
        <v>372</v>
      </c>
      <c r="B476" s="538" t="s">
        <v>88</v>
      </c>
      <c r="C476" s="538"/>
      <c r="D476" s="538"/>
      <c r="E476" s="325" t="s">
        <v>99</v>
      </c>
      <c r="F476" s="325" t="s">
        <v>98</v>
      </c>
      <c r="G476" s="311">
        <v>130200</v>
      </c>
      <c r="H476" s="36">
        <v>1</v>
      </c>
      <c r="I476" s="109">
        <v>130.19999999999999</v>
      </c>
    </row>
    <row r="477" spans="1:9" s="40" customFormat="1">
      <c r="A477" s="327" t="s">
        <v>611</v>
      </c>
      <c r="B477" s="538" t="s">
        <v>88</v>
      </c>
      <c r="C477" s="538"/>
      <c r="D477" s="538"/>
      <c r="E477" s="325" t="s">
        <v>99</v>
      </c>
      <c r="F477" s="325" t="s">
        <v>98</v>
      </c>
      <c r="G477" s="311">
        <v>112100</v>
      </c>
      <c r="H477" s="36">
        <v>1</v>
      </c>
      <c r="I477" s="109">
        <v>112.1</v>
      </c>
    </row>
    <row r="478" spans="1:9" s="40" customFormat="1">
      <c r="A478" s="327" t="s">
        <v>612</v>
      </c>
      <c r="B478" s="538" t="s">
        <v>88</v>
      </c>
      <c r="C478" s="538"/>
      <c r="D478" s="538"/>
      <c r="E478" s="325" t="s">
        <v>99</v>
      </c>
      <c r="F478" s="325" t="s">
        <v>98</v>
      </c>
      <c r="G478" s="311">
        <v>187900</v>
      </c>
      <c r="H478" s="36">
        <v>1</v>
      </c>
      <c r="I478" s="109">
        <v>187.9</v>
      </c>
    </row>
  </sheetData>
  <mergeCells count="473">
    <mergeCell ref="B474:D474"/>
    <mergeCell ref="B475:D475"/>
    <mergeCell ref="B476:D476"/>
    <mergeCell ref="B477:D477"/>
    <mergeCell ref="B478:D478"/>
    <mergeCell ref="B234:D234"/>
    <mergeCell ref="B236:D236"/>
    <mergeCell ref="B238:D238"/>
    <mergeCell ref="B243:D243"/>
    <mergeCell ref="B246:D246"/>
    <mergeCell ref="B251:D251"/>
    <mergeCell ref="B254:D254"/>
    <mergeCell ref="B256:D256"/>
    <mergeCell ref="B258:D258"/>
    <mergeCell ref="B265:D265"/>
    <mergeCell ref="B267:D267"/>
    <mergeCell ref="B269:D269"/>
    <mergeCell ref="B273:D273"/>
    <mergeCell ref="B278:D278"/>
    <mergeCell ref="B280:D280"/>
    <mergeCell ref="B283:D283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178:D178"/>
    <mergeCell ref="B133:D133"/>
    <mergeCell ref="B161:D161"/>
    <mergeCell ref="B179:D179"/>
    <mergeCell ref="A208:H208"/>
    <mergeCell ref="D209:H209"/>
    <mergeCell ref="B210:H210"/>
    <mergeCell ref="B211:D211"/>
    <mergeCell ref="B212:D212"/>
    <mergeCell ref="B175:D175"/>
    <mergeCell ref="B187:D187"/>
    <mergeCell ref="B188:D188"/>
    <mergeCell ref="A181:H181"/>
    <mergeCell ref="B185:D185"/>
    <mergeCell ref="D182:H182"/>
    <mergeCell ref="B183:H183"/>
    <mergeCell ref="B200:D200"/>
    <mergeCell ref="B158:D158"/>
    <mergeCell ref="B176:D176"/>
    <mergeCell ref="B198:D198"/>
    <mergeCell ref="B191:D191"/>
    <mergeCell ref="B184:D184"/>
    <mergeCell ref="B194:D194"/>
    <mergeCell ref="B195:D195"/>
    <mergeCell ref="B177:D177"/>
    <mergeCell ref="B134:D134"/>
    <mergeCell ref="B160:D160"/>
    <mergeCell ref="B172:D172"/>
    <mergeCell ref="B168:D168"/>
    <mergeCell ref="B155:D155"/>
    <mergeCell ref="B173:D173"/>
    <mergeCell ref="B140:D140"/>
    <mergeCell ref="B143:D143"/>
    <mergeCell ref="B144:D144"/>
    <mergeCell ref="B145:D145"/>
    <mergeCell ref="B146:D146"/>
    <mergeCell ref="B147:D147"/>
    <mergeCell ref="B148:D148"/>
    <mergeCell ref="B149:D149"/>
    <mergeCell ref="B156:D156"/>
    <mergeCell ref="B174:D174"/>
    <mergeCell ref="B157:D157"/>
    <mergeCell ref="B169:D169"/>
    <mergeCell ref="B141:D141"/>
    <mergeCell ref="B152:D152"/>
    <mergeCell ref="B170:D170"/>
    <mergeCell ref="B142:D142"/>
    <mergeCell ref="B153:D153"/>
    <mergeCell ref="B171:D171"/>
    <mergeCell ref="B130:D130"/>
    <mergeCell ref="B154:D154"/>
    <mergeCell ref="B150:D150"/>
    <mergeCell ref="B162:D162"/>
    <mergeCell ref="B163:D163"/>
    <mergeCell ref="B164:D164"/>
    <mergeCell ref="B165:D165"/>
    <mergeCell ref="B166:D166"/>
    <mergeCell ref="B167:D167"/>
    <mergeCell ref="B131:D131"/>
    <mergeCell ref="B151:D151"/>
    <mergeCell ref="B139:D139"/>
    <mergeCell ref="B132:D132"/>
    <mergeCell ref="B159:D159"/>
    <mergeCell ref="A121:H121"/>
    <mergeCell ref="D122:H122"/>
    <mergeCell ref="B123:H123"/>
    <mergeCell ref="B124:D124"/>
    <mergeCell ref="B127:D127"/>
    <mergeCell ref="B135:D135"/>
    <mergeCell ref="B136:D136"/>
    <mergeCell ref="B137:D137"/>
    <mergeCell ref="B138:D138"/>
    <mergeCell ref="B126:D126"/>
    <mergeCell ref="B125:D125"/>
    <mergeCell ref="B128:D128"/>
    <mergeCell ref="B129:D129"/>
    <mergeCell ref="B98:D98"/>
    <mergeCell ref="B106:D106"/>
    <mergeCell ref="B101:D101"/>
    <mergeCell ref="B102:D102"/>
    <mergeCell ref="B104:D104"/>
    <mergeCell ref="B105:D105"/>
    <mergeCell ref="B119:D119"/>
    <mergeCell ref="B115:D115"/>
    <mergeCell ref="B116:D116"/>
    <mergeCell ref="B117:D117"/>
    <mergeCell ref="B118:D118"/>
    <mergeCell ref="B109:D109"/>
    <mergeCell ref="B107:D107"/>
    <mergeCell ref="B100:D100"/>
    <mergeCell ref="B108:D108"/>
    <mergeCell ref="B110:D110"/>
    <mergeCell ref="B111:D111"/>
    <mergeCell ref="B112:D112"/>
    <mergeCell ref="B113:D113"/>
    <mergeCell ref="B99:D99"/>
    <mergeCell ref="B85:D85"/>
    <mergeCell ref="B48:D48"/>
    <mergeCell ref="B49:D49"/>
    <mergeCell ref="B97:D97"/>
    <mergeCell ref="B91:D91"/>
    <mergeCell ref="B92:D92"/>
    <mergeCell ref="B93:D93"/>
    <mergeCell ref="B94:D94"/>
    <mergeCell ref="B95:D95"/>
    <mergeCell ref="B96:D96"/>
    <mergeCell ref="B89:D89"/>
    <mergeCell ref="B90:D90"/>
    <mergeCell ref="B86:D86"/>
    <mergeCell ref="B69:D69"/>
    <mergeCell ref="B73:D73"/>
    <mergeCell ref="B71:D71"/>
    <mergeCell ref="B65:D65"/>
    <mergeCell ref="B87:D87"/>
    <mergeCell ref="B88:H88"/>
    <mergeCell ref="B66:D66"/>
    <mergeCell ref="B72:D72"/>
    <mergeCell ref="B84:D84"/>
    <mergeCell ref="B81:D81"/>
    <mergeCell ref="B83:D83"/>
    <mergeCell ref="B43:D43"/>
    <mergeCell ref="B67:D67"/>
    <mergeCell ref="B74:D74"/>
    <mergeCell ref="B75:D75"/>
    <mergeCell ref="B53:D53"/>
    <mergeCell ref="B54:D54"/>
    <mergeCell ref="B51:D51"/>
    <mergeCell ref="B52:D52"/>
    <mergeCell ref="B50:D50"/>
    <mergeCell ref="B45:D45"/>
    <mergeCell ref="B56:D56"/>
    <mergeCell ref="B58:D58"/>
    <mergeCell ref="B47:D47"/>
    <mergeCell ref="B46:D46"/>
    <mergeCell ref="B57:D57"/>
    <mergeCell ref="B59:D59"/>
    <mergeCell ref="B60:D60"/>
    <mergeCell ref="B62:D62"/>
    <mergeCell ref="B63:D63"/>
    <mergeCell ref="B40:D40"/>
    <mergeCell ref="B26:D26"/>
    <mergeCell ref="B28:D28"/>
    <mergeCell ref="B33:D33"/>
    <mergeCell ref="B34:D34"/>
    <mergeCell ref="D11:H11"/>
    <mergeCell ref="B21:H21"/>
    <mergeCell ref="B22:D22"/>
    <mergeCell ref="B23:D23"/>
    <mergeCell ref="B24:D24"/>
    <mergeCell ref="B25:D25"/>
    <mergeCell ref="B27:D27"/>
    <mergeCell ref="B36:D36"/>
    <mergeCell ref="B12:H12"/>
    <mergeCell ref="B14:D14"/>
    <mergeCell ref="B13:D13"/>
    <mergeCell ref="B19:D19"/>
    <mergeCell ref="B20:D20"/>
    <mergeCell ref="B18:D18"/>
    <mergeCell ref="B35:H35"/>
    <mergeCell ref="B37:D37"/>
    <mergeCell ref="B38:D38"/>
    <mergeCell ref="B39:D39"/>
    <mergeCell ref="B348:D348"/>
    <mergeCell ref="B245:D245"/>
    <mergeCell ref="B247:D247"/>
    <mergeCell ref="B248:D248"/>
    <mergeCell ref="B240:D240"/>
    <mergeCell ref="B241:D241"/>
    <mergeCell ref="A345:H345"/>
    <mergeCell ref="D346:H346"/>
    <mergeCell ref="B325:D325"/>
    <mergeCell ref="B319:D319"/>
    <mergeCell ref="B320:D320"/>
    <mergeCell ref="B321:D321"/>
    <mergeCell ref="B322:D322"/>
    <mergeCell ref="B323:D323"/>
    <mergeCell ref="B324:D324"/>
    <mergeCell ref="B335:D335"/>
    <mergeCell ref="B336:D336"/>
    <mergeCell ref="B337:D337"/>
    <mergeCell ref="B310:D310"/>
    <mergeCell ref="B311:D311"/>
    <mergeCell ref="B285:D285"/>
    <mergeCell ref="A303:H303"/>
    <mergeCell ref="D304:H304"/>
    <mergeCell ref="B305:H305"/>
    <mergeCell ref="B77:D77"/>
    <mergeCell ref="B78:D78"/>
    <mergeCell ref="B79:D79"/>
    <mergeCell ref="B64:D64"/>
    <mergeCell ref="A369:H369"/>
    <mergeCell ref="D370:H370"/>
    <mergeCell ref="B427:D427"/>
    <mergeCell ref="B242:D242"/>
    <mergeCell ref="B244:D244"/>
    <mergeCell ref="B206:D206"/>
    <mergeCell ref="B205:D205"/>
    <mergeCell ref="B202:D202"/>
    <mergeCell ref="B203:D203"/>
    <mergeCell ref="B190:D190"/>
    <mergeCell ref="B196:D196"/>
    <mergeCell ref="B201:D201"/>
    <mergeCell ref="B186:D186"/>
    <mergeCell ref="B199:D199"/>
    <mergeCell ref="B204:D204"/>
    <mergeCell ref="B193:D193"/>
    <mergeCell ref="B192:D192"/>
    <mergeCell ref="B189:D189"/>
    <mergeCell ref="B347:H347"/>
    <mergeCell ref="B349:D349"/>
    <mergeCell ref="B229:D229"/>
    <mergeCell ref="B217:D217"/>
    <mergeCell ref="B224:D224"/>
    <mergeCell ref="B230:D230"/>
    <mergeCell ref="B308:D308"/>
    <mergeCell ref="B309:D309"/>
    <mergeCell ref="B294:D294"/>
    <mergeCell ref="B295:D295"/>
    <mergeCell ref="B296:D296"/>
    <mergeCell ref="B239:D239"/>
    <mergeCell ref="B237:D237"/>
    <mergeCell ref="B232:D232"/>
    <mergeCell ref="B233:D233"/>
    <mergeCell ref="B235:D235"/>
    <mergeCell ref="B219:D219"/>
    <mergeCell ref="B225:D225"/>
    <mergeCell ref="B218:D218"/>
    <mergeCell ref="B255:D255"/>
    <mergeCell ref="B249:D249"/>
    <mergeCell ref="B250:D250"/>
    <mergeCell ref="B231:H231"/>
    <mergeCell ref="B252:D252"/>
    <mergeCell ref="B253:D253"/>
    <mergeCell ref="B297:D297"/>
    <mergeCell ref="B213:D213"/>
    <mergeCell ref="B220:D220"/>
    <mergeCell ref="B226:D226"/>
    <mergeCell ref="B214:D214"/>
    <mergeCell ref="B221:D221"/>
    <mergeCell ref="B227:D227"/>
    <mergeCell ref="B215:D215"/>
    <mergeCell ref="B222:D222"/>
    <mergeCell ref="B228:D228"/>
    <mergeCell ref="B216:D216"/>
    <mergeCell ref="B223:D223"/>
    <mergeCell ref="H1:I1"/>
    <mergeCell ref="B7:D8"/>
    <mergeCell ref="B9:D9"/>
    <mergeCell ref="A5:I6"/>
    <mergeCell ref="A7:A8"/>
    <mergeCell ref="E7:E8"/>
    <mergeCell ref="H7:I7"/>
    <mergeCell ref="F7:F8"/>
    <mergeCell ref="G7:G8"/>
    <mergeCell ref="H2:I2"/>
    <mergeCell ref="H3:I3"/>
    <mergeCell ref="A10:H10"/>
    <mergeCell ref="B197:D197"/>
    <mergeCell ref="B357:D357"/>
    <mergeCell ref="B362:D362"/>
    <mergeCell ref="B358:D358"/>
    <mergeCell ref="B29:H29"/>
    <mergeCell ref="B30:D30"/>
    <mergeCell ref="B31:D31"/>
    <mergeCell ref="B32:D32"/>
    <mergeCell ref="B15:H15"/>
    <mergeCell ref="B16:D16"/>
    <mergeCell ref="B17:D17"/>
    <mergeCell ref="B41:H41"/>
    <mergeCell ref="B42:D42"/>
    <mergeCell ref="B44:D44"/>
    <mergeCell ref="B55:D55"/>
    <mergeCell ref="B61:D61"/>
    <mergeCell ref="B76:D76"/>
    <mergeCell ref="B68:D68"/>
    <mergeCell ref="B70:D70"/>
    <mergeCell ref="B80:D80"/>
    <mergeCell ref="B82:D82"/>
    <mergeCell ref="B114:D114"/>
    <mergeCell ref="B103:D103"/>
    <mergeCell ref="B371:H371"/>
    <mergeCell ref="B372:D372"/>
    <mergeCell ref="B373:D373"/>
    <mergeCell ref="B376:D376"/>
    <mergeCell ref="B377:D377"/>
    <mergeCell ref="B397:D397"/>
    <mergeCell ref="B398:D398"/>
    <mergeCell ref="B425:D425"/>
    <mergeCell ref="B426:D426"/>
    <mergeCell ref="B418:D418"/>
    <mergeCell ref="B419:D419"/>
    <mergeCell ref="B402:D402"/>
    <mergeCell ref="B396:D396"/>
    <mergeCell ref="B374:D374"/>
    <mergeCell ref="B375:D375"/>
    <mergeCell ref="B386:D386"/>
    <mergeCell ref="B387:D387"/>
    <mergeCell ref="B388:D388"/>
    <mergeCell ref="B390:D390"/>
    <mergeCell ref="B392:D392"/>
    <mergeCell ref="B378:D378"/>
    <mergeCell ref="B379:D379"/>
    <mergeCell ref="B380:D380"/>
    <mergeCell ref="B381:D381"/>
    <mergeCell ref="B382:D382"/>
    <mergeCell ref="B384:D384"/>
    <mergeCell ref="B383:D383"/>
    <mergeCell ref="B385:D385"/>
    <mergeCell ref="B424:D424"/>
    <mergeCell ref="B410:D410"/>
    <mergeCell ref="B411:D411"/>
    <mergeCell ref="B393:D393"/>
    <mergeCell ref="B394:D394"/>
    <mergeCell ref="B391:D391"/>
    <mergeCell ref="B395:D395"/>
    <mergeCell ref="B404:D404"/>
    <mergeCell ref="B436:D436"/>
    <mergeCell ref="B437:D437"/>
    <mergeCell ref="B438:D438"/>
    <mergeCell ref="B422:D422"/>
    <mergeCell ref="B423:D423"/>
    <mergeCell ref="B433:D433"/>
    <mergeCell ref="B420:D420"/>
    <mergeCell ref="B405:D405"/>
    <mergeCell ref="B407:D407"/>
    <mergeCell ref="B429:D429"/>
    <mergeCell ref="B430:D430"/>
    <mergeCell ref="B432:D432"/>
    <mergeCell ref="B428:D428"/>
    <mergeCell ref="B298:D298"/>
    <mergeCell ref="B434:D434"/>
    <mergeCell ref="B435:D435"/>
    <mergeCell ref="B439:D439"/>
    <mergeCell ref="B389:D389"/>
    <mergeCell ref="B412:D412"/>
    <mergeCell ref="B431:D431"/>
    <mergeCell ref="B399:D399"/>
    <mergeCell ref="B400:D400"/>
    <mergeCell ref="B401:D401"/>
    <mergeCell ref="B406:D406"/>
    <mergeCell ref="B408:D408"/>
    <mergeCell ref="B409:D409"/>
    <mergeCell ref="B413:D413"/>
    <mergeCell ref="B415:D415"/>
    <mergeCell ref="B421:D421"/>
    <mergeCell ref="B416:D416"/>
    <mergeCell ref="B417:D417"/>
    <mergeCell ref="B414:D414"/>
    <mergeCell ref="B403:D403"/>
    <mergeCell ref="B339:D339"/>
    <mergeCell ref="B340:D340"/>
    <mergeCell ref="B341:D341"/>
    <mergeCell ref="B342:D342"/>
    <mergeCell ref="B281:D281"/>
    <mergeCell ref="B312:D312"/>
    <mergeCell ref="B313:D313"/>
    <mergeCell ref="B314:D314"/>
    <mergeCell ref="B315:D315"/>
    <mergeCell ref="B316:D316"/>
    <mergeCell ref="B317:D317"/>
    <mergeCell ref="B318:D318"/>
    <mergeCell ref="B338:D338"/>
    <mergeCell ref="B299:D299"/>
    <mergeCell ref="B300:D300"/>
    <mergeCell ref="B301:D301"/>
    <mergeCell ref="B306:D306"/>
    <mergeCell ref="B307:D307"/>
    <mergeCell ref="B282:D282"/>
    <mergeCell ref="B284:D284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343:D343"/>
    <mergeCell ref="B326:D326"/>
    <mergeCell ref="B327:D327"/>
    <mergeCell ref="B328:D328"/>
    <mergeCell ref="B332:D332"/>
    <mergeCell ref="B333:D333"/>
    <mergeCell ref="B334:D334"/>
    <mergeCell ref="B329:D329"/>
    <mergeCell ref="B330:D330"/>
    <mergeCell ref="B331:D331"/>
    <mergeCell ref="B452:D452"/>
    <mergeCell ref="B448:D448"/>
    <mergeCell ref="B453:D453"/>
    <mergeCell ref="B454:D454"/>
    <mergeCell ref="B455:D455"/>
    <mergeCell ref="A441:H441"/>
    <mergeCell ref="D442:H442"/>
    <mergeCell ref="B443:H443"/>
    <mergeCell ref="B444:D444"/>
    <mergeCell ref="B445:D445"/>
    <mergeCell ref="B446:D446"/>
    <mergeCell ref="B447:D447"/>
    <mergeCell ref="B449:D449"/>
    <mergeCell ref="B451:D451"/>
    <mergeCell ref="B450:D450"/>
    <mergeCell ref="B353:D353"/>
    <mergeCell ref="B359:D359"/>
    <mergeCell ref="B365:D365"/>
    <mergeCell ref="B350:D350"/>
    <mergeCell ref="B360:D360"/>
    <mergeCell ref="B366:D366"/>
    <mergeCell ref="B354:D354"/>
    <mergeCell ref="B361:D361"/>
    <mergeCell ref="B367:D367"/>
    <mergeCell ref="B352:D352"/>
    <mergeCell ref="B351:D351"/>
    <mergeCell ref="B355:D355"/>
    <mergeCell ref="B364:D364"/>
    <mergeCell ref="B356:D356"/>
    <mergeCell ref="B363:D363"/>
    <mergeCell ref="B270:D270"/>
    <mergeCell ref="B271:D271"/>
    <mergeCell ref="B272:D272"/>
    <mergeCell ref="B274:D274"/>
    <mergeCell ref="B275:D275"/>
    <mergeCell ref="B276:D276"/>
    <mergeCell ref="B277:D277"/>
    <mergeCell ref="B279:D279"/>
    <mergeCell ref="B257:D257"/>
    <mergeCell ref="B259:D259"/>
    <mergeCell ref="B260:D260"/>
    <mergeCell ref="B261:D261"/>
    <mergeCell ref="B262:D262"/>
    <mergeCell ref="B263:D263"/>
    <mergeCell ref="B264:D264"/>
    <mergeCell ref="B266:D266"/>
    <mergeCell ref="B268:D268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Հավելված N 1</vt:lpstr>
      <vt:lpstr>Հավելված N 2</vt:lpstr>
      <vt:lpstr>Հավելված N 3</vt:lpstr>
      <vt:lpstr>Հավելված N 4</vt:lpstr>
      <vt:lpstr>Հավելված N 5</vt:lpstr>
      <vt:lpstr>Հավելված N 6</vt:lpstr>
      <vt:lpstr>Հավելված N 7</vt:lpstr>
      <vt:lpstr>Հավելված N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https://mul2.gov.am/tasks/703874/oneclick/havelvatsner.xlsx?token=cb81fdd4ece63f64ef3c631324814f53</cp:keywords>
  <cp:lastModifiedBy>Arpine Martirosyan</cp:lastModifiedBy>
  <cp:lastPrinted>2022-11-18T11:48:42Z</cp:lastPrinted>
  <dcterms:created xsi:type="dcterms:W3CDTF">2022-01-04T07:12:58Z</dcterms:created>
  <dcterms:modified xsi:type="dcterms:W3CDTF">2022-11-23T06:43:49Z</dcterms:modified>
</cp:coreProperties>
</file>