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24000" windowHeight="9630" activeTab="1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3" l="1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I7" i="2"/>
  <c r="I25" i="2"/>
  <c r="I33" i="2"/>
  <c r="I38" i="2"/>
  <c r="I42" i="2"/>
  <c r="H50" i="2"/>
  <c r="H48" i="2"/>
  <c r="H46" i="2"/>
  <c r="H45" i="2"/>
  <c r="H44" i="2"/>
  <c r="H43" i="2"/>
  <c r="H42" i="2"/>
  <c r="H40" i="2"/>
  <c r="H38" i="2"/>
  <c r="H39" i="2"/>
  <c r="H37" i="2"/>
  <c r="H36" i="2"/>
  <c r="H35" i="2"/>
  <c r="H34" i="2"/>
  <c r="H33" i="2"/>
  <c r="H31" i="2"/>
  <c r="H29" i="2"/>
  <c r="H28" i="2"/>
  <c r="H27" i="2"/>
  <c r="H26" i="2"/>
  <c r="H25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I41" i="1"/>
  <c r="I29" i="1"/>
  <c r="I7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G30" i="2"/>
  <c r="D16" i="3" l="1"/>
  <c r="D12" i="3"/>
  <c r="D11" i="3"/>
  <c r="D9" i="3"/>
  <c r="I18" i="1" l="1"/>
  <c r="I50" i="2" l="1"/>
  <c r="I48" i="2"/>
  <c r="I46" i="2"/>
  <c r="I51" i="2" s="1"/>
  <c r="G22" i="2"/>
  <c r="H30" i="2"/>
  <c r="G20" i="2"/>
  <c r="G19" i="2"/>
  <c r="G18" i="2"/>
  <c r="G17" i="2"/>
  <c r="G16" i="2"/>
  <c r="G15" i="2"/>
  <c r="G10" i="2"/>
  <c r="G9" i="2"/>
  <c r="G7" i="2"/>
</calcChain>
</file>

<file path=xl/sharedStrings.xml><?xml version="1.0" encoding="utf-8"?>
<sst xmlns="http://schemas.openxmlformats.org/spreadsheetml/2006/main" count="310" uniqueCount="82">
  <si>
    <t>NN</t>
  </si>
  <si>
    <t>Չափի միավորը</t>
  </si>
  <si>
    <t>Քանակը</t>
  </si>
  <si>
    <t>Ձեռքբերման տարեթիվը</t>
  </si>
  <si>
    <t>Միավորի արժեքը (դրամ)</t>
  </si>
  <si>
    <t>Ընդհանուր արժեքը (դրամ)</t>
  </si>
  <si>
    <t>Ընդամենը</t>
  </si>
  <si>
    <t>ԵՐԵՎԱՆ</t>
  </si>
  <si>
    <t>հատ</t>
  </si>
  <si>
    <t>«Մարտունոի բժշկական կենտրոն» փակ բաժնետիրական ընկերություն</t>
  </si>
  <si>
    <t>Հեմոդիալիզի սարք</t>
  </si>
  <si>
    <t>Հեմոդիալիզի բազկաթոռներ</t>
  </si>
  <si>
    <r>
      <t>2020թ</t>
    </r>
    <r>
      <rPr>
        <sz val="10"/>
        <color theme="1"/>
        <rFont val="Cambria Math"/>
        <family val="1"/>
        <charset val="204"/>
      </rPr>
      <t>․</t>
    </r>
  </si>
  <si>
    <t>Բիկարբոնատային խառնիչ</t>
  </si>
  <si>
    <t>Ջրի մաքրման կայան</t>
  </si>
  <si>
    <t>բժշկական թթվածին արտադրող կայան</t>
  </si>
  <si>
    <t>ՀԱՅԱՍՏԱՆԻ ՀԱՆՐԱՊԵՏՈՒԹՅԱՆ ՎԱՅՈՑ ՁՈՐԻ ՄԱՐԶ</t>
  </si>
  <si>
    <t>«Եղեգնաձորի բժշկական կենտրոն» փակ բաժնետիրական ընկերություն</t>
  </si>
  <si>
    <t>ՀԱՅԱՍՏԱՆԻ ՀԱՆՐԱՊԵՏՈՒԹՅԱՆ ԱՐԱՐԱՏԻ ՄԱՐԶ</t>
  </si>
  <si>
    <t xml:space="preserve"> «Արտաշատի բժշկական կենտրոն» փակ բաժնետիրական ընկերություն</t>
  </si>
  <si>
    <t>ՀԱՅԱՍՏԱՆԻ ՀԱՆՐԱՊԵՏՈՒԹՅԱՆ ԼՈՌՈՒ ՄԱՐԶ</t>
  </si>
  <si>
    <t>«Սպիտակի բժշկական կենտրոն» փակ բաժնետիրական ընկերություն</t>
  </si>
  <si>
    <t>2020թ․</t>
  </si>
  <si>
    <t>ՀԱՅԱՍՏԱՆԻ ՀԱՆՐԱՊԵՏՈՒԹՅԱՆ ՇԻՐԱԿԻ ՄԱՐԶ</t>
  </si>
  <si>
    <t>ՀԱՅԱՍՏԱՆԻ ՀԱՆՐԱՊԵՏՈՒԹՅԱՆ ՍՅՈՒՆԻՔԻ ՄԱՐԶ</t>
  </si>
  <si>
    <r>
      <t>2020թ</t>
    </r>
    <r>
      <rPr>
        <b/>
        <sz val="10"/>
        <color theme="1"/>
        <rFont val="Cambria Math"/>
        <family val="1"/>
        <charset val="204"/>
      </rPr>
      <t>․</t>
    </r>
  </si>
  <si>
    <t>ՀԱՅԱՍՏԱՆԻ ՀԱՆՐԱՊԵՏՈՒԹՅԱՆ ԳԵՂԱՐՔՈՒՆԻՔԻ ՄԱՐԶ</t>
  </si>
  <si>
    <r>
      <t>«Վեդու բժշկական կենտրոն»</t>
    </r>
    <r>
      <rPr>
        <b/>
        <sz val="10"/>
        <color theme="1"/>
        <rFont val="Arial Armenian"/>
        <family val="2"/>
      </rPr>
      <t xml:space="preserve"> </t>
    </r>
    <r>
      <rPr>
        <b/>
        <sz val="10"/>
        <color theme="1"/>
        <rFont val="GHEA Grapalat"/>
        <family val="3"/>
      </rPr>
      <t>փակ բաժնետիրական ընկերություն</t>
    </r>
  </si>
  <si>
    <t>Հավելված թիվ 1
ՀՀ կառավարության 2022 թվականի
․․․․․․․․․․․․․․․․․․․․․․․․․․-ի N ․․․․․․․․․․․․․․․․․․-Ա որոշման</t>
  </si>
  <si>
    <t>Հավելված թիվ 2
ՀՀ կառավարության 2022 թվականի
․․․․․․․․․․․․․․․․․․․․․․․․․․-ի N ․․․․․․․․․․․․․․․․․․-Ա որոշման</t>
  </si>
  <si>
    <t>Հավելված թիվ 3
ՀՀ կառավարության 2022 թվականի
․․․․․․․․․․․․․․․․․․․․․․․․․․-ի N ․․․․․․․․․․․․․․․․․․-Ա որոշման</t>
  </si>
  <si>
    <t>Ընդամենը՝</t>
  </si>
  <si>
    <t xml:space="preserve">Ընդամենը՝ </t>
  </si>
  <si>
    <t>Բժշկական սարքավորման անվանումը</t>
  </si>
  <si>
    <t xml:space="preserve">Ցանկ Բաշխման ենթակա բժշկական սարքավորումների </t>
  </si>
  <si>
    <t>2020թ</t>
  </si>
  <si>
    <t>2021թ</t>
  </si>
  <si>
    <r>
      <t>2020թ</t>
    </r>
    <r>
      <rPr>
        <b/>
        <sz val="11"/>
        <color theme="1"/>
        <rFont val="GHEA Grapalat"/>
        <family val="3"/>
      </rPr>
      <t>․</t>
    </r>
  </si>
  <si>
    <t>Բժշկական կազմակերպության անվանումը</t>
  </si>
  <si>
    <r>
      <t>2020</t>
    </r>
    <r>
      <rPr>
        <sz val="10"/>
        <color theme="1"/>
        <rFont val="Arial"/>
        <family val="2"/>
        <charset val="204"/>
      </rPr>
      <t>թ</t>
    </r>
  </si>
  <si>
    <t xml:space="preserve">Ցանկ                                                                                                                                                                        Բժշկական կազմակերպությունների և անհատույց օգտագործման իրավունքով հանձնվող բժշկական սարքավորումների </t>
  </si>
  <si>
    <t xml:space="preserve">Ցանկ                                                                                                                                                                        Բժշկական կազմակերպությունների և նվիրաբերվող բժշկական սարքավորումների </t>
  </si>
  <si>
    <t>Ուլտրաձայնային հետազոտման սարքավորում (Sonoscape E3)</t>
  </si>
  <si>
    <t>շարժական ռենտգեն սարքավորում (TOPAZ-32D, DrGEM corp.)</t>
  </si>
  <si>
    <t>Թթվածնի կոնցենտրատոր (Ari AC-10)</t>
  </si>
  <si>
    <t>Հեռահար ինֆրակարմիր ջերմաչափ (Berrcom JXB-178)</t>
  </si>
  <si>
    <t>Պացիենտի մոնիտոր կապնոմետրով (Sunbright SUN603S)</t>
  </si>
  <si>
    <t>Թոքերի արհեստական օդափոխության սարք (Aeonmed VG70)</t>
  </si>
  <si>
    <t>Պացիենտի մոնիտոր (CMS 8000)</t>
  </si>
  <si>
    <t>Լարինգասկոպ (EZ VISON/SMT-BG)</t>
  </si>
  <si>
    <t>Ավտոմատ ներարկիչ (MEDCAPTAIN/MP-30A)</t>
  </si>
  <si>
    <t>Էլեկտրասրտագրության սարք 3 անցուղով (Sunbright SUN7031)</t>
  </si>
  <si>
    <t>Թթվածնային հոսքաչափ՝ խոնավացուցիչով (Protec)</t>
  </si>
  <si>
    <t>Լարինգասկոպ (EZ VISON / SMT-BG)</t>
  </si>
  <si>
    <t>Շարժական ռենտգեն սարքավորում (32D, DrGEM corp.)</t>
  </si>
  <si>
    <t>Թոքերի արհեստական օդափոխության սարք (Hemilton C1)</t>
  </si>
  <si>
    <t>Շարժական ռենտգեն սարքավորում (Dm 525 MR (DIG 325)</t>
  </si>
  <si>
    <t>թվային ռենտգենոգրաֆիայի և ֆլյուրոսկոպիայի համակարգ (PLD9600A)</t>
  </si>
  <si>
    <t xml:space="preserve">անխափան սնուցման սարք (KSTAR) </t>
  </si>
  <si>
    <t>Դոնորական արյան պարկերի խողովակի զոդիչ (BIOBASE)</t>
  </si>
  <si>
    <t>Արյան հավաքման բժշկական մոնիտոր (Կշեռք-ճոճանակ)  (BIOBASE)</t>
  </si>
  <si>
    <t>Արյան բանկի սառնարանային ցենտրիֆուգ (BIOBASE)</t>
  </si>
  <si>
    <t xml:space="preserve">Սառնարան՝ արյան բաղադրիչները տեղափոխելու համար (HAIER, DW-18W45)  </t>
  </si>
  <si>
    <t>Սառնարան արյան պահպանման համար +5˚C (POZIS)</t>
  </si>
  <si>
    <t xml:space="preserve">Բժշկական սառցարան           -40˚C (HAIER, DW-4OL508) </t>
  </si>
  <si>
    <t>Արյան դոնորական բազկաթոռ (B120A)</t>
  </si>
  <si>
    <t xml:space="preserve">Դոնորական արյան պարկերի խողովակի զոդիչ (BIOBASE) </t>
  </si>
  <si>
    <t xml:space="preserve">Արյան բանկի սառնարանային ցենտրիֆուգ (BIOBASE) </t>
  </si>
  <si>
    <t>Սառնարան՝ արյան բաղադրիչները տեղափոխելու համար  (HAIER, DW-18W45)</t>
  </si>
  <si>
    <t>Սառնարան արյան պահպանման համար  +5˚C (POZIS)</t>
  </si>
  <si>
    <t>Բժշկական սառցարան           -40˚C (HAIER, DW-4OL508)</t>
  </si>
  <si>
    <t>Շարժական ռենտգեն սարքավորում (Dm 525 MR (DIG 325))</t>
  </si>
  <si>
    <t>Թոքերի արհեստական օդափոխության սարք          (Aeonmed VG70)</t>
  </si>
  <si>
    <t>Թվային ռենտգենոգրաֆիայի և ֆլյուրոսկոպիայի համակարգ (PLD9600A)</t>
  </si>
  <si>
    <t>Անխափան սնուցման սարք (KSTAR)</t>
  </si>
  <si>
    <t>Թոքերի արհեստական օդափոխության սարք (Հեմիլտոն C1)</t>
  </si>
  <si>
    <t>«Կապանի բժշկական կենտրոն» փակ բաժնետիրական ընկերություն</t>
  </si>
  <si>
    <t>«Սուրբ Աստվածամայր» ԲԿ փակ բաժնետիրական ընկերություն</t>
  </si>
  <si>
    <t>ՀՀ ԱՆ «Սուրբ Գրիգոր Լուսավորիչ բժշկական կենտրոն» փակ բաժնետիրական ընկերություն</t>
  </si>
  <si>
    <t>ՀՀ ԱՆ «Ինֆեկցիոն հիվանդությունների ազգային կենտրոն» փակ բաժնետիրական ընկերություն</t>
  </si>
  <si>
    <t>«Վանաձորի բժշկական կենտրոն» փակ բաժնետիրական ընկերություն</t>
  </si>
  <si>
    <t>«Գյումրու բժշկական կենտրոն» փակ բաժնետիրական ընկերություն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</si>
</sst>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-* #,##0.0\ _A_M_D_-;\-* #,##0.0\ _A_M_D_-;_-* &quot;-&quot;??\ _A_M_D_-;_-@_-"/>
    <numFmt numFmtId="165" formatCode="_-* #,##0.00\ _A_M_D_-;\-* #,##0.00\ _A_M_D_-;_-* &quot;-&quot;??\ _A_M_D_-;_-@_-"/>
    <numFmt numFmtId="166" formatCode="#,##0.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Armenian"/>
      <family val="2"/>
    </font>
    <font>
      <sz val="10"/>
      <color theme="1"/>
      <name val="GHEA Grapalat"/>
      <family val="3"/>
    </font>
    <font>
      <sz val="10"/>
      <color theme="1"/>
      <name val="Cambria Math"/>
      <family val="1"/>
      <charset val="204"/>
    </font>
    <font>
      <sz val="12"/>
      <color theme="1"/>
      <name val="Arial Armenian"/>
      <family val="2"/>
      <charset val="204"/>
    </font>
    <font>
      <sz val="10"/>
      <name val="Arial"/>
      <family val="2"/>
      <charset val="204"/>
    </font>
    <font>
      <sz val="10"/>
      <name val="Arial"/>
      <family val="2"/>
    </font>
    <font>
      <b/>
      <sz val="10"/>
      <color theme="1"/>
      <name val="GHEA Grapalat"/>
      <family val="3"/>
    </font>
    <font>
      <b/>
      <sz val="10"/>
      <color theme="1"/>
      <name val="Cambria Math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Sylfae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Arial Armenian"/>
      <family val="2"/>
    </font>
    <font>
      <b/>
      <sz val="12"/>
      <color theme="1"/>
      <name val="GHEA Grapalat"/>
      <family val="3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0">
    <xf numFmtId="0" fontId="0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7" fillId="0" borderId="0"/>
    <xf numFmtId="165" fontId="7" fillId="0" borderId="0" applyFont="0" applyFill="0" applyBorder="0" applyAlignment="0" applyProtection="0"/>
  </cellStyleXfs>
  <cellXfs count="162">
    <xf numFmtId="0" fontId="0" fillId="0" borderId="0" xfId="0"/>
    <xf numFmtId="0" fontId="3" fillId="2" borderId="2" xfId="0" applyFont="1" applyFill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4" fontId="3" fillId="2" borderId="16" xfId="0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/>
    </xf>
    <xf numFmtId="0" fontId="11" fillId="2" borderId="2" xfId="0" applyFont="1" applyFill="1" applyBorder="1" applyAlignment="1">
      <alignment vertical="center" wrapText="1"/>
    </xf>
    <xf numFmtId="4" fontId="3" fillId="2" borderId="11" xfId="0" applyNumberFormat="1" applyFont="1" applyFill="1" applyBorder="1" applyAlignment="1">
      <alignment vertical="center" wrapText="1"/>
    </xf>
    <xf numFmtId="164" fontId="3" fillId="2" borderId="16" xfId="9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3" fillId="2" borderId="12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 wrapText="1"/>
    </xf>
    <xf numFmtId="4" fontId="3" fillId="2" borderId="14" xfId="0" applyNumberFormat="1" applyFont="1" applyFill="1" applyBorder="1" applyAlignment="1">
      <alignment vertical="center" wrapText="1"/>
    </xf>
    <xf numFmtId="0" fontId="12" fillId="2" borderId="0" xfId="0" applyFont="1" applyFill="1"/>
    <xf numFmtId="4" fontId="12" fillId="2" borderId="0" xfId="0" applyNumberFormat="1" applyFont="1" applyFill="1"/>
    <xf numFmtId="0" fontId="2" fillId="2" borderId="0" xfId="0" applyFont="1" applyFill="1" applyAlignment="1">
      <alignment vertical="center"/>
    </xf>
    <xf numFmtId="4" fontId="3" fillId="2" borderId="16" xfId="8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14" xfId="0" applyFont="1" applyFill="1" applyBorder="1" applyAlignment="1">
      <alignment horizontal="right" vertical="center" wrapText="1"/>
    </xf>
    <xf numFmtId="0" fontId="3" fillId="2" borderId="16" xfId="0" applyFont="1" applyFill="1" applyBorder="1" applyAlignment="1">
      <alignment horizontal="right" vertical="center" wrapText="1"/>
    </xf>
    <xf numFmtId="0" fontId="12" fillId="2" borderId="0" xfId="0" applyFont="1" applyFill="1" applyAlignment="1">
      <alignment horizontal="right"/>
    </xf>
    <xf numFmtId="0" fontId="3" fillId="2" borderId="13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top" wrapText="1"/>
    </xf>
    <xf numFmtId="0" fontId="3" fillId="2" borderId="24" xfId="0" applyFont="1" applyFill="1" applyBorder="1" applyAlignment="1">
      <alignment horizontal="right" vertical="center" wrapText="1"/>
    </xf>
    <xf numFmtId="4" fontId="3" fillId="2" borderId="25" xfId="8" applyNumberFormat="1" applyFont="1" applyFill="1" applyBorder="1" applyAlignment="1">
      <alignment horizontal="right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right" vertical="center" wrapText="1"/>
    </xf>
    <xf numFmtId="4" fontId="3" fillId="2" borderId="28" xfId="8" applyNumberFormat="1" applyFont="1" applyFill="1" applyBorder="1" applyAlignment="1">
      <alignment horizontal="right" vertical="center" wrapText="1"/>
    </xf>
    <xf numFmtId="0" fontId="3" fillId="2" borderId="37" xfId="0" applyFont="1" applyFill="1" applyBorder="1" applyAlignment="1">
      <alignment vertical="center" wrapText="1"/>
    </xf>
    <xf numFmtId="4" fontId="3" fillId="2" borderId="19" xfId="8" applyNumberFormat="1" applyFont="1" applyFill="1" applyBorder="1" applyAlignment="1">
      <alignment horizontal="right" vertical="center" wrapText="1"/>
    </xf>
    <xf numFmtId="0" fontId="3" fillId="2" borderId="39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vertical="center" wrapText="1"/>
    </xf>
    <xf numFmtId="0" fontId="3" fillId="2" borderId="44" xfId="0" applyFont="1" applyFill="1" applyBorder="1" applyAlignment="1">
      <alignment horizontal="right" vertical="center" wrapText="1"/>
    </xf>
    <xf numFmtId="4" fontId="3" fillId="2" borderId="44" xfId="8" applyNumberFormat="1" applyFont="1" applyFill="1" applyBorder="1" applyAlignment="1">
      <alignment horizontal="right" vertical="center" wrapText="1"/>
    </xf>
    <xf numFmtId="164" fontId="3" fillId="2" borderId="25" xfId="9" applyNumberFormat="1" applyFont="1" applyFill="1" applyBorder="1" applyAlignment="1">
      <alignment horizontal="center" vertical="center" wrapText="1"/>
    </xf>
    <xf numFmtId="4" fontId="3" fillId="2" borderId="27" xfId="0" applyNumberFormat="1" applyFont="1" applyFill="1" applyBorder="1" applyAlignment="1">
      <alignment vertical="center" wrapText="1"/>
    </xf>
    <xf numFmtId="4" fontId="3" fillId="2" borderId="18" xfId="8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vertical="center" wrapText="1"/>
    </xf>
    <xf numFmtId="0" fontId="3" fillId="2" borderId="46" xfId="0" applyFont="1" applyFill="1" applyBorder="1" applyAlignment="1">
      <alignment vertical="center" wrapText="1"/>
    </xf>
    <xf numFmtId="0" fontId="3" fillId="2" borderId="25" xfId="0" applyFont="1" applyFill="1" applyBorder="1" applyAlignment="1">
      <alignment horizontal="right" vertical="center" wrapText="1"/>
    </xf>
    <xf numFmtId="0" fontId="3" fillId="2" borderId="50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right" vertical="center" wrapText="1"/>
    </xf>
    <xf numFmtId="4" fontId="3" fillId="2" borderId="22" xfId="8" applyNumberFormat="1" applyFont="1" applyFill="1" applyBorder="1" applyAlignment="1">
      <alignment horizontal="right" vertical="center" wrapText="1"/>
    </xf>
    <xf numFmtId="0" fontId="3" fillId="2" borderId="19" xfId="0" applyFont="1" applyFill="1" applyBorder="1" applyAlignment="1">
      <alignment vertical="center" wrapText="1"/>
    </xf>
    <xf numFmtId="4" fontId="3" fillId="2" borderId="52" xfId="8" applyNumberFormat="1" applyFont="1" applyFill="1" applyBorder="1" applyAlignment="1">
      <alignment horizontal="right" vertical="center" wrapText="1"/>
    </xf>
    <xf numFmtId="4" fontId="3" fillId="2" borderId="53" xfId="8" applyNumberFormat="1" applyFont="1" applyFill="1" applyBorder="1" applyAlignment="1">
      <alignment horizontal="right" vertical="center" wrapText="1"/>
    </xf>
    <xf numFmtId="0" fontId="3" fillId="2" borderId="23" xfId="0" applyFont="1" applyFill="1" applyBorder="1" applyAlignment="1">
      <alignment vertical="center" wrapText="1"/>
    </xf>
    <xf numFmtId="0" fontId="3" fillId="2" borderId="57" xfId="0" applyFont="1" applyFill="1" applyBorder="1" applyAlignment="1">
      <alignment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vertical="center" wrapText="1"/>
    </xf>
    <xf numFmtId="0" fontId="3" fillId="2" borderId="59" xfId="0" applyFont="1" applyFill="1" applyBorder="1" applyAlignment="1">
      <alignment vertical="center" wrapText="1"/>
    </xf>
    <xf numFmtId="4" fontId="3" fillId="2" borderId="44" xfId="0" applyNumberFormat="1" applyFont="1" applyFill="1" applyBorder="1" applyAlignment="1">
      <alignment vertical="center" wrapText="1"/>
    </xf>
    <xf numFmtId="4" fontId="8" fillId="2" borderId="45" xfId="0" applyNumberFormat="1" applyFont="1" applyFill="1" applyBorder="1" applyAlignment="1">
      <alignment horizontal="center" vertical="center" wrapText="1"/>
    </xf>
    <xf numFmtId="166" fontId="12" fillId="2" borderId="0" xfId="0" applyNumberFormat="1" applyFont="1" applyFill="1"/>
    <xf numFmtId="4" fontId="12" fillId="2" borderId="0" xfId="0" applyNumberFormat="1" applyFont="1" applyFill="1" applyBorder="1" applyAlignment="1">
      <alignment horizontal="center" vertical="top"/>
    </xf>
    <xf numFmtId="0" fontId="12" fillId="2" borderId="0" xfId="0" applyFont="1" applyFill="1" applyBorder="1"/>
    <xf numFmtId="0" fontId="3" fillId="2" borderId="60" xfId="0" applyFont="1" applyFill="1" applyBorder="1" applyAlignment="1">
      <alignment horizontal="center" vertical="center" wrapText="1"/>
    </xf>
    <xf numFmtId="4" fontId="3" fillId="2" borderId="60" xfId="0" applyNumberFormat="1" applyFont="1" applyFill="1" applyBorder="1" applyAlignment="1">
      <alignment horizontal="center" vertical="center" wrapText="1"/>
    </xf>
    <xf numFmtId="0" fontId="3" fillId="2" borderId="60" xfId="0" applyFont="1" applyFill="1" applyBorder="1" applyAlignment="1">
      <alignment vertical="center" wrapText="1"/>
    </xf>
    <xf numFmtId="0" fontId="3" fillId="2" borderId="15" xfId="0" applyFont="1" applyFill="1" applyBorder="1" applyAlignment="1">
      <alignment vertical="center" wrapText="1"/>
    </xf>
    <xf numFmtId="4" fontId="17" fillId="2" borderId="16" xfId="0" applyNumberFormat="1" applyFont="1" applyFill="1" applyBorder="1"/>
    <xf numFmtId="0" fontId="16" fillId="2" borderId="0" xfId="0" applyFont="1" applyFill="1"/>
    <xf numFmtId="0" fontId="16" fillId="2" borderId="0" xfId="0" applyFont="1" applyFill="1" applyBorder="1"/>
    <xf numFmtId="0" fontId="8" fillId="2" borderId="60" xfId="0" applyFont="1" applyFill="1" applyBorder="1" applyAlignment="1">
      <alignment vertical="center" wrapText="1"/>
    </xf>
    <xf numFmtId="0" fontId="8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8" fillId="2" borderId="63" xfId="0" applyFont="1" applyFill="1" applyBorder="1" applyAlignment="1">
      <alignment horizontal="center" vertical="center" wrapText="1"/>
    </xf>
    <xf numFmtId="0" fontId="3" fillId="2" borderId="63" xfId="0" applyFont="1" applyFill="1" applyBorder="1" applyAlignment="1">
      <alignment vertical="center" wrapText="1"/>
    </xf>
    <xf numFmtId="0" fontId="3" fillId="2" borderId="63" xfId="0" applyFont="1" applyFill="1" applyBorder="1" applyAlignment="1">
      <alignment horizontal="right" vertical="center" wrapText="1"/>
    </xf>
    <xf numFmtId="4" fontId="3" fillId="2" borderId="63" xfId="0" applyNumberFormat="1" applyFont="1" applyFill="1" applyBorder="1" applyAlignment="1">
      <alignment vertical="center" wrapText="1"/>
    </xf>
    <xf numFmtId="4" fontId="3" fillId="2" borderId="63" xfId="8" applyNumberFormat="1" applyFont="1" applyFill="1" applyBorder="1" applyAlignment="1">
      <alignment horizontal="right" vertical="center" wrapText="1"/>
    </xf>
    <xf numFmtId="4" fontId="8" fillId="2" borderId="16" xfId="0" applyNumberFormat="1" applyFont="1" applyFill="1" applyBorder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right"/>
    </xf>
    <xf numFmtId="4" fontId="18" fillId="0" borderId="0" xfId="0" applyNumberFormat="1" applyFont="1" applyFill="1"/>
    <xf numFmtId="0" fontId="18" fillId="0" borderId="0" xfId="0" applyFont="1" applyFill="1" applyBorder="1"/>
    <xf numFmtId="0" fontId="18" fillId="0" borderId="60" xfId="0" applyFont="1" applyFill="1" applyBorder="1" applyAlignment="1">
      <alignment vertical="center" wrapText="1"/>
    </xf>
    <xf numFmtId="0" fontId="18" fillId="0" borderId="60" xfId="0" applyFont="1" applyFill="1" applyBorder="1" applyAlignment="1">
      <alignment horizontal="center" vertical="center" wrapText="1"/>
    </xf>
    <xf numFmtId="4" fontId="18" fillId="0" borderId="60" xfId="0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vertical="top" wrapText="1"/>
    </xf>
    <xf numFmtId="0" fontId="18" fillId="0" borderId="16" xfId="0" applyFont="1" applyFill="1" applyBorder="1" applyAlignment="1">
      <alignment vertical="center" wrapText="1"/>
    </xf>
    <xf numFmtId="0" fontId="18" fillId="0" borderId="12" xfId="0" applyFont="1" applyFill="1" applyBorder="1" applyAlignment="1">
      <alignment vertical="center" wrapText="1"/>
    </xf>
    <xf numFmtId="0" fontId="18" fillId="0" borderId="14" xfId="0" applyFont="1" applyFill="1" applyBorder="1" applyAlignment="1">
      <alignment horizontal="right" vertical="center" wrapText="1"/>
    </xf>
    <xf numFmtId="0" fontId="18" fillId="0" borderId="14" xfId="0" applyFont="1" applyFill="1" applyBorder="1" applyAlignment="1">
      <alignment vertical="center" wrapText="1"/>
    </xf>
    <xf numFmtId="0" fontId="18" fillId="0" borderId="24" xfId="0" applyFont="1" applyFill="1" applyBorder="1" applyAlignment="1">
      <alignment horizontal="right" vertical="center" wrapText="1"/>
    </xf>
    <xf numFmtId="4" fontId="18" fillId="0" borderId="25" xfId="8" applyNumberFormat="1" applyFont="1" applyFill="1" applyBorder="1" applyAlignment="1">
      <alignment horizontal="right" vertical="center" wrapText="1"/>
    </xf>
    <xf numFmtId="0" fontId="18" fillId="0" borderId="5" xfId="0" applyFont="1" applyFill="1" applyBorder="1" applyAlignment="1">
      <alignment vertical="center" wrapText="1"/>
    </xf>
    <xf numFmtId="0" fontId="18" fillId="0" borderId="2" xfId="0" applyFont="1" applyFill="1" applyBorder="1" applyAlignment="1">
      <alignment horizontal="right" vertical="center" wrapText="1"/>
    </xf>
    <xf numFmtId="0" fontId="18" fillId="0" borderId="2" xfId="0" applyFont="1" applyFill="1" applyBorder="1" applyAlignment="1">
      <alignment vertical="center" wrapText="1"/>
    </xf>
    <xf numFmtId="4" fontId="18" fillId="0" borderId="16" xfId="8" applyNumberFormat="1" applyFont="1" applyFill="1" applyBorder="1" applyAlignment="1">
      <alignment horizontal="right" vertical="center" wrapText="1"/>
    </xf>
    <xf numFmtId="0" fontId="18" fillId="0" borderId="7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65" xfId="0" applyFont="1" applyFill="1" applyBorder="1" applyAlignment="1">
      <alignment vertical="center" wrapText="1"/>
    </xf>
    <xf numFmtId="0" fontId="18" fillId="0" borderId="66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vertical="center"/>
    </xf>
    <xf numFmtId="0" fontId="3" fillId="2" borderId="60" xfId="0" applyFont="1" applyFill="1" applyBorder="1" applyAlignment="1">
      <alignment horizontal="right" vertical="center" wrapText="1"/>
    </xf>
    <xf numFmtId="4" fontId="12" fillId="2" borderId="0" xfId="0" applyNumberFormat="1" applyFont="1" applyFill="1" applyBorder="1" applyAlignment="1">
      <alignment horizontal="center" vertical="top"/>
    </xf>
    <xf numFmtId="0" fontId="8" fillId="2" borderId="54" xfId="0" applyFont="1" applyFill="1" applyBorder="1" applyAlignment="1">
      <alignment horizontal="center" vertical="center" wrapText="1"/>
    </xf>
    <xf numFmtId="4" fontId="8" fillId="2" borderId="40" xfId="0" applyNumberFormat="1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left" vertical="center"/>
    </xf>
    <xf numFmtId="0" fontId="15" fillId="2" borderId="61" xfId="0" applyFont="1" applyFill="1" applyBorder="1" applyAlignment="1">
      <alignment horizontal="left" vertical="center"/>
    </xf>
    <xf numFmtId="0" fontId="15" fillId="2" borderId="18" xfId="0" applyFont="1" applyFill="1" applyBorder="1" applyAlignment="1">
      <alignment horizontal="left" vertical="center"/>
    </xf>
    <xf numFmtId="4" fontId="12" fillId="2" borderId="0" xfId="0" applyNumberFormat="1" applyFont="1" applyFill="1" applyBorder="1" applyAlignment="1">
      <alignment horizontal="center" vertical="top" wrapText="1"/>
    </xf>
    <xf numFmtId="4" fontId="12" fillId="2" borderId="0" xfId="0" applyNumberFormat="1" applyFont="1" applyFill="1" applyBorder="1" applyAlignment="1">
      <alignment horizontal="center" vertical="top"/>
    </xf>
    <xf numFmtId="0" fontId="15" fillId="2" borderId="0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166" fontId="8" fillId="2" borderId="34" xfId="0" applyNumberFormat="1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54" xfId="0" applyFont="1" applyFill="1" applyBorder="1" applyAlignment="1">
      <alignment horizontal="center" vertical="center" wrapText="1"/>
    </xf>
    <xf numFmtId="0" fontId="8" fillId="2" borderId="55" xfId="0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4" fontId="8" fillId="2" borderId="40" xfId="0" applyNumberFormat="1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4" fontId="8" fillId="2" borderId="26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left" vertical="center"/>
    </xf>
    <xf numFmtId="0" fontId="8" fillId="2" borderId="61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center" vertical="center" wrapText="1"/>
    </xf>
    <xf numFmtId="0" fontId="8" fillId="2" borderId="68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8" fillId="2" borderId="56" xfId="0" applyFont="1" applyFill="1" applyBorder="1" applyAlignment="1">
      <alignment horizontal="center" vertical="center" wrapText="1"/>
    </xf>
    <xf numFmtId="4" fontId="8" fillId="2" borderId="41" xfId="0" applyNumberFormat="1" applyFont="1" applyFill="1" applyBorder="1" applyAlignment="1">
      <alignment horizontal="center" vertical="center" wrapText="1"/>
    </xf>
    <xf numFmtId="4" fontId="8" fillId="2" borderId="42" xfId="0" applyNumberFormat="1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4" fontId="8" fillId="2" borderId="47" xfId="0" applyNumberFormat="1" applyFont="1" applyFill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4" fontId="18" fillId="0" borderId="0" xfId="0" applyNumberFormat="1" applyFont="1" applyFill="1" applyBorder="1" applyAlignment="1">
      <alignment horizontal="center" vertical="top" wrapText="1"/>
    </xf>
    <xf numFmtId="4" fontId="18" fillId="0" borderId="0" xfId="0" applyNumberFormat="1" applyFont="1" applyFill="1" applyBorder="1" applyAlignment="1">
      <alignment horizontal="center" vertical="top"/>
    </xf>
    <xf numFmtId="0" fontId="18" fillId="0" borderId="13" xfId="0" applyFont="1" applyFill="1" applyBorder="1" applyAlignment="1">
      <alignment horizontal="center" vertical="center" wrapText="1"/>
    </xf>
    <xf numFmtId="49" fontId="19" fillId="0" borderId="64" xfId="0" applyNumberFormat="1" applyFont="1" applyFill="1" applyBorder="1" applyAlignment="1">
      <alignment horizontal="center" vertical="center"/>
    </xf>
    <xf numFmtId="4" fontId="18" fillId="0" borderId="34" xfId="0" applyNumberFormat="1" applyFont="1" applyFill="1" applyBorder="1" applyAlignment="1">
      <alignment horizontal="center" vertical="center" wrapText="1"/>
    </xf>
    <xf numFmtId="4" fontId="18" fillId="0" borderId="35" xfId="0" applyNumberFormat="1" applyFont="1" applyFill="1" applyBorder="1" applyAlignment="1">
      <alignment horizontal="center" vertical="center" wrapText="1"/>
    </xf>
    <xf numFmtId="4" fontId="18" fillId="0" borderId="67" xfId="0" applyNumberFormat="1" applyFont="1" applyFill="1" applyBorder="1" applyAlignment="1">
      <alignment horizontal="center" vertical="center" wrapText="1"/>
    </xf>
  </cellXfs>
  <cellStyles count="10">
    <cellStyle name="Comma 2" xfId="6"/>
    <cellStyle name="Comma 3" xfId="9"/>
    <cellStyle name="Normal" xfId="0" builtinId="0"/>
    <cellStyle name="Normal 2" xfId="4"/>
    <cellStyle name="Normal 2 2" xfId="3"/>
    <cellStyle name="Normal 2 2 2" xfId="7"/>
    <cellStyle name="Normal 3" xfId="2"/>
    <cellStyle name="Normal 4" xfId="5"/>
    <cellStyle name="Normal 5" xfId="1"/>
    <cellStyle name="Normal 5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35" zoomScaleNormal="100" workbookViewId="0">
      <selection activeCell="B29" sqref="B29:B40"/>
    </sheetView>
  </sheetViews>
  <sheetFormatPr defaultRowHeight="12.75"/>
  <cols>
    <col min="1" max="1" width="6" style="15" customWidth="1"/>
    <col min="2" max="3" width="20.140625" style="15" customWidth="1"/>
    <col min="4" max="4" width="18.42578125" style="23" customWidth="1"/>
    <col min="5" max="5" width="19.7109375" style="15" customWidth="1"/>
    <col min="6" max="6" width="14.28515625" style="15" customWidth="1"/>
    <col min="7" max="7" width="16.28515625" style="16" customWidth="1"/>
    <col min="8" max="8" width="22.42578125" style="16" customWidth="1"/>
    <col min="9" max="9" width="25.7109375" style="15" customWidth="1"/>
    <col min="10" max="10" width="12" style="15" bestFit="1" customWidth="1"/>
    <col min="11" max="11" width="9.140625" style="15"/>
    <col min="12" max="12" width="13.42578125" style="15" bestFit="1" customWidth="1"/>
    <col min="13" max="16384" width="9.140625" style="15"/>
  </cols>
  <sheetData>
    <row r="1" spans="1:9" ht="15" customHeight="1">
      <c r="H1" s="110" t="s">
        <v>28</v>
      </c>
      <c r="I1" s="111"/>
    </row>
    <row r="2" spans="1:9" ht="15" customHeight="1">
      <c r="H2" s="110"/>
      <c r="I2" s="111"/>
    </row>
    <row r="3" spans="1:9" ht="48.75" customHeight="1">
      <c r="H3" s="111"/>
      <c r="I3" s="111"/>
    </row>
    <row r="4" spans="1:9" s="62" customFormat="1" ht="48.75" customHeight="1">
      <c r="B4" s="112" t="s">
        <v>40</v>
      </c>
      <c r="C4" s="112"/>
      <c r="D4" s="112"/>
      <c r="E4" s="112"/>
      <c r="F4" s="112"/>
      <c r="G4" s="112"/>
      <c r="H4" s="112"/>
      <c r="I4" s="61"/>
    </row>
    <row r="5" spans="1:9" ht="66" customHeight="1">
      <c r="A5" s="65" t="s">
        <v>0</v>
      </c>
      <c r="B5" s="63" t="s">
        <v>38</v>
      </c>
      <c r="C5" s="63" t="s">
        <v>33</v>
      </c>
      <c r="D5" s="63" t="s">
        <v>1</v>
      </c>
      <c r="E5" s="63" t="s">
        <v>2</v>
      </c>
      <c r="F5" s="63" t="s">
        <v>3</v>
      </c>
      <c r="G5" s="64" t="s">
        <v>4</v>
      </c>
      <c r="H5" s="64" t="s">
        <v>5</v>
      </c>
      <c r="I5" s="63" t="s">
        <v>6</v>
      </c>
    </row>
    <row r="6" spans="1:9" ht="15" thickBot="1">
      <c r="A6" s="26"/>
      <c r="B6" s="130" t="s">
        <v>7</v>
      </c>
      <c r="C6" s="131"/>
      <c r="D6" s="131"/>
      <c r="E6" s="131"/>
      <c r="F6" s="131"/>
      <c r="G6" s="131"/>
      <c r="H6" s="131"/>
      <c r="I6" s="131"/>
    </row>
    <row r="7" spans="1:9" ht="54" customHeight="1" thickBot="1">
      <c r="A7" s="113">
        <v>1</v>
      </c>
      <c r="B7" s="117" t="s">
        <v>77</v>
      </c>
      <c r="C7" s="13" t="s">
        <v>42</v>
      </c>
      <c r="D7" s="21" t="s">
        <v>8</v>
      </c>
      <c r="E7" s="13">
        <v>1</v>
      </c>
      <c r="F7" s="27" t="s">
        <v>25</v>
      </c>
      <c r="G7" s="28">
        <v>6750000</v>
      </c>
      <c r="H7" s="28">
        <f>+E7*G7</f>
        <v>6750000</v>
      </c>
      <c r="I7" s="132">
        <f>+H7+H8+H10+H11+H12+H13+H14+H15+H16+H17+H9</f>
        <v>149129476.66</v>
      </c>
    </row>
    <row r="8" spans="1:9" ht="67.5" customHeight="1" thickBot="1">
      <c r="A8" s="114"/>
      <c r="B8" s="118"/>
      <c r="C8" s="1" t="s">
        <v>43</v>
      </c>
      <c r="D8" s="20" t="s">
        <v>8</v>
      </c>
      <c r="E8" s="1">
        <v>1</v>
      </c>
      <c r="F8" s="27" t="s">
        <v>35</v>
      </c>
      <c r="G8" s="18">
        <v>30500000</v>
      </c>
      <c r="H8" s="18">
        <f>+E8*G8</f>
        <v>30500000</v>
      </c>
      <c r="I8" s="133"/>
    </row>
    <row r="9" spans="1:9" ht="60.75" customHeight="1" thickBot="1">
      <c r="A9" s="114"/>
      <c r="B9" s="118"/>
      <c r="C9" s="1" t="s">
        <v>44</v>
      </c>
      <c r="D9" s="20" t="s">
        <v>8</v>
      </c>
      <c r="E9" s="1">
        <v>8</v>
      </c>
      <c r="F9" s="27" t="s">
        <v>35</v>
      </c>
      <c r="G9" s="18">
        <v>475000</v>
      </c>
      <c r="H9" s="18">
        <f>+E9*G9</f>
        <v>3800000</v>
      </c>
      <c r="I9" s="133"/>
    </row>
    <row r="10" spans="1:9" ht="54.75" thickBot="1">
      <c r="A10" s="114"/>
      <c r="B10" s="118"/>
      <c r="C10" s="1" t="s">
        <v>45</v>
      </c>
      <c r="D10" s="20" t="s">
        <v>8</v>
      </c>
      <c r="E10" s="1">
        <v>3</v>
      </c>
      <c r="F10" s="27" t="s">
        <v>35</v>
      </c>
      <c r="G10" s="18">
        <v>42750</v>
      </c>
      <c r="H10" s="18">
        <f t="shared" ref="H10:H40" si="0">+G10*E10</f>
        <v>128250</v>
      </c>
      <c r="I10" s="133"/>
    </row>
    <row r="11" spans="1:9" ht="40.5">
      <c r="A11" s="114"/>
      <c r="B11" s="118"/>
      <c r="C11" s="1" t="s">
        <v>46</v>
      </c>
      <c r="D11" s="20" t="s">
        <v>8</v>
      </c>
      <c r="E11" s="1">
        <v>5</v>
      </c>
      <c r="F11" s="27" t="s">
        <v>35</v>
      </c>
      <c r="G11" s="18">
        <v>498381.82</v>
      </c>
      <c r="H11" s="18">
        <f t="shared" si="0"/>
        <v>2491909.1</v>
      </c>
      <c r="I11" s="133"/>
    </row>
    <row r="12" spans="1:9" ht="67.5" customHeight="1">
      <c r="A12" s="114"/>
      <c r="B12" s="118"/>
      <c r="C12" s="1" t="s">
        <v>47</v>
      </c>
      <c r="D12" s="20" t="s">
        <v>8</v>
      </c>
      <c r="E12" s="7">
        <v>8</v>
      </c>
      <c r="F12" s="19" t="s">
        <v>39</v>
      </c>
      <c r="G12" s="18">
        <v>10967486.939999999</v>
      </c>
      <c r="H12" s="18">
        <f t="shared" si="0"/>
        <v>87739895.519999996</v>
      </c>
      <c r="I12" s="133"/>
    </row>
    <row r="13" spans="1:9" ht="53.25" customHeight="1">
      <c r="A13" s="114"/>
      <c r="B13" s="118"/>
      <c r="C13" s="1" t="s">
        <v>48</v>
      </c>
      <c r="D13" s="20" t="s">
        <v>8</v>
      </c>
      <c r="E13" s="5">
        <v>5</v>
      </c>
      <c r="F13" s="19" t="s">
        <v>12</v>
      </c>
      <c r="G13" s="18">
        <v>272800</v>
      </c>
      <c r="H13" s="18">
        <f t="shared" si="0"/>
        <v>1364000</v>
      </c>
      <c r="I13" s="133"/>
    </row>
    <row r="14" spans="1:9" ht="27">
      <c r="A14" s="114"/>
      <c r="B14" s="118"/>
      <c r="C14" s="1" t="s">
        <v>49</v>
      </c>
      <c r="D14" s="20" t="s">
        <v>8</v>
      </c>
      <c r="E14" s="1">
        <v>6</v>
      </c>
      <c r="F14" s="19" t="s">
        <v>35</v>
      </c>
      <c r="G14" s="18">
        <v>50403.6</v>
      </c>
      <c r="H14" s="18">
        <f t="shared" si="0"/>
        <v>302421.59999999998</v>
      </c>
      <c r="I14" s="133"/>
    </row>
    <row r="15" spans="1:9" ht="40.5">
      <c r="A15" s="114"/>
      <c r="B15" s="118"/>
      <c r="C15" s="1" t="s">
        <v>50</v>
      </c>
      <c r="D15" s="20" t="s">
        <v>8</v>
      </c>
      <c r="E15" s="1">
        <v>45</v>
      </c>
      <c r="F15" s="19" t="s">
        <v>35</v>
      </c>
      <c r="G15" s="18">
        <v>322583.03999999998</v>
      </c>
      <c r="H15" s="18">
        <f t="shared" si="0"/>
        <v>14516236.799999999</v>
      </c>
      <c r="I15" s="133"/>
    </row>
    <row r="16" spans="1:9" ht="40.5">
      <c r="A16" s="114"/>
      <c r="B16" s="118"/>
      <c r="C16" s="1" t="s">
        <v>51</v>
      </c>
      <c r="D16" s="20" t="s">
        <v>8</v>
      </c>
      <c r="E16" s="1">
        <v>2</v>
      </c>
      <c r="F16" s="19" t="s">
        <v>35</v>
      </c>
      <c r="G16" s="18">
        <v>293381.82</v>
      </c>
      <c r="H16" s="18">
        <f t="shared" si="0"/>
        <v>586763.64</v>
      </c>
      <c r="I16" s="133"/>
    </row>
    <row r="17" spans="1:12" ht="54.75" thickBot="1">
      <c r="A17" s="115"/>
      <c r="B17" s="118"/>
      <c r="C17" s="1" t="s">
        <v>52</v>
      </c>
      <c r="D17" s="20" t="s">
        <v>8</v>
      </c>
      <c r="E17" s="1">
        <v>25</v>
      </c>
      <c r="F17" s="19" t="s">
        <v>35</v>
      </c>
      <c r="G17" s="33">
        <v>38000</v>
      </c>
      <c r="H17" s="33">
        <f t="shared" si="0"/>
        <v>950000</v>
      </c>
      <c r="I17" s="133"/>
    </row>
    <row r="18" spans="1:12" ht="55.5" customHeight="1" thickBot="1">
      <c r="A18" s="113">
        <v>2</v>
      </c>
      <c r="B18" s="127" t="s">
        <v>78</v>
      </c>
      <c r="C18" s="12" t="s">
        <v>42</v>
      </c>
      <c r="D18" s="21" t="s">
        <v>8</v>
      </c>
      <c r="E18" s="13">
        <v>1</v>
      </c>
      <c r="F18" s="27" t="s">
        <v>25</v>
      </c>
      <c r="G18" s="28">
        <v>6750000</v>
      </c>
      <c r="H18" s="28">
        <f t="shared" si="0"/>
        <v>6750000</v>
      </c>
      <c r="I18" s="119">
        <f>+H18+H19+H20+H21+H22+H23+H24+H25+H26+H28+H27</f>
        <v>504501807.60000002</v>
      </c>
    </row>
    <row r="19" spans="1:12" ht="41.25" thickBot="1">
      <c r="A19" s="114"/>
      <c r="B19" s="128"/>
      <c r="C19" s="3" t="s">
        <v>44</v>
      </c>
      <c r="D19" s="20" t="s">
        <v>8</v>
      </c>
      <c r="E19" s="1">
        <v>10</v>
      </c>
      <c r="F19" s="27" t="s">
        <v>35</v>
      </c>
      <c r="G19" s="18">
        <v>475000</v>
      </c>
      <c r="H19" s="18">
        <f t="shared" si="0"/>
        <v>4750000</v>
      </c>
      <c r="I19" s="120"/>
    </row>
    <row r="20" spans="1:12" ht="61.5" customHeight="1" thickBot="1">
      <c r="A20" s="114"/>
      <c r="B20" s="128"/>
      <c r="C20" s="3" t="s">
        <v>45</v>
      </c>
      <c r="D20" s="20" t="s">
        <v>8</v>
      </c>
      <c r="E20" s="1">
        <v>10</v>
      </c>
      <c r="F20" s="27" t="s">
        <v>35</v>
      </c>
      <c r="G20" s="18">
        <v>42750</v>
      </c>
      <c r="H20" s="18">
        <f t="shared" si="0"/>
        <v>427500</v>
      </c>
      <c r="I20" s="120"/>
    </row>
    <row r="21" spans="1:12" ht="41.25" thickBot="1">
      <c r="A21" s="114"/>
      <c r="B21" s="128"/>
      <c r="C21" s="3" t="s">
        <v>46</v>
      </c>
      <c r="D21" s="20" t="s">
        <v>8</v>
      </c>
      <c r="E21" s="1">
        <v>40</v>
      </c>
      <c r="F21" s="27" t="s">
        <v>35</v>
      </c>
      <c r="G21" s="18">
        <v>498381.82</v>
      </c>
      <c r="H21" s="18">
        <f t="shared" si="0"/>
        <v>19935272.800000001</v>
      </c>
      <c r="I21" s="120"/>
    </row>
    <row r="22" spans="1:12" ht="67.5" customHeight="1">
      <c r="A22" s="114"/>
      <c r="B22" s="128"/>
      <c r="C22" s="3" t="s">
        <v>47</v>
      </c>
      <c r="D22" s="20" t="s">
        <v>8</v>
      </c>
      <c r="E22" s="1">
        <v>20</v>
      </c>
      <c r="F22" s="27" t="s">
        <v>35</v>
      </c>
      <c r="G22" s="18">
        <v>10967486.939999999</v>
      </c>
      <c r="H22" s="18">
        <f t="shared" si="0"/>
        <v>219349738.79999998</v>
      </c>
      <c r="I22" s="120"/>
    </row>
    <row r="23" spans="1:12" ht="68.25" customHeight="1">
      <c r="A23" s="114"/>
      <c r="B23" s="128"/>
      <c r="C23" s="3" t="s">
        <v>54</v>
      </c>
      <c r="D23" s="20" t="s">
        <v>8</v>
      </c>
      <c r="E23" s="1">
        <v>1</v>
      </c>
      <c r="F23" s="19" t="s">
        <v>35</v>
      </c>
      <c r="G23" s="18">
        <v>30500000</v>
      </c>
      <c r="H23" s="18">
        <f t="shared" si="0"/>
        <v>30500000</v>
      </c>
      <c r="I23" s="120"/>
    </row>
    <row r="24" spans="1:12" ht="55.5" customHeight="1">
      <c r="A24" s="114"/>
      <c r="B24" s="128"/>
      <c r="C24" s="3" t="s">
        <v>53</v>
      </c>
      <c r="D24" s="20" t="s">
        <v>8</v>
      </c>
      <c r="E24" s="1">
        <v>8</v>
      </c>
      <c r="F24" s="19" t="s">
        <v>35</v>
      </c>
      <c r="G24" s="18">
        <v>50403.6</v>
      </c>
      <c r="H24" s="18">
        <f t="shared" si="0"/>
        <v>403228.8</v>
      </c>
      <c r="I24" s="120"/>
      <c r="L24" s="16"/>
    </row>
    <row r="25" spans="1:12" ht="75.75" customHeight="1">
      <c r="A25" s="114"/>
      <c r="B25" s="128"/>
      <c r="C25" s="3" t="s">
        <v>50</v>
      </c>
      <c r="D25" s="20" t="s">
        <v>8</v>
      </c>
      <c r="E25" s="1">
        <v>55</v>
      </c>
      <c r="F25" s="19" t="s">
        <v>35</v>
      </c>
      <c r="G25" s="18">
        <v>322583.03999999998</v>
      </c>
      <c r="H25" s="18">
        <f t="shared" si="0"/>
        <v>17742067.199999999</v>
      </c>
      <c r="I25" s="120"/>
      <c r="L25" s="60"/>
    </row>
    <row r="26" spans="1:12" ht="54.75" thickBot="1">
      <c r="A26" s="114"/>
      <c r="B26" s="128"/>
      <c r="C26" s="3" t="s">
        <v>52</v>
      </c>
      <c r="D26" s="20" t="s">
        <v>8</v>
      </c>
      <c r="E26" s="1">
        <v>60</v>
      </c>
      <c r="F26" s="19" t="s">
        <v>35</v>
      </c>
      <c r="G26" s="18">
        <v>38000</v>
      </c>
      <c r="H26" s="18">
        <f t="shared" si="0"/>
        <v>2280000</v>
      </c>
      <c r="I26" s="120"/>
    </row>
    <row r="27" spans="1:12" ht="27">
      <c r="A27" s="115"/>
      <c r="B27" s="129"/>
      <c r="C27" s="66" t="s">
        <v>48</v>
      </c>
      <c r="D27" s="20" t="s">
        <v>8</v>
      </c>
      <c r="E27" s="13">
        <v>5</v>
      </c>
      <c r="F27" s="19" t="s">
        <v>35</v>
      </c>
      <c r="G27" s="18">
        <v>272800</v>
      </c>
      <c r="H27" s="18">
        <f t="shared" si="0"/>
        <v>1364000</v>
      </c>
      <c r="I27" s="120"/>
    </row>
    <row r="28" spans="1:12" ht="54.75" thickBot="1">
      <c r="A28" s="116"/>
      <c r="B28" s="134"/>
      <c r="C28" s="32" t="s">
        <v>55</v>
      </c>
      <c r="D28" s="30" t="s">
        <v>8</v>
      </c>
      <c r="E28" s="29">
        <v>15</v>
      </c>
      <c r="F28" s="19" t="s">
        <v>35</v>
      </c>
      <c r="G28" s="31">
        <v>13400000</v>
      </c>
      <c r="H28" s="31">
        <f t="shared" si="0"/>
        <v>201000000</v>
      </c>
      <c r="I28" s="121"/>
    </row>
    <row r="29" spans="1:12" ht="69.75" customHeight="1">
      <c r="A29" s="122">
        <v>3</v>
      </c>
      <c r="B29" s="127" t="s">
        <v>79</v>
      </c>
      <c r="C29" s="34" t="s">
        <v>56</v>
      </c>
      <c r="D29" s="21" t="s">
        <v>8</v>
      </c>
      <c r="E29" s="35">
        <v>1</v>
      </c>
      <c r="F29" s="19" t="s">
        <v>35</v>
      </c>
      <c r="G29" s="28">
        <v>26500000</v>
      </c>
      <c r="H29" s="28">
        <f t="shared" si="0"/>
        <v>26500000</v>
      </c>
      <c r="I29" s="125">
        <f>+H29+H30+H31+H32+H33+H34+H35+H36+H37+H38+H39+H40</f>
        <v>150055325.14000002</v>
      </c>
    </row>
    <row r="30" spans="1:12" ht="67.5">
      <c r="A30" s="123"/>
      <c r="B30" s="128"/>
      <c r="C30" s="3" t="s">
        <v>57</v>
      </c>
      <c r="D30" s="20" t="s">
        <v>8</v>
      </c>
      <c r="E30" s="1">
        <v>1</v>
      </c>
      <c r="F30" s="19" t="s">
        <v>35</v>
      </c>
      <c r="G30" s="18">
        <v>79000000</v>
      </c>
      <c r="H30" s="18">
        <f t="shared" si="0"/>
        <v>79000000</v>
      </c>
      <c r="I30" s="126"/>
    </row>
    <row r="31" spans="1:12" ht="27">
      <c r="A31" s="123"/>
      <c r="B31" s="128"/>
      <c r="C31" s="3" t="s">
        <v>58</v>
      </c>
      <c r="D31" s="20" t="s">
        <v>8</v>
      </c>
      <c r="E31" s="1">
        <v>1</v>
      </c>
      <c r="F31" s="19" t="s">
        <v>35</v>
      </c>
      <c r="G31" s="18">
        <v>8940000</v>
      </c>
      <c r="H31" s="18">
        <f t="shared" si="0"/>
        <v>8940000</v>
      </c>
      <c r="I31" s="126"/>
    </row>
    <row r="32" spans="1:12" ht="40.5">
      <c r="A32" s="123"/>
      <c r="B32" s="128"/>
      <c r="C32" s="3" t="s">
        <v>44</v>
      </c>
      <c r="D32" s="20" t="s">
        <v>8</v>
      </c>
      <c r="E32" s="1">
        <v>7</v>
      </c>
      <c r="F32" s="19" t="s">
        <v>35</v>
      </c>
      <c r="G32" s="18">
        <v>475000</v>
      </c>
      <c r="H32" s="18">
        <f t="shared" si="0"/>
        <v>3325000</v>
      </c>
      <c r="I32" s="126"/>
    </row>
    <row r="33" spans="1:9" ht="27">
      <c r="A33" s="123"/>
      <c r="B33" s="128"/>
      <c r="C33" s="3" t="s">
        <v>49</v>
      </c>
      <c r="D33" s="20" t="s">
        <v>8</v>
      </c>
      <c r="E33" s="1">
        <v>4</v>
      </c>
      <c r="F33" s="19" t="s">
        <v>35</v>
      </c>
      <c r="G33" s="18">
        <v>50403.6</v>
      </c>
      <c r="H33" s="18">
        <f t="shared" si="0"/>
        <v>201614.4</v>
      </c>
      <c r="I33" s="126"/>
    </row>
    <row r="34" spans="1:9" ht="40.5">
      <c r="A34" s="123"/>
      <c r="B34" s="128"/>
      <c r="C34" s="3" t="s">
        <v>50</v>
      </c>
      <c r="D34" s="20" t="s">
        <v>8</v>
      </c>
      <c r="E34" s="1">
        <v>19</v>
      </c>
      <c r="F34" s="19" t="s">
        <v>35</v>
      </c>
      <c r="G34" s="18">
        <v>322583.03999999998</v>
      </c>
      <c r="H34" s="18">
        <f t="shared" si="0"/>
        <v>6129077.7599999998</v>
      </c>
      <c r="I34" s="126"/>
    </row>
    <row r="35" spans="1:9" ht="54">
      <c r="A35" s="123"/>
      <c r="B35" s="128"/>
      <c r="C35" s="3" t="s">
        <v>45</v>
      </c>
      <c r="D35" s="20" t="s">
        <v>8</v>
      </c>
      <c r="E35" s="1">
        <v>5</v>
      </c>
      <c r="F35" s="19" t="s">
        <v>35</v>
      </c>
      <c r="G35" s="18">
        <v>42750</v>
      </c>
      <c r="H35" s="18">
        <f t="shared" si="0"/>
        <v>213750</v>
      </c>
      <c r="I35" s="126"/>
    </row>
    <row r="36" spans="1:9" ht="40.5">
      <c r="A36" s="123"/>
      <c r="B36" s="128"/>
      <c r="C36" s="11" t="s">
        <v>46</v>
      </c>
      <c r="D36" s="20" t="s">
        <v>8</v>
      </c>
      <c r="E36" s="5">
        <v>2</v>
      </c>
      <c r="F36" s="19" t="s">
        <v>35</v>
      </c>
      <c r="G36" s="18">
        <v>498381.82</v>
      </c>
      <c r="H36" s="18">
        <f t="shared" si="0"/>
        <v>996763.64</v>
      </c>
      <c r="I36" s="126"/>
    </row>
    <row r="37" spans="1:9" ht="54">
      <c r="A37" s="123"/>
      <c r="B37" s="128"/>
      <c r="C37" s="3" t="s">
        <v>47</v>
      </c>
      <c r="D37" s="20" t="s">
        <v>8</v>
      </c>
      <c r="E37" s="7">
        <v>2</v>
      </c>
      <c r="F37" s="19" t="s">
        <v>35</v>
      </c>
      <c r="G37" s="18">
        <v>10967486.939999999</v>
      </c>
      <c r="H37" s="18">
        <f t="shared" si="0"/>
        <v>21934973.879999999</v>
      </c>
      <c r="I37" s="126"/>
    </row>
    <row r="38" spans="1:9" ht="27">
      <c r="A38" s="123"/>
      <c r="B38" s="128"/>
      <c r="C38" s="11" t="s">
        <v>48</v>
      </c>
      <c r="D38" s="20" t="s">
        <v>8</v>
      </c>
      <c r="E38" s="5">
        <v>5</v>
      </c>
      <c r="F38" s="19" t="s">
        <v>35</v>
      </c>
      <c r="G38" s="18">
        <v>272800</v>
      </c>
      <c r="H38" s="18">
        <f t="shared" si="0"/>
        <v>1364000</v>
      </c>
      <c r="I38" s="126"/>
    </row>
    <row r="39" spans="1:9" ht="40.5">
      <c r="A39" s="123"/>
      <c r="B39" s="128"/>
      <c r="C39" s="3" t="s">
        <v>51</v>
      </c>
      <c r="D39" s="20" t="s">
        <v>8</v>
      </c>
      <c r="E39" s="1">
        <v>3</v>
      </c>
      <c r="F39" s="19" t="s">
        <v>35</v>
      </c>
      <c r="G39" s="18">
        <v>293381.82</v>
      </c>
      <c r="H39" s="18">
        <f t="shared" si="0"/>
        <v>880145.46</v>
      </c>
      <c r="I39" s="126"/>
    </row>
    <row r="40" spans="1:9" ht="54">
      <c r="A40" s="124"/>
      <c r="B40" s="129"/>
      <c r="C40" s="3" t="s">
        <v>52</v>
      </c>
      <c r="D40" s="20" t="s">
        <v>8</v>
      </c>
      <c r="E40" s="1">
        <v>15</v>
      </c>
      <c r="F40" s="19" t="s">
        <v>35</v>
      </c>
      <c r="G40" s="33">
        <v>38000</v>
      </c>
      <c r="H40" s="33">
        <f t="shared" si="0"/>
        <v>570000</v>
      </c>
      <c r="I40" s="126"/>
    </row>
    <row r="41" spans="1:9" ht="38.25" customHeight="1">
      <c r="A41" s="107" t="s">
        <v>31</v>
      </c>
      <c r="B41" s="108"/>
      <c r="C41" s="108"/>
      <c r="D41" s="108"/>
      <c r="E41" s="108"/>
      <c r="F41" s="108"/>
      <c r="G41" s="108"/>
      <c r="H41" s="109"/>
      <c r="I41" s="67">
        <f>+I7+I18+I29</f>
        <v>803686609.39999998</v>
      </c>
    </row>
    <row r="42" spans="1:9" ht="13.5">
      <c r="A42" s="6"/>
    </row>
    <row r="43" spans="1:9" ht="13.5">
      <c r="A43" s="6"/>
    </row>
    <row r="44" spans="1:9" ht="13.5">
      <c r="A44" s="6"/>
    </row>
    <row r="45" spans="1:9" ht="10.5" customHeight="1">
      <c r="A45" s="17"/>
    </row>
  </sheetData>
  <mergeCells count="13">
    <mergeCell ref="A41:H41"/>
    <mergeCell ref="H1:I3"/>
    <mergeCell ref="B4:H4"/>
    <mergeCell ref="A18:A28"/>
    <mergeCell ref="A7:A17"/>
    <mergeCell ref="B7:B17"/>
    <mergeCell ref="I18:I28"/>
    <mergeCell ref="A29:A40"/>
    <mergeCell ref="I29:I40"/>
    <mergeCell ref="B29:B40"/>
    <mergeCell ref="B6:I6"/>
    <mergeCell ref="I7:I17"/>
    <mergeCell ref="B18:B28"/>
  </mergeCells>
  <pageMargins left="0.7" right="0.7" top="0.75" bottom="0.75" header="0.3" footer="0.3"/>
  <pageSetup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topLeftCell="A43" zoomScaleNormal="100" workbookViewId="0">
      <selection activeCell="B50" sqref="B50"/>
    </sheetView>
  </sheetViews>
  <sheetFormatPr defaultRowHeight="12.75"/>
  <cols>
    <col min="1" max="1" width="9.140625" style="68"/>
    <col min="2" max="2" width="18.140625" style="15" customWidth="1"/>
    <col min="3" max="3" width="22.140625" style="15" customWidth="1"/>
    <col min="4" max="4" width="18.42578125" style="23" customWidth="1"/>
    <col min="5" max="5" width="19.7109375" style="15" customWidth="1"/>
    <col min="6" max="6" width="14.28515625" style="23" customWidth="1"/>
    <col min="7" max="7" width="16.28515625" style="16" customWidth="1"/>
    <col min="8" max="8" width="22.42578125" style="16" customWidth="1"/>
    <col min="9" max="9" width="23.7109375" style="15" customWidth="1"/>
    <col min="10" max="11" width="9.140625" style="15"/>
    <col min="12" max="12" width="13.42578125" style="15" bestFit="1" customWidth="1"/>
    <col min="13" max="16384" width="9.140625" style="15"/>
  </cols>
  <sheetData>
    <row r="1" spans="1:9" ht="15" customHeight="1">
      <c r="H1" s="110" t="s">
        <v>29</v>
      </c>
      <c r="I1" s="111"/>
    </row>
    <row r="2" spans="1:9" ht="15" customHeight="1">
      <c r="H2" s="110"/>
      <c r="I2" s="111"/>
    </row>
    <row r="3" spans="1:9" ht="48.75" customHeight="1">
      <c r="H3" s="111"/>
      <c r="I3" s="111"/>
    </row>
    <row r="4" spans="1:9" s="62" customFormat="1" ht="48.75" customHeight="1">
      <c r="A4" s="69"/>
      <c r="B4" s="112" t="s">
        <v>41</v>
      </c>
      <c r="C4" s="112"/>
      <c r="D4" s="112"/>
      <c r="E4" s="112"/>
      <c r="F4" s="112"/>
      <c r="G4" s="112"/>
      <c r="H4" s="112"/>
      <c r="I4" s="104"/>
    </row>
    <row r="5" spans="1:9" ht="66" customHeight="1">
      <c r="A5" s="70" t="s">
        <v>0</v>
      </c>
      <c r="B5" s="63" t="s">
        <v>38</v>
      </c>
      <c r="C5" s="63" t="s">
        <v>33</v>
      </c>
      <c r="D5" s="63" t="s">
        <v>1</v>
      </c>
      <c r="E5" s="63" t="s">
        <v>2</v>
      </c>
      <c r="F5" s="103" t="s">
        <v>3</v>
      </c>
      <c r="G5" s="64" t="s">
        <v>4</v>
      </c>
      <c r="H5" s="64" t="s">
        <v>5</v>
      </c>
      <c r="I5" s="63" t="s">
        <v>6</v>
      </c>
    </row>
    <row r="6" spans="1:9" ht="15" thickBot="1">
      <c r="A6" s="146" t="s">
        <v>26</v>
      </c>
      <c r="B6" s="138"/>
      <c r="C6" s="138"/>
      <c r="D6" s="138"/>
      <c r="E6" s="138"/>
      <c r="F6" s="138"/>
      <c r="G6" s="138"/>
      <c r="H6" s="138"/>
      <c r="I6" s="149"/>
    </row>
    <row r="7" spans="1:9" ht="45" customHeight="1" thickBot="1">
      <c r="A7" s="113">
        <v>1</v>
      </c>
      <c r="B7" s="127" t="s">
        <v>9</v>
      </c>
      <c r="C7" s="34" t="s">
        <v>10</v>
      </c>
      <c r="D7" s="27" t="s">
        <v>8</v>
      </c>
      <c r="E7" s="35">
        <v>5</v>
      </c>
      <c r="F7" s="27" t="s">
        <v>12</v>
      </c>
      <c r="G7" s="40">
        <f>153600+6600000</f>
        <v>6753600</v>
      </c>
      <c r="H7" s="28">
        <f t="shared" ref="H7:H23" si="0">+E7*G7</f>
        <v>33768000</v>
      </c>
      <c r="I7" s="132">
        <f>+H7+H8+H9+H10+H11+H12+H13+H14++H15+H16+H17+H18+H19+H20+H21+H22+H23</f>
        <v>235618697.75999999</v>
      </c>
    </row>
    <row r="8" spans="1:9" ht="51" customHeight="1" thickBot="1">
      <c r="A8" s="114"/>
      <c r="B8" s="128"/>
      <c r="C8" s="3" t="s">
        <v>11</v>
      </c>
      <c r="D8" s="19" t="s">
        <v>8</v>
      </c>
      <c r="E8" s="1">
        <v>5</v>
      </c>
      <c r="F8" s="27" t="s">
        <v>12</v>
      </c>
      <c r="G8" s="9">
        <v>1499400</v>
      </c>
      <c r="H8" s="18">
        <f t="shared" si="0"/>
        <v>7497000</v>
      </c>
      <c r="I8" s="133"/>
    </row>
    <row r="9" spans="1:9" ht="39.75" customHeight="1" thickBot="1">
      <c r="A9" s="114"/>
      <c r="B9" s="128"/>
      <c r="C9" s="3" t="s">
        <v>13</v>
      </c>
      <c r="D9" s="19" t="s">
        <v>8</v>
      </c>
      <c r="E9" s="1">
        <v>1</v>
      </c>
      <c r="F9" s="27" t="s">
        <v>12</v>
      </c>
      <c r="G9" s="9">
        <f>8304000+7200</f>
        <v>8311200</v>
      </c>
      <c r="H9" s="18">
        <f t="shared" si="0"/>
        <v>8311200</v>
      </c>
      <c r="I9" s="133"/>
    </row>
    <row r="10" spans="1:9" ht="40.5" customHeight="1" thickBot="1">
      <c r="A10" s="114"/>
      <c r="B10" s="128"/>
      <c r="C10" s="3" t="s">
        <v>14</v>
      </c>
      <c r="D10" s="19" t="s">
        <v>8</v>
      </c>
      <c r="E10" s="1">
        <v>1</v>
      </c>
      <c r="F10" s="27" t="s">
        <v>12</v>
      </c>
      <c r="G10" s="9">
        <f>234000+34000000</f>
        <v>34234000</v>
      </c>
      <c r="H10" s="18">
        <f t="shared" si="0"/>
        <v>34234000</v>
      </c>
      <c r="I10" s="133"/>
    </row>
    <row r="11" spans="1:9" ht="27.75" thickBot="1">
      <c r="A11" s="114"/>
      <c r="B11" s="128"/>
      <c r="C11" s="11" t="s">
        <v>48</v>
      </c>
      <c r="D11" s="19" t="s">
        <v>8</v>
      </c>
      <c r="E11" s="5">
        <v>6</v>
      </c>
      <c r="F11" s="27" t="s">
        <v>35</v>
      </c>
      <c r="G11" s="10">
        <v>272800</v>
      </c>
      <c r="H11" s="18">
        <f t="shared" si="0"/>
        <v>1636800</v>
      </c>
      <c r="I11" s="133"/>
    </row>
    <row r="12" spans="1:9" ht="41.25" thickBot="1">
      <c r="A12" s="114"/>
      <c r="B12" s="128"/>
      <c r="C12" s="3" t="s">
        <v>44</v>
      </c>
      <c r="D12" s="19" t="s">
        <v>8</v>
      </c>
      <c r="E12" s="1">
        <v>5</v>
      </c>
      <c r="F12" s="27" t="s">
        <v>35</v>
      </c>
      <c r="G12" s="2">
        <v>475000</v>
      </c>
      <c r="H12" s="18">
        <f t="shared" si="0"/>
        <v>2375000</v>
      </c>
      <c r="I12" s="133"/>
    </row>
    <row r="13" spans="1:9" ht="54.75" thickBot="1">
      <c r="A13" s="114"/>
      <c r="B13" s="128"/>
      <c r="C13" s="3" t="s">
        <v>45</v>
      </c>
      <c r="D13" s="19" t="s">
        <v>8</v>
      </c>
      <c r="E13" s="1">
        <v>5</v>
      </c>
      <c r="F13" s="27" t="s">
        <v>35</v>
      </c>
      <c r="G13" s="2">
        <v>42750</v>
      </c>
      <c r="H13" s="18">
        <f t="shared" si="0"/>
        <v>213750</v>
      </c>
      <c r="I13" s="133"/>
    </row>
    <row r="14" spans="1:9" ht="40.5">
      <c r="A14" s="114"/>
      <c r="B14" s="128"/>
      <c r="C14" s="3" t="s">
        <v>47</v>
      </c>
      <c r="D14" s="19" t="s">
        <v>8</v>
      </c>
      <c r="E14" s="1">
        <v>4</v>
      </c>
      <c r="F14" s="27" t="s">
        <v>35</v>
      </c>
      <c r="G14" s="4">
        <v>10967486.939999999</v>
      </c>
      <c r="H14" s="42">
        <f t="shared" si="0"/>
        <v>43869947.759999998</v>
      </c>
      <c r="I14" s="133"/>
    </row>
    <row r="15" spans="1:9" ht="27">
      <c r="A15" s="114"/>
      <c r="B15" s="128"/>
      <c r="C15" s="11" t="s">
        <v>15</v>
      </c>
      <c r="D15" s="19" t="s">
        <v>8</v>
      </c>
      <c r="E15" s="5">
        <v>1</v>
      </c>
      <c r="F15" s="19" t="s">
        <v>36</v>
      </c>
      <c r="G15" s="43">
        <f>85560000+3600000</f>
        <v>89160000</v>
      </c>
      <c r="H15" s="18">
        <f t="shared" si="0"/>
        <v>89160000</v>
      </c>
      <c r="I15" s="133"/>
    </row>
    <row r="16" spans="1:9" ht="69.75" customHeight="1">
      <c r="A16" s="114"/>
      <c r="B16" s="128"/>
      <c r="C16" s="11" t="s">
        <v>59</v>
      </c>
      <c r="D16" s="19" t="s">
        <v>8</v>
      </c>
      <c r="E16" s="5">
        <v>1</v>
      </c>
      <c r="F16" s="19" t="s">
        <v>36</v>
      </c>
      <c r="G16" s="10">
        <f>654000+30000</f>
        <v>684000</v>
      </c>
      <c r="H16" s="18">
        <f t="shared" si="0"/>
        <v>684000</v>
      </c>
      <c r="I16" s="133"/>
    </row>
    <row r="17" spans="1:9" ht="75.75" customHeight="1">
      <c r="A17" s="114"/>
      <c r="B17" s="128"/>
      <c r="C17" s="11" t="s">
        <v>60</v>
      </c>
      <c r="D17" s="19" t="s">
        <v>8</v>
      </c>
      <c r="E17" s="5">
        <v>1</v>
      </c>
      <c r="F17" s="19" t="s">
        <v>36</v>
      </c>
      <c r="G17" s="10">
        <f>450000+30000</f>
        <v>480000</v>
      </c>
      <c r="H17" s="18">
        <f t="shared" si="0"/>
        <v>480000</v>
      </c>
      <c r="I17" s="133"/>
    </row>
    <row r="18" spans="1:9" ht="75.75" customHeight="1">
      <c r="A18" s="114"/>
      <c r="B18" s="128"/>
      <c r="C18" s="11" t="s">
        <v>61</v>
      </c>
      <c r="D18" s="19" t="s">
        <v>8</v>
      </c>
      <c r="E18" s="5">
        <v>1</v>
      </c>
      <c r="F18" s="19" t="s">
        <v>36</v>
      </c>
      <c r="G18" s="10">
        <f>5978400+39000</f>
        <v>6017400</v>
      </c>
      <c r="H18" s="18">
        <f t="shared" si="0"/>
        <v>6017400</v>
      </c>
      <c r="I18" s="133"/>
    </row>
    <row r="19" spans="1:9" ht="87" customHeight="1">
      <c r="A19" s="114"/>
      <c r="B19" s="128"/>
      <c r="C19" s="11" t="s">
        <v>62</v>
      </c>
      <c r="D19" s="19" t="s">
        <v>8</v>
      </c>
      <c r="E19" s="5">
        <v>1</v>
      </c>
      <c r="F19" s="19" t="s">
        <v>36</v>
      </c>
      <c r="G19" s="10">
        <f>1320000+39000</f>
        <v>1359000</v>
      </c>
      <c r="H19" s="18">
        <f t="shared" si="0"/>
        <v>1359000</v>
      </c>
      <c r="I19" s="133"/>
    </row>
    <row r="20" spans="1:9" ht="52.5" customHeight="1">
      <c r="A20" s="114"/>
      <c r="B20" s="128"/>
      <c r="C20" s="11" t="s">
        <v>63</v>
      </c>
      <c r="D20" s="19" t="s">
        <v>8</v>
      </c>
      <c r="E20" s="5">
        <v>1</v>
      </c>
      <c r="F20" s="19" t="s">
        <v>36</v>
      </c>
      <c r="G20" s="10">
        <f>968400+39000</f>
        <v>1007400</v>
      </c>
      <c r="H20" s="18">
        <f t="shared" si="0"/>
        <v>1007400</v>
      </c>
      <c r="I20" s="133"/>
    </row>
    <row r="21" spans="1:9" ht="40.5">
      <c r="A21" s="114"/>
      <c r="B21" s="128"/>
      <c r="C21" s="11" t="s">
        <v>64</v>
      </c>
      <c r="D21" s="19" t="s">
        <v>8</v>
      </c>
      <c r="E21" s="5">
        <v>1</v>
      </c>
      <c r="F21" s="19" t="s">
        <v>36</v>
      </c>
      <c r="G21" s="10">
        <v>2975400</v>
      </c>
      <c r="H21" s="18">
        <f t="shared" si="0"/>
        <v>2975400</v>
      </c>
      <c r="I21" s="133"/>
    </row>
    <row r="22" spans="1:9" ht="27.75" thickBot="1">
      <c r="A22" s="114"/>
      <c r="B22" s="128"/>
      <c r="C22" s="11" t="s">
        <v>65</v>
      </c>
      <c r="D22" s="19" t="s">
        <v>8</v>
      </c>
      <c r="E22" s="5">
        <v>1</v>
      </c>
      <c r="F22" s="19" t="s">
        <v>36</v>
      </c>
      <c r="G22" s="10">
        <f>1265000+4800</f>
        <v>1269800</v>
      </c>
      <c r="H22" s="18">
        <f t="shared" si="0"/>
        <v>1269800</v>
      </c>
      <c r="I22" s="133"/>
    </row>
    <row r="23" spans="1:9" ht="60.75" customHeight="1" thickBot="1">
      <c r="A23" s="116"/>
      <c r="B23" s="134"/>
      <c r="C23" s="32" t="s">
        <v>52</v>
      </c>
      <c r="D23" s="30" t="s">
        <v>8</v>
      </c>
      <c r="E23" s="29">
        <v>20</v>
      </c>
      <c r="F23" s="27" t="s">
        <v>35</v>
      </c>
      <c r="G23" s="41">
        <v>38000</v>
      </c>
      <c r="H23" s="31">
        <f t="shared" si="0"/>
        <v>760000</v>
      </c>
      <c r="I23" s="150"/>
    </row>
    <row r="24" spans="1:9" ht="15" thickBot="1">
      <c r="A24" s="140" t="s">
        <v>16</v>
      </c>
      <c r="B24" s="140"/>
      <c r="C24" s="140"/>
      <c r="D24" s="140"/>
      <c r="E24" s="140"/>
      <c r="F24" s="140"/>
      <c r="G24" s="140"/>
      <c r="H24" s="140"/>
      <c r="I24" s="140"/>
    </row>
    <row r="25" spans="1:9" ht="66" customHeight="1">
      <c r="A25" s="113">
        <v>2</v>
      </c>
      <c r="B25" s="151" t="s">
        <v>17</v>
      </c>
      <c r="C25" s="44" t="s">
        <v>66</v>
      </c>
      <c r="D25" s="45" t="s">
        <v>8</v>
      </c>
      <c r="E25" s="12">
        <v>1</v>
      </c>
      <c r="F25" s="21" t="s">
        <v>36</v>
      </c>
      <c r="G25" s="14">
        <v>684000</v>
      </c>
      <c r="H25" s="28">
        <f>+G25*E25</f>
        <v>684000</v>
      </c>
      <c r="I25" s="147">
        <f>+H25+H26+H27+H28+H29+H30+H31</f>
        <v>13793000</v>
      </c>
    </row>
    <row r="26" spans="1:9" ht="54">
      <c r="A26" s="114"/>
      <c r="B26" s="152"/>
      <c r="C26" s="25" t="s">
        <v>60</v>
      </c>
      <c r="D26" s="22" t="s">
        <v>8</v>
      </c>
      <c r="E26" s="11">
        <v>1</v>
      </c>
      <c r="F26" s="19" t="s">
        <v>36</v>
      </c>
      <c r="G26" s="10">
        <v>480000</v>
      </c>
      <c r="H26" s="18">
        <f>+G26*E26</f>
        <v>480000</v>
      </c>
      <c r="I26" s="148"/>
    </row>
    <row r="27" spans="1:9" ht="40.5">
      <c r="A27" s="114"/>
      <c r="B27" s="152"/>
      <c r="C27" s="25" t="s">
        <v>67</v>
      </c>
      <c r="D27" s="22" t="s">
        <v>8</v>
      </c>
      <c r="E27" s="11">
        <v>1</v>
      </c>
      <c r="F27" s="19" t="s">
        <v>36</v>
      </c>
      <c r="G27" s="10">
        <v>6017400</v>
      </c>
      <c r="H27" s="18">
        <f>+G27*E27</f>
        <v>6017400</v>
      </c>
      <c r="I27" s="148"/>
    </row>
    <row r="28" spans="1:9" ht="54">
      <c r="A28" s="114"/>
      <c r="B28" s="152"/>
      <c r="C28" s="25" t="s">
        <v>68</v>
      </c>
      <c r="D28" s="22" t="s">
        <v>8</v>
      </c>
      <c r="E28" s="11">
        <v>1</v>
      </c>
      <c r="F28" s="19" t="s">
        <v>36</v>
      </c>
      <c r="G28" s="10">
        <v>1359000</v>
      </c>
      <c r="H28" s="18">
        <f>+G28*E28</f>
        <v>1359000</v>
      </c>
      <c r="I28" s="148"/>
    </row>
    <row r="29" spans="1:9" ht="40.5">
      <c r="A29" s="114"/>
      <c r="B29" s="152"/>
      <c r="C29" s="25" t="s">
        <v>69</v>
      </c>
      <c r="D29" s="22" t="s">
        <v>8</v>
      </c>
      <c r="E29" s="11">
        <v>1</v>
      </c>
      <c r="F29" s="19" t="s">
        <v>36</v>
      </c>
      <c r="G29" s="10">
        <v>1007400</v>
      </c>
      <c r="H29" s="18">
        <f>+G29*E29</f>
        <v>1007400</v>
      </c>
      <c r="I29" s="148"/>
    </row>
    <row r="30" spans="1:9" ht="40.5">
      <c r="A30" s="114"/>
      <c r="B30" s="152"/>
      <c r="C30" s="25" t="s">
        <v>70</v>
      </c>
      <c r="D30" s="22" t="s">
        <v>8</v>
      </c>
      <c r="E30" s="11">
        <v>1</v>
      </c>
      <c r="F30" s="19" t="s">
        <v>36</v>
      </c>
      <c r="G30" s="18">
        <f>+G21</f>
        <v>2975400</v>
      </c>
      <c r="H30" s="18">
        <f>+H21</f>
        <v>2975400</v>
      </c>
      <c r="I30" s="148"/>
    </row>
    <row r="31" spans="1:9" ht="27.75" thickBot="1">
      <c r="A31" s="114"/>
      <c r="B31" s="153"/>
      <c r="C31" s="46" t="s">
        <v>65</v>
      </c>
      <c r="D31" s="47" t="s">
        <v>8</v>
      </c>
      <c r="E31" s="32">
        <v>1</v>
      </c>
      <c r="F31" s="30" t="s">
        <v>36</v>
      </c>
      <c r="G31" s="41">
        <v>1269800</v>
      </c>
      <c r="H31" s="31">
        <f>+G31*E31</f>
        <v>1269800</v>
      </c>
      <c r="I31" s="154"/>
    </row>
    <row r="32" spans="1:9" ht="15" thickBot="1">
      <c r="A32" s="146" t="s">
        <v>18</v>
      </c>
      <c r="B32" s="138"/>
      <c r="C32" s="138"/>
      <c r="D32" s="138"/>
      <c r="E32" s="138"/>
      <c r="F32" s="138"/>
      <c r="G32" s="138"/>
      <c r="H32" s="138"/>
      <c r="I32" s="149"/>
    </row>
    <row r="33" spans="1:9" ht="40.5">
      <c r="A33" s="113">
        <v>3</v>
      </c>
      <c r="B33" s="145" t="s">
        <v>19</v>
      </c>
      <c r="C33" s="13" t="s">
        <v>47</v>
      </c>
      <c r="D33" s="21" t="s">
        <v>8</v>
      </c>
      <c r="E33" s="13">
        <v>2</v>
      </c>
      <c r="F33" s="19" t="s">
        <v>22</v>
      </c>
      <c r="G33" s="8">
        <v>10967486.939999999</v>
      </c>
      <c r="H33" s="28">
        <f>+E33*G33</f>
        <v>21934973.879999999</v>
      </c>
      <c r="I33" s="147">
        <f>+H33+H34+H35+H36+H37</f>
        <v>24229373</v>
      </c>
    </row>
    <row r="34" spans="1:9" ht="27">
      <c r="A34" s="114"/>
      <c r="B34" s="146"/>
      <c r="C34" s="5" t="s">
        <v>48</v>
      </c>
      <c r="D34" s="20" t="s">
        <v>8</v>
      </c>
      <c r="E34" s="5">
        <v>3</v>
      </c>
      <c r="F34" s="19" t="s">
        <v>22</v>
      </c>
      <c r="G34" s="10">
        <v>272800</v>
      </c>
      <c r="H34" s="18">
        <f>+E34*G34</f>
        <v>818400</v>
      </c>
      <c r="I34" s="148"/>
    </row>
    <row r="35" spans="1:9" ht="54">
      <c r="A35" s="114"/>
      <c r="B35" s="146"/>
      <c r="C35" s="1" t="s">
        <v>45</v>
      </c>
      <c r="D35" s="20" t="s">
        <v>8</v>
      </c>
      <c r="E35" s="1">
        <v>3</v>
      </c>
      <c r="F35" s="19" t="s">
        <v>22</v>
      </c>
      <c r="G35" s="2">
        <v>42750</v>
      </c>
      <c r="H35" s="18">
        <f>+E35*G35</f>
        <v>128250</v>
      </c>
      <c r="I35" s="148"/>
    </row>
    <row r="36" spans="1:9" ht="27">
      <c r="A36" s="114"/>
      <c r="B36" s="146"/>
      <c r="C36" s="1" t="s">
        <v>50</v>
      </c>
      <c r="D36" s="20" t="s">
        <v>8</v>
      </c>
      <c r="E36" s="1">
        <v>3</v>
      </c>
      <c r="F36" s="19" t="s">
        <v>22</v>
      </c>
      <c r="G36" s="2">
        <v>322583.03999999998</v>
      </c>
      <c r="H36" s="18">
        <f>+G36*E36</f>
        <v>967749.11999999988</v>
      </c>
      <c r="I36" s="148"/>
    </row>
    <row r="37" spans="1:9" ht="54.75" thickBot="1">
      <c r="A37" s="114"/>
      <c r="B37" s="146"/>
      <c r="C37" s="50" t="s">
        <v>52</v>
      </c>
      <c r="D37" s="48" t="s">
        <v>8</v>
      </c>
      <c r="E37" s="1">
        <v>10</v>
      </c>
      <c r="F37" s="19" t="s">
        <v>22</v>
      </c>
      <c r="G37" s="2">
        <v>38000</v>
      </c>
      <c r="H37" s="33">
        <f>+E37*G37</f>
        <v>380000</v>
      </c>
      <c r="I37" s="148"/>
    </row>
    <row r="38" spans="1:9" ht="52.5" customHeight="1">
      <c r="A38" s="113">
        <v>4</v>
      </c>
      <c r="B38" s="127" t="s">
        <v>27</v>
      </c>
      <c r="C38" s="12" t="s">
        <v>44</v>
      </c>
      <c r="D38" s="21" t="s">
        <v>8</v>
      </c>
      <c r="E38" s="13">
        <v>5</v>
      </c>
      <c r="F38" s="19" t="s">
        <v>22</v>
      </c>
      <c r="G38" s="14">
        <v>475000</v>
      </c>
      <c r="H38" s="51">
        <f>+E38*G38</f>
        <v>2375000</v>
      </c>
      <c r="I38" s="125">
        <f>+H38+H39+H40</f>
        <v>3158750</v>
      </c>
    </row>
    <row r="39" spans="1:9" ht="54">
      <c r="A39" s="114"/>
      <c r="B39" s="128"/>
      <c r="C39" s="3" t="s">
        <v>45</v>
      </c>
      <c r="D39" s="20" t="s">
        <v>8</v>
      </c>
      <c r="E39" s="1">
        <v>5</v>
      </c>
      <c r="F39" s="19" t="s">
        <v>22</v>
      </c>
      <c r="G39" s="2">
        <v>42750</v>
      </c>
      <c r="H39" s="49">
        <f>+E39*G39</f>
        <v>213750</v>
      </c>
      <c r="I39" s="126"/>
    </row>
    <row r="40" spans="1:9" ht="54.75" thickBot="1">
      <c r="A40" s="114"/>
      <c r="B40" s="134"/>
      <c r="C40" s="32" t="s">
        <v>52</v>
      </c>
      <c r="D40" s="30" t="s">
        <v>8</v>
      </c>
      <c r="E40" s="29">
        <v>15</v>
      </c>
      <c r="F40" s="19" t="s">
        <v>22</v>
      </c>
      <c r="G40" s="41">
        <v>38000</v>
      </c>
      <c r="H40" s="52">
        <f>+E40*G40</f>
        <v>570000</v>
      </c>
      <c r="I40" s="141"/>
    </row>
    <row r="41" spans="1:9" ht="15" thickBot="1">
      <c r="A41" s="140" t="s">
        <v>20</v>
      </c>
      <c r="B41" s="140"/>
      <c r="C41" s="140"/>
      <c r="D41" s="140"/>
      <c r="E41" s="140"/>
      <c r="F41" s="140"/>
      <c r="G41" s="140"/>
      <c r="H41" s="140"/>
      <c r="I41" s="140"/>
    </row>
    <row r="42" spans="1:9" ht="40.5">
      <c r="A42" s="122">
        <v>5</v>
      </c>
      <c r="B42" s="127" t="s">
        <v>21</v>
      </c>
      <c r="C42" s="53" t="s">
        <v>47</v>
      </c>
      <c r="D42" s="45" t="s">
        <v>8</v>
      </c>
      <c r="E42" s="12">
        <v>4</v>
      </c>
      <c r="F42" s="19" t="s">
        <v>22</v>
      </c>
      <c r="G42" s="8">
        <v>10967486.939999999</v>
      </c>
      <c r="H42" s="28">
        <f>+G42*E42</f>
        <v>43869947.759999998</v>
      </c>
      <c r="I42" s="125">
        <f>+H42+H43+H44+H45</f>
        <v>47926447.759999998</v>
      </c>
    </row>
    <row r="43" spans="1:9" ht="40.5">
      <c r="A43" s="123"/>
      <c r="B43" s="128"/>
      <c r="C43" s="24" t="s">
        <v>44</v>
      </c>
      <c r="D43" s="22" t="s">
        <v>8</v>
      </c>
      <c r="E43" s="3">
        <v>6</v>
      </c>
      <c r="F43" s="19" t="s">
        <v>22</v>
      </c>
      <c r="G43" s="2">
        <v>475000</v>
      </c>
      <c r="H43" s="18">
        <f>+G43*E43</f>
        <v>2850000</v>
      </c>
      <c r="I43" s="143"/>
    </row>
    <row r="44" spans="1:9" ht="54">
      <c r="A44" s="123"/>
      <c r="B44" s="128"/>
      <c r="C44" s="24" t="s">
        <v>45</v>
      </c>
      <c r="D44" s="22" t="s">
        <v>8</v>
      </c>
      <c r="E44" s="3">
        <v>6</v>
      </c>
      <c r="F44" s="19" t="s">
        <v>22</v>
      </c>
      <c r="G44" s="2">
        <v>42750</v>
      </c>
      <c r="H44" s="18">
        <f>+G44*E44</f>
        <v>256500</v>
      </c>
      <c r="I44" s="143"/>
    </row>
    <row r="45" spans="1:9" ht="54.75" thickBot="1">
      <c r="A45" s="142"/>
      <c r="B45" s="134"/>
      <c r="C45" s="54" t="s">
        <v>52</v>
      </c>
      <c r="D45" s="47" t="s">
        <v>8</v>
      </c>
      <c r="E45" s="32">
        <v>25</v>
      </c>
      <c r="F45" s="19" t="s">
        <v>22</v>
      </c>
      <c r="G45" s="41">
        <v>38000</v>
      </c>
      <c r="H45" s="31">
        <f>+G45*E45</f>
        <v>950000</v>
      </c>
      <c r="I45" s="144"/>
    </row>
    <row r="46" spans="1:9" ht="81" customHeight="1" thickBot="1">
      <c r="A46" s="55">
        <v>6</v>
      </c>
      <c r="B46" s="36" t="s">
        <v>80</v>
      </c>
      <c r="C46" s="56" t="s">
        <v>50</v>
      </c>
      <c r="D46" s="38" t="s">
        <v>8</v>
      </c>
      <c r="E46" s="57">
        <v>3</v>
      </c>
      <c r="F46" s="19" t="s">
        <v>22</v>
      </c>
      <c r="G46" s="58">
        <v>322583.03999999998</v>
      </c>
      <c r="H46" s="39">
        <f>+G46*E46</f>
        <v>967749.11999999988</v>
      </c>
      <c r="I46" s="59">
        <f>+H46</f>
        <v>967749.11999999988</v>
      </c>
    </row>
    <row r="47" spans="1:9" ht="15" customHeight="1" thickBot="1">
      <c r="A47" s="118" t="s">
        <v>23</v>
      </c>
      <c r="B47" s="138"/>
      <c r="C47" s="138"/>
      <c r="D47" s="138"/>
      <c r="E47" s="138"/>
      <c r="F47" s="138"/>
      <c r="G47" s="138"/>
      <c r="H47" s="138"/>
      <c r="I47" s="139"/>
    </row>
    <row r="48" spans="1:9" ht="87.75" customHeight="1" thickBot="1">
      <c r="A48" s="55">
        <v>7</v>
      </c>
      <c r="B48" s="36" t="s">
        <v>81</v>
      </c>
      <c r="C48" s="37" t="s">
        <v>50</v>
      </c>
      <c r="D48" s="38" t="s">
        <v>8</v>
      </c>
      <c r="E48" s="37">
        <v>3</v>
      </c>
      <c r="F48" s="19" t="s">
        <v>22</v>
      </c>
      <c r="G48" s="58">
        <v>322583.03999999998</v>
      </c>
      <c r="H48" s="39">
        <f>+G48*E48</f>
        <v>967749.11999999988</v>
      </c>
      <c r="I48" s="59">
        <f>+H48</f>
        <v>967749.11999999988</v>
      </c>
    </row>
    <row r="49" spans="1:9" ht="15" thickBot="1">
      <c r="A49" s="140" t="s">
        <v>24</v>
      </c>
      <c r="B49" s="140"/>
      <c r="C49" s="140"/>
      <c r="D49" s="140"/>
      <c r="E49" s="140"/>
      <c r="F49" s="140"/>
      <c r="G49" s="140"/>
      <c r="H49" s="140"/>
      <c r="I49" s="140"/>
    </row>
    <row r="50" spans="1:9" ht="71.25">
      <c r="A50" s="105">
        <v>8</v>
      </c>
      <c r="B50" s="73" t="s">
        <v>76</v>
      </c>
      <c r="C50" s="74" t="s">
        <v>50</v>
      </c>
      <c r="D50" s="75" t="s">
        <v>8</v>
      </c>
      <c r="E50" s="74">
        <v>3</v>
      </c>
      <c r="F50" s="19" t="s">
        <v>22</v>
      </c>
      <c r="G50" s="76">
        <v>322583.03999999998</v>
      </c>
      <c r="H50" s="77">
        <f>+G50*E50</f>
        <v>967749.11999999988</v>
      </c>
      <c r="I50" s="106">
        <f>+H50</f>
        <v>967749.11999999988</v>
      </c>
    </row>
    <row r="51" spans="1:9" ht="14.25">
      <c r="A51" s="135" t="s">
        <v>32</v>
      </c>
      <c r="B51" s="136"/>
      <c r="C51" s="136"/>
      <c r="D51" s="136"/>
      <c r="E51" s="136"/>
      <c r="F51" s="136"/>
      <c r="G51" s="136"/>
      <c r="H51" s="137"/>
      <c r="I51" s="78">
        <f>SUM(I7+I25+I33+I38+I42+I46+I48+I50)</f>
        <v>327629515.88</v>
      </c>
    </row>
    <row r="52" spans="1:9" ht="14.25">
      <c r="A52" s="71"/>
    </row>
    <row r="53" spans="1:9" ht="14.25">
      <c r="A53" s="71"/>
    </row>
    <row r="54" spans="1:9" ht="14.25">
      <c r="A54" s="71"/>
    </row>
    <row r="55" spans="1:9" ht="10.5" customHeight="1">
      <c r="A55" s="72"/>
    </row>
  </sheetData>
  <mergeCells count="24">
    <mergeCell ref="H1:I3"/>
    <mergeCell ref="B4:H4"/>
    <mergeCell ref="A33:A37"/>
    <mergeCell ref="B33:B37"/>
    <mergeCell ref="I33:I37"/>
    <mergeCell ref="A6:I6"/>
    <mergeCell ref="A7:A23"/>
    <mergeCell ref="B7:B23"/>
    <mergeCell ref="I7:I23"/>
    <mergeCell ref="A24:I24"/>
    <mergeCell ref="A25:A31"/>
    <mergeCell ref="B25:B31"/>
    <mergeCell ref="I25:I31"/>
    <mergeCell ref="A32:I32"/>
    <mergeCell ref="A51:H51"/>
    <mergeCell ref="A47:I47"/>
    <mergeCell ref="A49:I49"/>
    <mergeCell ref="A38:A40"/>
    <mergeCell ref="B38:B40"/>
    <mergeCell ref="I38:I40"/>
    <mergeCell ref="A41:I41"/>
    <mergeCell ref="A42:A45"/>
    <mergeCell ref="B42:B45"/>
    <mergeCell ref="I42:I45"/>
  </mergeCells>
  <pageMargins left="0.7" right="0.7" top="0.75" bottom="0.75" header="0.3" footer="0.3"/>
  <pageSetup scale="53" orientation="portrait" r:id="rId1"/>
  <colBreaks count="1" manualBreakCount="1">
    <brk id="10" max="11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15" zoomScaleNormal="100" workbookViewId="0">
      <selection activeCell="A4" sqref="A4:H4"/>
    </sheetView>
  </sheetViews>
  <sheetFormatPr defaultRowHeight="16.5"/>
  <cols>
    <col min="1" max="1" width="5.28515625" style="79" customWidth="1"/>
    <col min="2" max="2" width="28" style="79" customWidth="1"/>
    <col min="3" max="3" width="18.42578125" style="80" customWidth="1"/>
    <col min="4" max="4" width="19.7109375" style="79" customWidth="1"/>
    <col min="5" max="5" width="14.28515625" style="79" customWidth="1"/>
    <col min="6" max="6" width="16.28515625" style="81" customWidth="1"/>
    <col min="7" max="7" width="22.42578125" style="81" customWidth="1"/>
    <col min="8" max="8" width="23.7109375" style="79" customWidth="1"/>
    <col min="9" max="9" width="12" style="79" bestFit="1" customWidth="1"/>
    <col min="10" max="10" width="9.140625" style="79"/>
    <col min="11" max="11" width="18" style="79" bestFit="1" customWidth="1"/>
    <col min="12" max="16384" width="9.140625" style="79"/>
  </cols>
  <sheetData>
    <row r="1" spans="1:11" ht="15" customHeight="1">
      <c r="G1" s="155" t="s">
        <v>30</v>
      </c>
      <c r="H1" s="156"/>
    </row>
    <row r="2" spans="1:11" ht="15" customHeight="1">
      <c r="G2" s="155"/>
      <c r="H2" s="156"/>
    </row>
    <row r="3" spans="1:11" ht="48.75" customHeight="1">
      <c r="G3" s="156"/>
      <c r="H3" s="156"/>
    </row>
    <row r="4" spans="1:11" s="82" customFormat="1" ht="48.75" customHeight="1">
      <c r="A4" s="158" t="s">
        <v>34</v>
      </c>
      <c r="B4" s="158"/>
      <c r="C4" s="158"/>
      <c r="D4" s="158"/>
      <c r="E4" s="158"/>
      <c r="F4" s="158"/>
      <c r="G4" s="158"/>
      <c r="H4" s="158"/>
    </row>
    <row r="5" spans="1:11" ht="66" customHeight="1">
      <c r="A5" s="83" t="s">
        <v>0</v>
      </c>
      <c r="B5" s="84" t="s">
        <v>33</v>
      </c>
      <c r="C5" s="84" t="s">
        <v>1</v>
      </c>
      <c r="D5" s="84" t="s">
        <v>2</v>
      </c>
      <c r="E5" s="84" t="s">
        <v>3</v>
      </c>
      <c r="F5" s="85" t="s">
        <v>4</v>
      </c>
      <c r="G5" s="85" t="s">
        <v>5</v>
      </c>
      <c r="H5" s="84" t="s">
        <v>6</v>
      </c>
    </row>
    <row r="6" spans="1:11" ht="17.25" thickBot="1">
      <c r="A6" s="86"/>
      <c r="B6" s="157"/>
      <c r="C6" s="157"/>
      <c r="D6" s="157"/>
      <c r="E6" s="157"/>
      <c r="F6" s="157"/>
      <c r="G6" s="157"/>
      <c r="H6" s="157"/>
    </row>
    <row r="7" spans="1:11" ht="68.25" customHeight="1" thickBot="1">
      <c r="A7" s="87">
        <v>1</v>
      </c>
      <c r="B7" s="88" t="s">
        <v>42</v>
      </c>
      <c r="C7" s="89" t="s">
        <v>8</v>
      </c>
      <c r="D7" s="90">
        <v>1</v>
      </c>
      <c r="E7" s="91" t="s">
        <v>37</v>
      </c>
      <c r="F7" s="92">
        <v>6750000</v>
      </c>
      <c r="G7" s="92">
        <f t="shared" ref="G7:G16" si="0">+D7*F7</f>
        <v>6750000</v>
      </c>
      <c r="H7" s="159">
        <f>SUM(G7:G19)</f>
        <v>313197449.81999993</v>
      </c>
    </row>
    <row r="8" spans="1:11" ht="56.25" customHeight="1" thickBot="1">
      <c r="A8" s="87">
        <v>2</v>
      </c>
      <c r="B8" s="93" t="s">
        <v>71</v>
      </c>
      <c r="C8" s="94" t="s">
        <v>8</v>
      </c>
      <c r="D8" s="95">
        <v>1</v>
      </c>
      <c r="E8" s="91" t="s">
        <v>37</v>
      </c>
      <c r="F8" s="96">
        <v>26500000</v>
      </c>
      <c r="G8" s="92">
        <f t="shared" si="0"/>
        <v>26500000</v>
      </c>
      <c r="H8" s="160"/>
    </row>
    <row r="9" spans="1:11" ht="70.5" customHeight="1" thickBot="1">
      <c r="A9" s="87">
        <v>3</v>
      </c>
      <c r="B9" s="93" t="s">
        <v>72</v>
      </c>
      <c r="C9" s="94" t="s">
        <v>8</v>
      </c>
      <c r="D9" s="95">
        <f>6+4</f>
        <v>10</v>
      </c>
      <c r="E9" s="91" t="s">
        <v>37</v>
      </c>
      <c r="F9" s="96">
        <v>10967486.939999999</v>
      </c>
      <c r="G9" s="92">
        <f t="shared" si="0"/>
        <v>109674869.39999999</v>
      </c>
      <c r="H9" s="160"/>
    </row>
    <row r="10" spans="1:11" ht="33.75" thickBot="1">
      <c r="A10" s="87">
        <v>4</v>
      </c>
      <c r="B10" s="97" t="s">
        <v>48</v>
      </c>
      <c r="C10" s="94" t="s">
        <v>8</v>
      </c>
      <c r="D10" s="98">
        <v>6</v>
      </c>
      <c r="E10" s="91" t="s">
        <v>35</v>
      </c>
      <c r="F10" s="96">
        <v>272800</v>
      </c>
      <c r="G10" s="92">
        <f t="shared" si="0"/>
        <v>1636800</v>
      </c>
      <c r="H10" s="160"/>
    </row>
    <row r="11" spans="1:11" ht="45.75" customHeight="1" thickBot="1">
      <c r="A11" s="87">
        <v>5</v>
      </c>
      <c r="B11" s="93" t="s">
        <v>44</v>
      </c>
      <c r="C11" s="94" t="s">
        <v>8</v>
      </c>
      <c r="D11" s="95">
        <f>5+4</f>
        <v>9</v>
      </c>
      <c r="E11" s="91" t="s">
        <v>35</v>
      </c>
      <c r="F11" s="96">
        <v>475000</v>
      </c>
      <c r="G11" s="92">
        <f t="shared" si="0"/>
        <v>4275000</v>
      </c>
      <c r="H11" s="160"/>
    </row>
    <row r="12" spans="1:11" ht="59.25" customHeight="1" thickBot="1">
      <c r="A12" s="87">
        <v>6</v>
      </c>
      <c r="B12" s="93" t="s">
        <v>45</v>
      </c>
      <c r="C12" s="94" t="s">
        <v>8</v>
      </c>
      <c r="D12" s="95">
        <f>9+4</f>
        <v>13</v>
      </c>
      <c r="E12" s="91" t="s">
        <v>35</v>
      </c>
      <c r="F12" s="96">
        <v>42750</v>
      </c>
      <c r="G12" s="92">
        <f t="shared" si="0"/>
        <v>555750</v>
      </c>
      <c r="H12" s="160"/>
      <c r="K12" s="81"/>
    </row>
    <row r="13" spans="1:11" ht="50.25" customHeight="1" thickBot="1">
      <c r="A13" s="87">
        <v>7</v>
      </c>
      <c r="B13" s="93" t="s">
        <v>49</v>
      </c>
      <c r="C13" s="94" t="s">
        <v>8</v>
      </c>
      <c r="D13" s="95">
        <v>2</v>
      </c>
      <c r="E13" s="91" t="s">
        <v>37</v>
      </c>
      <c r="F13" s="96">
        <v>50403.6</v>
      </c>
      <c r="G13" s="92">
        <f t="shared" si="0"/>
        <v>100807.2</v>
      </c>
      <c r="H13" s="160"/>
    </row>
    <row r="14" spans="1:11" ht="60.75" customHeight="1" thickBot="1">
      <c r="A14" s="87">
        <v>8</v>
      </c>
      <c r="B14" s="93" t="s">
        <v>50</v>
      </c>
      <c r="C14" s="94" t="s">
        <v>8</v>
      </c>
      <c r="D14" s="95">
        <v>19</v>
      </c>
      <c r="E14" s="91" t="s">
        <v>37</v>
      </c>
      <c r="F14" s="96">
        <v>322583.03999999998</v>
      </c>
      <c r="G14" s="92">
        <f t="shared" si="0"/>
        <v>6129077.7599999998</v>
      </c>
      <c r="H14" s="160"/>
    </row>
    <row r="15" spans="1:11" ht="57.75" customHeight="1" thickBot="1">
      <c r="A15" s="87">
        <v>9</v>
      </c>
      <c r="B15" s="93" t="s">
        <v>46</v>
      </c>
      <c r="C15" s="94" t="s">
        <v>8</v>
      </c>
      <c r="D15" s="95">
        <v>3</v>
      </c>
      <c r="E15" s="91" t="s">
        <v>35</v>
      </c>
      <c r="F15" s="96">
        <v>498381.82</v>
      </c>
      <c r="G15" s="92">
        <f t="shared" si="0"/>
        <v>1495145.46</v>
      </c>
      <c r="H15" s="160"/>
    </row>
    <row r="16" spans="1:11" ht="49.5" customHeight="1" thickBot="1">
      <c r="A16" s="87">
        <v>10</v>
      </c>
      <c r="B16" s="93" t="s">
        <v>52</v>
      </c>
      <c r="C16" s="94" t="s">
        <v>8</v>
      </c>
      <c r="D16" s="93">
        <f>20+10</f>
        <v>30</v>
      </c>
      <c r="E16" s="91" t="s">
        <v>35</v>
      </c>
      <c r="F16" s="92">
        <v>38000</v>
      </c>
      <c r="G16" s="92">
        <f t="shared" si="0"/>
        <v>1140000</v>
      </c>
      <c r="H16" s="160"/>
    </row>
    <row r="17" spans="1:8" ht="76.5" customHeight="1" thickBot="1">
      <c r="A17" s="87">
        <v>11</v>
      </c>
      <c r="B17" s="93" t="s">
        <v>73</v>
      </c>
      <c r="C17" s="94" t="s">
        <v>8</v>
      </c>
      <c r="D17" s="93">
        <v>1</v>
      </c>
      <c r="E17" s="91" t="s">
        <v>35</v>
      </c>
      <c r="F17" s="92">
        <v>79000000</v>
      </c>
      <c r="G17" s="92">
        <f>+F17*D17</f>
        <v>79000000</v>
      </c>
      <c r="H17" s="160"/>
    </row>
    <row r="18" spans="1:8" ht="45" customHeight="1" thickBot="1">
      <c r="A18" s="87">
        <v>12</v>
      </c>
      <c r="B18" s="93" t="s">
        <v>74</v>
      </c>
      <c r="C18" s="94" t="s">
        <v>8</v>
      </c>
      <c r="D18" s="93">
        <v>1</v>
      </c>
      <c r="E18" s="91" t="s">
        <v>35</v>
      </c>
      <c r="F18" s="92">
        <v>8940000</v>
      </c>
      <c r="G18" s="92">
        <f>+F18*D18</f>
        <v>8940000</v>
      </c>
      <c r="H18" s="160"/>
    </row>
    <row r="19" spans="1:8" ht="49.5">
      <c r="A19" s="87">
        <v>13</v>
      </c>
      <c r="B19" s="99" t="s">
        <v>75</v>
      </c>
      <c r="C19" s="100" t="s">
        <v>8</v>
      </c>
      <c r="D19" s="99">
        <v>5</v>
      </c>
      <c r="E19" s="91" t="s">
        <v>35</v>
      </c>
      <c r="F19" s="92">
        <v>13400000</v>
      </c>
      <c r="G19" s="92">
        <f>+F19*D19</f>
        <v>67000000</v>
      </c>
      <c r="H19" s="161"/>
    </row>
    <row r="20" spans="1:8">
      <c r="A20" s="101"/>
    </row>
    <row r="21" spans="1:8">
      <c r="A21" s="101"/>
    </row>
    <row r="22" spans="1:8" ht="10.5" customHeight="1">
      <c r="A22" s="102"/>
    </row>
  </sheetData>
  <mergeCells count="4">
    <mergeCell ref="G1:H3"/>
    <mergeCell ref="B6:H6"/>
    <mergeCell ref="A4:H4"/>
    <mergeCell ref="H7:H19"/>
  </mergeCells>
  <pageMargins left="0.7" right="0.7" top="0.75" bottom="0.75" header="0.3" footer="0.3"/>
  <pageSetup scale="53" orientation="portrait" r:id="rId1"/>
  <colBreaks count="1" manualBreakCount="1">
    <brk id="9" max="11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2022-11-09T11:01:39Z</dcterms:modified>
</cp:coreProperties>
</file>