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hidePivotFieldList="1" defaultThemeVersion="124226"/>
  <bookViews>
    <workbookView xWindow="0" yWindow="0" windowWidth="14629" windowHeight="7669" tabRatio="968" firstSheet="3" activeTab="3"/>
  </bookViews>
  <sheets>
    <sheet name="Հավելված N 1" sheetId="53" r:id="rId1"/>
    <sheet name="Հավելված N 2" sheetId="52" r:id="rId2"/>
    <sheet name="Հավելված N 3" sheetId="27" r:id="rId3"/>
    <sheet name="Հավելված N 4" sheetId="32" r:id="rId4"/>
    <sheet name="Հավելված N 5" sheetId="36" r:id="rId5"/>
    <sheet name="Հավելված N 6" sheetId="35" r:id="rId6"/>
    <sheet name="Հավելված N 7" sheetId="49" r:id="rId7"/>
    <sheet name="Հավելված N 8" sheetId="51" r:id="rId8"/>
    <sheet name="Հավելված N 9" sheetId="29" r:id="rId9"/>
    <sheet name="Հավելված N 10" sheetId="56" r:id="rId10"/>
    <sheet name="Հավելված N 11" sheetId="41" r:id="rId11"/>
    <sheet name="Հավելված N 12" sheetId="46" r:id="rId12"/>
    <sheet name="Հավելված N 13" sheetId="47" r:id="rId13"/>
  </sheets>
  <definedNames>
    <definedName name="a" localSheetId="0">#REF!</definedName>
    <definedName name="a" localSheetId="9">#REF!</definedName>
    <definedName name="a" localSheetId="6">#REF!</definedName>
    <definedName name="a" localSheetId="7">#REF!</definedName>
    <definedName name="a">#REF!</definedName>
    <definedName name="AgencyCode" localSheetId="0">#REF!</definedName>
    <definedName name="AgencyCode" localSheetId="9">#REF!</definedName>
    <definedName name="AgencyCode" localSheetId="12">#REF!</definedName>
    <definedName name="AgencyCode" localSheetId="3">#REF!</definedName>
    <definedName name="AgencyCode" localSheetId="6">#REF!</definedName>
    <definedName name="AgencyCode">#REF!</definedName>
    <definedName name="AgencyName" localSheetId="0">#REF!</definedName>
    <definedName name="AgencyName" localSheetId="9">#REF!</definedName>
    <definedName name="AgencyName" localSheetId="12">#REF!</definedName>
    <definedName name="AgencyName" localSheetId="3">#REF!</definedName>
    <definedName name="AgencyName" localSheetId="6">#REF!</definedName>
    <definedName name="AgencyName">#REF!</definedName>
    <definedName name="davit" localSheetId="0">#REF!</definedName>
    <definedName name="davit" localSheetId="9">#REF!</definedName>
    <definedName name="davit" localSheetId="12">#REF!</definedName>
    <definedName name="davit" localSheetId="6">#REF!</definedName>
    <definedName name="davit">#REF!</definedName>
    <definedName name="Functional1" localSheetId="0">#REF!</definedName>
    <definedName name="Functional1" localSheetId="9">#REF!</definedName>
    <definedName name="Functional1" localSheetId="12">#REF!</definedName>
    <definedName name="Functional1" localSheetId="3">#REF!</definedName>
    <definedName name="Functional1" localSheetId="6">#REF!</definedName>
    <definedName name="Functional1">#REF!</definedName>
    <definedName name="ggg" localSheetId="0">#REF!</definedName>
    <definedName name="ggg" localSheetId="9">#REF!</definedName>
    <definedName name="ggg" localSheetId="12">#REF!</definedName>
    <definedName name="ggg" localSheetId="6">#REF!</definedName>
    <definedName name="ggg">#REF!</definedName>
    <definedName name="PANature" localSheetId="0">#REF!</definedName>
    <definedName name="PANature" localSheetId="9">#REF!</definedName>
    <definedName name="PANature" localSheetId="12">#REF!</definedName>
    <definedName name="PANature" localSheetId="3">#REF!</definedName>
    <definedName name="PANature" localSheetId="6">#REF!</definedName>
    <definedName name="PANature">#REF!</definedName>
    <definedName name="PAType" localSheetId="0">#REF!</definedName>
    <definedName name="PAType" localSheetId="9">#REF!</definedName>
    <definedName name="PAType" localSheetId="12">#REF!</definedName>
    <definedName name="PAType" localSheetId="3">#REF!</definedName>
    <definedName name="PAType" localSheetId="6">#REF!</definedName>
    <definedName name="PAType">#REF!</definedName>
    <definedName name="Performance2" localSheetId="0">#REF!</definedName>
    <definedName name="Performance2" localSheetId="9">#REF!</definedName>
    <definedName name="Performance2" localSheetId="12">#REF!</definedName>
    <definedName name="Performance2" localSheetId="3">#REF!</definedName>
    <definedName name="Performance2" localSheetId="6">#REF!</definedName>
    <definedName name="Performance2">#REF!</definedName>
    <definedName name="PerformanceType" localSheetId="0">#REF!</definedName>
    <definedName name="PerformanceType" localSheetId="9">#REF!</definedName>
    <definedName name="PerformanceType" localSheetId="12">#REF!</definedName>
    <definedName name="PerformanceType" localSheetId="3">#REF!</definedName>
    <definedName name="PerformanceType" localSheetId="6">#REF!</definedName>
    <definedName name="PerformanceType">#REF!</definedName>
    <definedName name="_xlnm.Print_Area" localSheetId="7">'Հավելված N 8'!$A$1:$I$18</definedName>
    <definedName name="_xlnm.Print_Titles" localSheetId="7">'Հավելված N 8'!$10:$11</definedName>
    <definedName name="Z_13F83A3E_B6D8_42AC_B920_567484E5956F_.wvu.Cols" localSheetId="7" hidden="1">'Հավելված N 8'!#REF!,'Հավելված N 8'!#REF!</definedName>
    <definedName name="Z_13F83A3E_B6D8_42AC_B920_567484E5956F_.wvu.PrintArea" localSheetId="7" hidden="1">'Հավելված N 8'!$A$1:$I$12</definedName>
    <definedName name="Z_15B1EF34_1112_4495_91A9_A2B9971866BB_.wvu.Cols" localSheetId="7" hidden="1">'Հավելված N 8'!#REF!</definedName>
    <definedName name="Z_28FBE60C_4D80_4C3C_B7B6_E911F1BA74D6_.wvu.Cols" localSheetId="7" hidden="1">'Հավելված N 8'!#REF!,'Հավելված N 8'!#REF!,'Հավելված N 8'!#REF!</definedName>
    <definedName name="Z_28FBE60C_4D80_4C3C_B7B6_E911F1BA74D6_.wvu.PrintArea" localSheetId="7" hidden="1">'Հավելված N 8'!$A$1:$I$12</definedName>
    <definedName name="Z_28FBE60C_4D80_4C3C_B7B6_E911F1BA74D6_.wvu.PrintTitles" localSheetId="7" hidden="1">'Հավելված N 8'!#REF!</definedName>
    <definedName name="Z_6E1D33A1_9AEB_4C8B_97E5_3DA8F987F057_.wvu.PrintArea" localSheetId="7" hidden="1">'Հավելված N 8'!$A$1:$I$12</definedName>
    <definedName name="Z_6E1D33A1_9AEB_4C8B_97E5_3DA8F987F057_.wvu.Rows" localSheetId="7" hidden="1">'Հավելված N 8'!$1:$2</definedName>
    <definedName name="Z_7F2E6424_D063_4EBF_A186_A35F70A8524B_.wvu.PrintArea" localSheetId="7" hidden="1">'Հավելված N 8'!$A$1:$I$12</definedName>
    <definedName name="Z_7F2E6424_D063_4EBF_A186_A35F70A8524B_.wvu.Rows" localSheetId="7" hidden="1">'Հավելված N 8'!$1:$2</definedName>
    <definedName name="Z_DE3A1748_A9E6_4267_90C4_BD50F66A61E4_.wvu.PrintArea" localSheetId="7" hidden="1">'Հավելված N 8'!$A$1:$I$12</definedName>
    <definedName name="Z_DE3A1748_A9E6_4267_90C4_BD50F66A61E4_.wvu.Rows" localSheetId="7" hidden="1">'Հավելված N 8'!$1:$2</definedName>
    <definedName name="Հավելված" localSheetId="0">#REF!</definedName>
    <definedName name="Հավելված" localSheetId="9">#REF!</definedName>
    <definedName name="Հավելված" localSheetId="12">#REF!</definedName>
    <definedName name="Հավելված" localSheetId="6">#REF!</definedName>
    <definedName name="Հավելված" localSheetId="7">#REF!</definedName>
    <definedName name="Հավելված">#REF!</definedName>
    <definedName name="Մաս" localSheetId="0">#REF!</definedName>
    <definedName name="Մաս" localSheetId="9">#REF!</definedName>
    <definedName name="Մաս" localSheetId="12">#REF!</definedName>
    <definedName name="Մաս" localSheetId="6">#REF!</definedName>
    <definedName name="Մաս">#REF!</definedName>
    <definedName name="շախմատիստ" localSheetId="0">#REF!</definedName>
    <definedName name="շախմատիստ" localSheetId="9">#REF!</definedName>
    <definedName name="շախմատիստ" localSheetId="12">#REF!</definedName>
    <definedName name="շախմատիստ" localSheetId="6">#REF!</definedName>
    <definedName name="շախմատիստ">#REF!</definedName>
  </definedNames>
  <calcPr calcId="125725"/>
</workbook>
</file>

<file path=xl/calcChain.xml><?xml version="1.0" encoding="utf-8"?>
<calcChain xmlns="http://schemas.openxmlformats.org/spreadsheetml/2006/main">
  <c r="F55" i="35"/>
  <c r="F53" s="1"/>
  <c r="E55"/>
  <c r="F78"/>
  <c r="F77"/>
  <c r="F75"/>
  <c r="F74" s="1"/>
  <c r="F59"/>
  <c r="F60"/>
  <c r="F61"/>
  <c r="F62"/>
  <c r="F63"/>
  <c r="F64"/>
  <c r="F65"/>
  <c r="F66"/>
  <c r="F67"/>
  <c r="F68"/>
  <c r="F69"/>
  <c r="F70"/>
  <c r="F71"/>
  <c r="F72"/>
  <c r="F73"/>
  <c r="F58"/>
  <c r="F57"/>
  <c r="E57"/>
  <c r="E74"/>
  <c r="F76"/>
  <c r="E76"/>
  <c r="I176" i="41"/>
  <c r="I169"/>
  <c r="I149"/>
  <c r="I127"/>
  <c r="I124"/>
  <c r="I123"/>
  <c r="I112"/>
  <c r="H53" i="47"/>
  <c r="G53"/>
  <c r="H25" i="36"/>
  <c r="I177" i="41"/>
  <c r="I178"/>
  <c r="H27" i="36"/>
  <c r="I181" i="41"/>
  <c r="I180"/>
  <c r="I179"/>
  <c r="I164"/>
  <c r="I168"/>
  <c r="I166"/>
  <c r="I167"/>
  <c r="I148" l="1"/>
  <c r="I147" s="1"/>
  <c r="I10" s="1"/>
  <c r="H52" i="47"/>
  <c r="H51" s="1"/>
  <c r="H50" s="1"/>
  <c r="G52"/>
  <c r="G51" s="1"/>
  <c r="G50" s="1"/>
  <c r="I165" i="41"/>
  <c r="F38" i="36"/>
  <c r="G38"/>
  <c r="H38"/>
  <c r="E38"/>
  <c r="F40"/>
  <c r="G40"/>
  <c r="H40"/>
  <c r="E40"/>
  <c r="F57"/>
  <c r="G57"/>
  <c r="D57" s="1"/>
  <c r="H57"/>
  <c r="E57"/>
  <c r="F59"/>
  <c r="G59"/>
  <c r="D59" s="1"/>
  <c r="H59"/>
  <c r="E59"/>
  <c r="D56"/>
  <c r="I162" i="41" l="1"/>
  <c r="I163"/>
  <c r="I126"/>
  <c r="I125" s="1"/>
  <c r="I146"/>
  <c r="I145"/>
  <c r="I144"/>
  <c r="I143"/>
  <c r="I142"/>
  <c r="I141"/>
  <c r="I140"/>
  <c r="I139"/>
  <c r="I138"/>
  <c r="I137"/>
  <c r="I136"/>
  <c r="I135" l="1"/>
  <c r="I134" l="1"/>
  <c r="I133"/>
  <c r="I132"/>
  <c r="I131"/>
  <c r="I130" l="1"/>
  <c r="I129" s="1"/>
  <c r="H65" i="36" s="1"/>
  <c r="I128" i="41"/>
  <c r="H174" i="36"/>
  <c r="I156" i="41"/>
  <c r="I155"/>
  <c r="H173" i="36"/>
  <c r="I151" i="41"/>
  <c r="I154"/>
  <c r="I153"/>
  <c r="H172" i="36"/>
  <c r="I152" i="41"/>
  <c r="I150"/>
  <c r="I115"/>
  <c r="H73" i="36" s="1"/>
  <c r="I116" i="41"/>
  <c r="I114" l="1"/>
  <c r="I113" s="1"/>
  <c r="G10" i="49"/>
  <c r="E206" i="35"/>
  <c r="E204" s="1"/>
  <c r="G106" i="32" s="1"/>
  <c r="E169" i="36"/>
  <c r="E182" i="35"/>
  <c r="E179"/>
  <c r="E176"/>
  <c r="H153" i="36"/>
  <c r="F147"/>
  <c r="G147"/>
  <c r="H147"/>
  <c r="E147"/>
  <c r="D149"/>
  <c r="F178" i="35" s="1"/>
  <c r="E151"/>
  <c r="E149" s="1"/>
  <c r="G142" i="32" s="1"/>
  <c r="G123" i="47" s="1"/>
  <c r="G122" s="1"/>
  <c r="G121" s="1"/>
  <c r="G120" s="1"/>
  <c r="G119" s="1"/>
  <c r="G117" s="1"/>
  <c r="G115" s="1"/>
  <c r="G113" s="1"/>
  <c r="G111" s="1"/>
  <c r="G109" s="1"/>
  <c r="G107" s="1"/>
  <c r="G105" s="1"/>
  <c r="E188" i="35"/>
  <c r="E174"/>
  <c r="E172"/>
  <c r="E95"/>
  <c r="E116"/>
  <c r="E114"/>
  <c r="E112"/>
  <c r="E110"/>
  <c r="E108"/>
  <c r="E106"/>
  <c r="E104"/>
  <c r="E102"/>
  <c r="E100"/>
  <c r="E98"/>
  <c r="E83"/>
  <c r="E33"/>
  <c r="E31"/>
  <c r="F171" i="36"/>
  <c r="F169" s="1"/>
  <c r="G171"/>
  <c r="G169" s="1"/>
  <c r="H171"/>
  <c r="H169" s="1"/>
  <c r="E171"/>
  <c r="D174"/>
  <c r="F209" i="35" s="1"/>
  <c r="D173" i="36"/>
  <c r="F208" i="35" s="1"/>
  <c r="D172" i="36"/>
  <c r="F207" i="35" s="1"/>
  <c r="F153" i="36"/>
  <c r="G153"/>
  <c r="E153"/>
  <c r="H159"/>
  <c r="G159"/>
  <c r="F159"/>
  <c r="E159"/>
  <c r="F122"/>
  <c r="G122"/>
  <c r="H122"/>
  <c r="E122"/>
  <c r="D142"/>
  <c r="D141"/>
  <c r="F170" i="35" s="1"/>
  <c r="D140" i="36"/>
  <c r="F169" i="35" s="1"/>
  <c r="D139" i="36"/>
  <c r="F168" i="35" s="1"/>
  <c r="D138" i="36"/>
  <c r="D137"/>
  <c r="F166" i="35" s="1"/>
  <c r="D136" i="36"/>
  <c r="F165" i="35" s="1"/>
  <c r="D135" i="36"/>
  <c r="F164" i="35" s="1"/>
  <c r="D134" i="36"/>
  <c r="F163" i="35" s="1"/>
  <c r="D144" i="36"/>
  <c r="F173" i="35" s="1"/>
  <c r="F172" s="1"/>
  <c r="H143" i="36"/>
  <c r="G143"/>
  <c r="F143"/>
  <c r="E143"/>
  <c r="F145"/>
  <c r="G145"/>
  <c r="H145"/>
  <c r="E145"/>
  <c r="D133"/>
  <c r="F162" i="35" s="1"/>
  <c r="D148" i="36"/>
  <c r="F177" i="35" s="1"/>
  <c r="D160" i="36"/>
  <c r="D158"/>
  <c r="F187" i="35" s="1"/>
  <c r="D157" i="36"/>
  <c r="F186" i="35" s="1"/>
  <c r="D156" i="36"/>
  <c r="F185" i="35" s="1"/>
  <c r="D155" i="36"/>
  <c r="F184" i="35" s="1"/>
  <c r="D154" i="36"/>
  <c r="F183" i="35" s="1"/>
  <c r="D146" i="36"/>
  <c r="F189" i="35" s="1"/>
  <c r="F188" s="1"/>
  <c r="F150" i="36"/>
  <c r="G150"/>
  <c r="H150"/>
  <c r="E150"/>
  <c r="D152"/>
  <c r="F181" i="35" s="1"/>
  <c r="D151" i="36"/>
  <c r="F180" i="35" s="1"/>
  <c r="D127" i="36"/>
  <c r="F156" i="35" s="1"/>
  <c r="D128" i="36"/>
  <c r="F157" i="35" s="1"/>
  <c r="D129" i="36"/>
  <c r="F158" i="35" s="1"/>
  <c r="D130" i="36"/>
  <c r="F159" i="35" s="1"/>
  <c r="D131" i="36"/>
  <c r="F160" i="35" s="1"/>
  <c r="D132" i="36"/>
  <c r="F161" i="35" s="1"/>
  <c r="D126" i="36"/>
  <c r="F155" i="35" s="1"/>
  <c r="D125" i="36"/>
  <c r="F154" i="35" s="1"/>
  <c r="D124" i="36"/>
  <c r="F153" i="35" s="1"/>
  <c r="D123" i="36"/>
  <c r="F152" i="35" s="1"/>
  <c r="H93" i="36"/>
  <c r="G93"/>
  <c r="F93"/>
  <c r="E93"/>
  <c r="H91"/>
  <c r="G91"/>
  <c r="F91"/>
  <c r="E91"/>
  <c r="H89"/>
  <c r="G89"/>
  <c r="F89"/>
  <c r="E89"/>
  <c r="H87"/>
  <c r="G87"/>
  <c r="F87"/>
  <c r="E87"/>
  <c r="H85"/>
  <c r="G85"/>
  <c r="F85"/>
  <c r="E85"/>
  <c r="H83"/>
  <c r="G83"/>
  <c r="F83"/>
  <c r="E83"/>
  <c r="H81"/>
  <c r="G81"/>
  <c r="F81"/>
  <c r="E81"/>
  <c r="H77"/>
  <c r="G77"/>
  <c r="F77"/>
  <c r="E77"/>
  <c r="H79"/>
  <c r="G79"/>
  <c r="F79"/>
  <c r="E79"/>
  <c r="F75"/>
  <c r="G75"/>
  <c r="H75"/>
  <c r="E75"/>
  <c r="F72"/>
  <c r="G72"/>
  <c r="H72"/>
  <c r="E72"/>
  <c r="D94"/>
  <c r="F117" i="35" s="1"/>
  <c r="F116" s="1"/>
  <c r="D92" i="36"/>
  <c r="F115" i="35" s="1"/>
  <c r="F114" s="1"/>
  <c r="D90" i="36"/>
  <c r="F113" i="35" s="1"/>
  <c r="F112" s="1"/>
  <c r="D88" i="36"/>
  <c r="F111" i="35" s="1"/>
  <c r="F110" s="1"/>
  <c r="D86" i="36"/>
  <c r="F109" i="35" s="1"/>
  <c r="F108" s="1"/>
  <c r="D84" i="36"/>
  <c r="F107" i="35" s="1"/>
  <c r="F106" s="1"/>
  <c r="D82" i="36"/>
  <c r="F105" i="35" s="1"/>
  <c r="F104" s="1"/>
  <c r="D78" i="36"/>
  <c r="F101" i="35" s="1"/>
  <c r="F100" s="1"/>
  <c r="D80" i="36"/>
  <c r="F103" i="35" s="1"/>
  <c r="F102" s="1"/>
  <c r="D76" i="36"/>
  <c r="F99" i="35" s="1"/>
  <c r="F98" s="1"/>
  <c r="D74" i="36"/>
  <c r="F97" i="35" s="1"/>
  <c r="D73" i="36"/>
  <c r="F96" i="35" s="1"/>
  <c r="F64" i="36"/>
  <c r="G64"/>
  <c r="G62" s="1"/>
  <c r="H64"/>
  <c r="H62" s="1"/>
  <c r="E64"/>
  <c r="D65"/>
  <c r="F84" i="35" s="1"/>
  <c r="F83" s="1"/>
  <c r="D42" i="36"/>
  <c r="D43"/>
  <c r="D44"/>
  <c r="D45"/>
  <c r="D46"/>
  <c r="D47"/>
  <c r="D48"/>
  <c r="D49"/>
  <c r="D50"/>
  <c r="D51"/>
  <c r="D52"/>
  <c r="D53"/>
  <c r="D60"/>
  <c r="D61"/>
  <c r="D54"/>
  <c r="D55"/>
  <c r="D58"/>
  <c r="D41"/>
  <c r="E24"/>
  <c r="D27"/>
  <c r="F34" i="35" s="1"/>
  <c r="F33" s="1"/>
  <c r="H26" i="36"/>
  <c r="G26"/>
  <c r="E26"/>
  <c r="D25"/>
  <c r="F32" i="35" s="1"/>
  <c r="F31" s="1"/>
  <c r="H24" i="36"/>
  <c r="H22" s="1"/>
  <c r="G24"/>
  <c r="G22" s="1"/>
  <c r="F47" i="35"/>
  <c r="F45" s="1"/>
  <c r="E47"/>
  <c r="E45" s="1"/>
  <c r="I159" i="41"/>
  <c r="I158" s="1"/>
  <c r="E202" i="35" l="1"/>
  <c r="E120" i="36"/>
  <c r="F175" i="35"/>
  <c r="F174" s="1"/>
  <c r="F206"/>
  <c r="F204" s="1"/>
  <c r="D169" i="36"/>
  <c r="F182" i="35"/>
  <c r="F179"/>
  <c r="F176"/>
  <c r="D147" i="36"/>
  <c r="F120"/>
  <c r="F171" i="35"/>
  <c r="F167"/>
  <c r="G120" i="36"/>
  <c r="H120"/>
  <c r="E93" i="35"/>
  <c r="F95"/>
  <c r="F93" s="1"/>
  <c r="F29"/>
  <c r="E29"/>
  <c r="D159" i="36"/>
  <c r="D91"/>
  <c r="D143"/>
  <c r="H70"/>
  <c r="D93"/>
  <c r="D153"/>
  <c r="D85"/>
  <c r="E70"/>
  <c r="D77"/>
  <c r="D87"/>
  <c r="D89"/>
  <c r="D145"/>
  <c r="G70"/>
  <c r="F70"/>
  <c r="D81"/>
  <c r="D79"/>
  <c r="D75"/>
  <c r="D83"/>
  <c r="E22"/>
  <c r="D72"/>
  <c r="D40"/>
  <c r="F24"/>
  <c r="F26"/>
  <c r="I19" i="41"/>
  <c r="E51" i="35"/>
  <c r="E49" s="1"/>
  <c r="E43" s="1"/>
  <c r="G37" i="36"/>
  <c r="D37" s="1"/>
  <c r="F52" i="35" s="1"/>
  <c r="F51" s="1"/>
  <c r="F49" s="1"/>
  <c r="H123" i="32" s="1"/>
  <c r="H122" s="1"/>
  <c r="H36" i="36"/>
  <c r="H34" s="1"/>
  <c r="H32" s="1"/>
  <c r="E36"/>
  <c r="E34" s="1"/>
  <c r="E32" s="1"/>
  <c r="E39" i="35"/>
  <c r="E37" s="1"/>
  <c r="E31" i="36"/>
  <c r="D31" s="1"/>
  <c r="F40" i="35" s="1"/>
  <c r="F39" s="1"/>
  <c r="F37" s="1"/>
  <c r="H30" i="36"/>
  <c r="H28" s="1"/>
  <c r="G30"/>
  <c r="G28" s="1"/>
  <c r="F30"/>
  <c r="F28" s="1"/>
  <c r="E27" i="35" l="1"/>
  <c r="G175" i="32"/>
  <c r="E91" i="35"/>
  <c r="G52" i="32"/>
  <c r="F27" i="35"/>
  <c r="H175" i="32"/>
  <c r="H106"/>
  <c r="F202" i="35"/>
  <c r="F91"/>
  <c r="H52" i="32"/>
  <c r="F151" i="35"/>
  <c r="F149" s="1"/>
  <c r="H142" i="32" s="1"/>
  <c r="H123" i="47" s="1"/>
  <c r="H122" s="1"/>
  <c r="H121" s="1"/>
  <c r="H120" s="1"/>
  <c r="H119" s="1"/>
  <c r="H117" s="1"/>
  <c r="H115" s="1"/>
  <c r="H113" s="1"/>
  <c r="H111" s="1"/>
  <c r="H109" s="1"/>
  <c r="H107" s="1"/>
  <c r="H105" s="1"/>
  <c r="D70" i="36"/>
  <c r="D24"/>
  <c r="F22"/>
  <c r="D22" s="1"/>
  <c r="D26"/>
  <c r="G123" i="32"/>
  <c r="G122" s="1"/>
  <c r="G36" i="36"/>
  <c r="G34" s="1"/>
  <c r="G32" s="1"/>
  <c r="F36"/>
  <c r="F34" s="1"/>
  <c r="F32" s="1"/>
  <c r="H184" i="32"/>
  <c r="H183" s="1"/>
  <c r="H182" s="1"/>
  <c r="H181" s="1"/>
  <c r="H180" s="1"/>
  <c r="F35" i="35"/>
  <c r="G184" i="32"/>
  <c r="G183" s="1"/>
  <c r="G182" s="1"/>
  <c r="G181" s="1"/>
  <c r="G180" s="1"/>
  <c r="E35" i="35"/>
  <c r="E30" i="36"/>
  <c r="D36" l="1"/>
  <c r="D30"/>
  <c r="E28"/>
  <c r="D28" l="1"/>
  <c r="I201" i="41"/>
  <c r="I199" l="1"/>
  <c r="I198" s="1"/>
  <c r="E194" i="36"/>
  <c r="D194" s="1"/>
  <c r="E193"/>
  <c r="D193" s="1"/>
  <c r="H192"/>
  <c r="H190" s="1"/>
  <c r="G192"/>
  <c r="G190" s="1"/>
  <c r="F192"/>
  <c r="F190" s="1"/>
  <c r="I272" i="41"/>
  <c r="I268" s="1"/>
  <c r="I269"/>
  <c r="F178" i="36"/>
  <c r="D178" s="1"/>
  <c r="F219" i="35" s="1"/>
  <c r="F218" s="1"/>
  <c r="F216" s="1"/>
  <c r="H244" i="32" s="1"/>
  <c r="H177" i="36"/>
  <c r="G177"/>
  <c r="E177"/>
  <c r="I257" i="41"/>
  <c r="I256" s="1"/>
  <c r="F239" i="35" l="1"/>
  <c r="E239"/>
  <c r="F238"/>
  <c r="E238"/>
  <c r="E192" i="36"/>
  <c r="E190" s="1"/>
  <c r="E218" i="35"/>
  <c r="E216" s="1"/>
  <c r="G244" i="32" s="1"/>
  <c r="G243" s="1"/>
  <c r="G242" s="1"/>
  <c r="G241" s="1"/>
  <c r="G240" s="1"/>
  <c r="G238" s="1"/>
  <c r="D278" i="56" s="1"/>
  <c r="F177" i="36"/>
  <c r="F237" i="35" l="1"/>
  <c r="F235" s="1"/>
  <c r="H269" i="32" s="1"/>
  <c r="H268" s="1"/>
  <c r="H267" s="1"/>
  <c r="H266" s="1"/>
  <c r="H265" s="1"/>
  <c r="H263" s="1"/>
  <c r="E299" i="56" s="1"/>
  <c r="E237" i="35"/>
  <c r="E235" s="1"/>
  <c r="D192" i="36"/>
  <c r="D177"/>
  <c r="H261" i="32" l="1"/>
  <c r="E188" i="27" s="1"/>
  <c r="E233" i="35"/>
  <c r="G269" i="32"/>
  <c r="G268" s="1"/>
  <c r="G267" s="1"/>
  <c r="G266" s="1"/>
  <c r="G265" s="1"/>
  <c r="G263" s="1"/>
  <c r="H16" i="51"/>
  <c r="E16"/>
  <c r="I27"/>
  <c r="H27"/>
  <c r="G27" s="1"/>
  <c r="F27"/>
  <c r="E27"/>
  <c r="D27" s="1"/>
  <c r="G35"/>
  <c r="D35"/>
  <c r="I34"/>
  <c r="H34"/>
  <c r="G34"/>
  <c r="F34"/>
  <c r="F33" s="1"/>
  <c r="F32" s="1"/>
  <c r="F31" s="1"/>
  <c r="F29" s="1"/>
  <c r="E34"/>
  <c r="D34" s="1"/>
  <c r="I33"/>
  <c r="I32" s="1"/>
  <c r="I31" s="1"/>
  <c r="I29" s="1"/>
  <c r="H33"/>
  <c r="H32" s="1"/>
  <c r="E33"/>
  <c r="E32" s="1"/>
  <c r="I18"/>
  <c r="H18"/>
  <c r="G18" s="1"/>
  <c r="F18"/>
  <c r="E18"/>
  <c r="I20"/>
  <c r="H20"/>
  <c r="G20" s="1"/>
  <c r="I23"/>
  <c r="I22" s="1"/>
  <c r="G22" s="1"/>
  <c r="I24"/>
  <c r="I25"/>
  <c r="H22"/>
  <c r="H23"/>
  <c r="H24"/>
  <c r="H25"/>
  <c r="G23"/>
  <c r="G24"/>
  <c r="G25"/>
  <c r="F20"/>
  <c r="E20"/>
  <c r="F24"/>
  <c r="F23" s="1"/>
  <c r="E22"/>
  <c r="E23"/>
  <c r="E24"/>
  <c r="F25"/>
  <c r="E25"/>
  <c r="D25" s="1"/>
  <c r="D20"/>
  <c r="D26"/>
  <c r="G26"/>
  <c r="G261" i="32" l="1"/>
  <c r="D188" i="27" s="1"/>
  <c r="D299" i="56"/>
  <c r="H31" i="51"/>
  <c r="G32"/>
  <c r="D32"/>
  <c r="E31"/>
  <c r="D33"/>
  <c r="G33"/>
  <c r="D18"/>
  <c r="F22"/>
  <c r="D22" s="1"/>
  <c r="D23"/>
  <c r="D24"/>
  <c r="E29" l="1"/>
  <c r="D29" s="1"/>
  <c r="D31"/>
  <c r="H29"/>
  <c r="G29" s="1"/>
  <c r="G31"/>
  <c r="E195" i="35" l="1"/>
  <c r="E194" s="1"/>
  <c r="E192" s="1"/>
  <c r="E190" s="1"/>
  <c r="E147" s="1"/>
  <c r="G164" i="36"/>
  <c r="G163" s="1"/>
  <c r="G161" s="1"/>
  <c r="I247" i="41"/>
  <c r="I246" s="1"/>
  <c r="F163" i="36"/>
  <c r="F161" s="1"/>
  <c r="H163"/>
  <c r="H161" s="1"/>
  <c r="E163"/>
  <c r="F69"/>
  <c r="F68" s="1"/>
  <c r="F66" s="1"/>
  <c r="I207" i="41"/>
  <c r="I205"/>
  <c r="H68" i="36"/>
  <c r="H66" s="1"/>
  <c r="G68"/>
  <c r="G66" s="1"/>
  <c r="E68"/>
  <c r="F168"/>
  <c r="F167" s="1"/>
  <c r="F165" s="1"/>
  <c r="I251" i="41"/>
  <c r="I253"/>
  <c r="H167" i="36"/>
  <c r="H165" s="1"/>
  <c r="G167"/>
  <c r="G165" s="1"/>
  <c r="E167"/>
  <c r="E165" s="1"/>
  <c r="E119"/>
  <c r="E118" s="1"/>
  <c r="E117"/>
  <c r="D117" s="1"/>
  <c r="E143" i="35" s="1"/>
  <c r="E115" i="36"/>
  <c r="E114" s="1"/>
  <c r="E113"/>
  <c r="D113" s="1"/>
  <c r="E140" i="35" s="1"/>
  <c r="E112" i="36"/>
  <c r="E110"/>
  <c r="E109" s="1"/>
  <c r="E106"/>
  <c r="E104"/>
  <c r="E103" s="1"/>
  <c r="E102"/>
  <c r="E101" s="1"/>
  <c r="E108"/>
  <c r="D108" s="1"/>
  <c r="F135" i="35" s="1"/>
  <c r="E107" i="36"/>
  <c r="D107" s="1"/>
  <c r="F105"/>
  <c r="G105"/>
  <c r="H105"/>
  <c r="I223" i="41"/>
  <c r="I211"/>
  <c r="F111" i="36"/>
  <c r="G111"/>
  <c r="H111"/>
  <c r="H118"/>
  <c r="G118"/>
  <c r="F118"/>
  <c r="H116"/>
  <c r="G116"/>
  <c r="F116"/>
  <c r="H114"/>
  <c r="G114"/>
  <c r="F114"/>
  <c r="H109"/>
  <c r="G109"/>
  <c r="F109"/>
  <c r="H103"/>
  <c r="G103"/>
  <c r="F103"/>
  <c r="F101"/>
  <c r="G101"/>
  <c r="H101"/>
  <c r="E189"/>
  <c r="E187"/>
  <c r="E186"/>
  <c r="I260" i="41"/>
  <c r="I267"/>
  <c r="I265"/>
  <c r="G99" i="36" l="1"/>
  <c r="D34"/>
  <c r="D38"/>
  <c r="F99"/>
  <c r="H99"/>
  <c r="G217" i="32"/>
  <c r="G216" s="1"/>
  <c r="G215" s="1"/>
  <c r="G214" s="1"/>
  <c r="G213" s="1"/>
  <c r="G211" s="1"/>
  <c r="D252" i="56" s="1"/>
  <c r="D115" i="36"/>
  <c r="F142" i="35" s="1"/>
  <c r="F141" s="1"/>
  <c r="I204" i="41"/>
  <c r="F140" i="35"/>
  <c r="F134"/>
  <c r="I250" i="41"/>
  <c r="F144" i="35"/>
  <c r="F143" s="1"/>
  <c r="I210" i="41"/>
  <c r="D69" i="36"/>
  <c r="I264" i="41"/>
  <c r="I259" s="1"/>
  <c r="D163" i="36"/>
  <c r="D164"/>
  <c r="F195" i="35" s="1"/>
  <c r="F194" s="1"/>
  <c r="F192" s="1"/>
  <c r="E161" i="36"/>
  <c r="D161" s="1"/>
  <c r="D68"/>
  <c r="E66"/>
  <c r="D66" s="1"/>
  <c r="E111"/>
  <c r="D111" s="1"/>
  <c r="D167"/>
  <c r="D168"/>
  <c r="D165"/>
  <c r="D112"/>
  <c r="E105"/>
  <c r="D105" s="1"/>
  <c r="D110"/>
  <c r="E116"/>
  <c r="D116" s="1"/>
  <c r="D118"/>
  <c r="D119"/>
  <c r="D114"/>
  <c r="D106"/>
  <c r="D103"/>
  <c r="D109"/>
  <c r="D102"/>
  <c r="D104"/>
  <c r="D101"/>
  <c r="E185"/>
  <c r="G209" i="32" l="1"/>
  <c r="D144" i="27" s="1"/>
  <c r="D176" i="29" s="1"/>
  <c r="E142" i="35"/>
  <c r="E141" s="1"/>
  <c r="E129"/>
  <c r="E128" s="1"/>
  <c r="F129"/>
  <c r="F128" s="1"/>
  <c r="E137"/>
  <c r="E136" s="1"/>
  <c r="F137"/>
  <c r="F136" s="1"/>
  <c r="E131"/>
  <c r="E130" s="1"/>
  <c r="F131"/>
  <c r="F130" s="1"/>
  <c r="F133"/>
  <c r="F132" s="1"/>
  <c r="E133"/>
  <c r="E132" s="1"/>
  <c r="F90"/>
  <c r="F89" s="1"/>
  <c r="F87" s="1"/>
  <c r="E90"/>
  <c r="E89" s="1"/>
  <c r="E87" s="1"/>
  <c r="F139"/>
  <c r="F138" s="1"/>
  <c r="E139"/>
  <c r="E138" s="1"/>
  <c r="F190"/>
  <c r="F147" s="1"/>
  <c r="H217" i="32"/>
  <c r="H216" s="1"/>
  <c r="H215" s="1"/>
  <c r="H214" s="1"/>
  <c r="H213" s="1"/>
  <c r="H211" s="1"/>
  <c r="E146" i="35"/>
  <c r="E145" s="1"/>
  <c r="F146"/>
  <c r="F145" s="1"/>
  <c r="F201"/>
  <c r="E201"/>
  <c r="E200" s="1"/>
  <c r="E198" s="1"/>
  <c r="E99" i="36"/>
  <c r="E62" l="1"/>
  <c r="F200" i="35"/>
  <c r="F198" s="1"/>
  <c r="H226" i="32" s="1"/>
  <c r="H225" s="1"/>
  <c r="H224" s="1"/>
  <c r="H223" s="1"/>
  <c r="H222" s="1"/>
  <c r="H220" s="1"/>
  <c r="H243"/>
  <c r="H242" s="1"/>
  <c r="H241" s="1"/>
  <c r="H240" s="1"/>
  <c r="H238" s="1"/>
  <c r="E278" i="56" s="1"/>
  <c r="H209" i="32"/>
  <c r="E144" i="27" s="1"/>
  <c r="E252" i="56"/>
  <c r="E126" i="35"/>
  <c r="G206" i="32" s="1"/>
  <c r="G205" s="1"/>
  <c r="G204" s="1"/>
  <c r="G203" s="1"/>
  <c r="G202" s="1"/>
  <c r="G200" s="1"/>
  <c r="F85" i="35"/>
  <c r="H195" i="32"/>
  <c r="H194" s="1"/>
  <c r="H193" s="1"/>
  <c r="H192" s="1"/>
  <c r="H191" s="1"/>
  <c r="H189" s="1"/>
  <c r="E196" i="35"/>
  <c r="G226" i="32"/>
  <c r="G225" s="1"/>
  <c r="G224" s="1"/>
  <c r="G223" s="1"/>
  <c r="G222" s="1"/>
  <c r="G220" s="1"/>
  <c r="E85" i="35"/>
  <c r="G195" i="32"/>
  <c r="G194" s="1"/>
  <c r="G193" s="1"/>
  <c r="G192" s="1"/>
  <c r="G191" s="1"/>
  <c r="F126" i="35"/>
  <c r="D99" i="36"/>
  <c r="E53" i="35" l="1"/>
  <c r="F196"/>
  <c r="E124"/>
  <c r="G218" i="32"/>
  <c r="D263" i="56"/>
  <c r="H218" i="32"/>
  <c r="E263" i="56"/>
  <c r="H187" i="32"/>
  <c r="E224" i="56"/>
  <c r="G198" i="32"/>
  <c r="D238" i="56"/>
  <c r="E176" i="29"/>
  <c r="F124" i="35"/>
  <c r="H206" i="32"/>
  <c r="H205" s="1"/>
  <c r="H204" s="1"/>
  <c r="H203" s="1"/>
  <c r="H202" s="1"/>
  <c r="H200" s="1"/>
  <c r="G76" l="1"/>
  <c r="G89" i="47" s="1"/>
  <c r="G88" s="1"/>
  <c r="G87" s="1"/>
  <c r="G86" s="1"/>
  <c r="G85" s="1"/>
  <c r="G83" s="1"/>
  <c r="G81" s="1"/>
  <c r="G79" s="1"/>
  <c r="G77" s="1"/>
  <c r="G75" s="1"/>
  <c r="G196" i="32"/>
  <c r="D118" i="27"/>
  <c r="H207" i="32"/>
  <c r="E150" i="27"/>
  <c r="H198" i="32"/>
  <c r="E238" i="56"/>
  <c r="H185" i="32"/>
  <c r="H178" s="1"/>
  <c r="E86" i="27"/>
  <c r="G207" i="32"/>
  <c r="D150" i="27"/>
  <c r="D189" i="36"/>
  <c r="H188"/>
  <c r="G188"/>
  <c r="F188"/>
  <c r="E188"/>
  <c r="E183" s="1"/>
  <c r="D187"/>
  <c r="D186"/>
  <c r="H185"/>
  <c r="G185"/>
  <c r="F21"/>
  <c r="I193" i="41"/>
  <c r="I195"/>
  <c r="H183" i="36" l="1"/>
  <c r="G183"/>
  <c r="E211" i="56"/>
  <c r="H176" i="32"/>
  <c r="E48" i="27" s="1"/>
  <c r="E59" i="29" s="1"/>
  <c r="D187"/>
  <c r="D137" i="27"/>
  <c r="D111"/>
  <c r="D148" i="29"/>
  <c r="E79" i="27"/>
  <c r="E108" i="29"/>
  <c r="E187"/>
  <c r="E137" i="27"/>
  <c r="H196" i="32"/>
  <c r="E118" i="27"/>
  <c r="F230" i="35"/>
  <c r="E230"/>
  <c r="F229"/>
  <c r="E229"/>
  <c r="E232"/>
  <c r="E231" s="1"/>
  <c r="F232"/>
  <c r="F231" s="1"/>
  <c r="I192" i="41"/>
  <c r="D188" i="36"/>
  <c r="F185"/>
  <c r="E228" i="35" l="1"/>
  <c r="E226" s="1"/>
  <c r="E224" s="1"/>
  <c r="E111" i="27"/>
  <c r="E148" i="29"/>
  <c r="F228" i="35"/>
  <c r="F226" s="1"/>
  <c r="H260" i="32" s="1"/>
  <c r="H259" s="1"/>
  <c r="H258" s="1"/>
  <c r="H257" s="1"/>
  <c r="H256" s="1"/>
  <c r="H254" s="1"/>
  <c r="F183" i="36"/>
  <c r="D183" s="1"/>
  <c r="D185"/>
  <c r="G260" i="32" l="1"/>
  <c r="G259" s="1"/>
  <c r="G258" s="1"/>
  <c r="G257" s="1"/>
  <c r="G256" s="1"/>
  <c r="G254" s="1"/>
  <c r="D289" i="56" s="1"/>
  <c r="H252" i="32"/>
  <c r="E182" i="27" s="1"/>
  <c r="E228" i="29" s="1"/>
  <c r="E289" i="56"/>
  <c r="D21" i="36"/>
  <c r="H20"/>
  <c r="G20"/>
  <c r="F20"/>
  <c r="E20"/>
  <c r="G252" i="32" l="1"/>
  <c r="D182" i="27" s="1"/>
  <c r="D228" i="29" s="1"/>
  <c r="E26" i="35"/>
  <c r="E25" s="1"/>
  <c r="E23" s="1"/>
  <c r="G166" i="32" s="1"/>
  <c r="G165" s="1"/>
  <c r="G164" s="1"/>
  <c r="G163" s="1"/>
  <c r="G162" s="1"/>
  <c r="G160" s="1"/>
  <c r="D201" i="56" s="1"/>
  <c r="F26" i="35"/>
  <c r="D20" i="36"/>
  <c r="F25" i="35" l="1"/>
  <c r="F23" s="1"/>
  <c r="H166" i="32" s="1"/>
  <c r="H165" s="1"/>
  <c r="H164" s="1"/>
  <c r="H163" s="1"/>
  <c r="H162" s="1"/>
  <c r="F180" i="36" l="1"/>
  <c r="D180" s="1"/>
  <c r="I185" i="41"/>
  <c r="I183"/>
  <c r="H179" i="36"/>
  <c r="G179"/>
  <c r="E179"/>
  <c r="F215" i="35" l="1"/>
  <c r="F214" s="1"/>
  <c r="F212" s="1"/>
  <c r="E214"/>
  <c r="E212" s="1"/>
  <c r="I182" i="41"/>
  <c r="F179" i="36"/>
  <c r="F182"/>
  <c r="I308" i="41"/>
  <c r="I307" s="1"/>
  <c r="I310"/>
  <c r="D179" i="36" l="1"/>
  <c r="G237" i="32"/>
  <c r="G236" s="1"/>
  <c r="G235" s="1"/>
  <c r="G234" s="1"/>
  <c r="G233" s="1"/>
  <c r="G231" s="1"/>
  <c r="H237"/>
  <c r="D182" i="36"/>
  <c r="H181"/>
  <c r="H175" s="1"/>
  <c r="G181"/>
  <c r="G175" s="1"/>
  <c r="E181"/>
  <c r="E175" s="1"/>
  <c r="G211"/>
  <c r="G209" s="1"/>
  <c r="F211"/>
  <c r="F209" s="1"/>
  <c r="E211"/>
  <c r="E209" s="1"/>
  <c r="D157" i="56" l="1"/>
  <c r="F223" i="35"/>
  <c r="F222" s="1"/>
  <c r="F220" s="1"/>
  <c r="E222"/>
  <c r="E220" s="1"/>
  <c r="F181" i="36"/>
  <c r="F175" s="1"/>
  <c r="D171" l="1"/>
  <c r="D150"/>
  <c r="G251" i="32"/>
  <c r="G250" s="1"/>
  <c r="G249" s="1"/>
  <c r="G248" s="1"/>
  <c r="G247" s="1"/>
  <c r="G245" s="1"/>
  <c r="E210" i="35"/>
  <c r="H251" i="32"/>
  <c r="H250" s="1"/>
  <c r="H249" s="1"/>
  <c r="H248" s="1"/>
  <c r="H247" s="1"/>
  <c r="H245" s="1"/>
  <c r="E332" i="56" s="1"/>
  <c r="F210" i="35"/>
  <c r="D181" i="36"/>
  <c r="D120" l="1"/>
  <c r="D122"/>
  <c r="D332" i="56"/>
  <c r="G229" i="32"/>
  <c r="I347" i="41"/>
  <c r="I337"/>
  <c r="I346"/>
  <c r="I345"/>
  <c r="I344"/>
  <c r="D176" i="27" l="1"/>
  <c r="I343" i="41"/>
  <c r="I341"/>
  <c r="I340"/>
  <c r="I339"/>
  <c r="I338"/>
  <c r="I336"/>
  <c r="I335"/>
  <c r="I334"/>
  <c r="D238" i="29" l="1"/>
  <c r="D217"/>
  <c r="I333" i="41"/>
  <c r="I332"/>
  <c r="I331"/>
  <c r="I342" l="1"/>
  <c r="I330"/>
  <c r="I329"/>
  <c r="I328"/>
  <c r="I327"/>
  <c r="I326"/>
  <c r="I316"/>
  <c r="I325"/>
  <c r="I324"/>
  <c r="I323"/>
  <c r="I322"/>
  <c r="I321"/>
  <c r="I319"/>
  <c r="I320"/>
  <c r="I318"/>
  <c r="I317"/>
  <c r="I315"/>
  <c r="I314" l="1"/>
  <c r="I313" l="1"/>
  <c r="I306" s="1"/>
  <c r="I305" s="1"/>
  <c r="H212" i="36"/>
  <c r="H211" l="1"/>
  <c r="D212"/>
  <c r="E260" i="35" l="1"/>
  <c r="E258" s="1"/>
  <c r="F261"/>
  <c r="F260" s="1"/>
  <c r="F258" s="1"/>
  <c r="H209" i="36"/>
  <c r="D209" s="1"/>
  <c r="D211"/>
  <c r="E256" i="35" l="1"/>
  <c r="G287" i="32"/>
  <c r="G286" s="1"/>
  <c r="G285" s="1"/>
  <c r="G284" s="1"/>
  <c r="G283" s="1"/>
  <c r="G281" s="1"/>
  <c r="F256" i="35"/>
  <c r="H287" i="32"/>
  <c r="H286" s="1"/>
  <c r="H285" s="1"/>
  <c r="H284" s="1"/>
  <c r="H283" s="1"/>
  <c r="H281" s="1"/>
  <c r="E343" i="56" l="1"/>
  <c r="H279" i="32"/>
  <c r="E200" i="27" s="1"/>
  <c r="E260" i="29" s="1"/>
  <c r="G279" i="32"/>
  <c r="D343" i="56"/>
  <c r="D200" i="27" l="1"/>
  <c r="D260" i="29" l="1"/>
  <c r="G141" i="32"/>
  <c r="G140" s="1"/>
  <c r="G139" s="1"/>
  <c r="G138" s="1"/>
  <c r="H141" l="1"/>
  <c r="H140" s="1"/>
  <c r="H139" s="1"/>
  <c r="H138" s="1"/>
  <c r="G298" l="1"/>
  <c r="G307"/>
  <c r="I16" i="51"/>
  <c r="F16"/>
  <c r="F15" l="1"/>
  <c r="F14" s="1"/>
  <c r="F12" s="1"/>
  <c r="I15"/>
  <c r="I14" s="1"/>
  <c r="I12" s="1"/>
  <c r="D16" l="1"/>
  <c r="E15"/>
  <c r="E14" s="1"/>
  <c r="E12" s="1"/>
  <c r="D12" s="1"/>
  <c r="B14" i="52" s="1"/>
  <c r="B13" s="1"/>
  <c r="B12" s="1"/>
  <c r="D15" i="51" l="1"/>
  <c r="D14"/>
  <c r="G306" i="32" l="1"/>
  <c r="G305" s="1"/>
  <c r="G304" s="1"/>
  <c r="G303" s="1"/>
  <c r="G301" s="1"/>
  <c r="G297"/>
  <c r="G296" s="1"/>
  <c r="G295" s="1"/>
  <c r="G294" s="1"/>
  <c r="G292" s="1"/>
  <c r="I287" i="41"/>
  <c r="I278"/>
  <c r="G35" i="32"/>
  <c r="G57" i="47" s="1"/>
  <c r="G56" s="1"/>
  <c r="G55" s="1"/>
  <c r="G54" s="1"/>
  <c r="G49" s="1"/>
  <c r="G47" s="1"/>
  <c r="G45" s="1"/>
  <c r="G43" s="1"/>
  <c r="G41" s="1"/>
  <c r="G39" s="1"/>
  <c r="G37" s="1"/>
  <c r="G51" i="32"/>
  <c r="G50" s="1"/>
  <c r="G49" s="1"/>
  <c r="G48" s="1"/>
  <c r="G46" s="1"/>
  <c r="E244" i="35"/>
  <c r="E248"/>
  <c r="E254"/>
  <c r="E252"/>
  <c r="E21"/>
  <c r="E19" s="1"/>
  <c r="E14"/>
  <c r="G12" i="49"/>
  <c r="G31" i="32" s="1"/>
  <c r="I16" i="41"/>
  <c r="I17"/>
  <c r="I18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2"/>
  <c r="I43"/>
  <c r="I45"/>
  <c r="I46"/>
  <c r="I48"/>
  <c r="I49"/>
  <c r="I51"/>
  <c r="I54"/>
  <c r="I55"/>
  <c r="I56"/>
  <c r="I57"/>
  <c r="I58"/>
  <c r="I44"/>
  <c r="I41"/>
  <c r="I47"/>
  <c r="I50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80"/>
  <c r="I82"/>
  <c r="I83"/>
  <c r="I84"/>
  <c r="I85"/>
  <c r="I86"/>
  <c r="I87"/>
  <c r="I88"/>
  <c r="I89"/>
  <c r="I90"/>
  <c r="I91"/>
  <c r="I92"/>
  <c r="I93"/>
  <c r="I77"/>
  <c r="I81"/>
  <c r="I78"/>
  <c r="I94"/>
  <c r="I95"/>
  <c r="I52"/>
  <c r="I53"/>
  <c r="I96"/>
  <c r="I97"/>
  <c r="I98"/>
  <c r="I99"/>
  <c r="I100"/>
  <c r="I101"/>
  <c r="I102"/>
  <c r="I103"/>
  <c r="I104"/>
  <c r="I105"/>
  <c r="I106"/>
  <c r="I107"/>
  <c r="I108"/>
  <c r="I109"/>
  <c r="I110"/>
  <c r="I111"/>
  <c r="I79"/>
  <c r="I15"/>
  <c r="I14"/>
  <c r="E17" i="35" l="1"/>
  <c r="G159" i="32"/>
  <c r="G11" i="49"/>
  <c r="H31" i="32"/>
  <c r="G30"/>
  <c r="G29" s="1"/>
  <c r="G28" s="1"/>
  <c r="G44"/>
  <c r="D101" i="56"/>
  <c r="G34" i="32"/>
  <c r="G33" s="1"/>
  <c r="G32" s="1"/>
  <c r="G299"/>
  <c r="D219" i="27" s="1"/>
  <c r="D284" i="29" s="1"/>
  <c r="D181" i="56"/>
  <c r="G290" i="32"/>
  <c r="D213" i="27" s="1"/>
  <c r="D171" i="56"/>
  <c r="I13" i="41"/>
  <c r="H15" i="36" s="1"/>
  <c r="I277" i="41"/>
  <c r="I191" s="1"/>
  <c r="E242" i="35"/>
  <c r="G15" i="36"/>
  <c r="F15"/>
  <c r="E15"/>
  <c r="G121" i="32" l="1"/>
  <c r="E41" i="35"/>
  <c r="G278" i="32"/>
  <c r="E240" i="35"/>
  <c r="D99" i="27"/>
  <c r="H30" i="32"/>
  <c r="H29" s="1"/>
  <c r="H28" s="1"/>
  <c r="D274" i="29"/>
  <c r="D206" i="27"/>
  <c r="G27" i="32"/>
  <c r="G25" s="1"/>
  <c r="G288"/>
  <c r="D15" i="36"/>
  <c r="F16" i="35" s="1"/>
  <c r="F14" s="1"/>
  <c r="F208" i="36"/>
  <c r="D208" s="1"/>
  <c r="F255" i="35" s="1"/>
  <c r="F254" s="1"/>
  <c r="F206" i="36"/>
  <c r="D206" s="1"/>
  <c r="F253" i="35" s="1"/>
  <c r="G201" i="36"/>
  <c r="H201"/>
  <c r="E201"/>
  <c r="H207"/>
  <c r="G207"/>
  <c r="E207"/>
  <c r="H205"/>
  <c r="G205"/>
  <c r="E205"/>
  <c r="F204"/>
  <c r="D204" s="1"/>
  <c r="F251" i="35" s="1"/>
  <c r="F203" i="36"/>
  <c r="F202"/>
  <c r="G197"/>
  <c r="H197"/>
  <c r="E197"/>
  <c r="F200"/>
  <c r="F199"/>
  <c r="F198"/>
  <c r="D122" i="29" l="1"/>
  <c r="G195" i="36"/>
  <c r="H195"/>
  <c r="E195"/>
  <c r="H307" i="32"/>
  <c r="H306" s="1"/>
  <c r="H305" s="1"/>
  <c r="H304" s="1"/>
  <c r="H303" s="1"/>
  <c r="H301" s="1"/>
  <c r="H299" s="1"/>
  <c r="E219" i="27" s="1"/>
  <c r="E284" i="29" s="1"/>
  <c r="G23" i="32"/>
  <c r="D25" i="56"/>
  <c r="F207" i="36"/>
  <c r="D207" s="1"/>
  <c r="H35" i="32"/>
  <c r="H57" i="47" s="1"/>
  <c r="H56" s="1"/>
  <c r="H55" s="1"/>
  <c r="H54" s="1"/>
  <c r="H49" s="1"/>
  <c r="H47" s="1"/>
  <c r="H45" s="1"/>
  <c r="H43" s="1"/>
  <c r="H41" s="1"/>
  <c r="H39" s="1"/>
  <c r="H37" s="1"/>
  <c r="F252" i="35"/>
  <c r="F201" i="36"/>
  <c r="F205"/>
  <c r="D205" s="1"/>
  <c r="F197"/>
  <c r="F195" l="1"/>
  <c r="E181" i="56"/>
  <c r="D23" i="27"/>
  <c r="D16" s="1"/>
  <c r="G21" i="32"/>
  <c r="G19" s="1"/>
  <c r="G17" s="1"/>
  <c r="G15" s="1"/>
  <c r="H34"/>
  <c r="H33" s="1"/>
  <c r="H32" s="1"/>
  <c r="D175" i="36"/>
  <c r="D195" l="1"/>
  <c r="D190"/>
  <c r="H27" i="32"/>
  <c r="H25" s="1"/>
  <c r="E25" i="56" s="1"/>
  <c r="D23" i="29"/>
  <c r="H23" i="32" l="1"/>
  <c r="H51" l="1"/>
  <c r="H50" s="1"/>
  <c r="H49" s="1"/>
  <c r="H48" s="1"/>
  <c r="H46" s="1"/>
  <c r="E23" i="27"/>
  <c r="H21" i="32"/>
  <c r="H19" s="1"/>
  <c r="H17" s="1"/>
  <c r="H15" s="1"/>
  <c r="H44" l="1"/>
  <c r="E99" i="27" s="1"/>
  <c r="E101" i="56"/>
  <c r="E23" i="29"/>
  <c r="E16" i="27"/>
  <c r="F19" i="36"/>
  <c r="I173" i="41"/>
  <c r="E122" i="29" l="1"/>
  <c r="F98" i="36"/>
  <c r="I120" i="41"/>
  <c r="I118"/>
  <c r="I117" l="1"/>
  <c r="H97" i="36"/>
  <c r="H95" s="1"/>
  <c r="G97"/>
  <c r="G95" s="1"/>
  <c r="F97"/>
  <c r="F95" s="1"/>
  <c r="E97"/>
  <c r="I12" i="41"/>
  <c r="I11" s="1"/>
  <c r="F62" i="36" l="1"/>
  <c r="D62" s="1"/>
  <c r="D64"/>
  <c r="D98"/>
  <c r="D97"/>
  <c r="E95"/>
  <c r="D95" s="1"/>
  <c r="F123" i="35" l="1"/>
  <c r="F122" s="1"/>
  <c r="F120" s="1"/>
  <c r="H61" i="32" s="1"/>
  <c r="H74" i="47" s="1"/>
  <c r="H73" s="1"/>
  <c r="H72" s="1"/>
  <c r="H71" s="1"/>
  <c r="H70" s="1"/>
  <c r="H68" s="1"/>
  <c r="H66" s="1"/>
  <c r="H64" s="1"/>
  <c r="H62" s="1"/>
  <c r="H60" s="1"/>
  <c r="E122" i="35"/>
  <c r="E120" s="1"/>
  <c r="H236" i="32"/>
  <c r="H235" s="1"/>
  <c r="H234" s="1"/>
  <c r="H233" s="1"/>
  <c r="H231" s="1"/>
  <c r="H229" s="1"/>
  <c r="G61" l="1"/>
  <c r="G74" i="47" s="1"/>
  <c r="G73" s="1"/>
  <c r="G72" s="1"/>
  <c r="G71" s="1"/>
  <c r="G70" s="1"/>
  <c r="G68" s="1"/>
  <c r="G66" s="1"/>
  <c r="G64" s="1"/>
  <c r="G62" s="1"/>
  <c r="G60" s="1"/>
  <c r="E118" i="35"/>
  <c r="E176" i="27"/>
  <c r="E157" i="56"/>
  <c r="F118" i="35"/>
  <c r="F81" s="1"/>
  <c r="H60" i="32"/>
  <c r="H59" s="1"/>
  <c r="H58" s="1"/>
  <c r="H57" s="1"/>
  <c r="H55" s="1"/>
  <c r="F79" i="35" l="1"/>
  <c r="H91" i="32"/>
  <c r="E81" i="35"/>
  <c r="E238" i="29"/>
  <c r="E217"/>
  <c r="G60" i="32"/>
  <c r="G59" s="1"/>
  <c r="G58" s="1"/>
  <c r="G57" s="1"/>
  <c r="G55" s="1"/>
  <c r="H53"/>
  <c r="E113" i="56"/>
  <c r="E79" i="35" l="1"/>
  <c r="E12" s="1"/>
  <c r="G91" i="32"/>
  <c r="H90"/>
  <c r="H89" s="1"/>
  <c r="H88" s="1"/>
  <c r="H87" s="1"/>
  <c r="H85" s="1"/>
  <c r="E87" i="56" s="1"/>
  <c r="H104" i="47"/>
  <c r="H103" s="1"/>
  <c r="H102" s="1"/>
  <c r="H101" s="1"/>
  <c r="H100" s="1"/>
  <c r="H98" s="1"/>
  <c r="H96" s="1"/>
  <c r="E105" i="27"/>
  <c r="D113" i="56"/>
  <c r="G53" i="32"/>
  <c r="H42"/>
  <c r="H40" s="1"/>
  <c r="H38" s="1"/>
  <c r="H76" l="1"/>
  <c r="H89" i="47" s="1"/>
  <c r="H88" s="1"/>
  <c r="H87" s="1"/>
  <c r="H86" s="1"/>
  <c r="H85" s="1"/>
  <c r="H83" s="1"/>
  <c r="H81" s="1"/>
  <c r="H79" s="1"/>
  <c r="H77" s="1"/>
  <c r="H75" s="1"/>
  <c r="G104"/>
  <c r="G103" s="1"/>
  <c r="G102" s="1"/>
  <c r="G101" s="1"/>
  <c r="G100" s="1"/>
  <c r="G98" s="1"/>
  <c r="G96" s="1"/>
  <c r="G90" i="32"/>
  <c r="G89" s="1"/>
  <c r="G88" s="1"/>
  <c r="G87" s="1"/>
  <c r="G85" s="1"/>
  <c r="H94" i="47"/>
  <c r="H92"/>
  <c r="H90" s="1"/>
  <c r="H83" i="32"/>
  <c r="E73" i="27" s="1"/>
  <c r="E95" i="29" s="1"/>
  <c r="D105" i="27"/>
  <c r="D92" s="1"/>
  <c r="G42" i="32"/>
  <c r="G40" s="1"/>
  <c r="G38" s="1"/>
  <c r="E134" i="29"/>
  <c r="E92" i="27"/>
  <c r="G75" i="32"/>
  <c r="G74" s="1"/>
  <c r="G73" s="1"/>
  <c r="G72" s="1"/>
  <c r="G70" s="1"/>
  <c r="D76" i="56" s="1"/>
  <c r="H58" i="47" l="1"/>
  <c r="H35" s="1"/>
  <c r="H34" s="1"/>
  <c r="H75" i="32"/>
  <c r="H74" s="1"/>
  <c r="H73" s="1"/>
  <c r="H72" s="1"/>
  <c r="H70" s="1"/>
  <c r="E76" i="56" s="1"/>
  <c r="H81" i="32"/>
  <c r="H79"/>
  <c r="H77" s="1"/>
  <c r="D87" i="56"/>
  <c r="G83" i="32"/>
  <c r="G92" i="47"/>
  <c r="G90" s="1"/>
  <c r="G58" s="1"/>
  <c r="G35" s="1"/>
  <c r="G34" s="1"/>
  <c r="G94"/>
  <c r="D134" i="29"/>
  <c r="G68" i="32"/>
  <c r="H68" l="1"/>
  <c r="E67" i="27" s="1"/>
  <c r="G81" i="32"/>
  <c r="G79"/>
  <c r="G77" s="1"/>
  <c r="D73" i="27"/>
  <c r="D95" i="29" s="1"/>
  <c r="G66" i="32"/>
  <c r="D67" i="27"/>
  <c r="H66" i="32" l="1"/>
  <c r="E84" i="29"/>
  <c r="C14" i="46"/>
  <c r="D84" i="29"/>
  <c r="I190" i="41" l="1"/>
  <c r="D203" i="36" l="1"/>
  <c r="F250" i="35" s="1"/>
  <c r="D202" i="36"/>
  <c r="F249" i="35" s="1"/>
  <c r="D200" i="36"/>
  <c r="F247" i="35" s="1"/>
  <c r="D199" i="36"/>
  <c r="F246" i="35" s="1"/>
  <c r="D198" i="36"/>
  <c r="F245" i="35" s="1"/>
  <c r="F248" l="1"/>
  <c r="F244"/>
  <c r="D197" i="36"/>
  <c r="F242" i="35" l="1"/>
  <c r="H278" i="32" s="1"/>
  <c r="G277"/>
  <c r="G276" s="1"/>
  <c r="G275" s="1"/>
  <c r="G274" s="1"/>
  <c r="G272" s="1"/>
  <c r="G270" l="1"/>
  <c r="G227" s="1"/>
  <c r="D310" i="56"/>
  <c r="H277" i="32"/>
  <c r="H276" s="1"/>
  <c r="H275" s="1"/>
  <c r="H274" s="1"/>
  <c r="H272" s="1"/>
  <c r="E310" i="56" s="1"/>
  <c r="F240" i="35"/>
  <c r="F233" s="1"/>
  <c r="G189" i="32" l="1"/>
  <c r="F224" i="35"/>
  <c r="D194" i="27"/>
  <c r="D169" s="1"/>
  <c r="H298" i="32"/>
  <c r="H297" s="1"/>
  <c r="H296" s="1"/>
  <c r="H295" s="1"/>
  <c r="H294" s="1"/>
  <c r="H292" s="1"/>
  <c r="E171" i="56" s="1"/>
  <c r="H270" i="32"/>
  <c r="H227" s="1"/>
  <c r="G187" l="1"/>
  <c r="D224" i="56"/>
  <c r="D249" i="29"/>
  <c r="E194" i="27"/>
  <c r="E169" s="1"/>
  <c r="G16" i="51"/>
  <c r="H290" i="32"/>
  <c r="H288" s="1"/>
  <c r="G185" l="1"/>
  <c r="G178" s="1"/>
  <c r="D211" i="56" s="1"/>
  <c r="D86" i="27"/>
  <c r="H15" i="51"/>
  <c r="G15" s="1"/>
  <c r="E249" i="29"/>
  <c r="E213" i="27"/>
  <c r="E206" s="1"/>
  <c r="H174" i="32"/>
  <c r="H173" s="1"/>
  <c r="H172" s="1"/>
  <c r="H171" s="1"/>
  <c r="H169" s="1"/>
  <c r="E51" i="56" s="1"/>
  <c r="G176" i="32" l="1"/>
  <c r="D48" i="27" s="1"/>
  <c r="D79"/>
  <c r="D108" i="29"/>
  <c r="H14" i="51"/>
  <c r="H12" s="1"/>
  <c r="G12" s="1"/>
  <c r="C14" i="52" s="1"/>
  <c r="C13" s="1"/>
  <c r="C12" s="1"/>
  <c r="B11" i="53" s="1"/>
  <c r="E274" i="29"/>
  <c r="H167" i="32"/>
  <c r="G120"/>
  <c r="G119" s="1"/>
  <c r="G174"/>
  <c r="G173" s="1"/>
  <c r="G172" s="1"/>
  <c r="G171" s="1"/>
  <c r="G169" s="1"/>
  <c r="D51" i="56" s="1"/>
  <c r="H121" i="32" l="1"/>
  <c r="F43" i="35"/>
  <c r="F41" s="1"/>
  <c r="D59" i="29"/>
  <c r="E42" i="27"/>
  <c r="E49" i="29" s="1"/>
  <c r="H160" i="32"/>
  <c r="E201" i="56" s="1"/>
  <c r="G14" i="51"/>
  <c r="G118" i="32"/>
  <c r="G117" s="1"/>
  <c r="G167"/>
  <c r="D42" i="27" l="1"/>
  <c r="D49" i="29" s="1"/>
  <c r="G115" i="32"/>
  <c r="H120"/>
  <c r="H119" l="1"/>
  <c r="H118" s="1"/>
  <c r="G113"/>
  <c r="D61" i="27" s="1"/>
  <c r="D54" s="1"/>
  <c r="D65" i="56"/>
  <c r="H117" i="32" l="1"/>
  <c r="H115" s="1"/>
  <c r="E65" i="56" s="1"/>
  <c r="G111" i="32"/>
  <c r="D73" i="29"/>
  <c r="F18" i="36"/>
  <c r="G18"/>
  <c r="G16" s="1"/>
  <c r="G13" s="1"/>
  <c r="H18"/>
  <c r="H16" s="1"/>
  <c r="H13" s="1"/>
  <c r="E18"/>
  <c r="E16" s="1"/>
  <c r="E13" s="1"/>
  <c r="H113" i="32" l="1"/>
  <c r="E61" i="27" s="1"/>
  <c r="E54" s="1"/>
  <c r="F16" i="36"/>
  <c r="F13" s="1"/>
  <c r="I157" i="41"/>
  <c r="I171"/>
  <c r="I170" s="1"/>
  <c r="H111" i="32" l="1"/>
  <c r="E73" i="29"/>
  <c r="H105" i="32" l="1"/>
  <c r="H104" s="1"/>
  <c r="H103" s="1"/>
  <c r="H102" s="1"/>
  <c r="H100" s="1"/>
  <c r="H98" l="1"/>
  <c r="E142" i="56"/>
  <c r="G105" i="32"/>
  <c r="G104" s="1"/>
  <c r="G103" s="1"/>
  <c r="G102" s="1"/>
  <c r="G100" s="1"/>
  <c r="E163" i="27" l="1"/>
  <c r="C15" i="46" s="1"/>
  <c r="C12" s="1"/>
  <c r="H96" i="32"/>
  <c r="G98"/>
  <c r="D142" i="56"/>
  <c r="D19" i="36"/>
  <c r="F22" i="35" s="1"/>
  <c r="F21" s="1"/>
  <c r="F19" s="1"/>
  <c r="D18" i="36"/>
  <c r="E202" i="29" l="1"/>
  <c r="E156" i="27"/>
  <c r="D163"/>
  <c r="G96" i="32"/>
  <c r="F17" i="35"/>
  <c r="F12" s="1"/>
  <c r="H159" i="32"/>
  <c r="D202" i="29" l="1"/>
  <c r="D156" i="27"/>
  <c r="H94" i="32"/>
  <c r="H92" s="1"/>
  <c r="D32" i="36"/>
  <c r="H64" i="32" l="1"/>
  <c r="H62" s="1"/>
  <c r="G94"/>
  <c r="G92" s="1"/>
  <c r="G64" l="1"/>
  <c r="G62" s="1"/>
  <c r="D16" i="36"/>
  <c r="G158" i="32" l="1"/>
  <c r="H158" l="1"/>
  <c r="G157"/>
  <c r="G156" s="1"/>
  <c r="G155" s="1"/>
  <c r="G153" l="1"/>
  <c r="H157"/>
  <c r="H156" s="1"/>
  <c r="H155" s="1"/>
  <c r="G151" l="1"/>
  <c r="D36" i="27" s="1"/>
  <c r="D29" s="1"/>
  <c r="D40" i="56"/>
  <c r="H153" i="32"/>
  <c r="G149" l="1"/>
  <c r="G147" s="1"/>
  <c r="H151"/>
  <c r="E36" i="27" s="1"/>
  <c r="E29" s="1"/>
  <c r="E40" i="56"/>
  <c r="D38" i="29"/>
  <c r="H149" i="32" l="1"/>
  <c r="H147" s="1"/>
  <c r="E38" i="29"/>
  <c r="H136" i="32"/>
  <c r="H145" l="1"/>
  <c r="H143" s="1"/>
  <c r="H134"/>
  <c r="H335" s="1"/>
  <c r="E127" i="56"/>
  <c r="G145" i="32"/>
  <c r="H334" l="1"/>
  <c r="H333" s="1"/>
  <c r="H332" s="1"/>
  <c r="H330" s="1"/>
  <c r="H32" i="47"/>
  <c r="H132" i="32"/>
  <c r="H130" s="1"/>
  <c r="H128" s="1"/>
  <c r="H126" s="1"/>
  <c r="H124" s="1"/>
  <c r="E131" i="27"/>
  <c r="G143" i="32"/>
  <c r="G136"/>
  <c r="G109"/>
  <c r="G107" s="1"/>
  <c r="G36" s="1"/>
  <c r="H328" l="1"/>
  <c r="E239" i="27" s="1"/>
  <c r="E313" i="29" s="1"/>
  <c r="E375" i="56"/>
  <c r="G13" i="32"/>
  <c r="E124" i="27"/>
  <c r="E14" s="1"/>
  <c r="E162" i="29"/>
  <c r="G134" i="32"/>
  <c r="G335" s="1"/>
  <c r="D127" i="56"/>
  <c r="G334" i="32" l="1"/>
  <c r="G333" s="1"/>
  <c r="G332" s="1"/>
  <c r="G330" s="1"/>
  <c r="G32" i="47"/>
  <c r="G132" i="32"/>
  <c r="G130" s="1"/>
  <c r="G128" s="1"/>
  <c r="G126" s="1"/>
  <c r="G124" s="1"/>
  <c r="G12" s="1"/>
  <c r="D131" i="27"/>
  <c r="H109" i="32"/>
  <c r="H107" s="1"/>
  <c r="H36" s="1"/>
  <c r="C10" i="46"/>
  <c r="D375" i="56" l="1"/>
  <c r="G328" i="32"/>
  <c r="D239" i="27" s="1"/>
  <c r="D313" i="29" s="1"/>
  <c r="G327" i="32"/>
  <c r="G31" i="47" s="1"/>
  <c r="G30" s="1"/>
  <c r="G29" s="1"/>
  <c r="G27" s="1"/>
  <c r="G25" s="1"/>
  <c r="G23" s="1"/>
  <c r="G21" s="1"/>
  <c r="G19" s="1"/>
  <c r="G17" s="1"/>
  <c r="G15" s="1"/>
  <c r="G14" s="1"/>
  <c r="G12" s="1"/>
  <c r="H13" i="32"/>
  <c r="H12" s="1"/>
  <c r="H327" s="1"/>
  <c r="H31" i="47" s="1"/>
  <c r="H30" s="1"/>
  <c r="H29" s="1"/>
  <c r="H27" s="1"/>
  <c r="H25" s="1"/>
  <c r="H23" s="1"/>
  <c r="H21" s="1"/>
  <c r="H19" s="1"/>
  <c r="H17" s="1"/>
  <c r="H15" s="1"/>
  <c r="H14" s="1"/>
  <c r="H12" s="1"/>
  <c r="D124" i="27"/>
  <c r="D14" s="1"/>
  <c r="D162" i="29"/>
  <c r="H326" i="32" l="1"/>
  <c r="H325" s="1"/>
  <c r="H324" s="1"/>
  <c r="H322" s="1"/>
  <c r="E365" i="56" s="1"/>
  <c r="H320" i="32" l="1"/>
  <c r="E233" i="27" s="1"/>
  <c r="G326" i="32"/>
  <c r="G325" s="1"/>
  <c r="G324" s="1"/>
  <c r="G322" s="1"/>
  <c r="D365" i="56" s="1"/>
  <c r="E227" i="27" l="1"/>
  <c r="E225" s="1"/>
  <c r="E12" s="1"/>
  <c r="B12" i="53" s="1"/>
  <c r="B13" s="1"/>
  <c r="E304" i="29"/>
  <c r="H318" i="32"/>
  <c r="H316" s="1"/>
  <c r="H314" s="1"/>
  <c r="H312" s="1"/>
  <c r="H310" s="1"/>
  <c r="H309" s="1"/>
  <c r="H10" s="1"/>
  <c r="G320"/>
  <c r="D233" i="27" l="1"/>
  <c r="G318" i="32"/>
  <c r="G316" s="1"/>
  <c r="G314" s="1"/>
  <c r="G312" s="1"/>
  <c r="G310" s="1"/>
  <c r="G309" s="1"/>
  <c r="G10" s="1"/>
  <c r="D227" i="27" l="1"/>
  <c r="D225" s="1"/>
  <c r="D12" s="1"/>
  <c r="D304" i="29"/>
  <c r="E11" i="36" l="1"/>
  <c r="D13"/>
  <c r="D201"/>
  <c r="G11"/>
  <c r="F11"/>
  <c r="H11"/>
  <c r="D11" l="1"/>
</calcChain>
</file>

<file path=xl/sharedStrings.xml><?xml version="1.0" encoding="utf-8"?>
<sst xmlns="http://schemas.openxmlformats.org/spreadsheetml/2006/main" count="3338" uniqueCount="760">
  <si>
    <t>Արդյունքի չափորոշիչներ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</si>
  <si>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</si>
  <si>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</si>
  <si>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</si>
  <si>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</si>
  <si>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</si>
  <si>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</si>
  <si>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</si>
  <si>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</si>
  <si>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</si>
  <si>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</si>
  <si>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</si>
  <si>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</si>
  <si>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</si>
  <si>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</si>
  <si>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</si>
  <si>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Ինն ամիս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</si>
  <si>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</si>
  <si>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</si>
  <si>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</si>
  <si>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</si>
  <si>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</si>
  <si>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ՀՀ կառավարության պահուստային ֆոնդ</t>
  </si>
  <si>
    <t xml:space="preserve"> այդ թվում`</t>
  </si>
  <si>
    <t xml:space="preserve"> ՀՀ կառավարություն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</si>
  <si>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</si>
  <si>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</si>
  <si>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</si>
  <si>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Պահուստային միջոցներ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</si>
  <si>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</si>
  <si>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</si>
  <si>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</si>
  <si>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</si>
  <si>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</si>
  <si>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</si>
  <si>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</si>
  <si>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>02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</si>
  <si>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</si>
  <si>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</si>
  <si>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</si>
  <si>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</si>
  <si>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</si>
  <si>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</si>
  <si>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</si>
  <si>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(նվազեցումները նշված են  փակագծերում)</t>
  </si>
  <si>
    <t xml:space="preserve">Միջոցառումն իրականացնողի անվանումը </t>
  </si>
  <si>
    <t xml:space="preserve"> Ծրագրի դասիչը` 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</si>
  <si>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</si>
  <si>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</si>
  <si>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</si>
  <si>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</si>
  <si>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</si>
  <si>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</si>
  <si>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այդ թվում</t>
  </si>
  <si>
    <t>ՀՀ կրթության, գիտության, մշակույթի և սպորտի նախարարություն</t>
  </si>
  <si>
    <t xml:space="preserve"> ԿՐԹՈՒԹՅՈՒՆ</t>
  </si>
  <si>
    <t>Կրթությանը տրամադրվող օժանդակ ծառայություններ</t>
  </si>
  <si>
    <t>ՀՀ կառավարություն</t>
  </si>
  <si>
    <t>09</t>
  </si>
  <si>
    <t>06</t>
  </si>
  <si>
    <t xml:space="preserve">այդ թվում՝ բյուջետային ծախսերի տնտեսագիտական դասակարգման հոդվածներ
</t>
  </si>
  <si>
    <t>ԸՆԴԱՄԵՆԸ ԾԱԽՍԵՐ</t>
  </si>
  <si>
    <t>05</t>
  </si>
  <si>
    <t xml:space="preserve"> Ծրագրի միջոցառումներ</t>
  </si>
  <si>
    <t xml:space="preserve">
1192</t>
  </si>
  <si>
    <t>Ծառայությունների մատուցում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</si>
  <si>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</si>
  <si>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</si>
  <si>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Ինն ամիս</t>
  </si>
  <si>
    <t>Տարի</t>
  </si>
  <si>
    <t>Ծրագիր</t>
  </si>
  <si>
    <t>Միջոցառում</t>
  </si>
  <si>
    <t>այդ թվում` ըստ կատարողների</t>
  </si>
  <si>
    <t xml:space="preserve"> այդ թվում` ըստ կատարողների</t>
  </si>
  <si>
    <t>ՀՀ ԿՐԹՈՒԹՅԱՆ, ԳԻՏՈՒԹՅԱՆ, ՄՇԱԿՈՒՅԹԻ ԵՎ ՍՊՈՐՏԻ ՆԱԽԱՐԱՐՈՒԹՅՈՒՆ</t>
  </si>
  <si>
    <t>այդ  թվում՝</t>
  </si>
  <si>
    <t>Բյուջետային գլխավոր կարգադրիչների, ծրագրերի, միջոցառումների և ուղղությունների անվանումները</t>
  </si>
  <si>
    <t>այդ թվում՝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</si>
  <si>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</si>
  <si>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</si>
  <si>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</si>
  <si>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</si>
  <si>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</si>
  <si>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</si>
  <si>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</si>
  <si>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 xml:space="preserve"> Այլ պետական կազմակերպությունների կողմից օգտագործվող ոչ ֆինանսական ակտիվների հետ գործառնություններ</t>
  </si>
  <si>
    <t>ՀՀ քաղաքաշինության կոմիտե</t>
  </si>
  <si>
    <t xml:space="preserve"> 1139</t>
  </si>
  <si>
    <t xml:space="preserve"> Պետական բյուջեում չկանխատեսված, ինչպես նաև բյուջետային երաշխիքների ապահովման ծախսերի ֆինանսավորման ապահովում</t>
  </si>
  <si>
    <t xml:space="preserve"> 11001</t>
  </si>
  <si>
    <t xml:space="preserve"> 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</si>
  <si>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</si>
  <si>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ԱՅԼ ԾԱԽՍԵՐ</t>
  </si>
  <si>
    <t>ՀՀ կառավարության պահուստային ֆոնդ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</si>
  <si>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</si>
  <si>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Ծրագրի դասիչը
</t>
  </si>
  <si>
    <t>Աղյուսակ 9․47</t>
  </si>
  <si>
    <t xml:space="preserve"> Պահուստային ֆոնդի կառավարման արդյունավետության և թափանցիկության ապահովում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</si>
  <si>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</si>
  <si>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</si>
  <si>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</si>
  <si>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</si>
  <si>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</si>
  <si>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</si>
  <si>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</si>
  <si>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ԳՀ</t>
  </si>
  <si>
    <t>Բաժին N 09</t>
  </si>
  <si>
    <t>Խումբ N 06</t>
  </si>
  <si>
    <t>Դաս N 01</t>
  </si>
  <si>
    <t xml:space="preserve"> ՄԱՍ II.  ԱՇԽԱՏԱՆՔՆԵՐ</t>
  </si>
  <si>
    <t xml:space="preserve"> դրամ</t>
  </si>
  <si>
    <t xml:space="preserve"> </t>
  </si>
  <si>
    <t xml:space="preserve"> ՄԱՍ III. ԾԱՌԱՅՈՒԹՅՈՒՆՆԵՐ</t>
  </si>
  <si>
    <t>տեխնիկական հսկողության ծառայություններ</t>
  </si>
  <si>
    <t>հեղինակային հսկողության ծառայություններ</t>
  </si>
  <si>
    <t>Հավելված N 1</t>
  </si>
  <si>
    <t>Հավելված N 2</t>
  </si>
  <si>
    <t xml:space="preserve"> ______________ ի    ___Ն որոշման</t>
  </si>
  <si>
    <t>Հավելված N 3</t>
  </si>
  <si>
    <t>Հավելված N 6</t>
  </si>
  <si>
    <t>Հավելված N 4</t>
  </si>
  <si>
    <t>Հավելված N 8</t>
  </si>
  <si>
    <t>այդ թվում` ըստ ուղղությունների</t>
  </si>
  <si>
    <t>01</t>
  </si>
  <si>
    <t>Նախնական (արհեստագործական) և միջին մասնագիտական կրթություն</t>
  </si>
  <si>
    <t xml:space="preserve"> Աշխատաշուկայի արդի պահանջներին համապատասխան նախնական մասնագիտական (արհեստագործական) և միջին մասնագիտական կրթության որակավորում ունեցող մասնագետների պատրաստում, կրթության մատչելիության ապահովում:</t>
  </si>
  <si>
    <t xml:space="preserve"> Նախնական (արհեստագործական) և միջին մասնագիտական կրթության գրավչության բարձրացում, մատչելի և մրցունակ նախնական (արհեստագործական)  և միջին մասնագիտական կրթության ապահովում</t>
  </si>
  <si>
    <t xml:space="preserve"> Մասնագիտացված կազմակերպություն </t>
  </si>
  <si>
    <t>Աղյուսակ 9․1.14</t>
  </si>
  <si>
    <t>Աղյուսակ 9․1.42</t>
  </si>
  <si>
    <t>դրամ</t>
  </si>
  <si>
    <t>ՄԱ</t>
  </si>
  <si>
    <t>Հավելված N 7</t>
  </si>
  <si>
    <t xml:space="preserve">Ցուցանիշների փոփոխությունը (ավելացումները նշված են դրական նշանով)  </t>
  </si>
  <si>
    <t>հազար  դրամներով</t>
  </si>
  <si>
    <t>Ընդամենը</t>
  </si>
  <si>
    <t>Հավելված N 9</t>
  </si>
  <si>
    <t>ՀՀ ԿԱՌԱՎԱՐՈՒԹՅՈՒՆ</t>
  </si>
  <si>
    <t xml:space="preserve"> Նախնական մասնագիտական (արհեստագործական) և միջին մասնագիտական ուսումնական հաստատությունների շենքային պայմանների բարելավում</t>
  </si>
  <si>
    <t>ՀՀ Լոռու մարզ</t>
  </si>
  <si>
    <t>ՀՀ Տավուշի մարզ</t>
  </si>
  <si>
    <t>Երևան քաղաք</t>
  </si>
  <si>
    <t>ՀՀ Արմավիրի մարզ</t>
  </si>
  <si>
    <t>ՀՀ Գեղարքունիքի մարզ</t>
  </si>
  <si>
    <t>08</t>
  </si>
  <si>
    <t xml:space="preserve"> ՀԱՆԳԻՍՏ, ՄՇԱԿՈՒՅԹ ԵՎ ԿՐՈՆ</t>
  </si>
  <si>
    <t xml:space="preserve"> ՈՉ ՖԻՆԱՆՍԱԿԱՆ ԱԿՏԻՎՆԵՐԻ ԳԾՈՎ ԾԱԽՍԵՐ</t>
  </si>
  <si>
    <t xml:space="preserve"> ՀԻՄՆԱԿԱՆ ՄԻՋՈՑՆԵՐ</t>
  </si>
  <si>
    <t xml:space="preserve"> ՇԵՆՔԵՐ ԵՎ ՇԻՆՈՒԹՅՈՒՆՆԵՐ</t>
  </si>
  <si>
    <t xml:space="preserve"> - Շենքերի և շինությունների կապիտալ վերանորոգում</t>
  </si>
  <si>
    <t>Ապահով դպրոց</t>
  </si>
  <si>
    <t xml:space="preserve"> Մշակութային ծառայություններ</t>
  </si>
  <si>
    <t>Արվեստ</t>
  </si>
  <si>
    <t>Արվեստների ծրագիր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</si>
  <si>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</si>
  <si>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 xml:space="preserve"> Մշակութային ժառանգության ծրագիր</t>
  </si>
  <si>
    <t xml:space="preserve"> Մշակութային ժառանգության պահպանում, օգտագործում, համալրում և հանրահռչակում</t>
  </si>
  <si>
    <t xml:space="preserve"> Մշակութային ժառանգության շարունակական պահպանում, մշակութային զբոսաշրջության զարգացում և խթանում</t>
  </si>
  <si>
    <t xml:space="preserve"> Արվեստների ծրագիր</t>
  </si>
  <si>
    <t xml:space="preserve"> Նպաստել ազգային հենքի վրա ժամանակակից թատերարվեստի, երաժշտարվեստի, կերպարվեստի և պարարվեստի զարգացմանը և հանրահռչակմանը</t>
  </si>
  <si>
    <t xml:space="preserve"> 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</si>
  <si>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 xml:space="preserve"> Ապահով դպրոց</t>
  </si>
  <si>
    <t xml:space="preserve"> 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</si>
  <si>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 xml:space="preserve"> Դպրոցական միջավայրի բարելավում</t>
  </si>
  <si>
    <t xml:space="preserve"> Նախնական մասնագիտական (արհեստագործական) և միջին մասնագիտական ուսումնական հաստատությունների շենքային պայմանների բարելավում </t>
  </si>
  <si>
    <t xml:space="preserve"> ՆՄՄԿՈՒ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</si>
  <si>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</si>
  <si>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 </t>
  </si>
  <si>
    <t xml:space="preserve"> Մշակութային ժառանգության ծրագիր </t>
  </si>
  <si>
    <t xml:space="preserve">Այլ պետական կազմակերպությունների կողմից օգտագործվող ոչ ֆինանսական ակտիվների հետ գործառնություններ </t>
  </si>
  <si>
    <t xml:space="preserve"> Ակտիվն օգտագործող կազմակերպությունների անվանումները</t>
  </si>
  <si>
    <t xml:space="preserve"> Արվեստների ծրագիր </t>
  </si>
  <si>
    <t xml:space="preserve"> Ապահով դպրոց </t>
  </si>
  <si>
    <t xml:space="preserve"> Հանրակրթական դպրոցներ </t>
  </si>
  <si>
    <t>Ակտիվն օգտագործող կազմակերպությունների անվանումները</t>
  </si>
  <si>
    <t xml:space="preserve">ՀՀ կրթության, գիտության, մշակույթի և սպորտի նախարարություն </t>
  </si>
  <si>
    <t xml:space="preserve">Հիմնանորոգվող միջին մասնագիտական ուսումնական հաստատությունների քանակ, հատ </t>
  </si>
  <si>
    <t xml:space="preserve"> կրթական օբյեկտների հիմնանորոգում</t>
  </si>
  <si>
    <t>ԲՄ</t>
  </si>
  <si>
    <t>1045-32001</t>
  </si>
  <si>
    <t>Բաժին N 08</t>
  </si>
  <si>
    <t>Խումբ N 02</t>
  </si>
  <si>
    <t xml:space="preserve">Ցուցանիշների փոփոխությունը (ավելացումները նշված են դրական նշանով, իսկ նվազեցումները՝ փակագծերում)  </t>
  </si>
  <si>
    <t>Բաժին</t>
  </si>
  <si>
    <t>Խումբ</t>
  </si>
  <si>
    <t xml:space="preserve"> ԲՄ</t>
  </si>
  <si>
    <t xml:space="preserve"> Հուշարձանների ամրակայում, նորոգում և վերականգնում</t>
  </si>
  <si>
    <t>1. Վերականգնողական աշխատանքներ</t>
  </si>
  <si>
    <t>որից`</t>
  </si>
  <si>
    <t>Նախնական մասնագիտական (արհեստագործական) և միջին մասնագիտական ուսումնական հաստատություններում ուսումնարտադրական բազայով ապահովում</t>
  </si>
  <si>
    <t xml:space="preserve"> Թատերահամերգային կազմակերպությունների նյութատեխնիկական բազայի  համալրում</t>
  </si>
  <si>
    <t xml:space="preserve"> հատ</t>
  </si>
  <si>
    <t>Հանրակրթական կրթություն իրականացնող ուսումնական հաստատությունների մարզադահլիճների վերակառուցում</t>
  </si>
  <si>
    <t>1183-32009</t>
  </si>
  <si>
    <t xml:space="preserve"> Հանրակրթական կրթություն իրականացնող ուսումնական հաստատությունների մարզադահլիճների վերակառուցում</t>
  </si>
  <si>
    <t>71351540-1</t>
  </si>
  <si>
    <t>98111140-1</t>
  </si>
  <si>
    <t xml:space="preserve"> տեխնիկական հսկողության ծառայություններ</t>
  </si>
  <si>
    <t xml:space="preserve"> հեղինակային հսկողության ծառայություններ</t>
  </si>
  <si>
    <t>Դաս N 07</t>
  </si>
  <si>
    <t xml:space="preserve"> Հուշարձանների և մշակութային արժեքների վերականգնում և պահպանում</t>
  </si>
  <si>
    <t>1075-21001</t>
  </si>
  <si>
    <t>Հուշարձանների ամրակայում, նորոգում և վերականգնում</t>
  </si>
  <si>
    <t xml:space="preserve"> ՄԵՔԵՆԱՆԵՐ  ԵՎ  ՍԱՐՔԱՎՈՐՈՒՄՆԵՐ</t>
  </si>
  <si>
    <t xml:space="preserve"> - Վարչական սարքավորումներ</t>
  </si>
  <si>
    <t>07</t>
  </si>
  <si>
    <t>Հուշարձանների և մշակութային արժեքների վերականգնում և պահպանում</t>
  </si>
  <si>
    <t xml:space="preserve">Նախնական մասնագիտական (արհեստագործական) և միջին մասնագիտական ուսումնական հաստատություններում ուսումնարտադրական բազայով ապահովում </t>
  </si>
  <si>
    <t>ՆՄՄԿՈՒ հաստատություններում ուսումնարտադրական բազայով ապահովման աշխատանքների իրականացում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</si>
  <si>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</si>
  <si>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 xml:space="preserve"> Հանրության կողմից անմիջականորեն օգտագործվող ակտիվների հետ կապված միջոցառումներ</t>
  </si>
  <si>
    <t xml:space="preserve"> Թատերահամերգային կազմակերպությունների համար անհրաժեշտ տեխնիկայի և սարքավորումենրի ձեռքբերում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</si>
  <si>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</t>
  </si>
  <si>
    <t xml:space="preserve"> Հաստատությունների քանակ, որոնց շինարարական աշխատանքների ավարտվածության աստիճանը 100% է, հատ </t>
  </si>
  <si>
    <t xml:space="preserve"> Նախնական մասնագիտական (արհեստագործական) և միջին մասնագիտական ուսումնական հաստատություններ </t>
  </si>
  <si>
    <t>ՆՄՄԿՈՒ հաստատությունների քանակ, որտեղ կատարվում են ներդրումները, հատ_x000D_</t>
  </si>
  <si>
    <t xml:space="preserve"> Հուշարձանների ամրակայում, նորոգում և վերականգնում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</si>
  <si>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</si>
  <si>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</si>
  <si>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Միջոցառումն իրականացնողի անվանումը </t>
  </si>
  <si>
    <t xml:space="preserve">Ցուցանիշների փոփոխությունը (նվազեցումները նշված են փակագծերում)  </t>
  </si>
  <si>
    <t xml:space="preserve"> Թատերահամերգային կազմակերպությունների նյութատեխնիկական բազայի  համալրում </t>
  </si>
  <si>
    <t xml:space="preserve"> Թատերահամերգային կազմակերպությունների համար անհրաժեշտ տեխնիկայի և սարքավորումենրի ձեռքբերում </t>
  </si>
  <si>
    <t xml:space="preserve"> Թատրոնների թիվը, որտեղ կատարվում են ներդրումները, հատ </t>
  </si>
  <si>
    <t xml:space="preserve"> Հանրակրթական կրթություն իրականացնող ուսումնական հաստատությունների մարզադահլիճների վերակառուցում </t>
  </si>
  <si>
    <t xml:space="preserve"> Հանրակրթական ուսուցում իրականացնող ուսումնական հաստատությունների մարզադահլիճների վերակառուցման նախագծանախահաշվային փաստաթղթերի մշակում </t>
  </si>
  <si>
    <t>ՄԱՍ 1. ՊԵՏԱԿԱՆ ՄԱՐՄՆԻ ԳԾՈՎ ԱՐԴՅՈՒՆՔԱՅԻՆ (ԿԱՏԱՐՈՂԱԿԱՆ) ՑՈՒՑԱՆԻՇՆԵՐԸ</t>
  </si>
  <si>
    <t xml:space="preserve"> ՀՀ  կրթության, գիտության, մշակույթի և սպորտի նախարարություն</t>
  </si>
  <si>
    <t>ԲԳԿ/Միջոցառում</t>
  </si>
  <si>
    <t xml:space="preserve"> Թանգարաններ և ցուցասրահներ</t>
  </si>
  <si>
    <t>Մշակութային ժառանգության ծրագիր</t>
  </si>
  <si>
    <t>Թանգարաններ և պատկերասրահներ</t>
  </si>
  <si>
    <t>Աղյուսակ 9․13</t>
  </si>
  <si>
    <t>Աղյուսակ 9․1.59</t>
  </si>
  <si>
    <t>ՀԱՅԱՍՏԱՆԻ ՀԱՆՐԱՊԵՏՈՒԹՅԱՆ 2022 ԹՎԱԿԱՆԻ ՊԵՏԱԿԱՆ ԲՅՈՒՋԵՈՎ ՆԱԽԱՏԵՍՎԱԾ՝ ՀԱՅԱՍՏԱՆԻ ՀԱՆՐԱՊԵՏՈՒԹՅԱՆ ԿԱՌԱՎԱՐՈՒԹՅԱՆ ՊԱՀՈՒՍՏԱՅԻՆ ՖՈՆԴԻՑ ՀԱՏԿԱՑՈՒՄՆԵՐ ԿԱՏԱՐԵԼՈՒ ՎԵՐԱԲԵՐՅԱԼ</t>
  </si>
  <si>
    <t>«ՀԱՅԱUՏԱՆԻ ՀԱՆՐԱՊԵՏՈՒԹՅԱՆ 2022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2021 ԹՎԱԿԱՆԻ ԴԵԿՏԵՄԲԵՐԻ 23-Ի N 2121-Ն ՈՐՈՇՄԱՆ N 5 ՀԱՎԵԼՎԱԾԻ N 1 ԱՂՅՈՒՍԱԿՈՒՄ ԿԱՏԱՐՎՈՂ ՓՈՓՈԽՈՒԹՅՈՒՆՆԵՐԸ ԵՎ ԼՐԱՑՈՒՄՆԵՐԸ</t>
  </si>
  <si>
    <t>ՀԱՅԱՍՏԱՆԻ ՀԱՆՐԱՊԵՏՈՒԹՅԱՆ ԿԱՌԱՎԱՐՈՒԹՅԱՆ 2021 ԹՎԱԿԱՆԻ ԴԵԿՏԵՄԲԵՐԻ 23-Ի N2121-Ն ՈՐՈՇՄԱՆ N 3 ԵՎ N 4 ՀԱՎԵԼՎԱԾՆԵՐՈՒՄ ԿԱՏԱՐՎՈՂ  ՓՈՓՈԽՈՒԹՅՈՒՆՆԵՐԸ ԵՎ ԼՐԱՑՈՒՄՆԵՐԸ</t>
  </si>
  <si>
    <t xml:space="preserve">ՀԱՅԱՍՏԱՆԻ ՀԱՆՐԱՊԵՏՈՒԹՅԱՆ ԿԱՌԱՎԱՐՈՒԹՅԱՆ 2021 ԹՎԱԿԱՆԻ ԴԵԿՏԵՄԲԵՐԻ 23-Ի N 2121-Ն ՈՐՈՇՄԱՆ N 9 ՀԱՎԵԼՎԱԾԻ  N 9.13 ԵՎ 9.47 ԱՂՅՈՒՍԱԿՆԵՐՈՒՄ ԿԱՏԱՐՎՈՂ ՓՈՓՈԽՈՒԹՅՈՒՆՆԵՐԸ ԵՎ ԼՐԱՑՈՒՄՆԵՐԸ </t>
  </si>
  <si>
    <t xml:space="preserve">ՀՀ կառավարության  2022 թվականի </t>
  </si>
  <si>
    <t>ՀՀ կառավարության  2022 թվականի</t>
  </si>
  <si>
    <t>Հավելված N 5</t>
  </si>
  <si>
    <t>«Էջմիածնի պետական քոլեջ» ՊՈԱԿ</t>
  </si>
  <si>
    <t xml:space="preserve">«Գյումրու N 4 արհեստագործական պետական ուսումնարան» ՊՈԱԿ </t>
  </si>
  <si>
    <t xml:space="preserve">ՀՀ կառավարության  2021 թվականի 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</si>
  <si>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</si>
  <si>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</si>
  <si>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 ՄԱՍ I.  ԱՊՐԱՆՔՆԵՐ</t>
  </si>
  <si>
    <t>Պատմամշակութային ժառանգության ոլորտի կազմակերպությունների գույքային ապահովվածության բարելավում</t>
  </si>
  <si>
    <t>«Պատմամշակութային ժառանգության գիտահետազոտական կենտրոն» ՊՈԱԿ</t>
  </si>
  <si>
    <t xml:space="preserve"> Հանրային գրադարանների նյութատեխնիկական բազայի զարգացում</t>
  </si>
  <si>
    <t>«Հայաստանի ազգային գրադարան» ՊՈԱԿ</t>
  </si>
  <si>
    <t>Գրադարաններ</t>
  </si>
  <si>
    <t>հատ</t>
  </si>
  <si>
    <t xml:space="preserve"> Ներդրումներ գրադարանների հիմնանորոգման համար</t>
  </si>
  <si>
    <t>1124-32002</t>
  </si>
  <si>
    <t>ջեռուցման հետ կապված աշխատանքներ</t>
  </si>
  <si>
    <t>«Հայաստանի երգի պետական թատրոն» ՊՈԱԿ</t>
  </si>
  <si>
    <t>«Հայաստանի էստրադային ջազ նվագախումբ» ՊՈԱԿ</t>
  </si>
  <si>
    <t>71351540-528</t>
  </si>
  <si>
    <t>«Արամ Խաչատրյանի տուն-թանգարան» ՊՈԱԿ</t>
  </si>
  <si>
    <t xml:space="preserve"> Գրահրատարակչության և գրադարանների ծրագիր</t>
  </si>
  <si>
    <t xml:space="preserve"> վերակառուցման աշխատանքներ</t>
  </si>
  <si>
    <t>45451700-510</t>
  </si>
  <si>
    <t>98111140-564</t>
  </si>
  <si>
    <t>«Երևանի Վ. Թեքեյանի անվան թիվ 92 հիմնական դպրոց» ՊՈԱԿ</t>
  </si>
  <si>
    <t>45451700-512</t>
  </si>
  <si>
    <t>98111140-565</t>
  </si>
  <si>
    <t>45451700-513</t>
  </si>
  <si>
    <t>98111140-566</t>
  </si>
  <si>
    <t>45451700-519</t>
  </si>
  <si>
    <t>98111140-568</t>
  </si>
  <si>
    <t>«Սարդարապատի միջնակարգ դպրոց» ՊՈԱԿ</t>
  </si>
  <si>
    <t>45451700-520</t>
  </si>
  <si>
    <t>98111140-569</t>
  </si>
  <si>
    <t>«Արմավիրի հ. 8 հիմնական դպրոց» ՊՈԱԿ</t>
  </si>
  <si>
    <t>45451700-521</t>
  </si>
  <si>
    <t>98111140-570</t>
  </si>
  <si>
    <t>98111140-567</t>
  </si>
  <si>
    <t>98111140-563</t>
  </si>
  <si>
    <t>«Երևանի թիվ 37 հիմնական դպրոց» ՊՈԱԿ</t>
  </si>
  <si>
    <t>«Երևանի թիվ 136 հիմնական դպրոց» ՊՈԱԿ</t>
  </si>
  <si>
    <t>«Փշատավանի միջնակարգ դպրոց» ՊՈԱԿ</t>
  </si>
  <si>
    <t>«Վերին Գետաշենի թիվ 2 միջնակարգ դպրոց» ՊՈԱԿ</t>
  </si>
  <si>
    <t>«Ալավերդու N 12 հիմնական դպրոց» ՊՈԱԿ</t>
  </si>
  <si>
    <t>Թանգարանների և պատկերասրահների գույքային և տեխնիկական հագեցվածության բարելավում</t>
  </si>
  <si>
    <t>Մանկապատանեկան մարզադպրոցներին, մարզաձևերի ազգային ֆեդերացիաներին և այլ մարզական հասարակական կազմակերպություններին գույքով ապահովում</t>
  </si>
  <si>
    <t>Խումբ N 01</t>
  </si>
  <si>
    <t xml:space="preserve">Հանգստի և սպորտի ծառայություններ </t>
  </si>
  <si>
    <t>1041-32001</t>
  </si>
  <si>
    <t>45451700-514</t>
  </si>
  <si>
    <t>45451700-507</t>
  </si>
  <si>
    <t xml:space="preserve"> թեթև աթլետիկայի սարքեր</t>
  </si>
  <si>
    <t>ԷԱՃ</t>
  </si>
  <si>
    <t xml:space="preserve"> նիզակներ նետման համար</t>
  </si>
  <si>
    <t xml:space="preserve"> ուղեգորգեր</t>
  </si>
  <si>
    <t>լրակազմ</t>
  </si>
  <si>
    <t xml:space="preserve"> դահուկներ</t>
  </si>
  <si>
    <t xml:space="preserve"> այլ մասնագիտացված նավակներ</t>
  </si>
  <si>
    <t xml:space="preserve"> բասկետբոլի կանգնակ</t>
  </si>
  <si>
    <t>զույգ</t>
  </si>
  <si>
    <t xml:space="preserve"> բասկետբոլի ամբողջական խաղային կոմպլեքսներ</t>
  </si>
  <si>
    <t xml:space="preserve"> բադմինթոնի ձեռնաթիակներ</t>
  </si>
  <si>
    <t xml:space="preserve"> բռնցքամարտի մարզաթաթ (լապա)</t>
  </si>
  <si>
    <t xml:space="preserve"> բռնցքամարտի տանձեր</t>
  </si>
  <si>
    <t xml:space="preserve"> բռնցքամարտի պատի բարձ</t>
  </si>
  <si>
    <t xml:space="preserve"> բռնցքամարտի պարկ</t>
  </si>
  <si>
    <t xml:space="preserve"> բռնցքամարտի ռինգեր</t>
  </si>
  <si>
    <t xml:space="preserve"> գոնգ</t>
  </si>
  <si>
    <t xml:space="preserve"> բադմինթոնի սարքեր</t>
  </si>
  <si>
    <t xml:space="preserve"> մարմնամարզության օղակներ</t>
  </si>
  <si>
    <t xml:space="preserve"> մարմնամարզության ժապավեն</t>
  </si>
  <si>
    <t xml:space="preserve"> բուլավա</t>
  </si>
  <si>
    <t xml:space="preserve"> մարմնամարզական պարաններ</t>
  </si>
  <si>
    <t xml:space="preserve"> դահուկի ամրակապեր</t>
  </si>
  <si>
    <t xml:space="preserve"> դահուկի ձողեր</t>
  </si>
  <si>
    <t xml:space="preserve"> զուգափայտեր</t>
  </si>
  <si>
    <t xml:space="preserve"> թիրախներ վարժական հրաձգության համար</t>
  </si>
  <si>
    <t xml:space="preserve"> ըմբշամարտի գորգի ծածկոց</t>
  </si>
  <si>
    <t xml:space="preserve"> ծածկոցով ըմբշամարտի գորգեր</t>
  </si>
  <si>
    <t xml:space="preserve"> ըմբշամարտի ներքնակ</t>
  </si>
  <si>
    <t xml:space="preserve"> ըմբշամարտի խրտվիլակ</t>
  </si>
  <si>
    <t xml:space="preserve"> թենիսի ցանց</t>
  </si>
  <si>
    <t xml:space="preserve"> սաղավարտներ</t>
  </si>
  <si>
    <t xml:space="preserve"> ծանրաձողեր </t>
  </si>
  <si>
    <t xml:space="preserve"> ծանրամարտի ձող</t>
  </si>
  <si>
    <t xml:space="preserve"> ծանրաձողի հենակ</t>
  </si>
  <si>
    <t xml:space="preserve"> ծանրաձողի կանգնակ</t>
  </si>
  <si>
    <t xml:space="preserve"> կշռաքարեր</t>
  </si>
  <si>
    <t xml:space="preserve"> կանոեներ</t>
  </si>
  <si>
    <t xml:space="preserve"> ռետինե տանձիկ</t>
  </si>
  <si>
    <t xml:space="preserve"> դարպասի ցանց</t>
  </si>
  <si>
    <t xml:space="preserve"> ֆուտբոլի դարպասներ</t>
  </si>
  <si>
    <t xml:space="preserve"> հրացաններ</t>
  </si>
  <si>
    <t xml:space="preserve"> ձյուդոյի տատամի</t>
  </si>
  <si>
    <t xml:space="preserve"> սուսերի շեղբեր</t>
  </si>
  <si>
    <t xml:space="preserve"> մարմնամարզական նստարան</t>
  </si>
  <si>
    <t xml:space="preserve"> մարմնամարզական ներքնակներ</t>
  </si>
  <si>
    <t xml:space="preserve"> մարմնամարզական պարան մագլցման համար</t>
  </si>
  <si>
    <t xml:space="preserve"> մարմնամարզական ցատկերի սարքեր</t>
  </si>
  <si>
    <t xml:space="preserve"> դաշտային հոկեյի մականներ</t>
  </si>
  <si>
    <t xml:space="preserve"> աղեղներ</t>
  </si>
  <si>
    <t xml:space="preserve"> շախմատ</t>
  </si>
  <si>
    <t xml:space="preserve"> ժամացույցներ</t>
  </si>
  <si>
    <t xml:space="preserve"> մարմնամարզական պատ</t>
  </si>
  <si>
    <t xml:space="preserve"> պտտաձող</t>
  </si>
  <si>
    <t xml:space="preserve"> սեղանի թենիսի սեղաններ </t>
  </si>
  <si>
    <t xml:space="preserve"> սեղանի թենիսի ձեռնաթիակներ</t>
  </si>
  <si>
    <t xml:space="preserve"> սեղանի թենիսի ցանց </t>
  </si>
  <si>
    <t xml:space="preserve"> վոլեյբոլի ցանց</t>
  </si>
  <si>
    <t xml:space="preserve"> վոլեյբոլի կանգնակ </t>
  </si>
  <si>
    <t xml:space="preserve"> վարժասարքեր</t>
  </si>
  <si>
    <t xml:space="preserve"> մարզման ցատկացանցեր (բատուտ)</t>
  </si>
  <si>
    <t xml:space="preserve">ԳՀ </t>
  </si>
  <si>
    <t xml:space="preserve"> ատրճանակներ</t>
  </si>
  <si>
    <t>Մեծ նվաճումների սպորտ</t>
  </si>
  <si>
    <t>«Հայաստանի ծանրամարտի ֆեդերացիա» ՀԿ</t>
  </si>
  <si>
    <t xml:space="preserve"> Հանգստի և սպորտի ծառայություններ </t>
  </si>
  <si>
    <t xml:space="preserve"> ԴՐԱՄԱՇՆՈՐՀՆԵՐ</t>
  </si>
  <si>
    <t xml:space="preserve"> ԸՆԹԱՑԻԿ ԴՐԱՄԱՇՆՈՐՀՆԵՐ ՊԵՏԱԿԱՆ ՀԱՏՎԱԾԻ ԱՅԼ ՄԱԿԱՐԴԱԿՆԵՐԻՆ</t>
  </si>
  <si>
    <t>Կրթության որակի ապահովում</t>
  </si>
  <si>
    <t xml:space="preserve"> ԵՄ աջակցությամբ իրականացվող դրամաշնորհային ծրագրի շրջանակներում ուսումնական հաստատությունների շենքային պայմանների բարելավում</t>
  </si>
  <si>
    <t xml:space="preserve"> ԵՄ աջակցությամբ իրականացվող դրամաշնորհային ծրագրի շրջանակներում հանրակրթական, միջին մասնագիտական,  բարձրագույն ուսումնական և մարզական հաստատություններին գույքով և տեխնիկայով ապահովում</t>
  </si>
  <si>
    <t>Բյուջետային գլխավոր կարգադրիչների, ծրագրերի և միջոցառումների և միջոցառումները կատարող պետական մարմինների անվանումները</t>
  </si>
  <si>
    <t xml:space="preserve"> Ընդամենը </t>
  </si>
  <si>
    <t xml:space="preserve"> այդ թվում </t>
  </si>
  <si>
    <t xml:space="preserve"> ԸՆԴԱՄԵՆԸ </t>
  </si>
  <si>
    <t>ՀՀ  ԿՐԹՈՒԹՅԱՆ, ԳԻՏՈՒԹՅԱՆ,  ՄՇԱԿՈՒՅԹԻ ԵՎ ՍՊՈՐՏԻ ՆԱԽԱՐԱՐՈՒԹՅՈՒՆ</t>
  </si>
  <si>
    <t>1192</t>
  </si>
  <si>
    <t xml:space="preserve"> այդ թվում` </t>
  </si>
  <si>
    <t xml:space="preserve"> Համաֆինան սավորում</t>
  </si>
  <si>
    <t>Դրամաշնորհային միջոցներ</t>
  </si>
  <si>
    <t>32004</t>
  </si>
  <si>
    <t>32005</t>
  </si>
  <si>
    <t>հազար դրամներով</t>
  </si>
  <si>
    <t xml:space="preserve">ՊԵՏԱԿԱՆ ԲՅՈՒՋԵԻ  ԵԿԱՄՈՒՏՆԵՐ </t>
  </si>
  <si>
    <t>Պաշտոնական դրամաշնորհներ</t>
  </si>
  <si>
    <t xml:space="preserve">Պետական բյուջեի դեֆիցիտի
ֆինանսավորման աղբյուրներն ու դրանց
տարրերի անվանումները </t>
  </si>
  <si>
    <t xml:space="preserve">Ցուցանիշների փոփոխությունը
(նվազեցումները նշված են փակագծերում) 
</t>
  </si>
  <si>
    <t>Ընդամենը՝</t>
  </si>
  <si>
    <t>«ՀԱՅԱՍՏԱՆԻ ՀԱՆՐԱՊԵՏՈՒԹՅԱՆ 2022 ԹՎԱԿԱՆԻ ՊԵՏԱԿԱՆ ԲՅՈՒՋԵԻ
ՄԱՍԻՆ» ՀԱՅԱՍՏԱՆԻ ՀԱՆՐԱՊԵՏՈՒԹՅԱՆ ՕՐԵՆՔԻ 2-ՐԴ ՀՈԴՎԱԾԻ
ԱՂՅՈՒՍԱԿՈՒՄ ԿԱՏԱՐՎՈՂ ՓՈՓՈԽՈՒԹՅՈՒՆՆԵՐԸ</t>
  </si>
  <si>
    <t xml:space="preserve">Ծախսերի գծով </t>
  </si>
  <si>
    <t xml:space="preserve">  Եկամուտների գծով </t>
  </si>
  <si>
    <t>Դեֆիցիտը (պակասուրդը)</t>
  </si>
  <si>
    <t>«Խնկո-Ապոր անվան ազգային մանկական գրադարան» ՊՈԱԿ</t>
  </si>
  <si>
    <t>«Վ. Պետրոսյանի անվան Արագածոտնի մարզային գրադարան» ՊՈԱԿ</t>
  </si>
  <si>
    <t>«Արմավիրի մարզային գրադարան» ՊՈԱԿ</t>
  </si>
  <si>
    <t>«Օ. Չուբարյանի անվան Արարատի մարզային գրադարան» ՊՈԱԿ</t>
  </si>
  <si>
    <t>«Լոռու մարզային գրադարան» ՊՈԱԿ</t>
  </si>
  <si>
    <t>«Կոտայքի մարզային գրադարան» ՊՈԱԿ</t>
  </si>
  <si>
    <t>«Շիրակի մարզային գրադարան» ՊՈԱԿ</t>
  </si>
  <si>
    <t>«Սյունիքի մարզային գրադարան» ՊՈԱԿ</t>
  </si>
  <si>
    <t>«Վայոց ձորի մարզային գրադարան» ՊՈԱԿ</t>
  </si>
  <si>
    <t>«Տավուշի մարզային գրադարան» ՊՈԱԿ</t>
  </si>
  <si>
    <t>«Սերգեյ Փարաջանովի թանգարան» ՊՈԱԿ</t>
  </si>
  <si>
    <t>«Եղիշե Չարենցի տուն-թանգարան» ՊՈԱԿ</t>
  </si>
  <si>
    <t>«Երվանդ Քոչարի թանգարան» ՊՈԱԿ</t>
  </si>
  <si>
    <t>«Ալեքսանդր Սպենդարյանի տուն-թանգարան» ՊՈԱԿ</t>
  </si>
  <si>
    <t>«Ավետիք Իսահակյանի տուն-թանգարան» ՊՈԱԿ</t>
  </si>
  <si>
    <t>«Կոմիտասի թանգարան-ինստիտուտ» ՊՈԱԿ</t>
  </si>
  <si>
    <t>«Օրբելի եղբայրների տուն-թանգարան» ՊՈԱԿ</t>
  </si>
  <si>
    <t>«Հովհաննես Թումանյանի թանգարան» ՊՈԱԿ</t>
  </si>
  <si>
    <t>«Հայաստանի պատմության թանգարան» ՊՈԱԿ</t>
  </si>
  <si>
    <t>«Եղիշե Չարենցի անվան գրականության և արվեստի թանգարան» ՊՈԱԿ</t>
  </si>
  <si>
    <t>«Հայ և ռուս ժողովուրդների բարեկամության թանգարան» ՊՈԱԿ</t>
  </si>
  <si>
    <t>«Ն. Ադոնցի անվան Սիսիանի պատմության թանգարան» ՊՈԱԿ</t>
  </si>
  <si>
    <t>«Հրազդանի երկրագիտական թանգարան» ՊՈԱԿ</t>
  </si>
  <si>
    <t>«Խաչատուր Աբովյանի տուն-թանգարան» ՊՈԱԿ</t>
  </si>
  <si>
    <t>«Մարտիրոս Սարյանի տուն-թանգարան» ՊՈԱԿ</t>
  </si>
  <si>
    <t>«Սարդարապատի հերոսամարտի հուշահամալիր, Հայոց ազգագրության և ազատագրական պայքարի պատմության ազգային թանգարան» ՊՈԱԿ</t>
  </si>
  <si>
    <t xml:space="preserve"> առանց շարժիչի հեծանիվներ</t>
  </si>
  <si>
    <t xml:space="preserve"> Արտադպրոցական դաստիարակության ծրագիր </t>
  </si>
  <si>
    <t>«Տիգրան Պետրոսյանի անվան Շախմատի տուն-մարզադպրոց»  ՊՈԱԿ</t>
  </si>
  <si>
    <t>«Հրաձգության հանրապետական մարզադպրոց» ՊՈԱԿ</t>
  </si>
  <si>
    <t>«Խաղային մարզաձևերի օլիմպական մանկապատանեկան մարզադպրոց» ՊՈԱԿ</t>
  </si>
  <si>
    <t>«Տեխնիկական մոդելավորման հանրապետական կենտրոն» ՊՈԱԿ</t>
  </si>
  <si>
    <t>«Մանկապատանեկան հանրապետական կենտրոն» ՊՈԱԿ</t>
  </si>
  <si>
    <t>«Տեխնիկական ստեղծագործության հանրապետական» ՊՈԱԿ</t>
  </si>
  <si>
    <t>«Ընտանիք» մանկապատանեկան ստեղծագործության կենտրոն ՊՈԱԿ</t>
  </si>
  <si>
    <t>«Դիլիջանի արվեստի պետական քոլեջ»  ՊՈԱԿ</t>
  </si>
  <si>
    <t>«Ատլետիկայի օլիմպիական մանկապատանեկան մարզադպրոց» ՊՈԱԿ</t>
  </si>
  <si>
    <t>«Երևանի ծանրամարտի մանկապատանեկան մարզադպրոց» ՊՈԱԿ</t>
  </si>
  <si>
    <t>«Երևանի հրաձգության մանկապատանեկան մարզադպրոց» ՊՈԱԿ</t>
  </si>
  <si>
    <t>«Վ. Ենգիբարյանի անվան բռնցքամարտի օլիմպիական մանկապատանեկան մարզադպրոց» ՊՈԱԿ</t>
  </si>
  <si>
    <t>«Ն. Մուշեղյանի անվան ըմբշամարտի  օլիմպիական մանկապատանեկան մարզադպրոց» ՊՈԱԿ</t>
  </si>
  <si>
    <t>«Թիավարության մարզաձևերի  օլիմպիական մանկապատանեկան մարզադպրոց» ՊՈԱԿ</t>
  </si>
  <si>
    <t>«Սամբոյի և ձյուդոյի  օլիմպիական մանկապատանեկան մարզադպրոց» ՊՈԱԿ</t>
  </si>
  <si>
    <t>«Հեծանվային սպորտի  օլիմպիական մանկապատանեկան մարզադպրոց» ՊՈԱԿ</t>
  </si>
  <si>
    <t>«Հ. Շահինյանի անվան սպորտային, գեղարվեստական մարմնամարզության և ակրոբատիկայի օլիմպիական մանկապատանեկան մարզադպրոց» ՊՈԱԿ</t>
  </si>
  <si>
    <t>«Ռ. Կարապետյանի անվան մենապայքարային մարզաձևերի  օլիմպիական մանկապատանեկան մարզադպրոց» ՊՈԱԿ</t>
  </si>
  <si>
    <t>«Հրազդանի մականախաղի և շախմատի  օլիմպիական մանկապատանեկան մարզադպրոց» ՊՈԱԿ</t>
  </si>
  <si>
    <t>«Լ. Հարությունյանի անվան Ծաղկաձորի լեռնադահուկային մանկապատանեկան մարզադպրոց» ՊՈԱԿ</t>
  </si>
  <si>
    <t>«Սևանի ջրային մարզաձևերի մանկապատանեկան մարզադպրոց» ՊՈԱԿ</t>
  </si>
  <si>
    <t>«Սպիտակի մանկապատանեկան համալիր մարզադպրոց» ՊՈԱԿ</t>
  </si>
  <si>
    <t>«Արմավիրի մենապայքարային մարզաձևերի մանկապատանեկան մարզադպրոց» ՊՈԱԿ</t>
  </si>
  <si>
    <t>«Գյումրու մանկապատանեկան համալիր մարզադպրոց» ՊՈԱԿ</t>
  </si>
  <si>
    <t>«Գյումրու Լ. Մնացականյանի անվան ձմեռային մարզաձևերի մանկապատանեկան մարզադպրոց» ՊՈԱԿ</t>
  </si>
  <si>
    <t>«Գյումրու սուսերամարտի մանկապատանեկան մարզադպրոց» ՊՈԱԿ</t>
  </si>
  <si>
    <t>«Գյումրու ծանրամարտի մանկապատանեկան մարզադպրոց» ՊՈԱԿ</t>
  </si>
  <si>
    <t>«Գյումրու աթլետիկայի  օլիմպիական մանկապատանեկան մարզադպրոց» ՊՈԱԿ</t>
  </si>
  <si>
    <t>«Քաջարանի համալիր մանկապատանեկան մարզադպրոց» ՊՈԱԿ</t>
  </si>
  <si>
    <t>«Վանաձորի բռնցքամարտի մանկապատանեկան մարզադպրոց» ՊՈԱԿ</t>
  </si>
  <si>
    <t>«Երևանի օլիմպիական մանկապատանեկան համալիր մարզադպրոց» ՊՈԱԿ</t>
  </si>
  <si>
    <t xml:space="preserve"> Ըստ մակարդակների չդասակարգվող կրթություն</t>
  </si>
  <si>
    <t xml:space="preserve"> Արտադպրոցական դաստիարակություն</t>
  </si>
  <si>
    <t>Հավելված N 11</t>
  </si>
  <si>
    <t>Հավելված N 10</t>
  </si>
  <si>
    <t>Հավելված N 12</t>
  </si>
  <si>
    <t>Հավելված N 13</t>
  </si>
  <si>
    <t xml:space="preserve"> Մեծ նվաճումների սպորտ</t>
  </si>
  <si>
    <t xml:space="preserve"> Նպաստել Հայաստանում մեծ սպորտի շարունակական զարգացմանը և միջազգային հարթակներում ՀՀ դիրքի բարելավմանը</t>
  </si>
  <si>
    <t xml:space="preserve"> ՀՀ առաջնությունների ընդլայնում, միջազգային սպորտային միջոցառումներին մասնակցության և նվաճումների ապահովում</t>
  </si>
  <si>
    <t xml:space="preserve">Սպորտի զարգացման նպատակով մարզադպրոցներին, ազգային ֆեդերացիաներին և այլ մարզական հասարակական կազմակերպություններին մարզական և այլ անհրաժեշտ գույքի տրամադրում </t>
  </si>
  <si>
    <t xml:space="preserve"> Թանգարանների և պատկերասրահների համար անհրաժեշտ  գույքի, տեխնիկայի և սարքավորումների ձեռքբերում</t>
  </si>
  <si>
    <t xml:space="preserve"> Պատմամշակութային ժառանգության ոլորտի կազմակերպությունների գույքային ապահովվածության բարելավում</t>
  </si>
  <si>
    <t xml:space="preserve"> Պատմամշակութային ժառանգության ոլորտի կազմակերպությունների գույքով և տեխնիկաով ապահովում</t>
  </si>
  <si>
    <t xml:space="preserve"> Նպաստել գրականության զարգացմանը, տարածմանը և հանրահռչակմանը</t>
  </si>
  <si>
    <t xml:space="preserve"> Գրքի և գրական արտադրանքի բազմազանության և հասանելիության ապահովում, ստեղծագործական գործընթացների խթանում</t>
  </si>
  <si>
    <t xml:space="preserve">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</si>
  <si>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Արտադպրոցական դաստիարակության ծրագիր</t>
  </si>
  <si>
    <t xml:space="preserve"> 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</si>
  <si>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 xml:space="preserve"> Ստեղծել պայմաններ սովորողների ազատ ժամանացի  կազմակերպան միջոցով նրանց հետաքրքրությունների բացահայտման, ձևավորման  և զարգացման համար</t>
  </si>
  <si>
    <t xml:space="preserve"> Գույքային և տեխնիկական ապահովվածության բարելավման արդյունքում  կիրառական գիտելիքների ձեռքբերման արդյունավետության բարձրացում</t>
  </si>
  <si>
    <t xml:space="preserve"> Կրթության որակի ապահովում</t>
  </si>
  <si>
    <t xml:space="preserve"> Ընթացիկ աշխատանքների, բարեփոխումների և նոր նախաձեռնությունների միջոցով ֆորմալ և ոչ-ֆորմալ կրթության ոլորտում իրականացվող միջոցառումների, մատուցվող ծառայությունների բովանդակության և կազմակերպման որակի շարունակական բարելավում</t>
  </si>
  <si>
    <t xml:space="preserve"> Նախադպրոցականից մինչև հետբուհական կրթության որակի, այն է սովորողների, միջավայրի, ծրագրերի և ուսումնական նյութերի բովանդակության, գործընթացների, ինչպես նաև վերջնարդյունքների որակի բարելավում ըստ ներպետական և միջազգային ցուցիչների</t>
  </si>
  <si>
    <t xml:space="preserve"> Կապիտալ ներդրումներ ուսումնական հաստատություններում (ՄՄ հաստատություններ, հանրակրթական դպրոցներ) շենքերի (մասնաշենքերի), մարզադահլիճների վերակառուցման / հիմնանորոգման աշխատանքներ իրականացնելու նպատակով</t>
  </si>
  <si>
    <t xml:space="preserve"> Կապիտալ ներդրումներ ուսումնական և մարզական հաստատություններում  Ֆիզիկական կուլտուրայի և սպորտի զարգացման նպատակով վերջիներին մարզական և այլ անհրաժեշտ գույքի տրամադրում</t>
  </si>
  <si>
    <t>«ՀԱՅԱՍՏԱՆԻ ՀԱՆՐԱՊԵՏՈՒԹՅԱՆ 2022 ԹՎԱԿԱՆԻ ՊԵՏԱԿԱՆ ԲՅՈՒՋԵԻ
ՄԱՍԻՆ» ՀԱՅԱՍՏԱՆԻ ՀԱՆՐԱՊԵՏՈՒԹՅԱՆ ՕՐԵՆՔԻ 6-ՐԴ ՀՈԴՎԱԾԻ
ԱՂՅՈՒՍԱԿՈՒՄ ԵՎ ՀԱՅԱՍՏԱՆԻ ՀԱՆՐԱՊԵՏՈՒԹՅԱՆ ԿԱՌԱՎԱՐՈՒԹՅԱՆ
 2021 ԹՎԱԿԱՆԻ ԴԵԿՏԵՄԲԵՐԻ 23-Ի N 2121-Ն ՈՐՈՇՄԱՆ N 2 ՀԱՎԵԼՎԱԾԻ
ԱՂՅՈՒՍԱԿՈՒՄ ԿԱՏԱՐՎՈՂ ՓՈՓՈԽՈՒԹՅՈՒՆԸ</t>
  </si>
  <si>
    <t xml:space="preserve"> Մարզական հաստատություններ </t>
  </si>
  <si>
    <t xml:space="preserve"> Թանգարանների թիվը, որտեղ կատարվում են ներդրումները, հատ </t>
  </si>
  <si>
    <t>Պատմամշակութային ժառանգության ոլորտի կազմակերպությունների գույքով և տեխնիկաով ապահովում</t>
  </si>
  <si>
    <t>Պատմամշակութային ժառանգության ոլորտի կազմակերպություններ</t>
  </si>
  <si>
    <t xml:space="preserve"> Կազմակերպությունների թիվը, որտեղ կատարվում են ներդրումները, հատ </t>
  </si>
  <si>
    <t xml:space="preserve"> Հանրային գրադարանների նյութատեխնիկական բազայի զարգացում </t>
  </si>
  <si>
    <t xml:space="preserve">  Ակտիվն օգտագործող կազմակերպությունների անվանումները </t>
  </si>
  <si>
    <t xml:space="preserve"> Հանրային գրադարաններ </t>
  </si>
  <si>
    <t xml:space="preserve"> Վերազինվող գրադարանների թիվը </t>
  </si>
  <si>
    <t>Ներդրումներ գրադարանների հիմնանորոգման համար</t>
  </si>
  <si>
    <t xml:space="preserve">  Գրադարանների շենքերի,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</si>
  <si>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Գրադարանների թիվը, որտեղ կատարվում են ներդրումները, հատ </t>
  </si>
  <si>
    <t>Գույքային և տեխնիկական ապահովվածության բարելավման արդյունքում  կիրառական գիտելիքների ձեռքբերման արդյունավետության բարձրացում</t>
  </si>
  <si>
    <t>Արտադպրոցական հաստատություններ</t>
  </si>
  <si>
    <t xml:space="preserve"> Հաստատությունների թիվը, որտեղ կատարվում են ներդրումները</t>
  </si>
  <si>
    <t xml:space="preserve">Համերգային կազմակերպությունների թիվը, որտեղ կատարվում են ներդրումները, հատ </t>
  </si>
  <si>
    <t xml:space="preserve"> Թատերահամերգային կազմակերպություններ</t>
  </si>
  <si>
    <t xml:space="preserve"> Հիմնանորոգվող ուսումնական հաստատությունների քանակ, հատ </t>
  </si>
  <si>
    <t xml:space="preserve"> ԵՄ աջակցությամբ իրականացվող դրամաշնորհային ծրագրի շրջանակներում ուսումնական հաստատությունների շենքային պայմանների բարելավում </t>
  </si>
  <si>
    <t xml:space="preserve"> Կապիտալ ներդրումներ ուսումնական հաստատություններում (ՄՄ հաստատություններ, հանրակրթական դպրոցներ) շենքերի (մասնաշենքերի), մարզադահլիճների վերակառուցման / հիմնանորոգման աշխատանքներ իրականացնելու նպատակով </t>
  </si>
  <si>
    <t xml:space="preserve"> Ուսումնական հաստատություններ </t>
  </si>
  <si>
    <t xml:space="preserve"> Հանրակրթական դպրոցների թիվը, որտեղ կատարվում են ներդրումները </t>
  </si>
  <si>
    <t xml:space="preserve"> ԵՄ աջակցությամբ իրականացվող դրամաշնորհային ծրագրի շրջանակներում հանրակրթական, միջին մասնագիտական,  բարձրագույն ուսումնական և մարզական հաստատություններին գույքով և տեխնիկայով ապահովում </t>
  </si>
  <si>
    <t xml:space="preserve"> Կապիտալ ներդրումներ ուսումնական և մարզական հաստատություններում  Ֆիզիկական կուլտուրայի և սպորտի զարգացման նպատակով վերջիներին մարզական և այլ անհրաժեշտ գույքի տրամադրում </t>
  </si>
  <si>
    <t xml:space="preserve"> Ուսումնական և մարզական հաստատություններ </t>
  </si>
  <si>
    <t>ՀՀ քաղաքաինության կոմիտե</t>
  </si>
  <si>
    <t xml:space="preserve">«ՀԱՅԱUՏԱՆԻ ՀԱՆՐԱՊԵՏՈՒԹՅԱՆ 2022 ԹՎԱԿԱՆԻ ՊԵՏԱԿԱՆ ԲՅՈՒՋԵԻ ՄԱUԻՆ» ՀԱՅԱUՏԱՆԻ ՀԱՆՐԱՊԵՏՈՒԹՅԱՆ OՐԵՆՔԻ N 6  ՀԱՎԵԼՎԱԾՈՒՄ ԿԱՏԱՐՎՈՂ ՓՈՓՈԽՈՒԹՅՈՒՆՆԵՐԸ </t>
  </si>
  <si>
    <t>Թատերահամերգային կազմակերպությունների նյութատեխնիկական բազայի  համալրում</t>
  </si>
  <si>
    <t xml:space="preserve"> - Այլ կապիտալ դրամաշնորհներ</t>
  </si>
  <si>
    <t>04</t>
  </si>
  <si>
    <t xml:space="preserve"> Այլ մշակութային կազմակերպություններ</t>
  </si>
  <si>
    <t>1183-32012</t>
  </si>
  <si>
    <t xml:space="preserve"> Հանրակրթական դպրոցների գույքով և տեխնիկայով ապահովում</t>
  </si>
  <si>
    <t xml:space="preserve"> ՄԱՍ I. Ա Պ Ր Ա Ն Ք Ն Ե Ր</t>
  </si>
  <si>
    <t>գրատախտակներ</t>
  </si>
  <si>
    <t xml:space="preserve"> ԷԱՃ</t>
  </si>
  <si>
    <t>գրապահարաններ</t>
  </si>
  <si>
    <t>սեղան` աշակերտական, միաձույլ մետաղյա կարկասով</t>
  </si>
  <si>
    <t>ՀՀ Գեղարքունիքի մարզպետարան</t>
  </si>
  <si>
    <t>ներքին շերտավարգույրներ</t>
  </si>
  <si>
    <r>
      <t>մ</t>
    </r>
    <r>
      <rPr>
        <vertAlign val="superscript"/>
        <sz val="12"/>
        <rFont val="GHEA Grapalat"/>
        <family val="3"/>
      </rPr>
      <t>2</t>
    </r>
  </si>
  <si>
    <t>սեղաններ</t>
  </si>
  <si>
    <t>աթոռներ</t>
  </si>
  <si>
    <t>նստարաններ</t>
  </si>
  <si>
    <t>մարմնամարզական նստարան</t>
  </si>
  <si>
    <t>դարակներով պահարաններ</t>
  </si>
  <si>
    <t>զգեստապահարաններ</t>
  </si>
  <si>
    <t>կախիչներ</t>
  </si>
  <si>
    <t>հայտարարությունների փակցման գրատախտակ</t>
  </si>
  <si>
    <t>պրոյեկտորներ</t>
  </si>
  <si>
    <t>տպիչ սարք, բազմաֆունկցիոնալ, A4, 28 էջ/րոպե արագության</t>
  </si>
  <si>
    <t>աստիճանահարթակներին ամրացված վերելակներ</t>
  </si>
  <si>
    <t>հակահրդեհային համակարգ</t>
  </si>
  <si>
    <t>կրակմարիչներ</t>
  </si>
  <si>
    <t>սպորտային մարմնամարզության նժույգ թափեր (մարզումային)</t>
  </si>
  <si>
    <t>մարմնամարզական ցատկերի սարքեր</t>
  </si>
  <si>
    <t>բասկետբոլի ցանց</t>
  </si>
  <si>
    <t>ծանրաձողեր</t>
  </si>
  <si>
    <t>Զոլաքար գյուղի Ա. Վարդանյանի անվան N2 միջնակարգ դպրոց</t>
  </si>
  <si>
    <t>Կրթական օբյեկտների շենքային պայմանների բարելավում</t>
  </si>
  <si>
    <t>1183-32001</t>
  </si>
  <si>
    <t xml:space="preserve"> Կրթական օբյեկտների շենքային պայմանների բարելավում</t>
  </si>
  <si>
    <t xml:space="preserve"> շինարարական աշխատանքներ դպրոցների համար</t>
  </si>
  <si>
    <t>ՀՀ Արագածոտնի մարզ</t>
  </si>
  <si>
    <t>«Զոլաքար գյուղի Ա. Վարդանյանի անվան N2 միջնակարգ դպրոց» ՊՈԱԿ</t>
  </si>
  <si>
    <t>«Ռյա Թազայի Ա․ Ավդալի անվան միջնակարգ դպրոց» ՊՈԱԿ</t>
  </si>
  <si>
    <t>«Հ. Պարոնյանի անվան երաժշտական կոմեդիայի պետական թատրոն» ՊՈԱԿ</t>
  </si>
  <si>
    <t xml:space="preserve"> Կրթական օբյեկտների շենքերի (մասնաշենքերի)
հիմնանորոգում (համաշինարարական աշխատանքներ,
ջեռուցման համակարգի իրականացում, ներքին հարդարում, տարածքի բարեկարգում) և նախագծում </t>
  </si>
  <si>
    <t xml:space="preserve">Կրթական ժամանակակից նորմերին համապատասխանող գույքի ձեռքբերում </t>
  </si>
  <si>
    <t xml:space="preserve"> Հանրակրթական դպրոցների գույքով և տեխնիկայով ապահովում </t>
  </si>
  <si>
    <t xml:space="preserve"> Կրթական ժամանակակից նորմերին համապատասխանող գույքի ձեռքբերում </t>
  </si>
  <si>
    <t>Ոչ մոդուլային դպրոցների թիվը, որոնք ապահովվում են գույքով (հատ)</t>
  </si>
  <si>
    <t>ՀԱՅԱՍՏԱՆԻ ՀԱՆՐԱՊԵՏՈՒԹՅԱՆ ԿԱՌԱՎԱՐՈՒԹՅԱՆ 2021 ԹՎԱԿԱՆԻ ԴԵԿՏԵՄԲԵՐԻ 23-Ի N 2121-Ն ՈՐՈՇՄԱՆ N 9.1 ՀԱՎԵԼՎԱԾԻ  N 9.1.14, 9.1.42, 9.1.52 ԵՎ 9․1.59 ԱՂՅՈՒՍԱԿՆԵՐՈՒՄ ԿԱՏԱՐՎՈՂ ՓՈՓՈԽՈՒԹՅՈՒՆՆԵՐԸ ԵՎ ԼՐԱՑՈՒՄՆԵՐԸ</t>
  </si>
  <si>
    <t>Աղյուսակ 9․1.52</t>
  </si>
  <si>
    <t>«Գեղարվեստական դաստիարակության և մշակույթի մանկապատանեկան կենտրոն» ՊՈԱԿ</t>
  </si>
  <si>
    <t xml:space="preserve"> Արտադպրոցական հաստատությունների գույքային և տեխնիկական ապահովվածության բարելավում</t>
  </si>
  <si>
    <t>Արտադպրոցական հաստատությունների գույքային և տեխնիկական ապահովվածության բարելավում</t>
  </si>
  <si>
    <t xml:space="preserve">«Հ. Շարամբեյանի անվան ժողովրդական արվեստների թանգարան» ՊՈԱԿ </t>
  </si>
  <si>
    <t>«Վ. Պետրոսյանի անվան Գեղարքունիքի մարզային գրադարան» ՊՈԱԿ</t>
  </si>
  <si>
    <t>«Երեխաների հատուկ ստեղծագործական կենտրոն» ՊՈԱԿ</t>
  </si>
  <si>
    <t>ՀՀ Կոտայքի մարզ</t>
  </si>
  <si>
    <t>«Նոր Գեղիի ակադեմիկոս Գ. Աղաջանյանի անվան պետական գյուղատնտեսական քոլեջ» ՊՈԱԿ</t>
  </si>
  <si>
    <t>45451700-2</t>
  </si>
  <si>
    <t>վերակառուցման աշխատանքներ</t>
  </si>
  <si>
    <t xml:space="preserve"> ՀԲՄ</t>
  </si>
  <si>
    <t>98111140-6</t>
  </si>
  <si>
    <t xml:space="preserve"> Փոքրաքանակ երեխաներով համալրված հանրակրթական դպրոցների  մոդուլային շենքերի կառուցում</t>
  </si>
  <si>
    <t>ՀՀ Վայոց Ձորի մարզ</t>
  </si>
  <si>
    <t>«Գոմքի միջնակարգ դպրոց» ՊՈԱԿ</t>
  </si>
  <si>
    <t>«Լեռնահովիտ գյուղի Վ. Բարեղամյանի անվան հիմնական դպրոց» ՊՈԱԿ</t>
  </si>
  <si>
    <t>«Շատջրեք գյուղի միջնակարգ դպրոց» ՊՈԱԿ</t>
  </si>
  <si>
    <t>1183-32003</t>
  </si>
  <si>
    <t xml:space="preserve"> միջնակարգ դպրոցների կառուցման աշխատանքներ</t>
  </si>
  <si>
    <t>45211231-4</t>
  </si>
  <si>
    <t>45211231-5</t>
  </si>
  <si>
    <t>45211231-21</t>
  </si>
  <si>
    <t>98111140-37</t>
  </si>
  <si>
    <t>1146-12010</t>
  </si>
  <si>
    <t>«Մոդուլային» տիպի մանկապարտեզների շենքային ապահովում</t>
  </si>
  <si>
    <t xml:space="preserve">ՀՀ Արագածոտնի մարզի  Ալագյազ համայնքում «Մոդուլային» տիպի 144 տեղ հզորությամբ մսուր-մանկապարտեզ </t>
  </si>
  <si>
    <t>ՀՀ Արարատի մարզ</t>
  </si>
  <si>
    <t xml:space="preserve">ՀՀ Արարատի մարզի Արալեզ համայնքում «Մոդուլային» տիպի 144 տեղ հզորությամբ մսուր-մանկապարտեզ </t>
  </si>
  <si>
    <t xml:space="preserve">ՀՀ Գեղարքունիքի մարզի Աստղաձոր համայնքում «Մոդուլային» տիպի 144 տեղ հզորությամբ մսուր-մանկապարտեզ </t>
  </si>
  <si>
    <t xml:space="preserve">ՀՀ Լոռու մարզի Սպիտակ համայնքում «Մոդուլային» տիպի 144 տեղ հզորությամբ մսուր-մանկապարտեզ </t>
  </si>
  <si>
    <t xml:space="preserve">ՀՀ Կոտայքի մարզի Հրազդան համայնքում «Մոդուլային» տիպի 144 տեղ հզորությամբ մսուր-մանկապարտեզ </t>
  </si>
  <si>
    <t>ՀՀ Արմավիրի մարզի Այգևան համայնքում «Մոդուլային» տիպի 144 տեղ հզորությամբ մսուր-մանկապարտեզ</t>
  </si>
  <si>
    <t>ՀՀ Լոռու մարզի Գոգարան համայնքում «Մոդուլային» տիպի 144 տեղ հզորությամբ մսուր-մանկապարտեզ</t>
  </si>
  <si>
    <t>ՀՀ Սյունիքի մարզ</t>
  </si>
  <si>
    <t>ՀՀ Սյունիքի մարզի Սիսիան համայնքում «Մոդուլային» տիպի 144 տեղ հզորությամբ մսուր-մանկապարտեզ</t>
  </si>
  <si>
    <t>ՀՀ Տավուշի մարզի Այրում համայնքի Բագրատաշեն բնակավայրում «Մոդուլային» տիպի 144 տեղ հզորությամբ մսուր-մանկապարտեզ</t>
  </si>
  <si>
    <t>ընդհանուր շինարարական աշխատանքներ</t>
  </si>
  <si>
    <t>ՀՀ Արմավիրի մարզի Գետաշեն համայնքում «Մոդուլային» տիպի 144 տեղ հզորությամբ մսուր-մանկապարտեզ</t>
  </si>
  <si>
    <t>ՀՀ Արմավիրի մարզի Լենուղի համայնքում «Մոդուլային» տիպի 144 տեղ հզորությամբ մսուր-մանկապարտեզ</t>
  </si>
  <si>
    <t>Մարզական օբյեկտների հիմնանորոգում</t>
  </si>
  <si>
    <t>«Երևանի օլիմպիական հերթափոխի պետական մարզական քոլեջ» ՊՈԱԿ</t>
  </si>
  <si>
    <t>1163-32002</t>
  </si>
  <si>
    <t xml:space="preserve"> Մարզական օբյեկտների հիմնանորոգում</t>
  </si>
  <si>
    <t xml:space="preserve"> մարզական օբյեկտների շինարարական աշխատանքներ</t>
  </si>
  <si>
    <t>ՀԲՄ</t>
  </si>
  <si>
    <t>45211131-2</t>
  </si>
  <si>
    <t>98111140-60</t>
  </si>
  <si>
    <t>Բարձրագույն  ուսումնական հաստատությունների և «Զեյթուն»  ուսանողական ավան»  հիմնադրամի շենքային պայմանների բարելավում</t>
  </si>
  <si>
    <t>«Երևանի Կոմիտասի անվան պետական կոնսերվատորիա» ՊՈԱԿ</t>
  </si>
  <si>
    <t>1111-32001</t>
  </si>
  <si>
    <t xml:space="preserve">  Բարձրագույն  ուսումնական հաստատությունների և «Զեյթուն»  ուսանողական ավան»  հիմնադրամի շենքային պայմանների բարելավում</t>
  </si>
  <si>
    <t>45611100-1</t>
  </si>
  <si>
    <t>71351540-36</t>
  </si>
  <si>
    <t>98111140-9</t>
  </si>
  <si>
    <t>Աջակցություն համայնքներին մարզական հաստատությունների շենքային պայմանների բարելավման համար</t>
  </si>
  <si>
    <t>ՀՀ Շիրակի մարզ</t>
  </si>
  <si>
    <t>«Արթուր Ալեքսանյանի անվան հունահռոմեական ըմբշամարտի մանկապատանեկան դպրոց» նոր սպորտային համալիր</t>
  </si>
  <si>
    <t>1163-12001</t>
  </si>
  <si>
    <t xml:space="preserve">  Աջակցություն համայնքներին մարզական հաստատությունների շենքային պայմանների բարելավման համար</t>
  </si>
  <si>
    <t>նախագծերի պատրաստում, ծախսերի գնահատում</t>
  </si>
  <si>
    <t>փորձաքննության ծառայություններ</t>
  </si>
  <si>
    <t>Փոքրաքանակ երեխաներով համալրված հանրակրթական դպրոցների մոդուլային շենքերի կառուցում</t>
  </si>
  <si>
    <t xml:space="preserve"> - Շենքերի և շինությունների շինարարություն</t>
  </si>
  <si>
    <t xml:space="preserve"> Բարձրագույն և հետբուհական մասնագիտական կրթության ծրագիր</t>
  </si>
  <si>
    <t xml:space="preserve"> Բարձրագույն  ուսումնական հաստատությունների և «Զեյթուն» ուսանողական ավան» հիմնադրամի շենքային պայմանների բարելավում</t>
  </si>
  <si>
    <t xml:space="preserve"> Հանրակրթության ծրագիր</t>
  </si>
  <si>
    <t xml:space="preserve"> «Մոդուլային» տիպի մանկապարտեզների շենքային ապահովում</t>
  </si>
  <si>
    <t>Մասսայական սպորտ</t>
  </si>
  <si>
    <t xml:space="preserve">Աջակցություն համայնքներին մարզական հաստատությունների շենքային պայմանների բարելավման համար
</t>
  </si>
  <si>
    <t>ՈՉ ՖԻՆԱՆՍԱԿԱՆ ԱԿՏԻՎՆԵՐԻ ԳԾՈՎ ԾԱԽՍԵՐ</t>
  </si>
  <si>
    <t>ՀԻՄՆԱԿԱՆ ՄԻՋՈՑՆԵՐ</t>
  </si>
  <si>
    <t>ՇԵՆՔԵՐ ԵՎ ՇԻՆՈՒԹՅՈՒՆՆԵՐ</t>
  </si>
  <si>
    <t xml:space="preserve"> ԱՅԼ ՀԻՄՆԱԿԱՆ ՄԻՋՈՑՆԵՐ</t>
  </si>
  <si>
    <t xml:space="preserve"> - Նախագծահետազոտական ծախսեր</t>
  </si>
  <si>
    <t>45221142-45</t>
  </si>
  <si>
    <t>98111140-23</t>
  </si>
  <si>
    <t>45221142-46</t>
  </si>
  <si>
    <t>98111140-24</t>
  </si>
  <si>
    <t>45221142-47</t>
  </si>
  <si>
    <t>98111140-25</t>
  </si>
  <si>
    <t>45221142-48</t>
  </si>
  <si>
    <t>98111140-26</t>
  </si>
  <si>
    <t>45221142-49</t>
  </si>
  <si>
    <t>98111140-27</t>
  </si>
  <si>
    <t>45221142-44</t>
  </si>
  <si>
    <t>98111140-29</t>
  </si>
  <si>
    <t>45221142-50</t>
  </si>
  <si>
    <t>98111140-28</t>
  </si>
  <si>
    <t>45221142-51</t>
  </si>
  <si>
    <t>45221142-52</t>
  </si>
  <si>
    <t>98111140-30</t>
  </si>
  <si>
    <t>98111140-31</t>
  </si>
  <si>
    <t xml:space="preserve"> Ապահովել մատչելի, որակյալ և մրցունակ բարձրագույն և հետբուհական մասնագիտական կրթություն:</t>
  </si>
  <si>
    <t xml:space="preserve"> 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</si>
  <si>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 xml:space="preserve"> Բարձրագույն  ուսումնական հաստատությունների և «Զեյթուն»  ուսանողական ավան»  հիմնադրամի շենքային պայմանների բարելավում</t>
  </si>
  <si>
    <t xml:space="preserve"> Բարձրագույն  ուսումնական հաստատությունների և «Զեյթուն» ուսանողական ավան»   հիմնադրամի շենքային պայմանների բարելավում</t>
  </si>
  <si>
    <t xml:space="preserve"> Համայնքներում «Մոդուլային» տիպի մանկապարտեզների կառուցում և նախագծում</t>
  </si>
  <si>
    <t xml:space="preserve"> Տրանսֆերտների տրամադրում</t>
  </si>
  <si>
    <t xml:space="preserve"> Ապահովել անվճար և որակյալ հանրակրթություն</t>
  </si>
  <si>
    <t xml:space="preserve"> Մտավոր, հոգևոր, ֆիզիկական և սոցիալական ունակությունների համակողմանի ու ներդաշնակ զարգացմամբ, հայրենասիրության, պետականության և մարդասիրության ոգով դաստիրակված, պատշաճ վարքով և վարվելակերպով անձի  ձևավորում</t>
  </si>
  <si>
    <t xml:space="preserve"> Մասսայական սպորտ</t>
  </si>
  <si>
    <t xml:space="preserve"> 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</si>
  <si>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 xml:space="preserve"> Սպորտի նկատմամբ հետաքրքրվածության և մասնակցության ընդլայնում</t>
  </si>
  <si>
    <t xml:space="preserve"> Աջակցություն համայնքներին մարզական հաստատությունների շենքային պայմանների բարելավման համար</t>
  </si>
  <si>
    <t xml:space="preserve"> Համայնքային ենթակայության մարզական հաստատությունների  վերանորոգում և կառուցում</t>
  </si>
  <si>
    <t>Մարզական օբյեկտների շենքերի (մասնաշենքերի)  հիմնանորոգում</t>
  </si>
  <si>
    <t xml:space="preserve"> Կրթական հաստատությունների կառուցում  համայնքային կենտրոնների մոդելով</t>
  </si>
  <si>
    <t xml:space="preserve"> Բարձրագույն  ուսումնական հաստատությունների և «Զեյթուն»  ուսանողական ավան»  հիմնադրամի շենքային պայմանների բարելավում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</si>
  <si>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</si>
  <si>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Բարձրագույն  ուսումնական հաստատություններ </t>
  </si>
  <si>
    <t>Համայնքային ենթակայության մարզական հաստատություններ</t>
  </si>
  <si>
    <t>Շահառուների ընտրության չափանիշները</t>
  </si>
  <si>
    <t>Նախագծանախահաշվային փաստաթղթերի թիվը, հատ</t>
  </si>
  <si>
    <t>Այլ պետական կազմակերպությունների կողմից օգտագործվող ոչ ֆինանսական ակտիվների հետ գործառնություններ</t>
  </si>
  <si>
    <t>Մարզական հաստատություններ</t>
  </si>
  <si>
    <t>Հաստատությունների քանակ, որոնց շինարարական աշխատանքների ավարտվածության աստիճանը 100% է, հատ</t>
  </si>
  <si>
    <t xml:space="preserve"> Փոքրաքանակ երեխաներով համալրված հանրակրթական դպրոցների  մոդուլային շենքերի կառուցում </t>
  </si>
  <si>
    <t xml:space="preserve"> Կրթական հաստատությունների կառուցում  համայնքային կենտրոնների մոդելով </t>
  </si>
  <si>
    <t xml:space="preserve"> Փոքրաքանակ երեխաներով համալրված հանրակրթական դպրոցներ </t>
  </si>
  <si>
    <t>Հանրակրթության ծրագիր</t>
  </si>
  <si>
    <t xml:space="preserve"> «Մոդուլային» տիպի մանկապարտեզների շենքային ապահովում </t>
  </si>
  <si>
    <t xml:space="preserve"> Համայնքներում «Մոդուլային» տիպի մանկապարտեզների կառուցում և նախագծում </t>
  </si>
  <si>
    <t xml:space="preserve"> Տրանսֆերտների տրամադրում </t>
  </si>
  <si>
    <t xml:space="preserve"> Նախադպրոցական կրթությույն իրականացնող ուսումնական հաստատություններ </t>
  </si>
  <si>
    <t xml:space="preserve"> Շահառուների ընտրության չափանիշները </t>
  </si>
  <si>
    <t>Ցուցանիշների փոփոխությունը (ավելացումները նշված են դրական նշանով, իսկ նվազեցումները՝ փակագծերում)</t>
  </si>
  <si>
    <t xml:space="preserve">ՀԱՅԱՍՏԱՆԻ ՀԱՆՐԱՊԵՏՈՒԹՅԱՆ ԿԱՌԱՎԱՐՈՒԹՅԱՆ 2021 ԹՎԱԿԱՆԻ ԴԵԿՏԵՄԲԵՐԻ 23-Ի 
N 2121-Ն ՈՐՈՇՄԱՆ N 10 ՀԱՎԵԼՎԱԾՈՒՄ ԿԱՏԱՐՎՈՂ ՓՈՓՈԽՈՒԹՅՈՒՆՆԵՐԸ ԵՎ ԼՐԱՑՈՒՄՆԵՐԸ
</t>
  </si>
  <si>
    <t>ՀԱՅԱՍՏԱՆԻ ՀԱՆՐԱՊԵՏՈՒԹՅԱՆ ԿԱՌԱՎԱՐՈՒԹՅԱՆ 2021 ԹՎԱԿԱՆԻ ԴԵԿՏԵՄԲԵՐԻ 23-Ի N 2121-Ն ՈՐՈՇՄԱՆ N 5 ՀԱՎԵԼՎԱԾԻ N 2 ԱՂՅՈՒՍԱԿՈՒՄ ԿԱՏԱՐՎՈՂ ՓՈՓՈԽՈՒԹՅՈՒՆՆԵՐԸ ԵՎ ԼՐԱՑՈՒՄՆԵՐԸ</t>
  </si>
  <si>
    <t>«ՀԱՅԱUՏԱՆԻ ՀԱՆՐԱՊԵՏՈՒԹՅԱՆ 2022 ԹՎԱԿԱՆԻ ՊԵՏԱԿԱՆ ԲՅՈՒՋԵԻ ՄԱUԻՆ» ՀԱՅԱUՏԱՆԻ ՀԱՆՐԱՊԵՏՈՒԹՅԱՆ OՐԵՆՔԻ N 1 ՀԱՎԵԼՎԱԾԻ N 3 ԱՂՅՈՒՍԱԿՈՒՄ ԿԱՏԱՐՎՈՂ ՓՈՓՈԽՈՒԹՅՈՒՆՆԵՐԸ ԵՎ ԼՐԱՑՈՒՄՆԵՐԸ</t>
  </si>
  <si>
    <t xml:space="preserve"> ՀՀ  կրթության , գիտության, մշակույթի և սպորտի նախարարություն</t>
  </si>
  <si>
    <t>«Երևանի հ. 22 հիմնական դպրոց» ՊՈԱԿ</t>
  </si>
  <si>
    <t xml:space="preserve"> Կառուցվող օբյեկտների քանակ, հատ </t>
  </si>
  <si>
    <t xml:space="preserve"> Հանրակրթական կրթություն իրականացնող ուսումնական հաստատությունների նոր մարզադահլիճների կառուցում</t>
  </si>
  <si>
    <t>1183-32007</t>
  </si>
  <si>
    <t xml:space="preserve"> ընդհանուր շինարարական աշխատանքներ</t>
  </si>
  <si>
    <t>45221142-27</t>
  </si>
  <si>
    <t>45221142-28</t>
  </si>
  <si>
    <t>98111140-42</t>
  </si>
  <si>
    <t>98111140-43</t>
  </si>
  <si>
    <t>Ալագյազի միջնակարգ դպրոց ՊՈԱԿ</t>
  </si>
  <si>
    <t>«Թալինի ավագ դպրոց» ՊՈԱԿ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</si>
  <si>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</si>
  <si>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 xml:space="preserve"> Հանրակրթական կրթություն իրականացնող ուսումնական հաստատությունների նոր մարզադահլիճների կառուցում 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</si>
  <si>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</si>
  <si>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>1045-32005</t>
  </si>
  <si>
    <t xml:space="preserve"> Նախնական մասնագիտական (արհեստագործական) և միջին մասնագիտական ուսումնական հաստատությունների շենքերի կառուցում</t>
  </si>
  <si>
    <t>45221142-530</t>
  </si>
  <si>
    <t>71351540-531</t>
  </si>
  <si>
    <t>98111140-80</t>
  </si>
  <si>
    <t>«Գորիսի պրոֆեսոր Խ. Երիցյանի անվան պետական գյուղատնտեսական քոլեջ» ՊՈԱԿ</t>
  </si>
  <si>
    <t xml:space="preserve"> ՆՄՄԿՈՒ հաստատությունների շենքերի (մասնաշենքերի) կառուցման և նախագծման աշխատանքների իրականացում</t>
  </si>
  <si>
    <t xml:space="preserve">2. Վավերագրման և ուսումնասիրման աշխատանքներ, (այդ թվում՝ հետախուզումև պեղում), գիտանախագծային փաստաթղթերի կազմում և փորձաքննում 
</t>
  </si>
  <si>
    <t>Ամբերդ ամրոցի վթարային հատվածների ամրակայում և դրա տարածքների բարեկարգում</t>
  </si>
  <si>
    <t xml:space="preserve"> Հուշարձանների ուսումնասիրման (այդ թվում` հետախուզում և պեղում) և նախագծման, փորձաքննության աշխատանքներ, քանակ 
</t>
  </si>
  <si>
    <t xml:space="preserve">Գոշ համայնքի Գոշավանքի գավթի
տանիքածածկերի նորոգում </t>
  </si>
  <si>
    <t>ՀՄԱ</t>
  </si>
  <si>
    <t>71351540-507</t>
  </si>
  <si>
    <t>71351540-512</t>
  </si>
  <si>
    <t>71351540-514</t>
  </si>
  <si>
    <t>71351540-515</t>
  </si>
  <si>
    <t>71351540-517</t>
  </si>
  <si>
    <t>71351540-529</t>
  </si>
  <si>
    <t>71351540-530</t>
  </si>
  <si>
    <t>71351540-67</t>
  </si>
  <si>
    <t>71351540-72</t>
  </si>
  <si>
    <t>71351540-520</t>
  </si>
  <si>
    <t>71351540-521</t>
  </si>
  <si>
    <t>71351540-33</t>
  </si>
  <si>
    <t>71351540-49</t>
  </si>
  <si>
    <t>71351540-50</t>
  </si>
  <si>
    <t>71351540-51</t>
  </si>
  <si>
    <t>71351540-52</t>
  </si>
  <si>
    <t>71351540-53</t>
  </si>
  <si>
    <t>71351540-54</t>
  </si>
  <si>
    <t>71351540-55</t>
  </si>
  <si>
    <t>71351540-56</t>
  </si>
  <si>
    <t>71351540-57</t>
  </si>
  <si>
    <t>71351540-97</t>
  </si>
  <si>
    <t>բեմի վարագույրների ավտոմատացված համակարգեր</t>
  </si>
  <si>
    <t>«ՀԱՅԱUՏԱՆԻ ՀԱՆՐԱՊԵՏՈՒԹՅԱՆ 2022 ԹՎԱԿԱՆԻ ՊԵՏԱԿԱՆ ԲՅՈՒՋԵԻ ՄԱUԻՆ» ՀԱՅԱUՏԱՆԻ ՀԱՆՐԱՊԵՏՈՒԹՅԱՆ OՐԵՆՔԻ N 1 ՀԱՎԵԼՎԱԾԻ N 5 ԱՂՅՈՒՍԱԿՈՒՄ ԵՎ ՀԱՅԱՍՏԱՆԻ ՀԱՆՐԱՊԵՏՈՒԹՅԱՆ ԿԱՌԱՎԱՐՈՒԹՅԱՆ 2021 ԹՎԱԿԱՆԻ ԴԵԿՏԵՄԲԵՐԻ 23-Ի N 2121-Ն ՈՐՈՇՄԱՆ N 5 ՀԱՎԵԼՎԱԾԻ N 4 ԱՂՅՈՒՍԱԿՈՒՄ ԿԱՏԱՐՎՈՂ ՓՈՓՈԽՈՒԹՅՈՒՆԸ</t>
  </si>
  <si>
    <t>Հանրային գրադարանների նյութատեխնիկական բազայի զարգացում</t>
  </si>
  <si>
    <t>ՀԱՅԱՍՏԱՆԻ ՀԱՆՐԱՊԵՏՈՒԹՅԱՆ ԿԱՌԱՎԱՐՈՒԹՅԱՆ 2021 ԹՎԱԿԱՆԻ ԴԵԿՏԵՄԲԵՐԻ 23-Ի N 2121-Ն ՈՐՈՇՄԱՆ N 5 ՀԱՎԵԼՎԱԾԻ N 7 ԱՂՅՈՒՍԱԿՈՒՄ ԿԱՏԱՐՎՈՂ ԼՐԱՑՈՒՄԸ</t>
  </si>
  <si>
    <t>1124-32001</t>
  </si>
  <si>
    <t>համակարգիչ ամբողջը մեկում</t>
  </si>
  <si>
    <t>համակարգչային սերվերեր</t>
  </si>
  <si>
    <t>Դաս N 05</t>
  </si>
  <si>
    <t xml:space="preserve"> Արվեստ</t>
  </si>
  <si>
    <t xml:space="preserve"> Գրադարաններ</t>
  </si>
  <si>
    <t>1168-32007</t>
  </si>
  <si>
    <t>օդորակիչ</t>
  </si>
  <si>
    <t>օդորակիչ,12000 BTU</t>
  </si>
  <si>
    <t>աթոռ` գրասենյակային</t>
  </si>
  <si>
    <t>գրասեղաններ</t>
  </si>
  <si>
    <t>բազմաֆունկցիոնալ սարք` լազերային</t>
  </si>
  <si>
    <t>Դաս N 04</t>
  </si>
  <si>
    <t xml:space="preserve"> Թանգարաններ</t>
  </si>
  <si>
    <t>1075-32009</t>
  </si>
  <si>
    <t>սեղանի համակարգիչներ</t>
  </si>
  <si>
    <t>համակարգչային մոնիտոր</t>
  </si>
  <si>
    <t>դյուրակիր համակարգիչներ</t>
  </si>
  <si>
    <t>անխափան սնուցման աղբյուրներ</t>
  </si>
  <si>
    <t>սկաներներ համակարգիչների համար</t>
  </si>
  <si>
    <t>տպիչ սարք, բազմաֆունկցիոնալ, A3, 17 էջ/րոպե արագության</t>
  </si>
  <si>
    <t>գունավոր տպիչներ</t>
  </si>
  <si>
    <t>մատրիցային տպիչներ</t>
  </si>
  <si>
    <t>տեղեկությունների պահպանման կրիչներ</t>
  </si>
  <si>
    <t>թվային լուսանկարչական ապարատներ</t>
  </si>
  <si>
    <t>անօդաչու թռչող սարքեր</t>
  </si>
  <si>
    <t>Դաս N 02</t>
  </si>
  <si>
    <t>«Հայաստանի ազգային պատկերասրահ» ՊՈԱԿ</t>
  </si>
  <si>
    <t>Խումբ N 05</t>
  </si>
  <si>
    <t xml:space="preserve"> Կրթությանը տրամադրվող օժանդակ ծառայություններ</t>
  </si>
  <si>
    <t>1075-32008</t>
  </si>
  <si>
    <t xml:space="preserve"> Թանգարանների և պատկերասրահների գույքային և տեխնիկական հագեցվածության բարելավում</t>
  </si>
  <si>
    <t>1148-32004</t>
  </si>
  <si>
    <t>հաշվապահական համակարգչային ծրագրային փաթեթներ</t>
  </si>
  <si>
    <t>1045-32004</t>
  </si>
  <si>
    <t>ուսումնական լսարան</t>
  </si>
</sst>
</file>

<file path=xl/styles.xml><?xml version="1.0" encoding="utf-8"?>
<styleSheet xmlns="http://schemas.openxmlformats.org/spreadsheetml/2006/main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_-* #,##0.0\ _₽_-;\-* #,##0.0\ _₽_-;_-* &quot;-&quot;?\ _₽_-;_-@_-"/>
    <numFmt numFmtId="173" formatCode="General_)"/>
    <numFmt numFmtId="174" formatCode="_(* #,##0.0_);_(* \(#,##0.0\);_(* &quot;-&quot;?_);_(@_)"/>
    <numFmt numFmtId="175" formatCode="0_);\(0\)"/>
    <numFmt numFmtId="176" formatCode="#,##0.000_);\(#,##0.000\)"/>
    <numFmt numFmtId="177" formatCode="#,##0.0000000000_);\(#,##0.0000000000\)"/>
    <numFmt numFmtId="178" formatCode="0.000%"/>
    <numFmt numFmtId="179" formatCode="_-* #,##0.0\ _р_._-;\-* #,##0.0\ _р_._-;_-* &quot;-&quot;?\ _р_._-;_-@_-"/>
  </numFmts>
  <fonts count="10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b/>
      <i/>
      <sz val="12"/>
      <name val="GHEA Grapalat"/>
      <family val="3"/>
    </font>
    <font>
      <b/>
      <u/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1"/>
      <scheme val="minor"/>
    </font>
    <font>
      <i/>
      <sz val="12"/>
      <name val="GHEA Grapalat"/>
      <family val="3"/>
    </font>
    <font>
      <sz val="12"/>
      <color theme="1"/>
      <name val="Calibri"/>
      <family val="2"/>
      <charset val="1"/>
      <scheme val="minor"/>
    </font>
    <font>
      <i/>
      <sz val="12"/>
      <name val="GHEA Grapalat"/>
      <family val="2"/>
    </font>
    <font>
      <i/>
      <sz val="12"/>
      <color theme="1"/>
      <name val="GHEA Grapalat"/>
      <family val="3"/>
    </font>
    <font>
      <b/>
      <i/>
      <sz val="12"/>
      <color theme="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2"/>
      <color theme="1"/>
      <name val="Calibri"/>
      <family val="2"/>
      <charset val="204"/>
      <scheme val="minor"/>
    </font>
    <font>
      <b/>
      <i/>
      <sz val="11"/>
      <name val="GHEA Grapalat"/>
      <family val="3"/>
    </font>
    <font>
      <sz val="11"/>
      <name val="GHEA Grapalat"/>
      <family val="3"/>
    </font>
    <font>
      <b/>
      <sz val="11"/>
      <color rgb="FF000000"/>
      <name val="GHEA Grapalat"/>
      <family val="3"/>
    </font>
    <font>
      <b/>
      <sz val="12"/>
      <color rgb="FFFF0000"/>
      <name val="GHEA Grapalat"/>
      <family val="3"/>
    </font>
    <font>
      <sz val="12"/>
      <color theme="0"/>
      <name val="GHEA Grapalat"/>
      <family val="3"/>
    </font>
    <font>
      <b/>
      <sz val="12"/>
      <name val="GHEA Grapalat"/>
      <family val="2"/>
    </font>
    <font>
      <sz val="11"/>
      <name val="Times Armenian"/>
      <family val="1"/>
    </font>
    <font>
      <sz val="10"/>
      <color theme="1"/>
      <name val="Arial Narrow"/>
      <family val="2"/>
    </font>
    <font>
      <vertAlign val="superscript"/>
      <sz val="12"/>
      <name val="GHEA Grapalat"/>
      <family val="3"/>
    </font>
    <font>
      <sz val="12"/>
      <name val="Calibri"/>
      <family val="2"/>
      <charset val="1"/>
      <scheme val="minor"/>
    </font>
    <font>
      <sz val="12"/>
      <name val="GHEA Grapalat"/>
      <family val="2"/>
    </font>
    <font>
      <i/>
      <sz val="12"/>
      <name val="Calibri"/>
      <family val="2"/>
      <charset val="1"/>
      <scheme val="minor"/>
    </font>
    <font>
      <sz val="12"/>
      <color rgb="FFFF0000"/>
      <name val="GHEA Grapalat"/>
      <family val="3"/>
    </font>
  </fonts>
  <fills count="6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</borders>
  <cellStyleXfs count="203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7" fillId="0" borderId="16" applyNumberFormat="0" applyFill="0" applyAlignment="0" applyProtection="0"/>
    <xf numFmtId="0" fontId="28" fillId="8" borderId="17" applyNumberFormat="0" applyAlignment="0" applyProtection="0"/>
    <xf numFmtId="0" fontId="29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8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11" applyNumberFormat="0" applyFill="0" applyAlignment="0" applyProtection="0"/>
    <xf numFmtId="0" fontId="34" fillId="25" borderId="0" applyNumberFormat="0" applyBorder="0" applyAlignment="0" applyProtection="0"/>
    <xf numFmtId="0" fontId="42" fillId="0" borderId="13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16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14" applyNumberFormat="0" applyAlignment="0" applyProtection="0"/>
    <xf numFmtId="0" fontId="39" fillId="3" borderId="0" applyNumberFormat="0" applyBorder="0" applyAlignment="0" applyProtection="0"/>
    <xf numFmtId="0" fontId="46" fillId="7" borderId="15" applyNumberFormat="0" applyAlignment="0" applyProtection="0"/>
    <xf numFmtId="0" fontId="43" fillId="6" borderId="14" applyNumberFormat="0" applyAlignment="0" applyProtection="0"/>
    <xf numFmtId="0" fontId="41" fillId="0" borderId="12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17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9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20" applyNumberFormat="0" applyAlignment="0" applyProtection="0"/>
    <xf numFmtId="0" fontId="56" fillId="53" borderId="21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22" applyNumberFormat="0" applyFill="0" applyAlignment="0" applyProtection="0"/>
    <xf numFmtId="0" fontId="60" fillId="0" borderId="23" applyNumberFormat="0" applyFill="0" applyAlignment="0" applyProtection="0"/>
    <xf numFmtId="0" fontId="61" fillId="0" borderId="24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20" applyNumberFormat="0" applyAlignment="0" applyProtection="0"/>
    <xf numFmtId="0" fontId="63" fillId="0" borderId="25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8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6" fillId="0" borderId="0"/>
    <xf numFmtId="38" fontId="77" fillId="0" borderId="0"/>
    <xf numFmtId="38" fontId="78" fillId="0" borderId="0"/>
    <xf numFmtId="38" fontId="79" fillId="0" borderId="0"/>
    <xf numFmtId="0" fontId="80" fillId="0" borderId="0"/>
    <xf numFmtId="0" fontId="80" fillId="0" borderId="0"/>
    <xf numFmtId="0" fontId="81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2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2" fillId="0" borderId="0"/>
    <xf numFmtId="0" fontId="50" fillId="55" borderId="38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3" fontId="83" fillId="0" borderId="39">
      <protection locked="0"/>
    </xf>
    <xf numFmtId="173" fontId="84" fillId="56" borderId="39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5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55" fillId="5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62" fillId="42" borderId="20" applyNumberForma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15" fillId="55" borderId="26" applyNumberFormat="0" applyFon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5" fillId="52" borderId="27" applyNumberFormat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67" fillId="0" borderId="28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4" fillId="6" borderId="14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5" fillId="7" borderId="15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26" fillId="7" borderId="14" applyNumberFormat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8" fillId="0" borderId="11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19" fillId="0" borderId="12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13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31" fillId="0" borderId="19" applyNumberFormat="0" applyFill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8" fillId="8" borderId="17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12" fillId="9" borderId="18" applyNumberFormat="0" applyFont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7" fillId="0" borderId="16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100" fillId="0" borderId="0"/>
    <xf numFmtId="0" fontId="17" fillId="0" borderId="0">
      <alignment vertical="center"/>
    </xf>
    <xf numFmtId="0" fontId="15" fillId="0" borderId="0"/>
    <xf numFmtId="0" fontId="101" fillId="0" borderId="0"/>
    <xf numFmtId="0" fontId="10" fillId="0" borderId="0"/>
    <xf numFmtId="43" fontId="101" fillId="0" borderId="0" applyFont="0" applyFill="0" applyBorder="0" applyAlignment="0" applyProtection="0"/>
    <xf numFmtId="9" fontId="12" fillId="0" borderId="0" applyFont="0" applyFill="0" applyBorder="0" applyAlignment="0" applyProtection="0"/>
  </cellStyleXfs>
  <cellXfs count="803">
    <xf numFmtId="0" fontId="0" fillId="0" borderId="0" xfId="0"/>
    <xf numFmtId="0" fontId="74" fillId="2" borderId="1" xfId="0" applyFont="1" applyFill="1" applyBorder="1" applyAlignment="1">
      <alignment horizontal="center" vertical="center" wrapText="1"/>
    </xf>
    <xf numFmtId="0" fontId="72" fillId="2" borderId="1" xfId="96" applyFont="1" applyFill="1" applyBorder="1" applyAlignment="1">
      <alignment horizontal="center" vertical="center" wrapText="1"/>
    </xf>
    <xf numFmtId="0" fontId="74" fillId="2" borderId="1" xfId="96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horizontal="center" vertical="center" wrapText="1"/>
    </xf>
    <xf numFmtId="165" fontId="16" fillId="2" borderId="1" xfId="6" applyNumberFormat="1" applyFont="1" applyFill="1" applyBorder="1" applyAlignment="1">
      <alignment horizontal="center" vertical="center"/>
    </xf>
    <xf numFmtId="0" fontId="75" fillId="2" borderId="0" xfId="0" applyFont="1" applyFill="1"/>
    <xf numFmtId="0" fontId="72" fillId="2" borderId="0" xfId="96" applyFont="1" applyFill="1" applyAlignment="1">
      <alignment horizontal="center" vertical="center" wrapText="1"/>
    </xf>
    <xf numFmtId="168" fontId="72" fillId="2" borderId="0" xfId="96" applyNumberFormat="1" applyFont="1" applyFill="1" applyAlignment="1">
      <alignment vertical="center" wrapText="1"/>
    </xf>
    <xf numFmtId="169" fontId="16" fillId="2" borderId="30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72" fillId="2" borderId="8" xfId="0" applyFont="1" applyFill="1" applyBorder="1" applyAlignment="1">
      <alignment horizontal="center" vertical="center" wrapText="1"/>
    </xf>
    <xf numFmtId="167" fontId="72" fillId="2" borderId="30" xfId="0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 applyAlignment="1">
      <alignment horizontal="left" vertical="top" wrapText="1"/>
    </xf>
    <xf numFmtId="0" fontId="16" fillId="2" borderId="30" xfId="165" applyFont="1" applyFill="1" applyBorder="1" applyAlignment="1">
      <alignment horizontal="left" vertical="top" wrapText="1"/>
    </xf>
    <xf numFmtId="165" fontId="72" fillId="2" borderId="30" xfId="0" applyNumberFormat="1" applyFont="1" applyFill="1" applyBorder="1"/>
    <xf numFmtId="0" fontId="16" fillId="2" borderId="30" xfId="0" applyFont="1" applyFill="1" applyBorder="1"/>
    <xf numFmtId="0" fontId="72" fillId="2" borderId="1" xfId="0" applyFont="1" applyFill="1" applyBorder="1" applyAlignment="1"/>
    <xf numFmtId="165" fontId="72" fillId="2" borderId="30" xfId="6" applyNumberFormat="1" applyFont="1" applyFill="1" applyBorder="1" applyAlignment="1">
      <alignment horizontal="right" vertical="top"/>
    </xf>
    <xf numFmtId="0" fontId="72" fillId="2" borderId="1" xfId="0" applyFont="1" applyFill="1" applyBorder="1" applyAlignment="1">
      <alignment horizontal="left" vertical="top" wrapText="1"/>
    </xf>
    <xf numFmtId="0" fontId="72" fillId="2" borderId="30" xfId="0" applyFont="1" applyFill="1" applyBorder="1"/>
    <xf numFmtId="0" fontId="16" fillId="2" borderId="30" xfId="0" applyFont="1" applyFill="1" applyBorder="1" applyAlignment="1">
      <alignment horizontal="left" vertical="top" wrapText="1"/>
    </xf>
    <xf numFmtId="166" fontId="72" fillId="2" borderId="30" xfId="7" applyNumberFormat="1" applyFont="1" applyFill="1" applyBorder="1" applyAlignment="1">
      <alignment horizontal="center" vertical="center" wrapText="1"/>
    </xf>
    <xf numFmtId="169" fontId="72" fillId="2" borderId="30" xfId="7" applyNumberFormat="1" applyFont="1" applyFill="1" applyBorder="1" applyAlignment="1">
      <alignment horizontal="center" vertical="center" wrapText="1"/>
    </xf>
    <xf numFmtId="166" fontId="87" fillId="2" borderId="30" xfId="7" applyNumberFormat="1" applyFont="1" applyFill="1" applyBorder="1" applyAlignment="1">
      <alignment horizontal="center" vertical="center" wrapText="1"/>
    </xf>
    <xf numFmtId="169" fontId="87" fillId="2" borderId="30" xfId="7" applyNumberFormat="1" applyFont="1" applyFill="1" applyBorder="1" applyAlignment="1">
      <alignment horizontal="center" vertical="center" wrapText="1"/>
    </xf>
    <xf numFmtId="166" fontId="72" fillId="2" borderId="30" xfId="7" applyNumberFormat="1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right" vertical="center" wrapText="1"/>
    </xf>
    <xf numFmtId="169" fontId="72" fillId="2" borderId="30" xfId="7" applyNumberFormat="1" applyFont="1" applyFill="1" applyBorder="1" applyAlignment="1">
      <alignment vertical="center" wrapText="1"/>
    </xf>
    <xf numFmtId="169" fontId="72" fillId="2" borderId="30" xfId="7" applyNumberFormat="1" applyFont="1" applyFill="1" applyBorder="1" applyAlignment="1">
      <alignment horizontal="right" vertical="center" wrapText="1"/>
    </xf>
    <xf numFmtId="0" fontId="16" fillId="2" borderId="41" xfId="0" applyFont="1" applyFill="1" applyBorder="1" applyAlignment="1">
      <alignment horizontal="left" vertical="top" wrapText="1"/>
    </xf>
    <xf numFmtId="49" fontId="16" fillId="2" borderId="0" xfId="0" applyNumberFormat="1" applyFont="1" applyFill="1" applyBorder="1" applyAlignment="1">
      <alignment horizontal="center" vertical="top" wrapText="1"/>
    </xf>
    <xf numFmtId="0" fontId="16" fillId="2" borderId="0" xfId="0" applyFont="1" applyFill="1" applyBorder="1" applyAlignment="1">
      <alignment horizontal="center" vertical="top" wrapText="1"/>
    </xf>
    <xf numFmtId="166" fontId="72" fillId="2" borderId="0" xfId="7" applyNumberFormat="1" applyFont="1" applyFill="1" applyBorder="1" applyAlignment="1">
      <alignment horizontal="right" vertical="center" wrapText="1"/>
    </xf>
    <xf numFmtId="0" fontId="87" fillId="2" borderId="1" xfId="0" applyFont="1" applyFill="1" applyBorder="1" applyAlignment="1">
      <alignment vertical="center" wrapText="1"/>
    </xf>
    <xf numFmtId="0" fontId="87" fillId="2" borderId="33" xfId="0" applyFont="1" applyFill="1" applyBorder="1" applyAlignment="1">
      <alignment vertical="center" wrapText="1"/>
    </xf>
    <xf numFmtId="0" fontId="87" fillId="2" borderId="1" xfId="0" applyFont="1" applyFill="1" applyBorder="1" applyAlignment="1">
      <alignment horizontal="center" vertical="center" wrapText="1"/>
    </xf>
    <xf numFmtId="168" fontId="72" fillId="2" borderId="1" xfId="96" applyNumberFormat="1" applyFont="1" applyFill="1" applyBorder="1" applyAlignment="1">
      <alignment vertical="center" wrapText="1"/>
    </xf>
    <xf numFmtId="168" fontId="73" fillId="2" borderId="1" xfId="96" applyNumberFormat="1" applyFont="1" applyFill="1" applyBorder="1" applyAlignment="1">
      <alignment horizontal="center" vertical="center" wrapText="1"/>
    </xf>
    <xf numFmtId="168" fontId="72" fillId="2" borderId="30" xfId="96" applyNumberFormat="1" applyFont="1" applyFill="1" applyBorder="1" applyAlignment="1">
      <alignment horizontal="center" vertical="center" wrapText="1"/>
    </xf>
    <xf numFmtId="0" fontId="73" fillId="2" borderId="33" xfId="96" applyFont="1" applyFill="1" applyBorder="1" applyAlignment="1">
      <alignment horizontal="left" vertical="center" wrapText="1"/>
    </xf>
    <xf numFmtId="0" fontId="13" fillId="2" borderId="3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right"/>
    </xf>
    <xf numFmtId="0" fontId="16" fillId="2" borderId="4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left" vertical="top"/>
    </xf>
    <xf numFmtId="0" fontId="87" fillId="2" borderId="3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vertical="top" wrapText="1"/>
    </xf>
    <xf numFmtId="0" fontId="72" fillId="2" borderId="1" xfId="0" applyFont="1" applyFill="1" applyBorder="1" applyAlignment="1">
      <alignment wrapText="1"/>
    </xf>
    <xf numFmtId="0" fontId="72" fillId="2" borderId="1" xfId="0" applyFont="1" applyFill="1" applyBorder="1" applyAlignment="1">
      <alignment vertical="center" wrapText="1"/>
    </xf>
    <xf numFmtId="0" fontId="72" fillId="2" borderId="1" xfId="0" applyFont="1" applyFill="1" applyBorder="1" applyAlignment="1">
      <alignment horizontal="left" vertical="center"/>
    </xf>
    <xf numFmtId="0" fontId="75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center"/>
    </xf>
    <xf numFmtId="0" fontId="13" fillId="2" borderId="31" xfId="0" applyFont="1" applyFill="1" applyBorder="1" applyAlignment="1">
      <alignment vertical="top" wrapText="1"/>
    </xf>
    <xf numFmtId="0" fontId="13" fillId="2" borderId="1" xfId="0" applyFont="1" applyFill="1" applyBorder="1" applyAlignment="1">
      <alignment vertical="top" wrapText="1"/>
    </xf>
    <xf numFmtId="0" fontId="75" fillId="2" borderId="1" xfId="0" applyFont="1" applyFill="1" applyBorder="1" applyAlignment="1">
      <alignment horizontal="left" vertical="top" wrapText="1"/>
    </xf>
    <xf numFmtId="0" fontId="13" fillId="2" borderId="30" xfId="0" applyFont="1" applyFill="1" applyBorder="1" applyAlignment="1">
      <alignment horizontal="center" vertical="top" wrapText="1"/>
    </xf>
    <xf numFmtId="0" fontId="16" fillId="2" borderId="4" xfId="0" applyFont="1" applyFill="1" applyBorder="1" applyAlignment="1"/>
    <xf numFmtId="0" fontId="16" fillId="2" borderId="7" xfId="0" applyFont="1" applyFill="1" applyBorder="1" applyAlignment="1"/>
    <xf numFmtId="0" fontId="16" fillId="2" borderId="5" xfId="0" applyFont="1" applyFill="1" applyBorder="1" applyAlignment="1"/>
    <xf numFmtId="0" fontId="72" fillId="2" borderId="30" xfId="0" applyFont="1" applyFill="1" applyBorder="1" applyAlignment="1">
      <alignment horizontal="center" vertical="center"/>
    </xf>
    <xf numFmtId="168" fontId="72" fillId="2" borderId="31" xfId="96" applyNumberFormat="1" applyFont="1" applyFill="1" applyBorder="1" applyAlignment="1">
      <alignment horizontal="center" vertical="center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169" fontId="13" fillId="2" borderId="1" xfId="300" applyNumberFormat="1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center" vertical="center" wrapText="1"/>
    </xf>
    <xf numFmtId="0" fontId="72" fillId="2" borderId="1" xfId="299" applyFont="1" applyFill="1" applyBorder="1" applyAlignment="1">
      <alignment horizontal="left" vertical="center" wrapText="1"/>
    </xf>
    <xf numFmtId="169" fontId="75" fillId="2" borderId="42" xfId="300" applyNumberFormat="1" applyFont="1" applyFill="1" applyBorder="1" applyAlignment="1">
      <alignment horizontal="center" vertical="center" wrapText="1"/>
    </xf>
    <xf numFmtId="0" fontId="87" fillId="2" borderId="46" xfId="0" applyFont="1" applyFill="1" applyBorder="1" applyAlignment="1">
      <alignment vertical="center" wrapText="1"/>
    </xf>
    <xf numFmtId="165" fontId="73" fillId="2" borderId="1" xfId="6" applyNumberFormat="1" applyFont="1" applyFill="1" applyBorder="1" applyAlignment="1">
      <alignment horizontal="center" vertical="center"/>
    </xf>
    <xf numFmtId="0" fontId="72" fillId="2" borderId="46" xfId="0" applyFont="1" applyFill="1" applyBorder="1" applyAlignment="1">
      <alignment horizontal="center" vertical="center" wrapText="1"/>
    </xf>
    <xf numFmtId="0" fontId="73" fillId="2" borderId="46" xfId="0" applyFont="1" applyFill="1" applyBorder="1" applyAlignment="1">
      <alignment horizontal="center" vertical="center" wrapText="1"/>
    </xf>
    <xf numFmtId="0" fontId="16" fillId="2" borderId="46" xfId="96" applyFont="1" applyFill="1" applyBorder="1" applyAlignment="1">
      <alignment horizontal="left" vertical="center" wrapText="1"/>
    </xf>
    <xf numFmtId="0" fontId="16" fillId="2" borderId="46" xfId="96" applyFont="1" applyFill="1" applyBorder="1" applyAlignment="1">
      <alignment horizontal="center" vertical="center" wrapText="1"/>
    </xf>
    <xf numFmtId="169" fontId="16" fillId="2" borderId="46" xfId="96" applyNumberFormat="1" applyFont="1" applyFill="1" applyBorder="1" applyAlignment="1">
      <alignment horizontal="center" vertical="center" wrapText="1"/>
    </xf>
    <xf numFmtId="166" fontId="91" fillId="2" borderId="46" xfId="300" applyNumberFormat="1" applyFont="1" applyFill="1" applyBorder="1"/>
    <xf numFmtId="0" fontId="73" fillId="2" borderId="46" xfId="0" applyFont="1" applyFill="1" applyBorder="1" applyAlignment="1">
      <alignment vertical="center" wrapText="1"/>
    </xf>
    <xf numFmtId="0" fontId="72" fillId="2" borderId="30" xfId="0" applyFont="1" applyFill="1" applyBorder="1" applyAlignment="1">
      <alignment vertical="top" wrapText="1"/>
    </xf>
    <xf numFmtId="169" fontId="72" fillId="2" borderId="3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171" fontId="72" fillId="2" borderId="30" xfId="6" applyNumberFormat="1" applyFont="1" applyFill="1" applyBorder="1" applyAlignment="1">
      <alignment horizontal="center" vertical="center"/>
    </xf>
    <xf numFmtId="171" fontId="72" fillId="2" borderId="46" xfId="6" applyNumberFormat="1" applyFont="1" applyFill="1" applyBorder="1" applyAlignment="1">
      <alignment horizontal="center" vertical="center"/>
    </xf>
    <xf numFmtId="166" fontId="87" fillId="2" borderId="30" xfId="7" applyNumberFormat="1" applyFont="1" applyFill="1" applyBorder="1" applyAlignment="1">
      <alignment horizontal="right" vertical="center" wrapText="1"/>
    </xf>
    <xf numFmtId="169" fontId="16" fillId="2" borderId="30" xfId="7" applyNumberFormat="1" applyFont="1" applyFill="1" applyBorder="1" applyAlignment="1">
      <alignment horizontal="center" vertical="top" wrapText="1"/>
    </xf>
    <xf numFmtId="169" fontId="72" fillId="2" borderId="30" xfId="0" applyNumberFormat="1" applyFont="1" applyFill="1" applyBorder="1" applyAlignment="1">
      <alignment horizontal="right" vertical="center" wrapText="1"/>
    </xf>
    <xf numFmtId="0" fontId="72" fillId="2" borderId="0" xfId="0" applyFont="1" applyFill="1" applyAlignment="1">
      <alignment horizontal="left" vertical="center" wrapText="1"/>
    </xf>
    <xf numFmtId="165" fontId="16" fillId="2" borderId="50" xfId="6" applyNumberFormat="1" applyFont="1" applyFill="1" applyBorder="1" applyAlignment="1">
      <alignment horizontal="center" vertical="center"/>
    </xf>
    <xf numFmtId="0" fontId="72" fillId="2" borderId="31" xfId="0" applyFont="1" applyFill="1" applyBorder="1" applyAlignment="1">
      <alignment vertical="top" wrapText="1"/>
    </xf>
    <xf numFmtId="0" fontId="72" fillId="2" borderId="2" xfId="0" applyFont="1" applyFill="1" applyBorder="1" applyAlignment="1">
      <alignment vertical="top" wrapText="1"/>
    </xf>
    <xf numFmtId="0" fontId="72" fillId="2" borderId="3" xfId="0" applyFont="1" applyFill="1" applyBorder="1" applyAlignment="1">
      <alignment vertical="top" wrapText="1"/>
    </xf>
    <xf numFmtId="0" fontId="72" fillId="2" borderId="50" xfId="0" applyFont="1" applyFill="1" applyBorder="1" applyAlignment="1">
      <alignment vertical="top" wrapText="1"/>
    </xf>
    <xf numFmtId="0" fontId="16" fillId="2" borderId="50" xfId="0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left" vertical="top" wrapText="1"/>
    </xf>
    <xf numFmtId="0" fontId="72" fillId="2" borderId="37" xfId="0" applyFont="1" applyFill="1" applyBorder="1" applyAlignment="1">
      <alignment vertical="center"/>
    </xf>
    <xf numFmtId="0" fontId="72" fillId="2" borderId="33" xfId="0" applyFont="1" applyFill="1" applyBorder="1" applyAlignment="1">
      <alignment horizontal="center" vertical="center"/>
    </xf>
    <xf numFmtId="166" fontId="87" fillId="2" borderId="50" xfId="7" applyNumberFormat="1" applyFont="1" applyFill="1" applyBorder="1" applyAlignment="1">
      <alignment vertical="center"/>
    </xf>
    <xf numFmtId="165" fontId="72" fillId="2" borderId="1" xfId="96" applyNumberFormat="1" applyFont="1" applyFill="1" applyBorder="1" applyAlignment="1">
      <alignment horizontal="center" vertical="center" wrapText="1"/>
    </xf>
    <xf numFmtId="43" fontId="72" fillId="2" borderId="0" xfId="0" applyNumberFormat="1" applyFont="1" applyFill="1"/>
    <xf numFmtId="0" fontId="72" fillId="2" borderId="50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72" fillId="2" borderId="0" xfId="0" applyFont="1" applyFill="1" applyAlignment="1">
      <alignment horizontal="left" vertical="top" wrapText="1"/>
    </xf>
    <xf numFmtId="43" fontId="72" fillId="2" borderId="30" xfId="7" applyNumberFormat="1" applyFont="1" applyFill="1" applyBorder="1" applyAlignment="1">
      <alignment vertical="center" wrapText="1"/>
    </xf>
    <xf numFmtId="0" fontId="72" fillId="2" borderId="0" xfId="0" applyFont="1" applyFill="1" applyBorder="1" applyAlignment="1">
      <alignment horizontal="left" vertical="top" wrapText="1"/>
    </xf>
    <xf numFmtId="43" fontId="72" fillId="2" borderId="30" xfId="7" applyNumberFormat="1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left" vertical="top" wrapText="1"/>
    </xf>
    <xf numFmtId="169" fontId="16" fillId="2" borderId="30" xfId="7" applyNumberFormat="1" applyFont="1" applyFill="1" applyBorder="1" applyAlignment="1">
      <alignment horizontal="right" vertical="center" wrapText="1"/>
    </xf>
    <xf numFmtId="166" fontId="16" fillId="2" borderId="30" xfId="7" applyNumberFormat="1" applyFont="1" applyFill="1" applyBorder="1" applyAlignment="1">
      <alignment horizontal="right" vertical="center" wrapText="1"/>
    </xf>
    <xf numFmtId="0" fontId="87" fillId="2" borderId="50" xfId="165" applyFont="1" applyFill="1" applyBorder="1" applyAlignment="1">
      <alignment horizontal="left" vertical="top" wrapText="1"/>
    </xf>
    <xf numFmtId="0" fontId="87" fillId="2" borderId="0" xfId="0" applyFont="1" applyFill="1" applyAlignment="1">
      <alignment horizontal="left" vertical="top" wrapText="1"/>
    </xf>
    <xf numFmtId="172" fontId="72" fillId="2" borderId="0" xfId="0" applyNumberFormat="1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30" xfId="0" applyFont="1" applyFill="1" applyBorder="1" applyAlignment="1">
      <alignment horizontal="center"/>
    </xf>
    <xf numFmtId="0" fontId="87" fillId="2" borderId="30" xfId="165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top" wrapText="1"/>
    </xf>
    <xf numFmtId="0" fontId="16" fillId="2" borderId="1" xfId="96" applyFont="1" applyFill="1" applyBorder="1" applyAlignment="1">
      <alignment horizontal="left" vertical="center" wrapText="1"/>
    </xf>
    <xf numFmtId="0" fontId="16" fillId="2" borderId="50" xfId="0" applyFont="1" applyFill="1" applyBorder="1" applyAlignment="1">
      <alignment horizontal="center" vertical="center" wrapText="1"/>
    </xf>
    <xf numFmtId="166" fontId="16" fillId="2" borderId="30" xfId="7" applyNumberFormat="1" applyFont="1" applyFill="1" applyBorder="1" applyAlignment="1">
      <alignment horizontal="center" vertical="center" wrapText="1"/>
    </xf>
    <xf numFmtId="49" fontId="72" fillId="2" borderId="30" xfId="0" applyNumberFormat="1" applyFont="1" applyFill="1" applyBorder="1" applyAlignment="1">
      <alignment horizontal="left" vertical="top" wrapText="1"/>
    </xf>
    <xf numFmtId="0" fontId="16" fillId="2" borderId="31" xfId="0" applyFont="1" applyFill="1" applyBorder="1" applyAlignment="1"/>
    <xf numFmtId="0" fontId="16" fillId="2" borderId="31" xfId="0" applyFont="1" applyFill="1" applyBorder="1" applyAlignment="1">
      <alignment horizontal="center" vertical="center"/>
    </xf>
    <xf numFmtId="0" fontId="16" fillId="2" borderId="30" xfId="0" applyFont="1" applyFill="1" applyBorder="1" applyAlignment="1">
      <alignment horizontal="left" vertical="center" wrapText="1"/>
    </xf>
    <xf numFmtId="0" fontId="72" fillId="2" borderId="0" xfId="0" applyFont="1" applyFill="1" applyBorder="1" applyAlignment="1">
      <alignment horizontal="center" wrapText="1"/>
    </xf>
    <xf numFmtId="49" fontId="72" fillId="2" borderId="0" xfId="0" applyNumberFormat="1" applyFont="1" applyFill="1" applyBorder="1" applyAlignment="1">
      <alignment horizontal="left" vertical="top" wrapText="1"/>
    </xf>
    <xf numFmtId="168" fontId="16" fillId="2" borderId="30" xfId="0" applyNumberFormat="1" applyFont="1" applyFill="1" applyBorder="1" applyAlignment="1">
      <alignment horizontal="center" vertical="center"/>
    </xf>
    <xf numFmtId="165" fontId="72" fillId="2" borderId="30" xfId="8" applyNumberFormat="1" applyFont="1" applyFill="1" applyBorder="1" applyAlignment="1">
      <alignment horizontal="center" vertical="center" wrapText="1"/>
    </xf>
    <xf numFmtId="168" fontId="72" fillId="2" borderId="30" xfId="0" applyNumberFormat="1" applyFont="1" applyFill="1" applyBorder="1" applyAlignment="1">
      <alignment horizontal="right" vertical="center"/>
    </xf>
    <xf numFmtId="0" fontId="16" fillId="2" borderId="30" xfId="0" applyFont="1" applyFill="1" applyBorder="1" applyAlignment="1">
      <alignment wrapText="1"/>
    </xf>
    <xf numFmtId="165" fontId="72" fillId="2" borderId="30" xfId="6" applyNumberFormat="1" applyFont="1" applyFill="1" applyBorder="1" applyAlignment="1">
      <alignment horizontal="center" vertical="center"/>
    </xf>
    <xf numFmtId="0" fontId="87" fillId="2" borderId="30" xfId="0" applyFont="1" applyFill="1" applyBorder="1" applyAlignment="1">
      <alignment horizontal="left" vertical="top" wrapText="1"/>
    </xf>
    <xf numFmtId="165" fontId="87" fillId="2" borderId="30" xfId="6" applyNumberFormat="1" applyFont="1" applyFill="1" applyBorder="1" applyAlignment="1">
      <alignment horizontal="right" vertical="center"/>
    </xf>
    <xf numFmtId="165" fontId="72" fillId="2" borderId="30" xfId="6" applyNumberFormat="1" applyFont="1" applyFill="1" applyBorder="1" applyAlignment="1">
      <alignment horizontal="right" vertical="center"/>
    </xf>
    <xf numFmtId="165" fontId="16" fillId="2" borderId="30" xfId="6" applyNumberFormat="1" applyFont="1" applyFill="1" applyBorder="1" applyAlignment="1">
      <alignment horizontal="right" vertical="center"/>
    </xf>
    <xf numFmtId="0" fontId="16" fillId="2" borderId="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center" vertical="center" wrapText="1"/>
    </xf>
    <xf numFmtId="0" fontId="94" fillId="2" borderId="46" xfId="0" applyFont="1" applyFill="1" applyBorder="1" applyAlignment="1">
      <alignment horizontal="center" vertical="center" wrapText="1"/>
    </xf>
    <xf numFmtId="0" fontId="95" fillId="2" borderId="46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vertical="center"/>
    </xf>
    <xf numFmtId="0" fontId="72" fillId="2" borderId="36" xfId="0" applyFont="1" applyFill="1" applyBorder="1" applyAlignment="1">
      <alignment vertical="center"/>
    </xf>
    <xf numFmtId="0" fontId="72" fillId="2" borderId="33" xfId="0" applyFont="1" applyFill="1" applyBorder="1" applyAlignment="1">
      <alignment vertical="center"/>
    </xf>
    <xf numFmtId="43" fontId="75" fillId="2" borderId="0" xfId="7" applyFont="1" applyFill="1"/>
    <xf numFmtId="0" fontId="75" fillId="2" borderId="0" xfId="0" applyFont="1" applyFill="1" applyAlignment="1"/>
    <xf numFmtId="0" fontId="75" fillId="2" borderId="0" xfId="0" applyFont="1" applyFill="1" applyBorder="1"/>
    <xf numFmtId="0" fontId="72" fillId="2" borderId="0" xfId="8" applyFont="1" applyFill="1">
      <alignment horizontal="left" vertical="top" wrapText="1"/>
    </xf>
    <xf numFmtId="0" fontId="16" fillId="2" borderId="50" xfId="0" applyFont="1" applyFill="1" applyBorder="1" applyAlignment="1">
      <alignment horizontal="center" vertical="center"/>
    </xf>
    <xf numFmtId="0" fontId="16" fillId="2" borderId="47" xfId="0" applyFont="1" applyFill="1" applyBorder="1" applyAlignment="1">
      <alignment vertical="center"/>
    </xf>
    <xf numFmtId="165" fontId="16" fillId="2" borderId="47" xfId="0" applyNumberFormat="1" applyFont="1" applyFill="1" applyBorder="1" applyAlignment="1">
      <alignment vertical="center" wrapText="1"/>
    </xf>
    <xf numFmtId="0" fontId="90" fillId="2" borderId="50" xfId="0" applyFont="1" applyFill="1" applyBorder="1" applyAlignment="1">
      <alignment vertical="center" wrapText="1"/>
    </xf>
    <xf numFmtId="165" fontId="87" fillId="2" borderId="50" xfId="6" applyNumberFormat="1" applyFont="1" applyFill="1" applyBorder="1" applyAlignment="1">
      <alignment horizontal="center" vertical="center"/>
    </xf>
    <xf numFmtId="0" fontId="87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top" wrapText="1"/>
    </xf>
    <xf numFmtId="0" fontId="90" fillId="2" borderId="51" xfId="0" applyFont="1" applyFill="1" applyBorder="1" applyAlignment="1">
      <alignment vertical="center" wrapText="1"/>
    </xf>
    <xf numFmtId="171" fontId="72" fillId="2" borderId="51" xfId="6" applyNumberFormat="1" applyFont="1" applyFill="1" applyBorder="1" applyAlignment="1">
      <alignment horizontal="center" vertical="center"/>
    </xf>
    <xf numFmtId="169" fontId="72" fillId="2" borderId="51" xfId="0" applyNumberFormat="1" applyFont="1" applyFill="1" applyBorder="1" applyAlignment="1">
      <alignment horizontal="right" vertical="center" wrapText="1"/>
    </xf>
    <xf numFmtId="165" fontId="72" fillId="2" borderId="46" xfId="6" applyNumberFormat="1" applyFont="1" applyFill="1" applyBorder="1" applyAlignment="1">
      <alignment horizontal="center" vertical="center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16" fillId="2" borderId="50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Alignment="1">
      <alignment horizontal="center" wrapText="1"/>
    </xf>
    <xf numFmtId="0" fontId="72" fillId="2" borderId="0" xfId="0" applyFont="1" applyFill="1" applyAlignment="1">
      <alignment horizontal="right"/>
    </xf>
    <xf numFmtId="0" fontId="16" fillId="2" borderId="5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center" vertical="top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3" fillId="2" borderId="54" xfId="0" applyFont="1" applyFill="1" applyBorder="1" applyAlignment="1">
      <alignment vertical="center" wrapText="1"/>
    </xf>
    <xf numFmtId="0" fontId="87" fillId="2" borderId="54" xfId="0" applyFont="1" applyFill="1" applyBorder="1" applyAlignment="1">
      <alignment vertical="center" wrapText="1"/>
    </xf>
    <xf numFmtId="0" fontId="16" fillId="2" borderId="3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16" fillId="2" borderId="3" xfId="0" applyFont="1" applyFill="1" applyBorder="1" applyAlignment="1">
      <alignment vertical="center" wrapText="1"/>
    </xf>
    <xf numFmtId="0" fontId="16" fillId="2" borderId="55" xfId="0" applyFont="1" applyFill="1" applyBorder="1" applyAlignment="1">
      <alignment horizontal="center" vertical="center" wrapText="1"/>
    </xf>
    <xf numFmtId="169" fontId="72" fillId="2" borderId="0" xfId="0" applyNumberFormat="1" applyFont="1" applyFill="1" applyAlignment="1">
      <alignment horizontal="left" vertical="top" wrapText="1"/>
    </xf>
    <xf numFmtId="0" fontId="16" fillId="2" borderId="34" xfId="0" applyFont="1" applyFill="1" applyBorder="1" applyAlignment="1"/>
    <xf numFmtId="0" fontId="16" fillId="2" borderId="54" xfId="0" applyFont="1" applyFill="1" applyBorder="1" applyAlignment="1">
      <alignment horizontal="center" vertical="center" wrapText="1"/>
    </xf>
    <xf numFmtId="0" fontId="72" fillId="2" borderId="0" xfId="2027" applyFont="1" applyFill="1" applyBorder="1" applyAlignment="1">
      <alignment horizontal="left" vertical="center"/>
    </xf>
    <xf numFmtId="166" fontId="72" fillId="2" borderId="0" xfId="2027" applyNumberFormat="1" applyFont="1" applyFill="1" applyBorder="1" applyAlignment="1">
      <alignment horizontal="center" vertical="center"/>
    </xf>
    <xf numFmtId="0" fontId="75" fillId="2" borderId="0" xfId="2028" applyFont="1" applyFill="1"/>
    <xf numFmtId="0" fontId="72" fillId="2" borderId="0" xfId="2027" applyFont="1" applyFill="1" applyBorder="1" applyAlignment="1">
      <alignment horizontal="center" vertical="center"/>
    </xf>
    <xf numFmtId="0" fontId="72" fillId="2" borderId="0" xfId="2027" applyFont="1" applyFill="1" applyAlignment="1">
      <alignment vertical="center"/>
    </xf>
    <xf numFmtId="168" fontId="72" fillId="2" borderId="0" xfId="2027" applyNumberFormat="1" applyFont="1" applyFill="1" applyBorder="1" applyAlignment="1">
      <alignment horizontal="right" vertical="center"/>
    </xf>
    <xf numFmtId="0" fontId="72" fillId="2" borderId="55" xfId="2027" applyFont="1" applyFill="1" applyBorder="1" applyAlignment="1">
      <alignment horizontal="center" vertical="center" wrapText="1"/>
    </xf>
    <xf numFmtId="49" fontId="16" fillId="2" borderId="55" xfId="2026" applyNumberFormat="1" applyFont="1" applyFill="1" applyBorder="1" applyAlignment="1">
      <alignment horizontal="left" vertical="center" wrapText="1"/>
    </xf>
    <xf numFmtId="49" fontId="16" fillId="2" borderId="55" xfId="2026" applyNumberFormat="1" applyFont="1" applyFill="1" applyBorder="1" applyAlignment="1">
      <alignment horizontal="left" vertical="center" wrapText="1" indent="1"/>
    </xf>
    <xf numFmtId="168" fontId="75" fillId="2" borderId="0" xfId="2028" applyNumberFormat="1" applyFont="1" applyFill="1"/>
    <xf numFmtId="49" fontId="72" fillId="2" borderId="55" xfId="2026" applyNumberFormat="1" applyFont="1" applyFill="1" applyBorder="1" applyAlignment="1">
      <alignment horizontal="left" vertical="center" wrapText="1" indent="1"/>
    </xf>
    <xf numFmtId="43" fontId="75" fillId="2" borderId="0" xfId="2030" applyFont="1" applyFill="1"/>
    <xf numFmtId="0" fontId="72" fillId="2" borderId="31" xfId="2029" applyFont="1" applyFill="1" applyBorder="1" applyAlignment="1">
      <alignment horizontal="center" vertical="center" wrapText="1"/>
    </xf>
    <xf numFmtId="49" fontId="72" fillId="2" borderId="55" xfId="2026" applyNumberFormat="1" applyFont="1" applyFill="1" applyBorder="1" applyAlignment="1">
      <alignment horizontal="left" vertical="center" wrapText="1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16" fillId="2" borderId="50" xfId="0" applyFont="1" applyFill="1" applyBorder="1" applyAlignment="1">
      <alignment horizontal="left" vertical="top" wrapText="1"/>
    </xf>
    <xf numFmtId="0" fontId="16" fillId="2" borderId="55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center" vertical="center" wrapText="1"/>
    </xf>
    <xf numFmtId="0" fontId="16" fillId="2" borderId="1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right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55" xfId="0" applyFont="1" applyFill="1" applyBorder="1" applyAlignment="1">
      <alignment horizontal="center" vertical="center"/>
    </xf>
    <xf numFmtId="165" fontId="87" fillId="2" borderId="55" xfId="6" applyNumberFormat="1" applyFont="1" applyFill="1" applyBorder="1" applyAlignment="1">
      <alignment horizontal="center" vertical="center"/>
    </xf>
    <xf numFmtId="0" fontId="90" fillId="2" borderId="55" xfId="0" applyFont="1" applyFill="1" applyBorder="1" applyAlignment="1">
      <alignment vertical="center" wrapText="1"/>
    </xf>
    <xf numFmtId="49" fontId="16" fillId="2" borderId="2" xfId="0" applyNumberFormat="1" applyFont="1" applyFill="1" applyBorder="1" applyAlignment="1">
      <alignment vertical="top" wrapText="1"/>
    </xf>
    <xf numFmtId="49" fontId="16" fillId="2" borderId="3" xfId="0" applyNumberFormat="1" applyFont="1" applyFill="1" applyBorder="1" applyAlignment="1">
      <alignment vertical="top" wrapText="1"/>
    </xf>
    <xf numFmtId="0" fontId="72" fillId="2" borderId="1" xfId="0" applyFont="1" applyFill="1" applyBorder="1" applyAlignment="1">
      <alignment horizontal="center" vertical="center" wrapText="1"/>
    </xf>
    <xf numFmtId="0" fontId="72" fillId="2" borderId="4" xfId="0" applyFont="1" applyFill="1" applyBorder="1" applyAlignment="1">
      <alignment horizontal="center" vertical="center" wrapText="1"/>
    </xf>
    <xf numFmtId="0" fontId="16" fillId="2" borderId="4" xfId="0" applyFont="1" applyFill="1" applyBorder="1" applyAlignment="1">
      <alignment vertical="top" wrapText="1"/>
    </xf>
    <xf numFmtId="0" fontId="72" fillId="2" borderId="7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vertical="top" wrapText="1"/>
    </xf>
    <xf numFmtId="165" fontId="16" fillId="2" borderId="30" xfId="6" applyNumberFormat="1" applyFont="1" applyFill="1" applyBorder="1" applyAlignment="1">
      <alignment horizontal="right" vertical="top"/>
    </xf>
    <xf numFmtId="0" fontId="87" fillId="2" borderId="3" xfId="0" applyFont="1" applyFill="1" applyBorder="1" applyAlignment="1">
      <alignment horizontal="left" vertical="top" wrapText="1"/>
    </xf>
    <xf numFmtId="165" fontId="72" fillId="2" borderId="0" xfId="0" applyNumberFormat="1" applyFont="1" applyFill="1"/>
    <xf numFmtId="0" fontId="87" fillId="2" borderId="1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/>
    </xf>
    <xf numFmtId="0" fontId="16" fillId="2" borderId="1" xfId="8" applyFont="1" applyFill="1" applyBorder="1" applyAlignment="1">
      <alignment horizontal="left" vertical="center" wrapText="1"/>
    </xf>
    <xf numFmtId="0" fontId="72" fillId="2" borderId="1" xfId="8" applyFont="1" applyFill="1" applyBorder="1" applyAlignment="1">
      <alignment horizontal="left" vertical="top" wrapText="1"/>
    </xf>
    <xf numFmtId="0" fontId="16" fillId="2" borderId="10" xfId="0" applyFont="1" applyFill="1" applyBorder="1" applyAlignment="1">
      <alignment horizontal="center" vertical="top" wrapText="1"/>
    </xf>
    <xf numFmtId="0" fontId="72" fillId="2" borderId="50" xfId="8" applyFont="1" applyFill="1" applyBorder="1" applyAlignment="1">
      <alignment horizontal="left" vertical="top" wrapText="1"/>
    </xf>
    <xf numFmtId="169" fontId="16" fillId="2" borderId="30" xfId="0" applyNumberFormat="1" applyFont="1" applyFill="1" applyBorder="1" applyAlignment="1">
      <alignment horizontal="center" vertical="top"/>
    </xf>
    <xf numFmtId="168" fontId="72" fillId="2" borderId="30" xfId="0" applyNumberFormat="1" applyFont="1" applyFill="1" applyBorder="1" applyAlignment="1">
      <alignment vertical="center"/>
    </xf>
    <xf numFmtId="169" fontId="16" fillId="2" borderId="30" xfId="0" applyNumberFormat="1" applyFont="1" applyFill="1" applyBorder="1" applyAlignment="1">
      <alignment vertical="center"/>
    </xf>
    <xf numFmtId="169" fontId="72" fillId="2" borderId="30" xfId="0" applyNumberFormat="1" applyFont="1" applyFill="1" applyBorder="1" applyAlignment="1">
      <alignment vertical="center"/>
    </xf>
    <xf numFmtId="0" fontId="16" fillId="2" borderId="6" xfId="0" applyFont="1" applyFill="1" applyBorder="1" applyAlignment="1">
      <alignment vertical="top" wrapText="1"/>
    </xf>
    <xf numFmtId="165" fontId="72" fillId="2" borderId="0" xfId="0" applyNumberFormat="1" applyFont="1" applyFill="1" applyAlignment="1">
      <alignment horizontal="left" vertical="top" wrapText="1"/>
    </xf>
    <xf numFmtId="0" fontId="87" fillId="2" borderId="30" xfId="165" applyFont="1" applyFill="1" applyBorder="1">
      <alignment horizontal="left" vertical="top" wrapText="1"/>
    </xf>
    <xf numFmtId="0" fontId="72" fillId="2" borderId="30" xfId="165" applyFont="1" applyFill="1" applyBorder="1" applyAlignment="1">
      <alignment horizontal="left" vertical="top" wrapText="1"/>
    </xf>
    <xf numFmtId="0" fontId="72" fillId="2" borderId="30" xfId="0" applyFont="1" applyFill="1" applyBorder="1" applyAlignment="1"/>
    <xf numFmtId="0" fontId="72" fillId="2" borderId="30" xfId="165" applyFont="1" applyFill="1" applyBorder="1" applyAlignment="1">
      <alignment horizontal="center" vertical="top"/>
    </xf>
    <xf numFmtId="39" fontId="72" fillId="2" borderId="0" xfId="0" applyNumberFormat="1" applyFont="1" applyFill="1" applyAlignment="1">
      <alignment horizontal="left" vertical="top" wrapText="1"/>
    </xf>
    <xf numFmtId="0" fontId="72" fillId="2" borderId="8" xfId="8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vertical="top" wrapText="1"/>
    </xf>
    <xf numFmtId="0" fontId="13" fillId="2" borderId="0" xfId="0" applyFont="1" applyFill="1" applyAlignment="1">
      <alignment wrapText="1"/>
    </xf>
    <xf numFmtId="0" fontId="72" fillId="2" borderId="0" xfId="0" applyFont="1" applyFill="1" applyBorder="1"/>
    <xf numFmtId="167" fontId="75" fillId="2" borderId="0" xfId="0" applyNumberFormat="1" applyFont="1" applyFill="1" applyBorder="1"/>
    <xf numFmtId="0" fontId="75" fillId="2" borderId="42" xfId="0" applyFont="1" applyFill="1" applyBorder="1"/>
    <xf numFmtId="0" fontId="72" fillId="2" borderId="42" xfId="0" applyFont="1" applyFill="1" applyBorder="1" applyAlignment="1">
      <alignment horizontal="left" vertical="top" wrapText="1"/>
    </xf>
    <xf numFmtId="0" fontId="75" fillId="2" borderId="42" xfId="0" applyFont="1" applyFill="1" applyBorder="1" applyAlignment="1">
      <alignment vertical="top" wrapText="1"/>
    </xf>
    <xf numFmtId="0" fontId="13" fillId="2" borderId="42" xfId="0" applyFont="1" applyFill="1" applyBorder="1" applyAlignment="1">
      <alignment vertical="top" wrapText="1"/>
    </xf>
    <xf numFmtId="0" fontId="89" fillId="2" borderId="1" xfId="0" applyFont="1" applyFill="1" applyBorder="1" applyAlignment="1">
      <alignment horizontal="left" vertical="top" wrapText="1"/>
    </xf>
    <xf numFmtId="165" fontId="72" fillId="2" borderId="1" xfId="6" applyNumberFormat="1" applyFont="1" applyFill="1" applyBorder="1" applyAlignment="1">
      <alignment horizontal="right" vertical="top"/>
    </xf>
    <xf numFmtId="168" fontId="72" fillId="2" borderId="0" xfId="0" applyNumberFormat="1" applyFont="1" applyFill="1"/>
    <xf numFmtId="0" fontId="72" fillId="2" borderId="1" xfId="0" applyFont="1" applyFill="1" applyBorder="1"/>
    <xf numFmtId="0" fontId="72" fillId="2" borderId="4" xfId="0" applyFont="1" applyFill="1" applyBorder="1" applyAlignment="1">
      <alignment horizontal="left" vertical="top" wrapText="1"/>
    </xf>
    <xf numFmtId="171" fontId="87" fillId="2" borderId="1" xfId="6" applyNumberFormat="1" applyFont="1" applyFill="1" applyBorder="1" applyAlignment="1">
      <alignment horizontal="right" vertical="top"/>
    </xf>
    <xf numFmtId="165" fontId="72" fillId="2" borderId="1" xfId="6" applyNumberFormat="1" applyFont="1" applyFill="1" applyBorder="1" applyAlignment="1">
      <alignment horizontal="right" vertical="center"/>
    </xf>
    <xf numFmtId="168" fontId="72" fillId="2" borderId="0" xfId="0" applyNumberFormat="1" applyFont="1" applyFill="1" applyAlignment="1">
      <alignment vertical="center"/>
    </xf>
    <xf numFmtId="0" fontId="75" fillId="2" borderId="1" xfId="0" applyFont="1" applyFill="1" applyBorder="1"/>
    <xf numFmtId="167" fontId="13" fillId="2" borderId="1" xfId="0" applyNumberFormat="1" applyFont="1" applyFill="1" applyBorder="1"/>
    <xf numFmtId="0" fontId="87" fillId="2" borderId="5" xfId="0" applyFont="1" applyFill="1" applyBorder="1" applyAlignment="1">
      <alignment horizontal="left" vertical="top" wrapText="1"/>
    </xf>
    <xf numFmtId="171" fontId="87" fillId="2" borderId="50" xfId="6" applyNumberFormat="1" applyFont="1" applyFill="1" applyBorder="1" applyAlignment="1">
      <alignment horizontal="right" vertical="top"/>
    </xf>
    <xf numFmtId="171" fontId="87" fillId="2" borderId="1" xfId="6" applyNumberFormat="1" applyFont="1" applyFill="1" applyBorder="1" applyAlignment="1">
      <alignment horizontal="right" vertical="center"/>
    </xf>
    <xf numFmtId="0" fontId="72" fillId="2" borderId="30" xfId="0" applyFont="1" applyFill="1" applyBorder="1" applyAlignment="1">
      <alignment vertical="center" wrapText="1"/>
    </xf>
    <xf numFmtId="0" fontId="87" fillId="2" borderId="30" xfId="0" applyFont="1" applyFill="1" applyBorder="1" applyAlignment="1">
      <alignment horizontal="left" vertical="center" wrapText="1"/>
    </xf>
    <xf numFmtId="0" fontId="72" fillId="2" borderId="36" xfId="0" applyFont="1" applyFill="1" applyBorder="1" applyAlignment="1">
      <alignment vertical="top" wrapText="1"/>
    </xf>
    <xf numFmtId="0" fontId="72" fillId="2" borderId="33" xfId="0" applyFont="1" applyFill="1" applyBorder="1" applyAlignment="1">
      <alignment vertical="top" wrapText="1"/>
    </xf>
    <xf numFmtId="165" fontId="72" fillId="2" borderId="0" xfId="6" applyNumberFormat="1" applyFont="1" applyFill="1" applyBorder="1" applyAlignment="1">
      <alignment horizontal="right" vertical="center"/>
    </xf>
    <xf numFmtId="171" fontId="87" fillId="2" borderId="55" xfId="6" applyNumberFormat="1" applyFont="1" applyFill="1" applyBorder="1" applyAlignment="1">
      <alignment horizontal="right" vertical="top"/>
    </xf>
    <xf numFmtId="0" fontId="75" fillId="2" borderId="0" xfId="0" applyFont="1" applyFill="1" applyBorder="1" applyAlignment="1">
      <alignment horizontal="left" vertical="center"/>
    </xf>
    <xf numFmtId="0" fontId="72" fillId="2" borderId="0" xfId="0" applyFont="1" applyFill="1" applyAlignment="1">
      <alignment horizontal="right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72" fillId="2" borderId="30" xfId="0" applyFont="1" applyFill="1" applyBorder="1" applyAlignment="1">
      <alignment horizontal="left" vertical="top" wrapText="1"/>
    </xf>
    <xf numFmtId="0" fontId="16" fillId="2" borderId="2" xfId="0" applyFont="1" applyFill="1" applyBorder="1" applyAlignment="1">
      <alignment vertical="top" wrapText="1"/>
    </xf>
    <xf numFmtId="0" fontId="16" fillId="2" borderId="3" xfId="0" applyFont="1" applyFill="1" applyBorder="1" applyAlignment="1">
      <alignment vertical="top" wrapText="1"/>
    </xf>
    <xf numFmtId="0" fontId="16" fillId="2" borderId="54" xfId="0" applyFont="1" applyFill="1" applyBorder="1" applyAlignment="1">
      <alignment horizontal="left" vertical="top" wrapText="1"/>
    </xf>
    <xf numFmtId="169" fontId="72" fillId="2" borderId="0" xfId="96" applyNumberFormat="1" applyFont="1" applyFill="1" applyAlignment="1">
      <alignment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168" fontId="16" fillId="2" borderId="0" xfId="96" applyNumberFormat="1" applyFont="1" applyFill="1" applyAlignment="1">
      <alignment horizontal="center" vertical="center" wrapText="1"/>
    </xf>
    <xf numFmtId="43" fontId="72" fillId="2" borderId="0" xfId="7" applyFont="1" applyFill="1"/>
    <xf numFmtId="0" fontId="72" fillId="2" borderId="0" xfId="0" applyFont="1" applyFill="1" applyAlignment="1">
      <alignment horizontal="center"/>
    </xf>
    <xf numFmtId="49" fontId="16" fillId="2" borderId="1" xfId="96" applyNumberFormat="1" applyFont="1" applyFill="1" applyBorder="1" applyAlignment="1">
      <alignment horizontal="center" vertical="center" textRotation="90" wrapText="1"/>
    </xf>
    <xf numFmtId="168" fontId="16" fillId="2" borderId="1" xfId="96" applyNumberFormat="1" applyFont="1" applyFill="1" applyBorder="1" applyAlignment="1">
      <alignment horizontal="center" vertical="center" wrapText="1"/>
    </xf>
    <xf numFmtId="167" fontId="16" fillId="2" borderId="0" xfId="0" applyNumberFormat="1" applyFont="1" applyFill="1"/>
    <xf numFmtId="0" fontId="16" fillId="2" borderId="1" xfId="96" applyNumberFormat="1" applyFont="1" applyFill="1" applyBorder="1" applyAlignment="1">
      <alignment horizontal="center" vertical="center" wrapText="1"/>
    </xf>
    <xf numFmtId="169" fontId="16" fillId="2" borderId="1" xfId="96" applyNumberFormat="1" applyFont="1" applyFill="1" applyBorder="1" applyAlignment="1">
      <alignment horizontal="center" vertical="center" wrapText="1"/>
    </xf>
    <xf numFmtId="165" fontId="16" fillId="2" borderId="0" xfId="0" applyNumberFormat="1" applyFont="1" applyFill="1"/>
    <xf numFmtId="0" fontId="16" fillId="2" borderId="40" xfId="96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center"/>
    </xf>
    <xf numFmtId="166" fontId="73" fillId="2" borderId="1" xfId="7" applyNumberFormat="1" applyFont="1" applyFill="1" applyBorder="1"/>
    <xf numFmtId="166" fontId="73" fillId="2" borderId="30" xfId="7" applyNumberFormat="1" applyFont="1" applyFill="1" applyBorder="1" applyAlignment="1">
      <alignment vertical="center"/>
    </xf>
    <xf numFmtId="0" fontId="90" fillId="2" borderId="30" xfId="0" applyFont="1" applyFill="1" applyBorder="1" applyAlignment="1">
      <alignment vertical="center" wrapText="1"/>
    </xf>
    <xf numFmtId="166" fontId="87" fillId="2" borderId="1" xfId="7" applyNumberFormat="1" applyFont="1" applyFill="1" applyBorder="1" applyAlignment="1">
      <alignment vertical="center"/>
    </xf>
    <xf numFmtId="166" fontId="87" fillId="2" borderId="30" xfId="7" applyNumberFormat="1" applyFont="1" applyFill="1" applyBorder="1" applyAlignment="1">
      <alignment vertical="center"/>
    </xf>
    <xf numFmtId="0" fontId="16" fillId="2" borderId="3" xfId="96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/>
    </xf>
    <xf numFmtId="166" fontId="73" fillId="2" borderId="46" xfId="7" applyNumberFormat="1" applyFont="1" applyFill="1" applyBorder="1"/>
    <xf numFmtId="166" fontId="72" fillId="2" borderId="0" xfId="0" applyNumberFormat="1" applyFont="1" applyFill="1"/>
    <xf numFmtId="0" fontId="72" fillId="2" borderId="46" xfId="0" applyFont="1" applyFill="1" applyBorder="1"/>
    <xf numFmtId="0" fontId="16" fillId="2" borderId="51" xfId="96" applyFont="1" applyFill="1" applyBorder="1" applyAlignment="1">
      <alignment horizontal="center" vertical="center" wrapText="1"/>
    </xf>
    <xf numFmtId="0" fontId="73" fillId="2" borderId="1" xfId="96" applyFont="1" applyFill="1" applyBorder="1" applyAlignment="1">
      <alignment horizontal="left" vertical="center" wrapText="1"/>
    </xf>
    <xf numFmtId="0" fontId="75" fillId="2" borderId="46" xfId="0" applyFont="1" applyFill="1" applyBorder="1" applyAlignment="1">
      <alignment horizontal="center"/>
    </xf>
    <xf numFmtId="166" fontId="91" fillId="2" borderId="46" xfId="300" applyNumberFormat="1" applyFont="1" applyFill="1" applyBorder="1" applyAlignment="1">
      <alignment vertical="center"/>
    </xf>
    <xf numFmtId="166" fontId="90" fillId="2" borderId="46" xfId="300" applyNumberFormat="1" applyFont="1" applyFill="1" applyBorder="1" applyAlignment="1">
      <alignment vertical="center"/>
    </xf>
    <xf numFmtId="0" fontId="75" fillId="2" borderId="0" xfId="0" applyFont="1" applyFill="1" applyAlignment="1">
      <alignment horizontal="center"/>
    </xf>
    <xf numFmtId="0" fontId="73" fillId="2" borderId="54" xfId="96" applyFont="1" applyFill="1" applyBorder="1" applyAlignment="1">
      <alignment horizontal="center" vertical="center" wrapText="1"/>
    </xf>
    <xf numFmtId="0" fontId="72" fillId="2" borderId="54" xfId="96" applyFont="1" applyFill="1" applyBorder="1" applyAlignment="1">
      <alignment horizontal="center" vertical="center" wrapText="1"/>
    </xf>
    <xf numFmtId="0" fontId="72" fillId="2" borderId="0" xfId="0" applyFont="1" applyFill="1" applyAlignment="1"/>
    <xf numFmtId="0" fontId="72" fillId="2" borderId="40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/>
    </xf>
    <xf numFmtId="165" fontId="72" fillId="2" borderId="50" xfId="6" applyNumberFormat="1" applyFont="1" applyFill="1" applyBorder="1" applyAlignment="1">
      <alignment horizontal="center"/>
    </xf>
    <xf numFmtId="171" fontId="72" fillId="2" borderId="50" xfId="6" applyNumberFormat="1" applyFont="1" applyFill="1" applyBorder="1" applyAlignment="1">
      <alignment horizontal="center"/>
    </xf>
    <xf numFmtId="169" fontId="72" fillId="2" borderId="50" xfId="0" applyNumberFormat="1" applyFont="1" applyFill="1" applyBorder="1" applyAlignment="1">
      <alignment horizontal="right" wrapText="1"/>
    </xf>
    <xf numFmtId="0" fontId="72" fillId="2" borderId="0" xfId="0" applyFont="1" applyFill="1" applyAlignment="1">
      <alignment horizontal="left" wrapText="1"/>
    </xf>
    <xf numFmtId="169" fontId="72" fillId="2" borderId="47" xfId="0" applyNumberFormat="1" applyFont="1" applyFill="1" applyBorder="1" applyAlignment="1">
      <alignment horizontal="right" vertical="top" wrapText="1"/>
    </xf>
    <xf numFmtId="0" fontId="72" fillId="2" borderId="0" xfId="0" applyFont="1" applyFill="1" applyBorder="1" applyAlignment="1">
      <alignment horizontal="center"/>
    </xf>
    <xf numFmtId="0" fontId="72" fillId="2" borderId="0" xfId="0" applyFont="1" applyFill="1" applyBorder="1" applyAlignment="1">
      <alignment wrapText="1"/>
    </xf>
    <xf numFmtId="43" fontId="72" fillId="2" borderId="0" xfId="7" applyFont="1" applyFill="1" applyBorder="1" applyAlignment="1">
      <alignment horizontal="center"/>
    </xf>
    <xf numFmtId="0" fontId="75" fillId="2" borderId="0" xfId="299" applyFont="1" applyFill="1" applyAlignment="1">
      <alignment vertical="top"/>
    </xf>
    <xf numFmtId="0" fontId="75" fillId="2" borderId="0" xfId="299" applyFont="1" applyFill="1" applyAlignment="1">
      <alignment horizontal="right" vertical="top"/>
    </xf>
    <xf numFmtId="0" fontId="75" fillId="2" borderId="0" xfId="299" applyFont="1" applyFill="1"/>
    <xf numFmtId="0" fontId="75" fillId="2" borderId="0" xfId="299" applyFont="1" applyFill="1" applyAlignment="1">
      <alignment horizontal="right" vertical="center"/>
    </xf>
    <xf numFmtId="0" fontId="75" fillId="2" borderId="0" xfId="299" applyFont="1" applyFill="1" applyAlignment="1">
      <alignment vertical="center"/>
    </xf>
    <xf numFmtId="0" fontId="72" fillId="2" borderId="0" xfId="96" applyFont="1" applyFill="1" applyAlignment="1">
      <alignment vertical="center" wrapText="1"/>
    </xf>
    <xf numFmtId="49" fontId="16" fillId="2" borderId="47" xfId="96" applyNumberFormat="1" applyFont="1" applyFill="1" applyBorder="1" applyAlignment="1">
      <alignment horizontal="center" vertical="center" wrapText="1"/>
    </xf>
    <xf numFmtId="0" fontId="96" fillId="2" borderId="50" xfId="0" applyFont="1" applyFill="1" applyBorder="1" applyAlignment="1" applyProtection="1">
      <alignment horizontal="center" vertical="center"/>
      <protection locked="0"/>
    </xf>
    <xf numFmtId="0" fontId="96" fillId="2" borderId="50" xfId="0" applyNumberFormat="1" applyFont="1" applyFill="1" applyBorder="1" applyAlignment="1" applyProtection="1">
      <alignment horizontal="center" vertical="top" wrapText="1"/>
      <protection locked="0"/>
    </xf>
    <xf numFmtId="168" fontId="16" fillId="2" borderId="0" xfId="96" applyNumberFormat="1" applyFont="1" applyFill="1" applyAlignment="1">
      <alignment vertical="center" wrapText="1"/>
    </xf>
    <xf numFmtId="0" fontId="16" fillId="2" borderId="0" xfId="96" applyFont="1" applyFill="1" applyAlignment="1">
      <alignment vertical="center" wrapText="1"/>
    </xf>
    <xf numFmtId="0" fontId="16" fillId="2" borderId="30" xfId="0" applyFont="1" applyFill="1" applyBorder="1" applyAlignment="1">
      <alignment horizontal="left" vertical="top" wrapText="1"/>
    </xf>
    <xf numFmtId="0" fontId="16" fillId="2" borderId="2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65" fontId="16" fillId="2" borderId="55" xfId="6" applyNumberFormat="1" applyFont="1" applyFill="1" applyBorder="1" applyAlignment="1">
      <alignment horizontal="center" vertical="center"/>
    </xf>
    <xf numFmtId="0" fontId="72" fillId="2" borderId="55" xfId="0" applyFont="1" applyFill="1" applyBorder="1" applyAlignment="1">
      <alignment vertical="top" wrapText="1"/>
    </xf>
    <xf numFmtId="169" fontId="72" fillId="2" borderId="54" xfId="0" applyNumberFormat="1" applyFont="1" applyFill="1" applyBorder="1" applyAlignment="1">
      <alignment horizontal="right" vertical="top" wrapText="1"/>
    </xf>
    <xf numFmtId="0" fontId="72" fillId="2" borderId="53" xfId="0" applyFont="1" applyFill="1" applyBorder="1" applyAlignment="1">
      <alignment vertical="center"/>
    </xf>
    <xf numFmtId="0" fontId="72" fillId="2" borderId="54" xfId="0" applyFont="1" applyFill="1" applyBorder="1" applyAlignment="1">
      <alignment horizontal="center" vertical="center"/>
    </xf>
    <xf numFmtId="169" fontId="72" fillId="2" borderId="55" xfId="0" applyNumberFormat="1" applyFont="1" applyFill="1" applyBorder="1" applyAlignment="1">
      <alignment horizontal="right" vertical="center" wrapText="1"/>
    </xf>
    <xf numFmtId="0" fontId="72" fillId="2" borderId="55" xfId="0" applyFont="1" applyFill="1" applyBorder="1" applyAlignment="1">
      <alignment horizontal="center" vertical="center"/>
    </xf>
    <xf numFmtId="165" fontId="72" fillId="2" borderId="55" xfId="6" applyNumberFormat="1" applyFont="1" applyFill="1" applyBorder="1" applyAlignment="1">
      <alignment horizontal="center" vertical="center"/>
    </xf>
    <xf numFmtId="171" fontId="72" fillId="2" borderId="55" xfId="6" applyNumberFormat="1" applyFont="1" applyFill="1" applyBorder="1" applyAlignment="1">
      <alignment horizontal="center" vertical="center"/>
    </xf>
    <xf numFmtId="0" fontId="16" fillId="2" borderId="55" xfId="96" applyFont="1" applyFill="1" applyBorder="1" applyAlignment="1">
      <alignment horizontal="left" vertical="center" wrapText="1"/>
    </xf>
    <xf numFmtId="0" fontId="75" fillId="2" borderId="55" xfId="0" applyFont="1" applyFill="1" applyBorder="1" applyAlignment="1">
      <alignment horizontal="center"/>
    </xf>
    <xf numFmtId="0" fontId="72" fillId="2" borderId="55" xfId="0" applyFont="1" applyFill="1" applyBorder="1"/>
    <xf numFmtId="0" fontId="72" fillId="2" borderId="40" xfId="0" applyFont="1" applyFill="1" applyBorder="1" applyAlignment="1"/>
    <xf numFmtId="0" fontId="72" fillId="2" borderId="3" xfId="0" applyFont="1" applyFill="1" applyBorder="1" applyAlignment="1"/>
    <xf numFmtId="166" fontId="87" fillId="2" borderId="55" xfId="7" applyNumberFormat="1" applyFont="1" applyFill="1" applyBorder="1" applyAlignment="1">
      <alignment vertical="center"/>
    </xf>
    <xf numFmtId="169" fontId="16" fillId="2" borderId="55" xfId="96" applyNumberFormat="1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/>
    </xf>
    <xf numFmtId="166" fontId="73" fillId="2" borderId="55" xfId="7" applyNumberFormat="1" applyFont="1" applyFill="1" applyBorder="1"/>
    <xf numFmtId="0" fontId="16" fillId="2" borderId="30" xfId="0" applyFont="1" applyFill="1" applyBorder="1" applyAlignment="1">
      <alignment horizontal="left" vertical="top" wrapText="1"/>
    </xf>
    <xf numFmtId="0" fontId="72" fillId="2" borderId="1" xfId="0" applyFont="1" applyFill="1" applyBorder="1" applyAlignment="1">
      <alignment horizontal="center" vertical="top" wrapText="1"/>
    </xf>
    <xf numFmtId="0" fontId="13" fillId="2" borderId="0" xfId="0" applyFont="1" applyFill="1" applyAlignment="1">
      <alignment horizontal="center" vertical="center" wrapText="1"/>
    </xf>
    <xf numFmtId="0" fontId="72" fillId="58" borderId="30" xfId="0" applyFont="1" applyFill="1" applyBorder="1" applyAlignment="1">
      <alignment wrapText="1"/>
    </xf>
    <xf numFmtId="169" fontId="72" fillId="58" borderId="33" xfId="0" applyNumberFormat="1" applyFont="1" applyFill="1" applyBorder="1" applyAlignment="1">
      <alignment horizontal="right" vertical="center" wrapText="1"/>
    </xf>
    <xf numFmtId="166" fontId="16" fillId="57" borderId="42" xfId="7" applyNumberFormat="1" applyFont="1" applyFill="1" applyBorder="1" applyAlignment="1">
      <alignment vertical="top" wrapText="1"/>
    </xf>
    <xf numFmtId="0" fontId="72" fillId="2" borderId="55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55" xfId="96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5" xfId="0" applyFont="1" applyFill="1" applyBorder="1" applyAlignment="1">
      <alignment horizontal="left" vertical="top" wrapText="1"/>
    </xf>
    <xf numFmtId="171" fontId="87" fillId="2" borderId="55" xfId="6" applyNumberFormat="1" applyFont="1" applyFill="1" applyBorder="1" applyAlignment="1">
      <alignment horizontal="right" vertical="center"/>
    </xf>
    <xf numFmtId="0" fontId="87" fillId="2" borderId="55" xfId="0" applyFont="1" applyFill="1" applyBorder="1" applyAlignment="1">
      <alignment vertical="center" wrapText="1"/>
    </xf>
    <xf numFmtId="0" fontId="73" fillId="0" borderId="55" xfId="96" applyFont="1" applyFill="1" applyBorder="1" applyAlignment="1">
      <alignment horizontal="left" vertical="center" wrapText="1"/>
    </xf>
    <xf numFmtId="166" fontId="73" fillId="0" borderId="55" xfId="7" applyNumberFormat="1" applyFont="1" applyBorder="1"/>
    <xf numFmtId="0" fontId="72" fillId="0" borderId="0" xfId="0" applyFont="1"/>
    <xf numFmtId="166" fontId="87" fillId="0" borderId="55" xfId="7" applyNumberFormat="1" applyFont="1" applyBorder="1" applyAlignment="1">
      <alignment vertical="center"/>
    </xf>
    <xf numFmtId="0" fontId="72" fillId="0" borderId="55" xfId="0" applyFont="1" applyBorder="1"/>
    <xf numFmtId="165" fontId="72" fillId="2" borderId="55" xfId="6" applyNumberFormat="1" applyFont="1" applyFill="1" applyBorder="1" applyAlignment="1">
      <alignment vertical="center"/>
    </xf>
    <xf numFmtId="0" fontId="16" fillId="0" borderId="55" xfId="96" applyFont="1" applyBorder="1" applyAlignment="1">
      <alignment horizontal="left" vertical="center" wrapText="1"/>
    </xf>
    <xf numFmtId="0" fontId="73" fillId="0" borderId="54" xfId="96" applyFont="1" applyFill="1" applyBorder="1" applyAlignment="1">
      <alignment horizontal="left" vertical="center" wrapText="1"/>
    </xf>
    <xf numFmtId="0" fontId="72" fillId="0" borderId="55" xfId="0" applyFont="1" applyBorder="1" applyAlignment="1">
      <alignment horizontal="center"/>
    </xf>
    <xf numFmtId="0" fontId="72" fillId="0" borderId="55" xfId="0" applyFont="1" applyBorder="1" applyAlignment="1">
      <alignment horizontal="left" vertical="top" wrapText="1"/>
    </xf>
    <xf numFmtId="43" fontId="72" fillId="2" borderId="0" xfId="0" applyNumberFormat="1" applyFont="1" applyFill="1" applyAlignment="1">
      <alignment vertical="top"/>
    </xf>
    <xf numFmtId="169" fontId="73" fillId="2" borderId="1" xfId="96" applyNumberFormat="1" applyFont="1" applyFill="1" applyBorder="1" applyAlignment="1">
      <alignment horizontal="center" vertical="center" wrapText="1"/>
    </xf>
    <xf numFmtId="49" fontId="72" fillId="2" borderId="55" xfId="0" applyNumberFormat="1" applyFont="1" applyFill="1" applyBorder="1" applyAlignment="1">
      <alignment horizontal="left" vertical="top" wrapText="1"/>
    </xf>
    <xf numFmtId="0" fontId="16" fillId="2" borderId="55" xfId="0" applyFont="1" applyFill="1" applyBorder="1" applyAlignment="1">
      <alignment horizontal="left" vertical="top" wrapText="1"/>
    </xf>
    <xf numFmtId="0" fontId="87" fillId="2" borderId="55" xfId="165" applyFont="1" applyFill="1" applyBorder="1" applyAlignment="1">
      <alignment horizontal="left" vertical="top" wrapText="1"/>
    </xf>
    <xf numFmtId="0" fontId="16" fillId="2" borderId="40" xfId="0" applyFont="1" applyFill="1" applyBorder="1" applyAlignment="1"/>
    <xf numFmtId="0" fontId="16" fillId="2" borderId="40" xfId="0" applyFont="1" applyFill="1" applyBorder="1" applyAlignment="1">
      <alignment horizontal="center" vertical="center"/>
    </xf>
    <xf numFmtId="0" fontId="16" fillId="2" borderId="55" xfId="0" applyFont="1" applyFill="1" applyBorder="1" applyAlignment="1">
      <alignment horizontal="center" wrapText="1"/>
    </xf>
    <xf numFmtId="0" fontId="87" fillId="0" borderId="55" xfId="0" applyFont="1" applyBorder="1" applyAlignment="1">
      <alignment horizontal="left" vertical="top" wrapText="1"/>
    </xf>
    <xf numFmtId="0" fontId="16" fillId="0" borderId="55" xfId="0" applyFont="1" applyBorder="1" applyAlignment="1">
      <alignment horizontal="left" vertical="center" wrapText="1"/>
    </xf>
    <xf numFmtId="0" fontId="89" fillId="0" borderId="55" xfId="165" applyFont="1" applyBorder="1">
      <alignment horizontal="left" vertical="top" wrapText="1"/>
    </xf>
    <xf numFmtId="0" fontId="104" fillId="0" borderId="55" xfId="165" applyFont="1" applyBorder="1" applyAlignment="1">
      <alignment horizontal="left" vertical="top" wrapText="1"/>
    </xf>
    <xf numFmtId="0" fontId="103" fillId="0" borderId="55" xfId="0" applyFont="1" applyBorder="1" applyAlignment="1"/>
    <xf numFmtId="0" fontId="104" fillId="0" borderId="55" xfId="165" applyFont="1" applyBorder="1" applyAlignment="1">
      <alignment horizontal="center" vertical="top"/>
    </xf>
    <xf numFmtId="0" fontId="16" fillId="2" borderId="55" xfId="165" applyFont="1" applyFill="1" applyBorder="1" applyAlignment="1">
      <alignment horizontal="left" vertical="center" wrapText="1"/>
    </xf>
    <xf numFmtId="0" fontId="87" fillId="0" borderId="3" xfId="0" applyFont="1" applyBorder="1" applyAlignment="1">
      <alignment horizontal="left" vertical="top" wrapText="1"/>
    </xf>
    <xf numFmtId="0" fontId="104" fillId="0" borderId="55" xfId="8" applyFont="1" applyBorder="1" applyAlignment="1">
      <alignment horizontal="left" vertical="top" wrapText="1"/>
    </xf>
    <xf numFmtId="0" fontId="104" fillId="0" borderId="40" xfId="8" applyFont="1" applyBorder="1" applyAlignment="1">
      <alignment horizontal="left" vertical="top" wrapText="1"/>
    </xf>
    <xf numFmtId="0" fontId="16" fillId="0" borderId="55" xfId="8" applyFont="1" applyBorder="1" applyAlignment="1">
      <alignment horizontal="left" vertical="center" wrapText="1"/>
    </xf>
    <xf numFmtId="0" fontId="72" fillId="0" borderId="55" xfId="8" applyFont="1" applyBorder="1" applyAlignment="1">
      <alignment horizontal="left" vertical="top" wrapText="1"/>
    </xf>
    <xf numFmtId="0" fontId="16" fillId="0" borderId="55" xfId="0" applyFont="1" applyFill="1" applyBorder="1" applyAlignment="1">
      <alignment horizontal="left" vertical="top" wrapText="1"/>
    </xf>
    <xf numFmtId="0" fontId="72" fillId="0" borderId="55" xfId="0" applyFont="1" applyBorder="1" applyAlignment="1">
      <alignment vertical="top" wrapText="1"/>
    </xf>
    <xf numFmtId="0" fontId="89" fillId="0" borderId="55" xfId="0" applyFont="1" applyBorder="1" applyAlignment="1">
      <alignment horizontal="left" vertical="top" wrapText="1"/>
    </xf>
    <xf numFmtId="175" fontId="87" fillId="2" borderId="3" xfId="0" applyNumberFormat="1" applyFont="1" applyFill="1" applyBorder="1" applyAlignment="1">
      <alignment horizontal="right" vertical="top" wrapText="1"/>
    </xf>
    <xf numFmtId="0" fontId="87" fillId="0" borderId="54" xfId="0" applyFont="1" applyBorder="1" applyAlignment="1">
      <alignment horizontal="left" vertical="top" wrapText="1"/>
    </xf>
    <xf numFmtId="0" fontId="75" fillId="0" borderId="55" xfId="0" applyFont="1" applyBorder="1" applyAlignment="1">
      <alignment vertical="top" wrapText="1"/>
    </xf>
    <xf numFmtId="0" fontId="75" fillId="2" borderId="55" xfId="0" applyFont="1" applyFill="1" applyBorder="1"/>
    <xf numFmtId="0" fontId="87" fillId="2" borderId="50" xfId="0" applyFont="1" applyFill="1" applyBorder="1" applyAlignment="1">
      <alignment vertical="center" wrapText="1"/>
    </xf>
    <xf numFmtId="176" fontId="72" fillId="2" borderId="0" xfId="0" applyNumberFormat="1" applyFont="1" applyFill="1" applyAlignment="1">
      <alignment horizontal="left" vertical="top" wrapText="1"/>
    </xf>
    <xf numFmtId="177" fontId="72" fillId="2" borderId="0" xfId="0" applyNumberFormat="1" applyFont="1" applyFill="1"/>
    <xf numFmtId="0" fontId="72" fillId="2" borderId="1" xfId="0" applyFont="1" applyFill="1" applyBorder="1" applyAlignment="1">
      <alignment horizontal="center" vertical="top" wrapText="1"/>
    </xf>
    <xf numFmtId="0" fontId="16" fillId="2" borderId="55" xfId="0" applyFont="1" applyFill="1" applyBorder="1" applyAlignment="1">
      <alignment horizontal="left" vertical="top" wrapText="1"/>
    </xf>
    <xf numFmtId="0" fontId="16" fillId="2" borderId="55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30" xfId="0" applyFont="1" applyFill="1" applyBorder="1" applyAlignment="1">
      <alignment horizontal="center" wrapText="1"/>
    </xf>
    <xf numFmtId="0" fontId="72" fillId="2" borderId="50" xfId="0" applyFont="1" applyFill="1" applyBorder="1" applyAlignment="1">
      <alignment horizontal="center" wrapText="1"/>
    </xf>
    <xf numFmtId="0" fontId="16" fillId="2" borderId="55" xfId="96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43" fontId="75" fillId="2" borderId="0" xfId="7" applyFont="1" applyFill="1" applyAlignment="1">
      <alignment horizontal="right"/>
    </xf>
    <xf numFmtId="0" fontId="75" fillId="2" borderId="3" xfId="0" applyFont="1" applyFill="1" applyBorder="1" applyAlignment="1">
      <alignment horizontal="center" vertical="top" wrapText="1"/>
    </xf>
    <xf numFmtId="0" fontId="72" fillId="2" borderId="55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top" wrapText="1"/>
    </xf>
    <xf numFmtId="174" fontId="98" fillId="2" borderId="0" xfId="242" applyNumberFormat="1" applyFont="1" applyFill="1" applyBorder="1" applyAlignment="1">
      <alignment vertical="center" wrapText="1"/>
    </xf>
    <xf numFmtId="174" fontId="72" fillId="2" borderId="0" xfId="242" applyNumberFormat="1" applyFont="1" applyFill="1" applyBorder="1"/>
    <xf numFmtId="174" fontId="72" fillId="2" borderId="55" xfId="242" applyNumberFormat="1" applyFont="1" applyFill="1" applyBorder="1" applyAlignment="1">
      <alignment vertical="center" wrapText="1"/>
    </xf>
    <xf numFmtId="174" fontId="72" fillId="2" borderId="55" xfId="100" applyNumberFormat="1" applyFont="1" applyFill="1" applyBorder="1" applyAlignment="1">
      <alignment horizontal="center" vertical="center" wrapText="1"/>
    </xf>
    <xf numFmtId="174" fontId="72" fillId="2" borderId="0" xfId="242" applyNumberFormat="1" applyFont="1" applyFill="1" applyBorder="1" applyAlignment="1">
      <alignment vertical="center" wrapText="1"/>
    </xf>
    <xf numFmtId="174" fontId="16" fillId="2" borderId="55" xfId="242" applyNumberFormat="1" applyFont="1" applyFill="1" applyBorder="1" applyAlignment="1">
      <alignment vertical="center" wrapText="1"/>
    </xf>
    <xf numFmtId="0" fontId="99" fillId="2" borderId="55" xfId="0" applyFont="1" applyFill="1" applyBorder="1" applyAlignment="1">
      <alignment horizontal="left" vertical="top" wrapText="1"/>
    </xf>
    <xf numFmtId="174" fontId="16" fillId="2" borderId="55" xfId="100" applyNumberFormat="1" applyFont="1" applyFill="1" applyBorder="1" applyAlignment="1">
      <alignment vertical="center" wrapText="1"/>
    </xf>
    <xf numFmtId="174" fontId="16" fillId="2" borderId="55" xfId="100" applyNumberFormat="1" applyFont="1" applyFill="1" applyBorder="1" applyAlignment="1">
      <alignment horizontal="center" vertical="center" wrapText="1"/>
    </xf>
    <xf numFmtId="174" fontId="72" fillId="2" borderId="55" xfId="2025" applyNumberFormat="1" applyFont="1" applyFill="1" applyBorder="1" applyAlignment="1">
      <alignment vertical="center" wrapText="1"/>
    </xf>
    <xf numFmtId="49" fontId="72" fillId="2" borderId="55" xfId="242" applyNumberFormat="1" applyFont="1" applyFill="1" applyBorder="1" applyAlignment="1"/>
    <xf numFmtId="174" fontId="16" fillId="2" borderId="55" xfId="2025" applyNumberFormat="1" applyFont="1" applyFill="1" applyBorder="1" applyAlignment="1">
      <alignment vertical="center" wrapText="1"/>
    </xf>
    <xf numFmtId="49" fontId="16" fillId="2" borderId="55" xfId="242" applyNumberFormat="1" applyFont="1" applyFill="1" applyBorder="1" applyAlignment="1" applyProtection="1">
      <alignment horizontal="center" vertical="top" wrapText="1"/>
      <protection locked="0"/>
    </xf>
    <xf numFmtId="174" fontId="72" fillId="2" borderId="55" xfId="242" applyNumberFormat="1" applyFont="1" applyFill="1" applyBorder="1" applyAlignment="1">
      <alignment horizontal="center"/>
    </xf>
    <xf numFmtId="49" fontId="16" fillId="2" borderId="55" xfId="242" applyNumberFormat="1" applyFont="1" applyFill="1" applyBorder="1" applyAlignment="1" applyProtection="1">
      <alignment horizontal="center" vertical="center" wrapText="1"/>
      <protection locked="0"/>
    </xf>
    <xf numFmtId="174" fontId="72" fillId="2" borderId="55" xfId="242" applyNumberFormat="1" applyFont="1" applyFill="1" applyBorder="1"/>
    <xf numFmtId="49" fontId="72" fillId="2" borderId="55" xfId="2025" applyNumberFormat="1" applyFont="1" applyFill="1" applyBorder="1" applyAlignment="1">
      <alignment horizontal="left" vertical="center" wrapText="1"/>
    </xf>
    <xf numFmtId="0" fontId="75" fillId="2" borderId="55" xfId="0" applyFont="1" applyFill="1" applyBorder="1" applyAlignment="1">
      <alignment horizontal="left" wrapText="1"/>
    </xf>
    <xf numFmtId="174" fontId="72" fillId="2" borderId="55" xfId="100" applyNumberFormat="1" applyFont="1" applyFill="1" applyBorder="1" applyAlignment="1">
      <alignment horizontal="center" wrapText="1"/>
    </xf>
    <xf numFmtId="174" fontId="72" fillId="2" borderId="0" xfId="242" applyNumberFormat="1" applyFont="1" applyFill="1" applyBorder="1" applyAlignment="1"/>
    <xf numFmtId="0" fontId="87" fillId="2" borderId="55" xfId="0" applyFont="1" applyFill="1" applyBorder="1" applyAlignment="1">
      <alignment horizontal="left" wrapText="1"/>
    </xf>
    <xf numFmtId="174" fontId="87" fillId="2" borderId="55" xfId="100" applyNumberFormat="1" applyFont="1" applyFill="1" applyBorder="1" applyAlignment="1">
      <alignment horizontal="center" wrapText="1"/>
    </xf>
    <xf numFmtId="0" fontId="75" fillId="2" borderId="55" xfId="0" applyFont="1" applyFill="1" applyBorder="1" applyAlignment="1">
      <alignment horizontal="center" wrapText="1"/>
    </xf>
    <xf numFmtId="174" fontId="72" fillId="2" borderId="55" xfId="100" applyNumberFormat="1" applyFont="1" applyFill="1" applyBorder="1" applyAlignment="1">
      <alignment wrapText="1"/>
    </xf>
    <xf numFmtId="174" fontId="72" fillId="2" borderId="0" xfId="242" applyNumberFormat="1" applyFont="1" applyFill="1" applyBorder="1" applyAlignment="1">
      <alignment horizontal="center"/>
    </xf>
    <xf numFmtId="0" fontId="72" fillId="2" borderId="51" xfId="0" applyFont="1" applyFill="1" applyBorder="1" applyAlignment="1">
      <alignment horizontal="left" vertical="center" wrapText="1"/>
    </xf>
    <xf numFmtId="0" fontId="72" fillId="2" borderId="31" xfId="0" applyFont="1" applyFill="1" applyBorder="1" applyAlignment="1">
      <alignment horizontal="left" vertical="center" wrapText="1"/>
    </xf>
    <xf numFmtId="0" fontId="73" fillId="2" borderId="55" xfId="0" applyFont="1" applyFill="1" applyBorder="1" applyAlignment="1">
      <alignment vertical="center" wrapText="1"/>
    </xf>
    <xf numFmtId="166" fontId="91" fillId="0" borderId="55" xfId="300" applyNumberFormat="1" applyFont="1" applyBorder="1" applyAlignment="1">
      <alignment vertical="center"/>
    </xf>
    <xf numFmtId="166" fontId="91" fillId="2" borderId="55" xfId="300" applyNumberFormat="1" applyFont="1" applyFill="1" applyBorder="1"/>
    <xf numFmtId="0" fontId="75" fillId="0" borderId="0" xfId="0" applyFont="1"/>
    <xf numFmtId="166" fontId="90" fillId="0" borderId="55" xfId="300" applyNumberFormat="1" applyFont="1" applyBorder="1" applyAlignment="1">
      <alignment vertical="center"/>
    </xf>
    <xf numFmtId="166" fontId="90" fillId="2" borderId="55" xfId="300" applyNumberFormat="1" applyFont="1" applyFill="1" applyBorder="1" applyAlignment="1">
      <alignment vertical="center"/>
    </xf>
    <xf numFmtId="43" fontId="75" fillId="2" borderId="55" xfId="7" applyNumberFormat="1" applyFont="1" applyFill="1" applyBorder="1" applyAlignment="1">
      <alignment horizontal="right" vertical="center" wrapText="1"/>
    </xf>
    <xf numFmtId="0" fontId="75" fillId="0" borderId="55" xfId="0" applyFont="1" applyBorder="1"/>
    <xf numFmtId="0" fontId="16" fillId="0" borderId="55" xfId="96" applyFont="1" applyBorder="1" applyAlignment="1">
      <alignment vertical="center" wrapText="1"/>
    </xf>
    <xf numFmtId="0" fontId="75" fillId="0" borderId="55" xfId="0" applyFont="1" applyBorder="1" applyAlignment="1">
      <alignment horizontal="center"/>
    </xf>
    <xf numFmtId="178" fontId="75" fillId="2" borderId="55" xfId="2031" applyNumberFormat="1" applyFont="1" applyFill="1" applyBorder="1"/>
    <xf numFmtId="166" fontId="75" fillId="2" borderId="55" xfId="0" applyNumberFormat="1" applyFont="1" applyFill="1" applyBorder="1"/>
    <xf numFmtId="0" fontId="73" fillId="2" borderId="54" xfId="96" applyFont="1" applyFill="1" applyBorder="1" applyAlignment="1">
      <alignment horizontal="left" vertical="center" wrapText="1"/>
    </xf>
    <xf numFmtId="166" fontId="73" fillId="2" borderId="55" xfId="223" applyNumberFormat="1" applyFont="1" applyFill="1" applyBorder="1"/>
    <xf numFmtId="166" fontId="105" fillId="2" borderId="0" xfId="0" applyNumberFormat="1" applyFont="1" applyFill="1"/>
    <xf numFmtId="0" fontId="105" fillId="2" borderId="0" xfId="0" applyFont="1" applyFill="1"/>
    <xf numFmtId="166" fontId="87" fillId="2" borderId="55" xfId="223" applyNumberFormat="1" applyFont="1" applyFill="1" applyBorder="1" applyAlignment="1">
      <alignment vertical="center"/>
    </xf>
    <xf numFmtId="0" fontId="103" fillId="2" borderId="55" xfId="0" applyFont="1" applyFill="1" applyBorder="1"/>
    <xf numFmtId="0" fontId="103" fillId="2" borderId="0" xfId="0" applyFont="1" applyFill="1"/>
    <xf numFmtId="0" fontId="87" fillId="0" borderId="53" xfId="165" applyFont="1" applyBorder="1" applyAlignment="1">
      <alignment horizontal="left" vertical="top" wrapText="1"/>
    </xf>
    <xf numFmtId="0" fontId="72" fillId="0" borderId="53" xfId="1657" applyFont="1" applyBorder="1" applyAlignment="1">
      <alignment horizontal="left" vertical="top" wrapText="1"/>
    </xf>
    <xf numFmtId="0" fontId="72" fillId="0" borderId="53" xfId="1657" applyFont="1" applyBorder="1" applyAlignment="1">
      <alignment horizontal="center" vertical="top" wrapText="1"/>
    </xf>
    <xf numFmtId="0" fontId="75" fillId="0" borderId="54" xfId="0" applyFont="1" applyBorder="1" applyAlignment="1">
      <alignment horizontal="left" vertical="top" wrapText="1"/>
    </xf>
    <xf numFmtId="0" fontId="16" fillId="2" borderId="2" xfId="0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/>
    </xf>
    <xf numFmtId="0" fontId="72" fillId="2" borderId="55" xfId="0" applyFont="1" applyFill="1" applyBorder="1" applyAlignment="1">
      <alignment horizontal="left" vertical="top" wrapText="1"/>
    </xf>
    <xf numFmtId="0" fontId="72" fillId="2" borderId="2" xfId="0" applyFont="1" applyFill="1" applyBorder="1" applyAlignment="1">
      <alignment horizontal="center" vertical="center"/>
    </xf>
    <xf numFmtId="166" fontId="73" fillId="2" borderId="1" xfId="7" applyNumberFormat="1" applyFont="1" applyFill="1" applyBorder="1" applyAlignment="1">
      <alignment vertical="center"/>
    </xf>
    <xf numFmtId="166" fontId="73" fillId="2" borderId="1" xfId="7" applyNumberFormat="1" applyFont="1" applyFill="1" applyBorder="1" applyAlignment="1">
      <alignment horizontal="center" vertical="center"/>
    </xf>
    <xf numFmtId="49" fontId="16" fillId="2" borderId="56" xfId="0" applyNumberFormat="1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167" fontId="75" fillId="2" borderId="0" xfId="0" applyNumberFormat="1" applyFont="1" applyFill="1"/>
    <xf numFmtId="0" fontId="72" fillId="2" borderId="2" xfId="0" applyFont="1" applyFill="1" applyBorder="1" applyAlignment="1">
      <alignment horizontal="center"/>
    </xf>
    <xf numFmtId="0" fontId="16" fillId="2" borderId="40" xfId="96" applyFont="1" applyFill="1" applyBorder="1" applyAlignment="1">
      <alignment horizontal="center" vertical="center" wrapText="1"/>
    </xf>
    <xf numFmtId="0" fontId="72" fillId="2" borderId="1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center" wrapText="1"/>
    </xf>
    <xf numFmtId="0" fontId="72" fillId="2" borderId="2" xfId="0" applyFont="1" applyFill="1" applyBorder="1" applyAlignment="1">
      <alignment horizontal="center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vertical="center" wrapText="1"/>
    </xf>
    <xf numFmtId="166" fontId="90" fillId="2" borderId="1" xfId="7" applyNumberFormat="1" applyFont="1" applyFill="1" applyBorder="1" applyAlignment="1">
      <alignment vertical="center"/>
    </xf>
    <xf numFmtId="166" fontId="90" fillId="2" borderId="30" xfId="7" applyNumberFormat="1" applyFont="1" applyFill="1" applyBorder="1" applyAlignment="1">
      <alignment vertical="center"/>
    </xf>
    <xf numFmtId="165" fontId="90" fillId="2" borderId="50" xfId="6" applyNumberFormat="1" applyFont="1" applyFill="1" applyBorder="1" applyAlignment="1">
      <alignment horizontal="center" vertical="center"/>
    </xf>
    <xf numFmtId="166" fontId="90" fillId="2" borderId="55" xfId="7" applyNumberFormat="1" applyFont="1" applyFill="1" applyBorder="1" applyAlignment="1">
      <alignment vertical="center"/>
    </xf>
    <xf numFmtId="165" fontId="90" fillId="2" borderId="55" xfId="6" applyNumberFormat="1" applyFont="1" applyFill="1" applyBorder="1" applyAlignment="1">
      <alignment horizontal="center" vertical="center"/>
    </xf>
    <xf numFmtId="0" fontId="91" fillId="2" borderId="33" xfId="96" applyFont="1" applyFill="1" applyBorder="1" applyAlignment="1">
      <alignment horizontal="left" vertical="center" wrapText="1"/>
    </xf>
    <xf numFmtId="166" fontId="91" fillId="2" borderId="1" xfId="7" applyNumberFormat="1" applyFont="1" applyFill="1" applyBorder="1"/>
    <xf numFmtId="166" fontId="91" fillId="2" borderId="30" xfId="7" applyNumberFormat="1" applyFont="1" applyFill="1" applyBorder="1" applyAlignment="1">
      <alignment vertical="center"/>
    </xf>
    <xf numFmtId="0" fontId="13" fillId="2" borderId="1" xfId="96" applyFont="1" applyFill="1" applyBorder="1" applyAlignment="1">
      <alignment horizontal="center" vertical="center" wrapText="1"/>
    </xf>
    <xf numFmtId="0" fontId="13" fillId="2" borderId="1" xfId="96" applyFont="1" applyFill="1" applyBorder="1" applyAlignment="1">
      <alignment horizontal="left" vertical="center" wrapText="1"/>
    </xf>
    <xf numFmtId="169" fontId="13" fillId="2" borderId="1" xfId="96" applyNumberFormat="1" applyFont="1" applyFill="1" applyBorder="1" applyAlignment="1">
      <alignment horizontal="center" vertical="center" wrapText="1"/>
    </xf>
    <xf numFmtId="0" fontId="13" fillId="2" borderId="40" xfId="96" applyFont="1" applyFill="1" applyBorder="1" applyAlignment="1">
      <alignment horizontal="center" vertical="center" wrapText="1"/>
    </xf>
    <xf numFmtId="0" fontId="75" fillId="2" borderId="33" xfId="0" applyFont="1" applyFill="1" applyBorder="1" applyAlignment="1">
      <alignment horizontal="center"/>
    </xf>
    <xf numFmtId="0" fontId="72" fillId="2" borderId="0" xfId="0" applyFont="1" applyFill="1" applyAlignment="1">
      <alignment horizontal="right"/>
    </xf>
    <xf numFmtId="0" fontId="72" fillId="2" borderId="55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16" fillId="2" borderId="55" xfId="0" applyFont="1" applyFill="1" applyBorder="1" applyAlignment="1">
      <alignment horizontal="center" vertical="center" wrapText="1"/>
    </xf>
    <xf numFmtId="49" fontId="16" fillId="2" borderId="2" xfId="0" applyNumberFormat="1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72" fillId="2" borderId="30" xfId="0" applyFont="1" applyFill="1" applyBorder="1" applyAlignment="1">
      <alignment horizontal="center" vertical="center" wrapText="1"/>
    </xf>
    <xf numFmtId="0" fontId="72" fillId="2" borderId="55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5" xfId="0" applyFont="1" applyFill="1" applyBorder="1" applyAlignment="1">
      <alignment horizontal="left" vertical="top" wrapText="1"/>
    </xf>
    <xf numFmtId="0" fontId="72" fillId="2" borderId="55" xfId="0" applyFont="1" applyFill="1" applyBorder="1" applyAlignment="1">
      <alignment horizontal="center" vertical="center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left" wrapText="1"/>
    </xf>
    <xf numFmtId="0" fontId="72" fillId="2" borderId="56" xfId="0" applyFont="1" applyFill="1" applyBorder="1" applyAlignment="1">
      <alignment horizontal="center" vertical="top" wrapText="1"/>
    </xf>
    <xf numFmtId="0" fontId="16" fillId="2" borderId="40" xfId="96" applyFont="1" applyFill="1" applyBorder="1" applyAlignment="1">
      <alignment vertical="center" wrapText="1"/>
    </xf>
    <xf numFmtId="0" fontId="16" fillId="2" borderId="2" xfId="96" applyFont="1" applyFill="1" applyBorder="1" applyAlignment="1">
      <alignment vertical="center" wrapText="1"/>
    </xf>
    <xf numFmtId="0" fontId="16" fillId="2" borderId="31" xfId="96" applyFont="1" applyFill="1" applyBorder="1" applyAlignment="1">
      <alignment vertical="center" wrapText="1"/>
    </xf>
    <xf numFmtId="166" fontId="72" fillId="2" borderId="30" xfId="7" applyNumberFormat="1" applyFont="1" applyFill="1" applyBorder="1" applyAlignment="1">
      <alignment horizontal="center" vertical="center"/>
    </xf>
    <xf numFmtId="166" fontId="72" fillId="2" borderId="30" xfId="7" applyNumberFormat="1" applyFont="1" applyFill="1" applyBorder="1" applyAlignment="1">
      <alignment vertical="center"/>
    </xf>
    <xf numFmtId="166" fontId="16" fillId="2" borderId="46" xfId="0" applyNumberFormat="1" applyFont="1" applyFill="1" applyBorder="1"/>
    <xf numFmtId="169" fontId="16" fillId="2" borderId="30" xfId="96" applyNumberFormat="1" applyFont="1" applyFill="1" applyBorder="1" applyAlignment="1">
      <alignment horizontal="center" vertical="center" wrapText="1"/>
    </xf>
    <xf numFmtId="166" fontId="16" fillId="2" borderId="30" xfId="0" applyNumberFormat="1" applyFont="1" applyFill="1" applyBorder="1"/>
    <xf numFmtId="166" fontId="72" fillId="2" borderId="55" xfId="7" applyNumberFormat="1" applyFont="1" applyFill="1" applyBorder="1" applyAlignment="1">
      <alignment horizontal="center" vertical="center"/>
    </xf>
    <xf numFmtId="0" fontId="16" fillId="2" borderId="54" xfId="0" applyFont="1" applyFill="1" applyBorder="1" applyAlignment="1">
      <alignment wrapText="1"/>
    </xf>
    <xf numFmtId="169" fontId="72" fillId="2" borderId="54" xfId="0" applyNumberFormat="1" applyFont="1" applyFill="1" applyBorder="1" applyAlignment="1">
      <alignment horizontal="right" vertical="center" wrapText="1"/>
    </xf>
    <xf numFmtId="165" fontId="72" fillId="2" borderId="53" xfId="6" applyNumberFormat="1" applyFont="1" applyFill="1" applyBorder="1" applyAlignment="1">
      <alignment horizontal="center" vertical="center"/>
    </xf>
    <xf numFmtId="0" fontId="106" fillId="2" borderId="0" xfId="0" applyFont="1" applyFill="1" applyAlignment="1">
      <alignment horizontal="left" vertical="center" wrapText="1"/>
    </xf>
    <xf numFmtId="171" fontId="87" fillId="59" borderId="1" xfId="6" applyNumberFormat="1" applyFont="1" applyFill="1" applyBorder="1" applyAlignment="1">
      <alignment horizontal="right" vertical="center"/>
    </xf>
    <xf numFmtId="165" fontId="72" fillId="59" borderId="1" xfId="6" applyNumberFormat="1" applyFont="1" applyFill="1" applyBorder="1" applyAlignment="1">
      <alignment horizontal="right" vertical="center"/>
    </xf>
    <xf numFmtId="0" fontId="87" fillId="59" borderId="3" xfId="0" applyFont="1" applyFill="1" applyBorder="1" applyAlignment="1">
      <alignment horizontal="right" vertical="top" wrapText="1"/>
    </xf>
    <xf numFmtId="0" fontId="16" fillId="2" borderId="54" xfId="0" applyFont="1" applyFill="1" applyBorder="1" applyAlignment="1">
      <alignment horizontal="left" vertical="top" wrapText="1"/>
    </xf>
    <xf numFmtId="0" fontId="16" fillId="2" borderId="56" xfId="0" applyFont="1" applyFill="1" applyBorder="1" applyAlignment="1">
      <alignment vertical="center" wrapText="1"/>
    </xf>
    <xf numFmtId="0" fontId="16" fillId="2" borderId="54" xfId="96" applyFont="1" applyFill="1" applyBorder="1" applyAlignment="1">
      <alignment horizontal="left" vertical="center" wrapText="1"/>
    </xf>
    <xf numFmtId="0" fontId="73" fillId="2" borderId="55" xfId="96" applyFont="1" applyFill="1" applyBorder="1" applyAlignment="1">
      <alignment horizontal="left" vertical="center" wrapText="1"/>
    </xf>
    <xf numFmtId="169" fontId="72" fillId="2" borderId="0" xfId="0" applyNumberFormat="1" applyFont="1" applyFill="1"/>
    <xf numFmtId="166" fontId="16" fillId="60" borderId="42" xfId="7" applyNumberFormat="1" applyFont="1" applyFill="1" applyBorder="1" applyAlignment="1">
      <alignment vertical="top" wrapText="1"/>
    </xf>
    <xf numFmtId="0" fontId="72" fillId="2" borderId="0" xfId="0" applyFont="1" applyFill="1" applyAlignment="1">
      <alignment horizontal="right"/>
    </xf>
    <xf numFmtId="0" fontId="16" fillId="2" borderId="2" xfId="96" applyFont="1" applyFill="1" applyBorder="1" applyAlignment="1">
      <alignment horizontal="center" vertical="center" wrapText="1"/>
    </xf>
    <xf numFmtId="0" fontId="16" fillId="2" borderId="55" xfId="96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2" borderId="50" xfId="8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/>
    </xf>
    <xf numFmtId="0" fontId="72" fillId="2" borderId="0" xfId="0" applyFont="1" applyFill="1" applyAlignment="1">
      <alignment wrapText="1"/>
    </xf>
    <xf numFmtId="169" fontId="72" fillId="2" borderId="0" xfId="0" applyNumberFormat="1" applyFont="1" applyFill="1" applyAlignment="1">
      <alignment horizontal="center"/>
    </xf>
    <xf numFmtId="168" fontId="16" fillId="2" borderId="30" xfId="96" applyNumberFormat="1" applyFont="1" applyFill="1" applyBorder="1" applyAlignment="1">
      <alignment horizontal="center" vertical="center" wrapText="1"/>
    </xf>
    <xf numFmtId="165" fontId="16" fillId="2" borderId="30" xfId="0" applyNumberFormat="1" applyFont="1" applyFill="1" applyBorder="1"/>
    <xf numFmtId="0" fontId="87" fillId="2" borderId="30" xfId="0" applyFont="1" applyFill="1" applyBorder="1" applyAlignment="1">
      <alignment vertical="center" wrapText="1"/>
    </xf>
    <xf numFmtId="166" fontId="73" fillId="2" borderId="30" xfId="0" applyNumberFormat="1" applyFont="1" applyFill="1" applyBorder="1" applyAlignment="1">
      <alignment horizontal="center"/>
    </xf>
    <xf numFmtId="166" fontId="73" fillId="2" borderId="30" xfId="0" applyNumberFormat="1" applyFont="1" applyFill="1" applyBorder="1" applyAlignment="1">
      <alignment horizontal="center" vertical="center"/>
    </xf>
    <xf numFmtId="166" fontId="16" fillId="2" borderId="46" xfId="0" applyNumberFormat="1" applyFont="1" applyFill="1" applyBorder="1" applyAlignment="1">
      <alignment vertical="center"/>
    </xf>
    <xf numFmtId="179" fontId="72" fillId="2" borderId="0" xfId="0" applyNumberFormat="1" applyFont="1" applyFill="1"/>
    <xf numFmtId="166" fontId="72" fillId="2" borderId="55" xfId="7" applyNumberFormat="1" applyFont="1" applyFill="1" applyBorder="1" applyAlignment="1">
      <alignment vertical="center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vertical="center" wrapText="1"/>
    </xf>
    <xf numFmtId="0" fontId="16" fillId="2" borderId="0" xfId="0" applyFont="1" applyFill="1" applyAlignment="1">
      <alignment horizontal="center" wrapText="1"/>
    </xf>
    <xf numFmtId="0" fontId="72" fillId="2" borderId="31" xfId="2029" applyFont="1" applyFill="1" applyBorder="1" applyAlignment="1">
      <alignment horizontal="center" vertical="center" wrapText="1"/>
    </xf>
    <xf numFmtId="0" fontId="72" fillId="2" borderId="3" xfId="2029" applyFont="1" applyFill="1" applyBorder="1" applyAlignment="1">
      <alignment horizontal="center" vertical="center" wrapText="1"/>
    </xf>
    <xf numFmtId="0" fontId="72" fillId="2" borderId="52" xfId="2027" applyFont="1" applyFill="1" applyBorder="1" applyAlignment="1">
      <alignment horizontal="center" vertical="center" wrapText="1"/>
    </xf>
    <xf numFmtId="0" fontId="72" fillId="2" borderId="54" xfId="2027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16" fillId="2" borderId="3" xfId="0" applyFont="1" applyFill="1" applyBorder="1" applyAlignment="1">
      <alignment horizontal="center" vertical="top" wrapText="1"/>
    </xf>
    <xf numFmtId="0" fontId="72" fillId="2" borderId="3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8" xfId="0" applyFont="1" applyFill="1" applyBorder="1" applyAlignment="1">
      <alignment horizontal="center" vertical="top" wrapText="1"/>
    </xf>
    <xf numFmtId="0" fontId="16" fillId="0" borderId="55" xfId="0" applyFont="1" applyBorder="1" applyAlignment="1">
      <alignment horizontal="center" vertical="top" wrapText="1"/>
    </xf>
    <xf numFmtId="0" fontId="72" fillId="2" borderId="4" xfId="0" applyFont="1" applyFill="1" applyBorder="1" applyAlignment="1">
      <alignment horizontal="center" vertical="center" wrapText="1"/>
    </xf>
    <xf numFmtId="0" fontId="72" fillId="2" borderId="7" xfId="0" applyFont="1" applyFill="1" applyBorder="1" applyAlignment="1">
      <alignment horizontal="center" vertical="center" wrapText="1"/>
    </xf>
    <xf numFmtId="0" fontId="16" fillId="2" borderId="30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wrapText="1"/>
    </xf>
    <xf numFmtId="0" fontId="72" fillId="2" borderId="52" xfId="0" applyFont="1" applyFill="1" applyBorder="1" applyAlignment="1">
      <alignment horizontal="center" vertical="center" wrapText="1"/>
    </xf>
    <xf numFmtId="0" fontId="72" fillId="2" borderId="54" xfId="0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horizontal="center" vertical="top" wrapText="1"/>
    </xf>
    <xf numFmtId="0" fontId="16" fillId="2" borderId="40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horizontal="center" vertical="center" wrapText="1"/>
    </xf>
    <xf numFmtId="0" fontId="72" fillId="2" borderId="8" xfId="0" applyFont="1" applyFill="1" applyBorder="1" applyAlignment="1">
      <alignment horizontal="center" vertical="center" wrapText="1"/>
    </xf>
    <xf numFmtId="0" fontId="72" fillId="2" borderId="3" xfId="0" applyFont="1" applyFill="1" applyBorder="1" applyAlignment="1">
      <alignment horizontal="center" vertical="center" wrapText="1"/>
    </xf>
    <xf numFmtId="0" fontId="16" fillId="0" borderId="55" xfId="0" applyFont="1" applyBorder="1" applyAlignment="1">
      <alignment horizontal="left" vertical="top" wrapText="1"/>
    </xf>
    <xf numFmtId="0" fontId="103" fillId="0" borderId="55" xfId="0" applyFont="1" applyBorder="1" applyAlignment="1">
      <alignment wrapText="1"/>
    </xf>
    <xf numFmtId="0" fontId="16" fillId="0" borderId="55" xfId="0" applyFont="1" applyBorder="1" applyAlignment="1">
      <alignment horizontal="center" vertical="center" wrapText="1"/>
    </xf>
    <xf numFmtId="0" fontId="86" fillId="0" borderId="55" xfId="0" applyFont="1" applyBorder="1" applyAlignment="1">
      <alignment horizontal="center" vertical="top" wrapText="1"/>
    </xf>
    <xf numFmtId="0" fontId="16" fillId="0" borderId="40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6" fillId="0" borderId="3" xfId="0" applyFont="1" applyBorder="1" applyAlignment="1">
      <alignment horizontal="center" vertical="center" wrapText="1"/>
    </xf>
    <xf numFmtId="0" fontId="72" fillId="2" borderId="55" xfId="0" applyFont="1" applyFill="1" applyBorder="1" applyAlignment="1">
      <alignment horizontal="center" vertical="top" wrapText="1"/>
    </xf>
    <xf numFmtId="0" fontId="16" fillId="2" borderId="55" xfId="0" applyFont="1" applyFill="1" applyBorder="1" applyAlignment="1">
      <alignment horizontal="center" vertical="top" wrapText="1"/>
    </xf>
    <xf numFmtId="0" fontId="86" fillId="0" borderId="40" xfId="0" applyFont="1" applyBorder="1" applyAlignment="1">
      <alignment horizontal="center" vertical="top" wrapText="1"/>
    </xf>
    <xf numFmtId="0" fontId="86" fillId="0" borderId="2" xfId="0" applyFont="1" applyBorder="1" applyAlignment="1">
      <alignment horizontal="center" vertical="top" wrapText="1"/>
    </xf>
    <xf numFmtId="0" fontId="86" fillId="0" borderId="3" xfId="0" applyFont="1" applyBorder="1" applyAlignment="1">
      <alignment horizontal="center" vertical="top" wrapText="1"/>
    </xf>
    <xf numFmtId="49" fontId="16" fillId="2" borderId="55" xfId="0" applyNumberFormat="1" applyFont="1" applyFill="1" applyBorder="1" applyAlignment="1">
      <alignment horizontal="center" vertical="top" wrapText="1"/>
    </xf>
    <xf numFmtId="49" fontId="16" fillId="2" borderId="54" xfId="0" applyNumberFormat="1" applyFont="1" applyFill="1" applyBorder="1" applyAlignment="1">
      <alignment horizontal="center" vertical="top" wrapText="1"/>
    </xf>
    <xf numFmtId="0" fontId="72" fillId="2" borderId="54" xfId="0" applyNumberFormat="1" applyFont="1" applyFill="1" applyBorder="1" applyAlignment="1">
      <alignment horizontal="center" vertical="top" wrapText="1"/>
    </xf>
    <xf numFmtId="49" fontId="16" fillId="2" borderId="3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" xfId="0" applyNumberFormat="1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16" fillId="2" borderId="3" xfId="0" applyFont="1" applyFill="1" applyBorder="1" applyAlignment="1">
      <alignment horizontal="center" wrapText="1"/>
    </xf>
    <xf numFmtId="0" fontId="16" fillId="2" borderId="40" xfId="0" applyFont="1" applyFill="1" applyBorder="1" applyAlignment="1">
      <alignment horizontal="center" wrapText="1"/>
    </xf>
    <xf numFmtId="49" fontId="16" fillId="2" borderId="55" xfId="0" applyNumberFormat="1" applyFont="1" applyFill="1" applyBorder="1" applyAlignment="1">
      <alignment horizontal="left" vertical="top" wrapText="1"/>
    </xf>
    <xf numFmtId="0" fontId="72" fillId="2" borderId="55" xfId="0" applyFont="1" applyFill="1" applyBorder="1" applyAlignment="1">
      <alignment wrapText="1"/>
    </xf>
    <xf numFmtId="0" fontId="16" fillId="2" borderId="55" xfId="0" applyFont="1" applyFill="1" applyBorder="1" applyAlignment="1">
      <alignment horizontal="center" wrapText="1"/>
    </xf>
    <xf numFmtId="0" fontId="72" fillId="2" borderId="55" xfId="0" applyFont="1" applyFill="1" applyBorder="1" applyAlignment="1">
      <alignment horizontal="center" wrapText="1"/>
    </xf>
    <xf numFmtId="0" fontId="16" fillId="2" borderId="50" xfId="0" applyFont="1" applyFill="1" applyBorder="1" applyAlignment="1">
      <alignment horizontal="center" wrapText="1"/>
    </xf>
    <xf numFmtId="49" fontId="16" fillId="2" borderId="30" xfId="0" applyNumberFormat="1" applyFont="1" applyFill="1" applyBorder="1" applyAlignment="1">
      <alignment horizontal="left" vertical="top" wrapText="1"/>
    </xf>
    <xf numFmtId="0" fontId="72" fillId="2" borderId="54" xfId="8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center" wrapText="1"/>
    </xf>
    <xf numFmtId="0" fontId="16" fillId="2" borderId="30" xfId="8" applyFont="1" applyFill="1" applyBorder="1" applyAlignment="1">
      <alignment horizontal="center" vertical="top" wrapText="1"/>
    </xf>
    <xf numFmtId="0" fontId="16" fillId="2" borderId="54" xfId="8" applyFont="1" applyFill="1" applyBorder="1" applyAlignment="1">
      <alignment horizontal="center" vertical="top" wrapText="1"/>
    </xf>
    <xf numFmtId="0" fontId="16" fillId="2" borderId="54" xfId="0" applyFont="1" applyFill="1" applyBorder="1" applyAlignment="1">
      <alignment horizontal="left" wrapText="1"/>
    </xf>
    <xf numFmtId="0" fontId="16" fillId="2" borderId="30" xfId="0" applyFont="1" applyFill="1" applyBorder="1" applyAlignment="1">
      <alignment horizontal="left" wrapText="1"/>
    </xf>
    <xf numFmtId="49" fontId="16" fillId="2" borderId="54" xfId="0" applyNumberFormat="1" applyFont="1" applyFill="1" applyBorder="1" applyAlignment="1">
      <alignment horizontal="left" vertical="top" wrapText="1"/>
    </xf>
    <xf numFmtId="0" fontId="16" fillId="2" borderId="50" xfId="0" applyFont="1" applyFill="1" applyBorder="1" applyAlignment="1">
      <alignment horizontal="center" vertical="top" wrapText="1"/>
    </xf>
    <xf numFmtId="0" fontId="16" fillId="2" borderId="50" xfId="0" applyFont="1" applyFill="1" applyBorder="1" applyAlignment="1">
      <alignment horizontal="left" vertical="top" wrapText="1"/>
    </xf>
    <xf numFmtId="0" fontId="72" fillId="2" borderId="50" xfId="0" applyFont="1" applyFill="1" applyBorder="1" applyAlignment="1">
      <alignment horizontal="center" vertical="top" wrapText="1"/>
    </xf>
    <xf numFmtId="0" fontId="72" fillId="2" borderId="30" xfId="0" applyNumberFormat="1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center" vertical="center" wrapText="1"/>
    </xf>
    <xf numFmtId="0" fontId="16" fillId="2" borderId="55" xfId="0" applyFont="1" applyFill="1" applyBorder="1" applyAlignment="1">
      <alignment horizontal="center" vertical="center" wrapText="1"/>
    </xf>
    <xf numFmtId="0" fontId="72" fillId="2" borderId="31" xfId="0" applyFont="1" applyFill="1" applyBorder="1" applyAlignment="1">
      <alignment horizontal="center" wrapText="1"/>
    </xf>
    <xf numFmtId="0" fontId="72" fillId="2" borderId="2" xfId="0" applyFont="1" applyFill="1" applyBorder="1" applyAlignment="1">
      <alignment horizontal="center" wrapText="1"/>
    </xf>
    <xf numFmtId="0" fontId="72" fillId="2" borderId="3" xfId="0" applyFont="1" applyFill="1" applyBorder="1" applyAlignment="1">
      <alignment horizontal="center" wrapText="1"/>
    </xf>
    <xf numFmtId="0" fontId="97" fillId="2" borderId="31" xfId="0" applyFont="1" applyFill="1" applyBorder="1" applyAlignment="1">
      <alignment horizontal="center" wrapText="1"/>
    </xf>
    <xf numFmtId="0" fontId="97" fillId="2" borderId="2" xfId="0" applyFont="1" applyFill="1" applyBorder="1" applyAlignment="1">
      <alignment horizontal="center" wrapText="1"/>
    </xf>
    <xf numFmtId="0" fontId="97" fillId="2" borderId="3" xfId="0" applyFont="1" applyFill="1" applyBorder="1" applyAlignment="1">
      <alignment horizontal="center" wrapText="1"/>
    </xf>
    <xf numFmtId="0" fontId="16" fillId="2" borderId="55" xfId="8" applyFont="1" applyFill="1" applyBorder="1" applyAlignment="1">
      <alignment horizontal="center" vertical="top" wrapText="1"/>
    </xf>
    <xf numFmtId="0" fontId="72" fillId="2" borderId="40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0" fontId="72" fillId="2" borderId="3" xfId="0" applyFont="1" applyFill="1" applyBorder="1" applyAlignment="1">
      <alignment horizontal="center"/>
    </xf>
    <xf numFmtId="0" fontId="75" fillId="2" borderId="31" xfId="0" applyFont="1" applyFill="1" applyBorder="1" applyAlignment="1">
      <alignment horizontal="center"/>
    </xf>
    <xf numFmtId="0" fontId="75" fillId="2" borderId="2" xfId="0" applyFont="1" applyFill="1" applyBorder="1" applyAlignment="1">
      <alignment horizontal="center"/>
    </xf>
    <xf numFmtId="0" fontId="75" fillId="2" borderId="3" xfId="0" applyFont="1" applyFill="1" applyBorder="1" applyAlignment="1">
      <alignment horizontal="center"/>
    </xf>
    <xf numFmtId="0" fontId="72" fillId="2" borderId="31" xfId="0" applyFont="1" applyFill="1" applyBorder="1" applyAlignment="1">
      <alignment horizontal="center"/>
    </xf>
    <xf numFmtId="0" fontId="72" fillId="2" borderId="55" xfId="0" applyFont="1" applyFill="1" applyBorder="1" applyAlignment="1">
      <alignment horizontal="center"/>
    </xf>
    <xf numFmtId="0" fontId="16" fillId="2" borderId="40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0" fontId="16" fillId="2" borderId="3" xfId="96" applyFont="1" applyFill="1" applyBorder="1" applyAlignment="1">
      <alignment horizontal="center" vertical="center" wrapText="1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Border="1" applyAlignment="1">
      <alignment horizontal="center" vertical="center" wrapText="1"/>
    </xf>
    <xf numFmtId="0" fontId="72" fillId="2" borderId="0" xfId="0" applyFont="1" applyFill="1" applyBorder="1" applyAlignment="1">
      <alignment vertical="center" wrapText="1"/>
    </xf>
    <xf numFmtId="49" fontId="16" fillId="2" borderId="4" xfId="96" applyNumberFormat="1" applyFont="1" applyFill="1" applyBorder="1" applyAlignment="1">
      <alignment horizontal="center" vertical="center" wrapText="1"/>
    </xf>
    <xf numFmtId="49" fontId="16" fillId="2" borderId="5" xfId="96" applyNumberFormat="1" applyFont="1" applyFill="1" applyBorder="1" applyAlignment="1">
      <alignment horizontal="center" vertical="center" wrapText="1"/>
    </xf>
    <xf numFmtId="0" fontId="16" fillId="2" borderId="8" xfId="96" applyNumberFormat="1" applyFont="1" applyFill="1" applyBorder="1" applyAlignment="1">
      <alignment horizontal="center" vertical="center" wrapText="1"/>
    </xf>
    <xf numFmtId="0" fontId="16" fillId="2" borderId="3" xfId="96" applyNumberFormat="1" applyFont="1" applyFill="1" applyBorder="1" applyAlignment="1">
      <alignment horizontal="center" vertical="center" wrapText="1"/>
    </xf>
    <xf numFmtId="168" fontId="16" fillId="2" borderId="8" xfId="96" applyNumberFormat="1" applyFont="1" applyFill="1" applyBorder="1" applyAlignment="1">
      <alignment horizontal="center" vertical="center" wrapText="1"/>
    </xf>
    <xf numFmtId="168" fontId="16" fillId="2" borderId="3" xfId="96" applyNumberFormat="1" applyFont="1" applyFill="1" applyBorder="1" applyAlignment="1">
      <alignment horizontal="center" vertical="center" wrapText="1"/>
    </xf>
    <xf numFmtId="168" fontId="72" fillId="2" borderId="45" xfId="96" applyNumberFormat="1" applyFont="1" applyFill="1" applyBorder="1" applyAlignment="1">
      <alignment horizontal="center" vertical="center" wrapText="1"/>
    </xf>
    <xf numFmtId="168" fontId="72" fillId="2" borderId="43" xfId="96" applyNumberFormat="1" applyFont="1" applyFill="1" applyBorder="1" applyAlignment="1">
      <alignment horizontal="center" vertical="center" wrapText="1"/>
    </xf>
    <xf numFmtId="168" fontId="72" fillId="2" borderId="44" xfId="96" applyNumberFormat="1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right" wrapText="1"/>
    </xf>
    <xf numFmtId="0" fontId="72" fillId="2" borderId="0" xfId="0" applyFont="1" applyFill="1" applyAlignment="1">
      <alignment horizontal="right" vertical="top" wrapText="1"/>
    </xf>
    <xf numFmtId="168" fontId="72" fillId="2" borderId="52" xfId="96" applyNumberFormat="1" applyFont="1" applyFill="1" applyBorder="1" applyAlignment="1">
      <alignment horizontal="center" vertical="center" wrapText="1"/>
    </xf>
    <xf numFmtId="168" fontId="72" fillId="2" borderId="54" xfId="96" applyNumberFormat="1" applyFont="1" applyFill="1" applyBorder="1" applyAlignment="1">
      <alignment horizontal="center" vertical="center" wrapText="1"/>
    </xf>
    <xf numFmtId="0" fontId="16" fillId="2" borderId="55" xfId="96" applyFont="1" applyFill="1" applyBorder="1" applyAlignment="1">
      <alignment horizontal="center" vertical="center" wrapText="1"/>
    </xf>
    <xf numFmtId="0" fontId="16" fillId="2" borderId="31" xfId="96" applyFont="1" applyFill="1" applyBorder="1" applyAlignment="1">
      <alignment horizontal="center" vertical="center" wrapText="1"/>
    </xf>
    <xf numFmtId="0" fontId="16" fillId="2" borderId="2" xfId="96" applyNumberFormat="1" applyFont="1" applyFill="1" applyBorder="1" applyAlignment="1">
      <alignment horizontal="center" vertical="center" wrapText="1"/>
    </xf>
    <xf numFmtId="49" fontId="16" fillId="2" borderId="46" xfId="96" applyNumberFormat="1" applyFont="1" applyFill="1" applyBorder="1" applyAlignment="1">
      <alignment horizontal="center" vertical="center" textRotation="90" wrapText="1"/>
    </xf>
    <xf numFmtId="49" fontId="16" fillId="2" borderId="32" xfId="96" applyNumberFormat="1" applyFont="1" applyFill="1" applyBorder="1" applyAlignment="1">
      <alignment horizontal="center" vertical="center" textRotation="90" wrapText="1"/>
    </xf>
    <xf numFmtId="49" fontId="16" fillId="2" borderId="10" xfId="96" applyNumberFormat="1" applyFont="1" applyFill="1" applyBorder="1" applyAlignment="1">
      <alignment horizontal="center" vertical="center" textRotation="90" wrapText="1"/>
    </xf>
    <xf numFmtId="168" fontId="16" fillId="2" borderId="31" xfId="96" applyNumberFormat="1" applyFont="1" applyFill="1" applyBorder="1" applyAlignment="1">
      <alignment horizontal="center" vertical="center" wrapText="1"/>
    </xf>
    <xf numFmtId="0" fontId="75" fillId="2" borderId="0" xfId="0" applyFont="1" applyFill="1" applyAlignment="1">
      <alignment horizontal="right" vertical="top"/>
    </xf>
    <xf numFmtId="0" fontId="75" fillId="2" borderId="0" xfId="0" applyFont="1" applyFill="1" applyAlignment="1">
      <alignment horizontal="right"/>
    </xf>
    <xf numFmtId="0" fontId="16" fillId="2" borderId="48" xfId="0" applyFont="1" applyFill="1" applyBorder="1" applyAlignment="1">
      <alignment horizontal="center" vertical="center" wrapText="1"/>
    </xf>
    <xf numFmtId="0" fontId="16" fillId="2" borderId="49" xfId="0" applyFont="1" applyFill="1" applyBorder="1" applyAlignment="1">
      <alignment horizontal="center" vertical="center" wrapText="1"/>
    </xf>
    <xf numFmtId="0" fontId="16" fillId="2" borderId="47" xfId="0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wrapText="1"/>
    </xf>
    <xf numFmtId="0" fontId="72" fillId="2" borderId="50" xfId="8" applyFont="1" applyFill="1" applyBorder="1" applyAlignment="1">
      <alignment horizontal="center" vertic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5" xfId="8" applyFont="1" applyFill="1" applyBorder="1" applyAlignment="1">
      <alignment horizontal="center" vertical="center" wrapText="1"/>
    </xf>
    <xf numFmtId="0" fontId="72" fillId="2" borderId="34" xfId="8" applyFont="1" applyFill="1" applyBorder="1" applyAlignment="1">
      <alignment horizontal="center" vertical="center" wrapText="1"/>
    </xf>
    <xf numFmtId="0" fontId="72" fillId="2" borderId="10" xfId="8" applyFont="1" applyFill="1" applyBorder="1" applyAlignment="1">
      <alignment horizontal="center" vertical="center" wrapText="1"/>
    </xf>
    <xf numFmtId="0" fontId="72" fillId="2" borderId="9" xfId="8" applyFont="1" applyFill="1" applyBorder="1" applyAlignment="1">
      <alignment horizontal="center" vertical="center" wrapText="1"/>
    </xf>
    <xf numFmtId="0" fontId="72" fillId="2" borderId="29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" xfId="8" applyFont="1" applyFill="1" applyBorder="1" applyAlignment="1">
      <alignment horizontal="center" vertical="center" wrapText="1"/>
    </xf>
    <xf numFmtId="0" fontId="16" fillId="2" borderId="48" xfId="0" applyFont="1" applyFill="1" applyBorder="1" applyAlignment="1">
      <alignment horizontal="center" vertical="top" wrapText="1"/>
    </xf>
    <xf numFmtId="0" fontId="16" fillId="2" borderId="49" xfId="0" applyFont="1" applyFill="1" applyBorder="1" applyAlignment="1">
      <alignment horizontal="center" vertical="top" wrapText="1"/>
    </xf>
    <xf numFmtId="0" fontId="16" fillId="2" borderId="47" xfId="0" applyFont="1" applyFill="1" applyBorder="1" applyAlignment="1">
      <alignment horizontal="center" vertical="top" wrapText="1"/>
    </xf>
    <xf numFmtId="43" fontId="75" fillId="2" borderId="0" xfId="7" applyFont="1" applyFill="1" applyAlignment="1">
      <alignment horizontal="right" vertical="top"/>
    </xf>
    <xf numFmtId="43" fontId="75" fillId="2" borderId="0" xfId="7" applyFont="1" applyFill="1" applyAlignment="1">
      <alignment horizontal="right"/>
    </xf>
    <xf numFmtId="49" fontId="16" fillId="2" borderId="40" xfId="242" applyNumberFormat="1" applyFont="1" applyFill="1" applyBorder="1" applyAlignment="1" applyProtection="1">
      <alignment horizontal="center" vertical="top" wrapText="1"/>
      <protection locked="0"/>
    </xf>
    <xf numFmtId="49" fontId="16" fillId="2" borderId="2" xfId="242" applyNumberFormat="1" applyFont="1" applyFill="1" applyBorder="1" applyAlignment="1" applyProtection="1">
      <alignment horizontal="center" vertical="top" wrapText="1"/>
      <protection locked="0"/>
    </xf>
    <xf numFmtId="49" fontId="16" fillId="2" borderId="3" xfId="242" applyNumberFormat="1" applyFont="1" applyFill="1" applyBorder="1" applyAlignment="1" applyProtection="1">
      <alignment horizontal="center" vertical="top" wrapText="1"/>
      <protection locked="0"/>
    </xf>
    <xf numFmtId="49" fontId="16" fillId="2" borderId="40" xfId="242" applyNumberFormat="1" applyFont="1" applyFill="1" applyBorder="1" applyAlignment="1" applyProtection="1">
      <alignment horizontal="center" wrapText="1"/>
      <protection locked="0"/>
    </xf>
    <xf numFmtId="49" fontId="16" fillId="2" borderId="2" xfId="242" applyNumberFormat="1" applyFont="1" applyFill="1" applyBorder="1" applyAlignment="1" applyProtection="1">
      <alignment horizontal="center" wrapText="1"/>
      <protection locked="0"/>
    </xf>
    <xf numFmtId="49" fontId="16" fillId="2" borderId="3" xfId="242" applyNumberFormat="1" applyFont="1" applyFill="1" applyBorder="1" applyAlignment="1" applyProtection="1">
      <alignment horizontal="center" wrapText="1"/>
      <protection locked="0"/>
    </xf>
    <xf numFmtId="0" fontId="13" fillId="2" borderId="0" xfId="0" applyFont="1" applyFill="1" applyAlignment="1">
      <alignment horizontal="center" vertical="center" wrapText="1"/>
    </xf>
    <xf numFmtId="174" fontId="72" fillId="2" borderId="55" xfId="242" applyNumberFormat="1" applyFont="1" applyFill="1" applyBorder="1" applyAlignment="1">
      <alignment horizontal="center" vertical="center" wrapText="1"/>
    </xf>
    <xf numFmtId="174" fontId="72" fillId="2" borderId="55" xfId="100" applyNumberFormat="1" applyFont="1" applyFill="1" applyBorder="1" applyAlignment="1">
      <alignment horizontal="center" vertical="center" wrapText="1"/>
    </xf>
    <xf numFmtId="0" fontId="87" fillId="2" borderId="52" xfId="0" applyFont="1" applyFill="1" applyBorder="1" applyAlignment="1">
      <alignment horizontal="left" vertical="top" wrapText="1"/>
    </xf>
    <xf numFmtId="0" fontId="87" fillId="2" borderId="54" xfId="0" applyFont="1" applyFill="1" applyBorder="1" applyAlignment="1">
      <alignment horizontal="left" vertical="top" wrapText="1"/>
    </xf>
    <xf numFmtId="0" fontId="16" fillId="2" borderId="4" xfId="0" applyFont="1" applyFill="1" applyBorder="1" applyAlignment="1">
      <alignment horizontal="left" vertical="center" wrapText="1"/>
    </xf>
    <xf numFmtId="0" fontId="86" fillId="2" borderId="5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horizontal="left" vertical="top" wrapText="1"/>
    </xf>
    <xf numFmtId="0" fontId="92" fillId="2" borderId="1" xfId="0" applyFont="1" applyFill="1" applyBorder="1" applyAlignment="1">
      <alignment horizontal="left" vertical="top" wrapText="1"/>
    </xf>
    <xf numFmtId="0" fontId="87" fillId="2" borderId="36" xfId="0" applyFont="1" applyFill="1" applyBorder="1" applyAlignment="1">
      <alignment horizontal="left" vertical="top" wrapText="1"/>
    </xf>
    <xf numFmtId="0" fontId="87" fillId="2" borderId="33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/>
    </xf>
    <xf numFmtId="0" fontId="93" fillId="2" borderId="0" xfId="0" applyFont="1" applyFill="1" applyBorder="1" applyAlignment="1">
      <alignment horizontal="right" vertical="top" wrapText="1"/>
    </xf>
    <xf numFmtId="0" fontId="72" fillId="2" borderId="49" xfId="0" applyFont="1" applyFill="1" applyBorder="1" applyAlignment="1">
      <alignment horizontal="center" vertical="center" wrapText="1"/>
    </xf>
    <xf numFmtId="0" fontId="72" fillId="2" borderId="47" xfId="0" applyFont="1" applyFill="1" applyBorder="1" applyAlignment="1">
      <alignment horizontal="center" vertical="center" wrapText="1"/>
    </xf>
    <xf numFmtId="0" fontId="75" fillId="2" borderId="31" xfId="0" applyFont="1" applyFill="1" applyBorder="1" applyAlignment="1">
      <alignment horizontal="center" vertical="top" wrapText="1"/>
    </xf>
    <xf numFmtId="0" fontId="75" fillId="2" borderId="2" xfId="0" applyFont="1" applyFill="1" applyBorder="1" applyAlignment="1">
      <alignment horizontal="center" vertical="top" wrapText="1"/>
    </xf>
    <xf numFmtId="0" fontId="75" fillId="2" borderId="3" xfId="0" applyFont="1" applyFill="1" applyBorder="1" applyAlignment="1">
      <alignment horizontal="center" vertical="top" wrapText="1"/>
    </xf>
    <xf numFmtId="0" fontId="75" fillId="2" borderId="1" xfId="0" applyFont="1" applyFill="1" applyBorder="1" applyAlignment="1">
      <alignment horizontal="center" vertical="top" wrapText="1"/>
    </xf>
    <xf numFmtId="0" fontId="72" fillId="2" borderId="36" xfId="0" applyFont="1" applyFill="1" applyBorder="1" applyAlignment="1">
      <alignment horizontal="center" vertical="top" wrapText="1"/>
    </xf>
    <xf numFmtId="0" fontId="72" fillId="2" borderId="33" xfId="0" applyFont="1" applyFill="1" applyBorder="1" applyAlignment="1">
      <alignment horizontal="center" vertical="top" wrapText="1"/>
    </xf>
    <xf numFmtId="0" fontId="13" fillId="2" borderId="4" xfId="0" applyFont="1" applyFill="1" applyBorder="1" applyAlignment="1">
      <alignment horizontal="left" vertical="top" wrapText="1"/>
    </xf>
    <xf numFmtId="0" fontId="92" fillId="2" borderId="7" xfId="0" applyFont="1" applyFill="1" applyBorder="1" applyAlignment="1">
      <alignment wrapText="1"/>
    </xf>
    <xf numFmtId="0" fontId="92" fillId="2" borderId="5" xfId="0" applyFont="1" applyFill="1" applyBorder="1" applyAlignment="1">
      <alignment wrapText="1"/>
    </xf>
    <xf numFmtId="0" fontId="87" fillId="2" borderId="45" xfId="0" applyFont="1" applyFill="1" applyBorder="1" applyAlignment="1">
      <alignment horizontal="left" vertical="top" wrapText="1"/>
    </xf>
    <xf numFmtId="0" fontId="88" fillId="2" borderId="44" xfId="0" applyFont="1" applyFill="1" applyBorder="1" applyAlignment="1">
      <alignment horizontal="left" vertical="top" wrapText="1"/>
    </xf>
    <xf numFmtId="0" fontId="16" fillId="2" borderId="45" xfId="0" applyFont="1" applyFill="1" applyBorder="1" applyAlignment="1">
      <alignment horizontal="left"/>
    </xf>
    <xf numFmtId="0" fontId="16" fillId="2" borderId="43" xfId="0" applyFont="1" applyFill="1" applyBorder="1" applyAlignment="1">
      <alignment horizontal="left"/>
    </xf>
    <xf numFmtId="0" fontId="16" fillId="2" borderId="44" xfId="0" applyFont="1" applyFill="1" applyBorder="1" applyAlignment="1">
      <alignment horizontal="left"/>
    </xf>
    <xf numFmtId="0" fontId="91" fillId="2" borderId="0" xfId="0" applyFont="1" applyFill="1" applyBorder="1" applyAlignment="1">
      <alignment horizontal="right" vertical="top" wrapText="1"/>
    </xf>
    <xf numFmtId="0" fontId="16" fillId="2" borderId="52" xfId="0" applyFont="1" applyFill="1" applyBorder="1" applyAlignment="1">
      <alignment horizontal="left" vertical="top" wrapText="1"/>
    </xf>
    <xf numFmtId="0" fontId="16" fillId="2" borderId="54" xfId="0" applyFont="1" applyFill="1" applyBorder="1" applyAlignment="1">
      <alignment horizontal="left" vertical="top" wrapText="1"/>
    </xf>
    <xf numFmtId="0" fontId="72" fillId="2" borderId="55" xfId="0" applyFont="1" applyFill="1" applyBorder="1" applyAlignment="1">
      <alignment horizontal="left" vertical="center" wrapText="1"/>
    </xf>
    <xf numFmtId="0" fontId="72" fillId="2" borderId="55" xfId="0" applyFont="1" applyFill="1" applyBorder="1" applyAlignment="1">
      <alignment horizontal="left" vertical="top" wrapText="1"/>
    </xf>
    <xf numFmtId="0" fontId="72" fillId="2" borderId="30" xfId="0" applyFont="1" applyFill="1" applyBorder="1" applyAlignment="1">
      <alignment horizontal="left" vertical="center" wrapText="1"/>
    </xf>
    <xf numFmtId="0" fontId="72" fillId="2" borderId="52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horizontal="left" vertical="top" wrapText="1"/>
    </xf>
    <xf numFmtId="0" fontId="72" fillId="2" borderId="54" xfId="0" applyFont="1" applyFill="1" applyBorder="1" applyAlignment="1">
      <alignment horizontal="left" vertical="top" wrapText="1"/>
    </xf>
    <xf numFmtId="0" fontId="72" fillId="2" borderId="45" xfId="0" applyFont="1" applyFill="1" applyBorder="1" applyAlignment="1">
      <alignment horizontal="center" vertical="center" wrapText="1"/>
    </xf>
    <xf numFmtId="0" fontId="72" fillId="2" borderId="43" xfId="0" applyFont="1" applyFill="1" applyBorder="1" applyAlignment="1">
      <alignment horizontal="center" vertical="center" wrapText="1"/>
    </xf>
    <xf numFmtId="0" fontId="72" fillId="2" borderId="44" xfId="0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horizontal="left" vertical="top" wrapText="1"/>
    </xf>
    <xf numFmtId="0" fontId="72" fillId="2" borderId="52" xfId="0" applyFont="1" applyFill="1" applyBorder="1" applyAlignment="1">
      <alignment horizontal="left" vertical="center" wrapText="1"/>
    </xf>
    <xf numFmtId="0" fontId="72" fillId="2" borderId="53" xfId="0" applyFont="1" applyFill="1" applyBorder="1" applyAlignment="1">
      <alignment horizontal="left" vertical="center" wrapText="1"/>
    </xf>
    <xf numFmtId="0" fontId="72" fillId="2" borderId="54" xfId="0" applyFont="1" applyFill="1" applyBorder="1" applyAlignment="1">
      <alignment horizontal="left" vertical="center" wrapText="1"/>
    </xf>
    <xf numFmtId="0" fontId="72" fillId="58" borderId="36" xfId="0" applyFont="1" applyFill="1" applyBorder="1" applyAlignment="1">
      <alignment horizontal="left" vertical="center" wrapText="1"/>
    </xf>
    <xf numFmtId="0" fontId="72" fillId="58" borderId="37" xfId="0" applyFont="1" applyFill="1" applyBorder="1" applyAlignment="1">
      <alignment horizontal="left" vertical="center" wrapText="1"/>
    </xf>
    <xf numFmtId="0" fontId="72" fillId="58" borderId="33" xfId="0" applyFont="1" applyFill="1" applyBorder="1" applyAlignment="1">
      <alignment horizontal="left" vertical="center" wrapText="1"/>
    </xf>
    <xf numFmtId="0" fontId="16" fillId="57" borderId="42" xfId="0" applyFont="1" applyFill="1" applyBorder="1" applyAlignment="1">
      <alignment vertical="top" wrapText="1"/>
    </xf>
    <xf numFmtId="0" fontId="72" fillId="2" borderId="55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72" fillId="2" borderId="35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left" vertical="center" wrapText="1"/>
    </xf>
    <xf numFmtId="0" fontId="72" fillId="2" borderId="50" xfId="0" applyFont="1" applyFill="1" applyBorder="1" applyAlignment="1">
      <alignment horizontal="left" vertical="top" wrapText="1"/>
    </xf>
    <xf numFmtId="0" fontId="72" fillId="2" borderId="53" xfId="0" applyFont="1" applyFill="1" applyBorder="1" applyAlignment="1">
      <alignment horizontal="center" vertical="center" wrapText="1"/>
    </xf>
    <xf numFmtId="0" fontId="72" fillId="2" borderId="50" xfId="0" applyFont="1" applyFill="1" applyBorder="1" applyAlignment="1">
      <alignment horizontal="left" wrapText="1"/>
    </xf>
    <xf numFmtId="0" fontId="16" fillId="60" borderId="42" xfId="0" applyFont="1" applyFill="1" applyBorder="1" applyAlignment="1">
      <alignment vertical="top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5" xfId="0" applyFont="1" applyFill="1" applyBorder="1" applyAlignment="1">
      <alignment horizontal="center" vertical="center" wrapText="1"/>
    </xf>
    <xf numFmtId="0" fontId="72" fillId="2" borderId="34" xfId="0" applyFont="1" applyFill="1" applyBorder="1" applyAlignment="1">
      <alignment horizontal="center" vertical="center" wrapText="1"/>
    </xf>
    <xf numFmtId="0" fontId="72" fillId="2" borderId="10" xfId="0" applyFont="1" applyFill="1" applyBorder="1" applyAlignment="1">
      <alignment horizontal="center" vertical="center" wrapText="1"/>
    </xf>
    <xf numFmtId="0" fontId="72" fillId="2" borderId="9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0" fontId="72" fillId="2" borderId="36" xfId="0" applyFont="1" applyFill="1" applyBorder="1" applyAlignment="1">
      <alignment horizontal="center" wrapText="1"/>
    </xf>
    <xf numFmtId="0" fontId="72" fillId="2" borderId="37" xfId="0" applyFont="1" applyFill="1" applyBorder="1" applyAlignment="1">
      <alignment horizontal="center" wrapText="1"/>
    </xf>
    <xf numFmtId="0" fontId="72" fillId="2" borderId="33" xfId="0" applyFont="1" applyFill="1" applyBorder="1" applyAlignment="1">
      <alignment horizontal="center" wrapText="1"/>
    </xf>
    <xf numFmtId="0" fontId="16" fillId="2" borderId="0" xfId="0" applyFont="1" applyFill="1" applyBorder="1" applyAlignment="1">
      <alignment horizontal="center" wrapText="1"/>
    </xf>
    <xf numFmtId="0" fontId="72" fillId="2" borderId="45" xfId="8" applyFont="1" applyFill="1" applyBorder="1" applyAlignment="1">
      <alignment horizontal="center" vertical="center" wrapText="1"/>
    </xf>
    <xf numFmtId="0" fontId="72" fillId="2" borderId="44" xfId="8" applyFont="1" applyFill="1" applyBorder="1" applyAlignment="1">
      <alignment horizontal="center" vertical="center" wrapText="1"/>
    </xf>
    <xf numFmtId="0" fontId="72" fillId="2" borderId="30" xfId="0" applyFont="1" applyFill="1" applyBorder="1" applyAlignment="1">
      <alignment vertical="center" wrapText="1"/>
    </xf>
    <xf numFmtId="0" fontId="16" fillId="2" borderId="31" xfId="96" applyNumberFormat="1" applyFont="1" applyFill="1" applyBorder="1" applyAlignment="1">
      <alignment horizontal="center" vertical="center" wrapText="1"/>
    </xf>
    <xf numFmtId="169" fontId="16" fillId="2" borderId="0" xfId="96" applyNumberFormat="1" applyFont="1" applyFill="1" applyAlignment="1">
      <alignment horizontal="right" vertical="center" wrapText="1"/>
    </xf>
    <xf numFmtId="168" fontId="72" fillId="2" borderId="9" xfId="96" applyNumberFormat="1" applyFont="1" applyFill="1" applyBorder="1" applyAlignment="1">
      <alignment horizontal="right" vertical="center" wrapText="1"/>
    </xf>
    <xf numFmtId="0" fontId="16" fillId="2" borderId="0" xfId="96" applyNumberFormat="1" applyFont="1" applyFill="1" applyAlignment="1">
      <alignment horizontal="center" vertical="center" wrapText="1"/>
    </xf>
    <xf numFmtId="49" fontId="13" fillId="2" borderId="31" xfId="0" applyNumberFormat="1" applyFont="1" applyFill="1" applyBorder="1" applyAlignment="1">
      <alignment horizontal="center" vertical="top"/>
    </xf>
    <xf numFmtId="49" fontId="13" fillId="2" borderId="2" xfId="0" applyNumberFormat="1" applyFont="1" applyFill="1" applyBorder="1" applyAlignment="1">
      <alignment horizontal="center" vertical="top"/>
    </xf>
    <xf numFmtId="49" fontId="13" fillId="2" borderId="3" xfId="0" applyNumberFormat="1" applyFont="1" applyFill="1" applyBorder="1" applyAlignment="1">
      <alignment horizontal="center" vertical="top"/>
    </xf>
    <xf numFmtId="49" fontId="16" fillId="2" borderId="34" xfId="0" applyNumberFormat="1" applyFont="1" applyFill="1" applyBorder="1" applyAlignment="1">
      <alignment horizontal="center" vertical="top" wrapText="1"/>
    </xf>
    <xf numFmtId="49" fontId="16" fillId="2" borderId="56" xfId="0" applyNumberFormat="1" applyFont="1" applyFill="1" applyBorder="1" applyAlignment="1">
      <alignment horizontal="center" vertical="top" wrapText="1"/>
    </xf>
    <xf numFmtId="49" fontId="16" fillId="2" borderId="29" xfId="0" applyNumberFormat="1" applyFont="1" applyFill="1" applyBorder="1" applyAlignment="1">
      <alignment horizontal="center" vertical="top" wrapText="1"/>
    </xf>
    <xf numFmtId="49" fontId="13" fillId="2" borderId="55" xfId="0" applyNumberFormat="1" applyFont="1" applyFill="1" applyBorder="1" applyAlignment="1">
      <alignment horizontal="center" vertical="top"/>
    </xf>
    <xf numFmtId="0" fontId="75" fillId="2" borderId="55" xfId="0" applyFont="1" applyFill="1" applyBorder="1" applyAlignment="1">
      <alignment horizontal="center"/>
    </xf>
    <xf numFmtId="0" fontId="72" fillId="2" borderId="54" xfId="0" applyFont="1" applyFill="1" applyBorder="1" applyAlignment="1">
      <alignment horizontal="center" vertical="top" wrapText="1"/>
    </xf>
    <xf numFmtId="0" fontId="72" fillId="2" borderId="30" xfId="8" applyFont="1" applyFill="1" applyBorder="1" applyAlignment="1">
      <alignment horizontal="center" vertical="top" wrapText="1"/>
    </xf>
    <xf numFmtId="0" fontId="72" fillId="2" borderId="50" xfId="8" applyFont="1" applyFill="1" applyBorder="1">
      <alignment horizontal="left" vertical="top" wrapText="1"/>
    </xf>
    <xf numFmtId="0" fontId="16" fillId="2" borderId="48" xfId="0" applyFont="1" applyFill="1" applyBorder="1" applyAlignment="1">
      <alignment horizontal="left" vertical="center" wrapText="1"/>
    </xf>
    <xf numFmtId="0" fontId="16" fillId="2" borderId="49" xfId="0" applyFont="1" applyFill="1" applyBorder="1" applyAlignment="1">
      <alignment horizontal="left" vertical="center" wrapText="1"/>
    </xf>
    <xf numFmtId="0" fontId="16" fillId="2" borderId="47" xfId="0" applyFont="1" applyFill="1" applyBorder="1" applyAlignment="1">
      <alignment horizontal="left" vertical="center" wrapText="1"/>
    </xf>
    <xf numFmtId="4" fontId="16" fillId="2" borderId="47" xfId="8" applyNumberFormat="1" applyFont="1" applyFill="1" applyBorder="1" applyAlignment="1">
      <alignment horizontal="center" vertical="center" wrapText="1"/>
    </xf>
    <xf numFmtId="0" fontId="87" fillId="2" borderId="50" xfId="8" applyFont="1" applyFill="1" applyBorder="1">
      <alignment horizontal="left" vertical="top" wrapText="1"/>
    </xf>
    <xf numFmtId="0" fontId="87" fillId="2" borderId="50" xfId="0" applyFont="1" applyFill="1" applyBorder="1" applyAlignment="1">
      <alignment horizontal="center" vertical="center"/>
    </xf>
    <xf numFmtId="0" fontId="87" fillId="2" borderId="47" xfId="0" applyFont="1" applyFill="1" applyBorder="1" applyAlignment="1">
      <alignment horizontal="center" vertical="center"/>
    </xf>
  </cellXfs>
  <cellStyles count="2032">
    <cellStyle name="20% - Accent1" xfId="29" builtinId="30" customBuiltin="1"/>
    <cellStyle name="20% - Accent1 2" xfId="69"/>
    <cellStyle name="20% - Accent1 2 2" xfId="108"/>
    <cellStyle name="20% - Accent1 3" xfId="167"/>
    <cellStyle name="20% - Accent1 4" xfId="191"/>
    <cellStyle name="20% - Accent2" xfId="33" builtinId="34" customBuiltin="1"/>
    <cellStyle name="20% - Accent2 2" xfId="72"/>
    <cellStyle name="20% - Accent2 2 2" xfId="109"/>
    <cellStyle name="20% - Accent2 3" xfId="169"/>
    <cellStyle name="20% - Accent2 4" xfId="193"/>
    <cellStyle name="20% - Accent3" xfId="37" builtinId="38" customBuiltin="1"/>
    <cellStyle name="20% - Accent3 2" xfId="71"/>
    <cellStyle name="20% - Accent3 2 2" xfId="110"/>
    <cellStyle name="20% - Accent3 3" xfId="171"/>
    <cellStyle name="20% - Accent3 4" xfId="195"/>
    <cellStyle name="20% - Accent4" xfId="41" builtinId="42" customBuiltin="1"/>
    <cellStyle name="20% - Accent4 2" xfId="88"/>
    <cellStyle name="20% - Accent4 2 2" xfId="111"/>
    <cellStyle name="20% - Accent4 3" xfId="173"/>
    <cellStyle name="20% - Accent4 4" xfId="197"/>
    <cellStyle name="20% - Accent5" xfId="45" builtinId="46" customBuiltin="1"/>
    <cellStyle name="20% - Accent5 2" xfId="91"/>
    <cellStyle name="20% - Accent5 2 2" xfId="112"/>
    <cellStyle name="20% - Accent5 3" xfId="175"/>
    <cellStyle name="20% - Accent5 4" xfId="199"/>
    <cellStyle name="20% - Accent6" xfId="49" builtinId="50" customBuiltin="1"/>
    <cellStyle name="20% - Accent6 2" xfId="59"/>
    <cellStyle name="20% - Accent6 2 2" xfId="113"/>
    <cellStyle name="20% - Accent6 3" xfId="177"/>
    <cellStyle name="20% - Accent6 4" xfId="201"/>
    <cellStyle name="20% - Акцент1 10" xfId="301"/>
    <cellStyle name="20% - Акцент1 11" xfId="302"/>
    <cellStyle name="20% - Акцент1 12" xfId="303"/>
    <cellStyle name="20% - Акцент1 13" xfId="304"/>
    <cellStyle name="20% - Акцент1 14" xfId="305"/>
    <cellStyle name="20% - Акцент1 15" xfId="306"/>
    <cellStyle name="20% - Акцент1 16" xfId="307"/>
    <cellStyle name="20% - Акцент1 17" xfId="308"/>
    <cellStyle name="20% - Акцент1 18" xfId="309"/>
    <cellStyle name="20% - Акцент1 19" xfId="310"/>
    <cellStyle name="20% - Акцент1 2" xfId="311"/>
    <cellStyle name="20% - Акцент1 20" xfId="312"/>
    <cellStyle name="20% - Акцент1 21" xfId="313"/>
    <cellStyle name="20% - Акцент1 22" xfId="314"/>
    <cellStyle name="20% - Акцент1 23" xfId="315"/>
    <cellStyle name="20% - Акцент1 24" xfId="316"/>
    <cellStyle name="20% - Акцент1 25" xfId="317"/>
    <cellStyle name="20% - Акцент1 26" xfId="318"/>
    <cellStyle name="20% - Акцент1 27" xfId="319"/>
    <cellStyle name="20% - Акцент1 28" xfId="320"/>
    <cellStyle name="20% - Акцент1 29" xfId="321"/>
    <cellStyle name="20% - Акцент1 3" xfId="322"/>
    <cellStyle name="20% - Акцент1 30" xfId="323"/>
    <cellStyle name="20% - Акцент1 31" xfId="324"/>
    <cellStyle name="20% - Акцент1 32" xfId="325"/>
    <cellStyle name="20% - Акцент1 33" xfId="326"/>
    <cellStyle name="20% - Акцент1 34" xfId="327"/>
    <cellStyle name="20% - Акцент1 35" xfId="328"/>
    <cellStyle name="20% - Акцент1 36" xfId="329"/>
    <cellStyle name="20% - Акцент1 4" xfId="330"/>
    <cellStyle name="20% - Акцент1 5" xfId="331"/>
    <cellStyle name="20% - Акцент1 6" xfId="332"/>
    <cellStyle name="20% - Акцент1 7" xfId="333"/>
    <cellStyle name="20% - Акцент1 8" xfId="334"/>
    <cellStyle name="20% - Акцент1 9" xfId="335"/>
    <cellStyle name="20% - Акцент2 10" xfId="336"/>
    <cellStyle name="20% - Акцент2 11" xfId="337"/>
    <cellStyle name="20% - Акцент2 12" xfId="338"/>
    <cellStyle name="20% - Акцент2 13" xfId="339"/>
    <cellStyle name="20% - Акцент2 14" xfId="340"/>
    <cellStyle name="20% - Акцент2 15" xfId="341"/>
    <cellStyle name="20% - Акцент2 16" xfId="342"/>
    <cellStyle name="20% - Акцент2 17" xfId="343"/>
    <cellStyle name="20% - Акцент2 18" xfId="344"/>
    <cellStyle name="20% - Акцент2 19" xfId="345"/>
    <cellStyle name="20% - Акцент2 2" xfId="346"/>
    <cellStyle name="20% - Акцент2 20" xfId="347"/>
    <cellStyle name="20% - Акцент2 21" xfId="348"/>
    <cellStyle name="20% - Акцент2 22" xfId="349"/>
    <cellStyle name="20% - Акцент2 23" xfId="350"/>
    <cellStyle name="20% - Акцент2 24" xfId="351"/>
    <cellStyle name="20% - Акцент2 25" xfId="352"/>
    <cellStyle name="20% - Акцент2 26" xfId="353"/>
    <cellStyle name="20% - Акцент2 27" xfId="354"/>
    <cellStyle name="20% - Акцент2 28" xfId="355"/>
    <cellStyle name="20% - Акцент2 29" xfId="356"/>
    <cellStyle name="20% - Акцент2 3" xfId="357"/>
    <cellStyle name="20% - Акцент2 30" xfId="358"/>
    <cellStyle name="20% - Акцент2 31" xfId="359"/>
    <cellStyle name="20% - Акцент2 32" xfId="360"/>
    <cellStyle name="20% - Акцент2 33" xfId="361"/>
    <cellStyle name="20% - Акцент2 34" xfId="362"/>
    <cellStyle name="20% - Акцент2 35" xfId="363"/>
    <cellStyle name="20% - Акцент2 36" xfId="364"/>
    <cellStyle name="20% - Акцент2 4" xfId="365"/>
    <cellStyle name="20% - Акцент2 5" xfId="366"/>
    <cellStyle name="20% - Акцент2 6" xfId="367"/>
    <cellStyle name="20% - Акцент2 7" xfId="368"/>
    <cellStyle name="20% - Акцент2 8" xfId="369"/>
    <cellStyle name="20% - Акцент2 9" xfId="370"/>
    <cellStyle name="20% - Акцент3 10" xfId="371"/>
    <cellStyle name="20% - Акцент3 11" xfId="372"/>
    <cellStyle name="20% - Акцент3 12" xfId="373"/>
    <cellStyle name="20% - Акцент3 13" xfId="374"/>
    <cellStyle name="20% - Акцент3 14" xfId="375"/>
    <cellStyle name="20% - Акцент3 15" xfId="376"/>
    <cellStyle name="20% - Акцент3 16" xfId="377"/>
    <cellStyle name="20% - Акцент3 17" xfId="378"/>
    <cellStyle name="20% - Акцент3 18" xfId="379"/>
    <cellStyle name="20% - Акцент3 19" xfId="380"/>
    <cellStyle name="20% - Акцент3 2" xfId="381"/>
    <cellStyle name="20% - Акцент3 20" xfId="382"/>
    <cellStyle name="20% - Акцент3 21" xfId="383"/>
    <cellStyle name="20% - Акцент3 22" xfId="384"/>
    <cellStyle name="20% - Акцент3 23" xfId="385"/>
    <cellStyle name="20% - Акцент3 24" xfId="386"/>
    <cellStyle name="20% - Акцент3 25" xfId="387"/>
    <cellStyle name="20% - Акцент3 26" xfId="388"/>
    <cellStyle name="20% - Акцент3 27" xfId="389"/>
    <cellStyle name="20% - Акцент3 28" xfId="390"/>
    <cellStyle name="20% - Акцент3 29" xfId="391"/>
    <cellStyle name="20% - Акцент3 3" xfId="392"/>
    <cellStyle name="20% - Акцент3 30" xfId="393"/>
    <cellStyle name="20% - Акцент3 31" xfId="394"/>
    <cellStyle name="20% - Акцент3 32" xfId="395"/>
    <cellStyle name="20% - Акцент3 33" xfId="396"/>
    <cellStyle name="20% - Акцент3 34" xfId="397"/>
    <cellStyle name="20% - Акцент3 35" xfId="398"/>
    <cellStyle name="20% - Акцент3 36" xfId="399"/>
    <cellStyle name="20% - Акцент3 4" xfId="400"/>
    <cellStyle name="20% - Акцент3 5" xfId="401"/>
    <cellStyle name="20% - Акцент3 6" xfId="402"/>
    <cellStyle name="20% - Акцент3 7" xfId="403"/>
    <cellStyle name="20% - Акцент3 8" xfId="404"/>
    <cellStyle name="20% - Акцент3 9" xfId="405"/>
    <cellStyle name="20% - Акцент4 10" xfId="406"/>
    <cellStyle name="20% - Акцент4 11" xfId="407"/>
    <cellStyle name="20% - Акцент4 12" xfId="408"/>
    <cellStyle name="20% - Акцент4 13" xfId="409"/>
    <cellStyle name="20% - Акцент4 14" xfId="410"/>
    <cellStyle name="20% - Акцент4 15" xfId="411"/>
    <cellStyle name="20% - Акцент4 16" xfId="412"/>
    <cellStyle name="20% - Акцент4 17" xfId="413"/>
    <cellStyle name="20% - Акцент4 18" xfId="414"/>
    <cellStyle name="20% - Акцент4 19" xfId="415"/>
    <cellStyle name="20% - Акцент4 2" xfId="416"/>
    <cellStyle name="20% - Акцент4 20" xfId="417"/>
    <cellStyle name="20% - Акцент4 21" xfId="418"/>
    <cellStyle name="20% - Акцент4 22" xfId="419"/>
    <cellStyle name="20% - Акцент4 23" xfId="420"/>
    <cellStyle name="20% - Акцент4 24" xfId="421"/>
    <cellStyle name="20% - Акцент4 25" xfId="422"/>
    <cellStyle name="20% - Акцент4 26" xfId="423"/>
    <cellStyle name="20% - Акцент4 27" xfId="424"/>
    <cellStyle name="20% - Акцент4 28" xfId="425"/>
    <cellStyle name="20% - Акцент4 29" xfId="426"/>
    <cellStyle name="20% - Акцент4 3" xfId="427"/>
    <cellStyle name="20% - Акцент4 30" xfId="428"/>
    <cellStyle name="20% - Акцент4 31" xfId="429"/>
    <cellStyle name="20% - Акцент4 32" xfId="430"/>
    <cellStyle name="20% - Акцент4 33" xfId="431"/>
    <cellStyle name="20% - Акцент4 34" xfId="432"/>
    <cellStyle name="20% - Акцент4 35" xfId="433"/>
    <cellStyle name="20% - Акцент4 36" xfId="434"/>
    <cellStyle name="20% - Акцент4 4" xfId="435"/>
    <cellStyle name="20% - Акцент4 5" xfId="436"/>
    <cellStyle name="20% - Акцент4 6" xfId="437"/>
    <cellStyle name="20% - Акцент4 7" xfId="438"/>
    <cellStyle name="20% - Акцент4 8" xfId="439"/>
    <cellStyle name="20% - Акцент4 9" xfId="440"/>
    <cellStyle name="20% - Акцент5 10" xfId="441"/>
    <cellStyle name="20% - Акцент5 11" xfId="442"/>
    <cellStyle name="20% - Акцент5 12" xfId="443"/>
    <cellStyle name="20% - Акцент5 13" xfId="444"/>
    <cellStyle name="20% - Акцент5 14" xfId="445"/>
    <cellStyle name="20% - Акцент5 15" xfId="446"/>
    <cellStyle name="20% - Акцент5 16" xfId="447"/>
    <cellStyle name="20% - Акцент5 17" xfId="448"/>
    <cellStyle name="20% - Акцент5 18" xfId="449"/>
    <cellStyle name="20% - Акцент5 19" xfId="450"/>
    <cellStyle name="20% - Акцент5 2" xfId="451"/>
    <cellStyle name="20% - Акцент5 20" xfId="452"/>
    <cellStyle name="20% - Акцент5 21" xfId="453"/>
    <cellStyle name="20% - Акцент5 22" xfId="454"/>
    <cellStyle name="20% - Акцент5 23" xfId="455"/>
    <cellStyle name="20% - Акцент5 24" xfId="456"/>
    <cellStyle name="20% - Акцент5 25" xfId="457"/>
    <cellStyle name="20% - Акцент5 26" xfId="458"/>
    <cellStyle name="20% - Акцент5 27" xfId="459"/>
    <cellStyle name="20% - Акцент5 28" xfId="460"/>
    <cellStyle name="20% - Акцент5 29" xfId="461"/>
    <cellStyle name="20% - Акцент5 3" xfId="462"/>
    <cellStyle name="20% - Акцент5 30" xfId="463"/>
    <cellStyle name="20% - Акцент5 31" xfId="464"/>
    <cellStyle name="20% - Акцент5 32" xfId="465"/>
    <cellStyle name="20% - Акцент5 33" xfId="466"/>
    <cellStyle name="20% - Акцент5 34" xfId="467"/>
    <cellStyle name="20% - Акцент5 35" xfId="468"/>
    <cellStyle name="20% - Акцент5 36" xfId="469"/>
    <cellStyle name="20% - Акцент5 4" xfId="470"/>
    <cellStyle name="20% - Акцент5 5" xfId="471"/>
    <cellStyle name="20% - Акцент5 6" xfId="472"/>
    <cellStyle name="20% - Акцент5 7" xfId="473"/>
    <cellStyle name="20% - Акцент5 8" xfId="474"/>
    <cellStyle name="20% - Акцент5 9" xfId="475"/>
    <cellStyle name="20% - Акцент6 10" xfId="476"/>
    <cellStyle name="20% - Акцент6 11" xfId="477"/>
    <cellStyle name="20% - Акцент6 12" xfId="478"/>
    <cellStyle name="20% - Акцент6 13" xfId="479"/>
    <cellStyle name="20% - Акцент6 14" xfId="480"/>
    <cellStyle name="20% - Акцент6 15" xfId="481"/>
    <cellStyle name="20% - Акцент6 16" xfId="482"/>
    <cellStyle name="20% - Акцент6 17" xfId="483"/>
    <cellStyle name="20% - Акцент6 18" xfId="484"/>
    <cellStyle name="20% - Акцент6 19" xfId="485"/>
    <cellStyle name="20% - Акцент6 2" xfId="486"/>
    <cellStyle name="20% - Акцент6 20" xfId="487"/>
    <cellStyle name="20% - Акцент6 21" xfId="488"/>
    <cellStyle name="20% - Акцент6 22" xfId="489"/>
    <cellStyle name="20% - Акцент6 23" xfId="490"/>
    <cellStyle name="20% - Акцент6 24" xfId="491"/>
    <cellStyle name="20% - Акцент6 25" xfId="492"/>
    <cellStyle name="20% - Акцент6 26" xfId="493"/>
    <cellStyle name="20% - Акцент6 27" xfId="494"/>
    <cellStyle name="20% - Акцент6 28" xfId="495"/>
    <cellStyle name="20% - Акцент6 29" xfId="496"/>
    <cellStyle name="20% - Акцент6 3" xfId="497"/>
    <cellStyle name="20% - Акцент6 30" xfId="498"/>
    <cellStyle name="20% - Акцент6 31" xfId="499"/>
    <cellStyle name="20% - Акцент6 32" xfId="500"/>
    <cellStyle name="20% - Акцент6 33" xfId="501"/>
    <cellStyle name="20% - Акцент6 34" xfId="502"/>
    <cellStyle name="20% - Акцент6 35" xfId="503"/>
    <cellStyle name="20% - Акцент6 36" xfId="504"/>
    <cellStyle name="20% - Акцент6 4" xfId="505"/>
    <cellStyle name="20% - Акцент6 5" xfId="506"/>
    <cellStyle name="20% - Акцент6 6" xfId="507"/>
    <cellStyle name="20% - Акцент6 7" xfId="508"/>
    <cellStyle name="20% - Акцент6 8" xfId="509"/>
    <cellStyle name="20% - Акцент6 9" xfId="510"/>
    <cellStyle name="40% - Accent1" xfId="30" builtinId="31" customBuiltin="1"/>
    <cellStyle name="40% - Accent1 2" xfId="93"/>
    <cellStyle name="40% - Accent1 2 2" xfId="114"/>
    <cellStyle name="40% - Accent1 3" xfId="168"/>
    <cellStyle name="40% - Accent1 4" xfId="192"/>
    <cellStyle name="40% - Accent2" xfId="34" builtinId="35" customBuiltin="1"/>
    <cellStyle name="40% - Accent2 2" xfId="61"/>
    <cellStyle name="40% - Accent2 2 2" xfId="115"/>
    <cellStyle name="40% - Accent2 3" xfId="170"/>
    <cellStyle name="40% - Accent2 4" xfId="194"/>
    <cellStyle name="40% - Accent3" xfId="38" builtinId="39" customBuiltin="1"/>
    <cellStyle name="40% - Accent3 2" xfId="87"/>
    <cellStyle name="40% - Accent3 2 2" xfId="116"/>
    <cellStyle name="40% - Accent3 3" xfId="172"/>
    <cellStyle name="40% - Accent3 4" xfId="196"/>
    <cellStyle name="40% - Accent4" xfId="42" builtinId="43" customBuiltin="1"/>
    <cellStyle name="40% - Accent4 2" xfId="78"/>
    <cellStyle name="40% - Accent4 2 2" xfId="117"/>
    <cellStyle name="40% - Accent4 3" xfId="174"/>
    <cellStyle name="40% - Accent4 4" xfId="198"/>
    <cellStyle name="40% - Accent5" xfId="46" builtinId="47" customBuiltin="1"/>
    <cellStyle name="40% - Accent5 2" xfId="77"/>
    <cellStyle name="40% - Accent5 2 2" xfId="118"/>
    <cellStyle name="40% - Accent5 3" xfId="176"/>
    <cellStyle name="40% - Accent5 4" xfId="200"/>
    <cellStyle name="40% - Accent6" xfId="50" builtinId="51" customBuiltin="1"/>
    <cellStyle name="40% - Accent6 2" xfId="60"/>
    <cellStyle name="40% - Accent6 2 2" xfId="119"/>
    <cellStyle name="40% - Accent6 3" xfId="178"/>
    <cellStyle name="40% - Accent6 4" xfId="202"/>
    <cellStyle name="40% - Акцент1 10" xfId="511"/>
    <cellStyle name="40% - Акцент1 11" xfId="512"/>
    <cellStyle name="40% - Акцент1 12" xfId="513"/>
    <cellStyle name="40% - Акцент1 13" xfId="514"/>
    <cellStyle name="40% - Акцент1 14" xfId="515"/>
    <cellStyle name="40% - Акцент1 15" xfId="516"/>
    <cellStyle name="40% - Акцент1 16" xfId="517"/>
    <cellStyle name="40% - Акцент1 17" xfId="518"/>
    <cellStyle name="40% - Акцент1 18" xfId="519"/>
    <cellStyle name="40% - Акцент1 19" xfId="520"/>
    <cellStyle name="40% - Акцент1 2" xfId="521"/>
    <cellStyle name="40% - Акцент1 20" xfId="522"/>
    <cellStyle name="40% - Акцент1 21" xfId="523"/>
    <cellStyle name="40% - Акцент1 22" xfId="524"/>
    <cellStyle name="40% - Акцент1 23" xfId="525"/>
    <cellStyle name="40% - Акцент1 24" xfId="526"/>
    <cellStyle name="40% - Акцент1 25" xfId="527"/>
    <cellStyle name="40% - Акцент1 26" xfId="528"/>
    <cellStyle name="40% - Акцент1 27" xfId="529"/>
    <cellStyle name="40% - Акцент1 28" xfId="530"/>
    <cellStyle name="40% - Акцент1 29" xfId="531"/>
    <cellStyle name="40% - Акцент1 3" xfId="532"/>
    <cellStyle name="40% - Акцент1 30" xfId="533"/>
    <cellStyle name="40% - Акцент1 31" xfId="534"/>
    <cellStyle name="40% - Акцент1 32" xfId="535"/>
    <cellStyle name="40% - Акцент1 33" xfId="536"/>
    <cellStyle name="40% - Акцент1 34" xfId="537"/>
    <cellStyle name="40% - Акцент1 35" xfId="538"/>
    <cellStyle name="40% - Акцент1 36" xfId="539"/>
    <cellStyle name="40% - Акцент1 4" xfId="540"/>
    <cellStyle name="40% - Акцент1 5" xfId="541"/>
    <cellStyle name="40% - Акцент1 6" xfId="542"/>
    <cellStyle name="40% - Акцент1 7" xfId="543"/>
    <cellStyle name="40% - Акцент1 8" xfId="544"/>
    <cellStyle name="40% - Акцент1 9" xfId="545"/>
    <cellStyle name="40% - Акцент2 10" xfId="546"/>
    <cellStyle name="40% - Акцент2 11" xfId="547"/>
    <cellStyle name="40% - Акцент2 12" xfId="548"/>
    <cellStyle name="40% - Акцент2 13" xfId="549"/>
    <cellStyle name="40% - Акцент2 14" xfId="550"/>
    <cellStyle name="40% - Акцент2 15" xfId="551"/>
    <cellStyle name="40% - Акцент2 16" xfId="552"/>
    <cellStyle name="40% - Акцент2 17" xfId="553"/>
    <cellStyle name="40% - Акцент2 18" xfId="554"/>
    <cellStyle name="40% - Акцент2 19" xfId="555"/>
    <cellStyle name="40% - Акцент2 2" xfId="556"/>
    <cellStyle name="40% - Акцент2 20" xfId="557"/>
    <cellStyle name="40% - Акцент2 21" xfId="558"/>
    <cellStyle name="40% - Акцент2 22" xfId="559"/>
    <cellStyle name="40% - Акцент2 23" xfId="560"/>
    <cellStyle name="40% - Акцент2 24" xfId="561"/>
    <cellStyle name="40% - Акцент2 25" xfId="562"/>
    <cellStyle name="40% - Акцент2 26" xfId="563"/>
    <cellStyle name="40% - Акцент2 27" xfId="564"/>
    <cellStyle name="40% - Акцент2 28" xfId="565"/>
    <cellStyle name="40% - Акцент2 29" xfId="566"/>
    <cellStyle name="40% - Акцент2 3" xfId="567"/>
    <cellStyle name="40% - Акцент2 30" xfId="568"/>
    <cellStyle name="40% - Акцент2 31" xfId="569"/>
    <cellStyle name="40% - Акцент2 32" xfId="570"/>
    <cellStyle name="40% - Акцент2 33" xfId="571"/>
    <cellStyle name="40% - Акцент2 34" xfId="572"/>
    <cellStyle name="40% - Акцент2 35" xfId="573"/>
    <cellStyle name="40% - Акцент2 36" xfId="574"/>
    <cellStyle name="40% - Акцент2 4" xfId="575"/>
    <cellStyle name="40% - Акцент2 5" xfId="576"/>
    <cellStyle name="40% - Акцент2 6" xfId="577"/>
    <cellStyle name="40% - Акцент2 7" xfId="578"/>
    <cellStyle name="40% - Акцент2 8" xfId="579"/>
    <cellStyle name="40% - Акцент2 9" xfId="580"/>
    <cellStyle name="40% - Акцент3 10" xfId="581"/>
    <cellStyle name="40% - Акцент3 11" xfId="582"/>
    <cellStyle name="40% - Акцент3 12" xfId="583"/>
    <cellStyle name="40% - Акцент3 13" xfId="584"/>
    <cellStyle name="40% - Акцент3 14" xfId="585"/>
    <cellStyle name="40% - Акцент3 15" xfId="586"/>
    <cellStyle name="40% - Акцент3 16" xfId="587"/>
    <cellStyle name="40% - Акцент3 17" xfId="588"/>
    <cellStyle name="40% - Акцент3 18" xfId="589"/>
    <cellStyle name="40% - Акцент3 19" xfId="590"/>
    <cellStyle name="40% - Акцент3 2" xfId="591"/>
    <cellStyle name="40% - Акцент3 20" xfId="592"/>
    <cellStyle name="40% - Акцент3 21" xfId="593"/>
    <cellStyle name="40% - Акцент3 22" xfId="594"/>
    <cellStyle name="40% - Акцент3 23" xfId="595"/>
    <cellStyle name="40% - Акцент3 24" xfId="596"/>
    <cellStyle name="40% - Акцент3 25" xfId="597"/>
    <cellStyle name="40% - Акцент3 26" xfId="598"/>
    <cellStyle name="40% - Акцент3 27" xfId="599"/>
    <cellStyle name="40% - Акцент3 28" xfId="600"/>
    <cellStyle name="40% - Акцент3 29" xfId="601"/>
    <cellStyle name="40% - Акцент3 3" xfId="602"/>
    <cellStyle name="40% - Акцент3 30" xfId="603"/>
    <cellStyle name="40% - Акцент3 31" xfId="604"/>
    <cellStyle name="40% - Акцент3 32" xfId="605"/>
    <cellStyle name="40% - Акцент3 33" xfId="606"/>
    <cellStyle name="40% - Акцент3 34" xfId="607"/>
    <cellStyle name="40% - Акцент3 35" xfId="608"/>
    <cellStyle name="40% - Акцент3 36" xfId="609"/>
    <cellStyle name="40% - Акцент3 4" xfId="610"/>
    <cellStyle name="40% - Акцент3 5" xfId="611"/>
    <cellStyle name="40% - Акцент3 6" xfId="612"/>
    <cellStyle name="40% - Акцент3 7" xfId="613"/>
    <cellStyle name="40% - Акцент3 8" xfId="614"/>
    <cellStyle name="40% - Акцент3 9" xfId="615"/>
    <cellStyle name="40% - Акцент4 10" xfId="616"/>
    <cellStyle name="40% - Акцент4 11" xfId="617"/>
    <cellStyle name="40% - Акцент4 12" xfId="618"/>
    <cellStyle name="40% - Акцент4 13" xfId="619"/>
    <cellStyle name="40% - Акцент4 14" xfId="620"/>
    <cellStyle name="40% - Акцент4 15" xfId="621"/>
    <cellStyle name="40% - Акцент4 16" xfId="622"/>
    <cellStyle name="40% - Акцент4 17" xfId="623"/>
    <cellStyle name="40% - Акцент4 18" xfId="624"/>
    <cellStyle name="40% - Акцент4 19" xfId="625"/>
    <cellStyle name="40% - Акцент4 2" xfId="626"/>
    <cellStyle name="40% - Акцент4 20" xfId="627"/>
    <cellStyle name="40% - Акцент4 21" xfId="628"/>
    <cellStyle name="40% - Акцент4 22" xfId="629"/>
    <cellStyle name="40% - Акцент4 23" xfId="630"/>
    <cellStyle name="40% - Акцент4 24" xfId="631"/>
    <cellStyle name="40% - Акцент4 25" xfId="632"/>
    <cellStyle name="40% - Акцент4 26" xfId="633"/>
    <cellStyle name="40% - Акцент4 27" xfId="634"/>
    <cellStyle name="40% - Акцент4 28" xfId="635"/>
    <cellStyle name="40% - Акцент4 29" xfId="636"/>
    <cellStyle name="40% - Акцент4 3" xfId="637"/>
    <cellStyle name="40% - Акцент4 30" xfId="638"/>
    <cellStyle name="40% - Акцент4 31" xfId="639"/>
    <cellStyle name="40% - Акцент4 32" xfId="640"/>
    <cellStyle name="40% - Акцент4 33" xfId="641"/>
    <cellStyle name="40% - Акцент4 34" xfId="642"/>
    <cellStyle name="40% - Акцент4 35" xfId="643"/>
    <cellStyle name="40% - Акцент4 36" xfId="644"/>
    <cellStyle name="40% - Акцент4 4" xfId="645"/>
    <cellStyle name="40% - Акцент4 5" xfId="646"/>
    <cellStyle name="40% - Акцент4 6" xfId="647"/>
    <cellStyle name="40% - Акцент4 7" xfId="648"/>
    <cellStyle name="40% - Акцент4 8" xfId="649"/>
    <cellStyle name="40% - Акцент4 9" xfId="650"/>
    <cellStyle name="40% - Акцент5 10" xfId="651"/>
    <cellStyle name="40% - Акцент5 11" xfId="652"/>
    <cellStyle name="40% - Акцент5 12" xfId="653"/>
    <cellStyle name="40% - Акцент5 13" xfId="654"/>
    <cellStyle name="40% - Акцент5 14" xfId="655"/>
    <cellStyle name="40% - Акцент5 15" xfId="656"/>
    <cellStyle name="40% - Акцент5 16" xfId="657"/>
    <cellStyle name="40% - Акцент5 17" xfId="658"/>
    <cellStyle name="40% - Акцент5 18" xfId="659"/>
    <cellStyle name="40% - Акцент5 19" xfId="660"/>
    <cellStyle name="40% - Акцент5 2" xfId="661"/>
    <cellStyle name="40% - Акцент5 20" xfId="662"/>
    <cellStyle name="40% - Акцент5 21" xfId="663"/>
    <cellStyle name="40% - Акцент5 22" xfId="664"/>
    <cellStyle name="40% - Акцент5 23" xfId="665"/>
    <cellStyle name="40% - Акцент5 24" xfId="666"/>
    <cellStyle name="40% - Акцент5 25" xfId="667"/>
    <cellStyle name="40% - Акцент5 26" xfId="668"/>
    <cellStyle name="40% - Акцент5 27" xfId="669"/>
    <cellStyle name="40% - Акцент5 28" xfId="670"/>
    <cellStyle name="40% - Акцент5 29" xfId="671"/>
    <cellStyle name="40% - Акцент5 3" xfId="672"/>
    <cellStyle name="40% - Акцент5 30" xfId="673"/>
    <cellStyle name="40% - Акцент5 31" xfId="674"/>
    <cellStyle name="40% - Акцент5 32" xfId="675"/>
    <cellStyle name="40% - Акцент5 33" xfId="676"/>
    <cellStyle name="40% - Акцент5 34" xfId="677"/>
    <cellStyle name="40% - Акцент5 35" xfId="678"/>
    <cellStyle name="40% - Акцент5 36" xfId="679"/>
    <cellStyle name="40% - Акцент5 4" xfId="680"/>
    <cellStyle name="40% - Акцент5 5" xfId="681"/>
    <cellStyle name="40% - Акцент5 6" xfId="682"/>
    <cellStyle name="40% - Акцент5 7" xfId="683"/>
    <cellStyle name="40% - Акцент5 8" xfId="684"/>
    <cellStyle name="40% - Акцент5 9" xfId="685"/>
    <cellStyle name="40% - Акцент6 10" xfId="686"/>
    <cellStyle name="40% - Акцент6 11" xfId="687"/>
    <cellStyle name="40% - Акцент6 12" xfId="688"/>
    <cellStyle name="40% - Акцент6 13" xfId="689"/>
    <cellStyle name="40% - Акцент6 14" xfId="690"/>
    <cellStyle name="40% - Акцент6 15" xfId="691"/>
    <cellStyle name="40% - Акцент6 16" xfId="692"/>
    <cellStyle name="40% - Акцент6 17" xfId="693"/>
    <cellStyle name="40% - Акцент6 18" xfId="694"/>
    <cellStyle name="40% - Акцент6 19" xfId="695"/>
    <cellStyle name="40% - Акцент6 2" xfId="696"/>
    <cellStyle name="40% - Акцент6 20" xfId="697"/>
    <cellStyle name="40% - Акцент6 21" xfId="698"/>
    <cellStyle name="40% - Акцент6 22" xfId="699"/>
    <cellStyle name="40% - Акцент6 23" xfId="700"/>
    <cellStyle name="40% - Акцент6 24" xfId="701"/>
    <cellStyle name="40% - Акцент6 25" xfId="702"/>
    <cellStyle name="40% - Акцент6 26" xfId="703"/>
    <cellStyle name="40% - Акцент6 27" xfId="704"/>
    <cellStyle name="40% - Акцент6 28" xfId="705"/>
    <cellStyle name="40% - Акцент6 29" xfId="706"/>
    <cellStyle name="40% - Акцент6 3" xfId="707"/>
    <cellStyle name="40% - Акцент6 30" xfId="708"/>
    <cellStyle name="40% - Акцент6 31" xfId="709"/>
    <cellStyle name="40% - Акцент6 32" xfId="710"/>
    <cellStyle name="40% - Акцент6 33" xfId="711"/>
    <cellStyle name="40% - Акцент6 34" xfId="712"/>
    <cellStyle name="40% - Акцент6 35" xfId="713"/>
    <cellStyle name="40% - Акцент6 36" xfId="714"/>
    <cellStyle name="40% - Акцент6 4" xfId="715"/>
    <cellStyle name="40% - Акцент6 5" xfId="716"/>
    <cellStyle name="40% - Акцент6 6" xfId="717"/>
    <cellStyle name="40% - Акцент6 7" xfId="718"/>
    <cellStyle name="40% - Акцент6 8" xfId="719"/>
    <cellStyle name="40% - Акцент6 9" xfId="720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60% - Акцент1 10" xfId="721"/>
    <cellStyle name="60% - Акцент1 11" xfId="722"/>
    <cellStyle name="60% - Акцент1 12" xfId="723"/>
    <cellStyle name="60% - Акцент1 13" xfId="724"/>
    <cellStyle name="60% - Акцент1 14" xfId="725"/>
    <cellStyle name="60% - Акцент1 15" xfId="726"/>
    <cellStyle name="60% - Акцент1 16" xfId="727"/>
    <cellStyle name="60% - Акцент1 17" xfId="728"/>
    <cellStyle name="60% - Акцент1 18" xfId="729"/>
    <cellStyle name="60% - Акцент1 19" xfId="730"/>
    <cellStyle name="60% - Акцент1 2" xfId="731"/>
    <cellStyle name="60% - Акцент1 20" xfId="732"/>
    <cellStyle name="60% - Акцент1 21" xfId="733"/>
    <cellStyle name="60% - Акцент1 22" xfId="734"/>
    <cellStyle name="60% - Акцент1 23" xfId="735"/>
    <cellStyle name="60% - Акцент1 24" xfId="736"/>
    <cellStyle name="60% - Акцент1 25" xfId="737"/>
    <cellStyle name="60% - Акцент1 26" xfId="738"/>
    <cellStyle name="60% - Акцент1 27" xfId="739"/>
    <cellStyle name="60% - Акцент1 28" xfId="740"/>
    <cellStyle name="60% - Акцент1 29" xfId="741"/>
    <cellStyle name="60% - Акцент1 3" xfId="742"/>
    <cellStyle name="60% - Акцент1 30" xfId="743"/>
    <cellStyle name="60% - Акцент1 31" xfId="744"/>
    <cellStyle name="60% - Акцент1 32" xfId="745"/>
    <cellStyle name="60% - Акцент1 33" xfId="746"/>
    <cellStyle name="60% - Акцент1 34" xfId="747"/>
    <cellStyle name="60% - Акцент1 35" xfId="748"/>
    <cellStyle name="60% - Акцент1 36" xfId="749"/>
    <cellStyle name="60% - Акцент1 4" xfId="750"/>
    <cellStyle name="60% - Акцент1 5" xfId="751"/>
    <cellStyle name="60% - Акцент1 6" xfId="752"/>
    <cellStyle name="60% - Акцент1 7" xfId="753"/>
    <cellStyle name="60% - Акцент1 8" xfId="754"/>
    <cellStyle name="60% - Акцент1 9" xfId="755"/>
    <cellStyle name="60% - Акцент2 10" xfId="756"/>
    <cellStyle name="60% - Акцент2 11" xfId="757"/>
    <cellStyle name="60% - Акцент2 12" xfId="758"/>
    <cellStyle name="60% - Акцент2 13" xfId="759"/>
    <cellStyle name="60% - Акцент2 14" xfId="760"/>
    <cellStyle name="60% - Акцент2 15" xfId="761"/>
    <cellStyle name="60% - Акцент2 16" xfId="762"/>
    <cellStyle name="60% - Акцент2 17" xfId="763"/>
    <cellStyle name="60% - Акцент2 18" xfId="764"/>
    <cellStyle name="60% - Акцент2 19" xfId="765"/>
    <cellStyle name="60% - Акцент2 2" xfId="766"/>
    <cellStyle name="60% - Акцент2 20" xfId="767"/>
    <cellStyle name="60% - Акцент2 21" xfId="768"/>
    <cellStyle name="60% - Акцент2 22" xfId="769"/>
    <cellStyle name="60% - Акцент2 23" xfId="770"/>
    <cellStyle name="60% - Акцент2 24" xfId="771"/>
    <cellStyle name="60% - Акцент2 25" xfId="772"/>
    <cellStyle name="60% - Акцент2 26" xfId="773"/>
    <cellStyle name="60% - Акцент2 27" xfId="774"/>
    <cellStyle name="60% - Акцент2 28" xfId="775"/>
    <cellStyle name="60% - Акцент2 29" xfId="776"/>
    <cellStyle name="60% - Акцент2 3" xfId="777"/>
    <cellStyle name="60% - Акцент2 30" xfId="778"/>
    <cellStyle name="60% - Акцент2 31" xfId="779"/>
    <cellStyle name="60% - Акцент2 32" xfId="780"/>
    <cellStyle name="60% - Акцент2 33" xfId="781"/>
    <cellStyle name="60% - Акцент2 34" xfId="782"/>
    <cellStyle name="60% - Акцент2 35" xfId="783"/>
    <cellStyle name="60% - Акцент2 36" xfId="784"/>
    <cellStyle name="60% - Акцент2 4" xfId="785"/>
    <cellStyle name="60% - Акцент2 5" xfId="786"/>
    <cellStyle name="60% - Акцент2 6" xfId="787"/>
    <cellStyle name="60% - Акцент2 7" xfId="788"/>
    <cellStyle name="60% - Акцент2 8" xfId="789"/>
    <cellStyle name="60% - Акцент2 9" xfId="790"/>
    <cellStyle name="60% - Акцент3 10" xfId="791"/>
    <cellStyle name="60% - Акцент3 11" xfId="792"/>
    <cellStyle name="60% - Акцент3 12" xfId="793"/>
    <cellStyle name="60% - Акцент3 13" xfId="794"/>
    <cellStyle name="60% - Акцент3 14" xfId="795"/>
    <cellStyle name="60% - Акцент3 15" xfId="796"/>
    <cellStyle name="60% - Акцент3 16" xfId="797"/>
    <cellStyle name="60% - Акцент3 17" xfId="798"/>
    <cellStyle name="60% - Акцент3 18" xfId="799"/>
    <cellStyle name="60% - Акцент3 19" xfId="800"/>
    <cellStyle name="60% - Акцент3 2" xfId="801"/>
    <cellStyle name="60% - Акцент3 20" xfId="802"/>
    <cellStyle name="60% - Акцент3 21" xfId="803"/>
    <cellStyle name="60% - Акцент3 22" xfId="804"/>
    <cellStyle name="60% - Акцент3 23" xfId="805"/>
    <cellStyle name="60% - Акцент3 24" xfId="806"/>
    <cellStyle name="60% - Акцент3 25" xfId="807"/>
    <cellStyle name="60% - Акцент3 26" xfId="808"/>
    <cellStyle name="60% - Акцент3 27" xfId="809"/>
    <cellStyle name="60% - Акцент3 28" xfId="810"/>
    <cellStyle name="60% - Акцент3 29" xfId="811"/>
    <cellStyle name="60% - Акцент3 3" xfId="812"/>
    <cellStyle name="60% - Акцент3 30" xfId="813"/>
    <cellStyle name="60% - Акцент3 31" xfId="814"/>
    <cellStyle name="60% - Акцент3 32" xfId="815"/>
    <cellStyle name="60% - Акцент3 33" xfId="816"/>
    <cellStyle name="60% - Акцент3 34" xfId="817"/>
    <cellStyle name="60% - Акцент3 35" xfId="818"/>
    <cellStyle name="60% - Акцент3 36" xfId="819"/>
    <cellStyle name="60% - Акцент3 4" xfId="820"/>
    <cellStyle name="60% - Акцент3 5" xfId="821"/>
    <cellStyle name="60% - Акцент3 6" xfId="822"/>
    <cellStyle name="60% - Акцент3 7" xfId="823"/>
    <cellStyle name="60% - Акцент3 8" xfId="824"/>
    <cellStyle name="60% - Акцент3 9" xfId="825"/>
    <cellStyle name="60% - Акцент4 10" xfId="826"/>
    <cellStyle name="60% - Акцент4 11" xfId="827"/>
    <cellStyle name="60% - Акцент4 12" xfId="828"/>
    <cellStyle name="60% - Акцент4 13" xfId="829"/>
    <cellStyle name="60% - Акцент4 14" xfId="830"/>
    <cellStyle name="60% - Акцент4 15" xfId="831"/>
    <cellStyle name="60% - Акцент4 16" xfId="832"/>
    <cellStyle name="60% - Акцент4 17" xfId="833"/>
    <cellStyle name="60% - Акцент4 18" xfId="834"/>
    <cellStyle name="60% - Акцент4 19" xfId="835"/>
    <cellStyle name="60% - Акцент4 2" xfId="836"/>
    <cellStyle name="60% - Акцент4 20" xfId="837"/>
    <cellStyle name="60% - Акцент4 21" xfId="838"/>
    <cellStyle name="60% - Акцент4 22" xfId="839"/>
    <cellStyle name="60% - Акцент4 23" xfId="840"/>
    <cellStyle name="60% - Акцент4 24" xfId="841"/>
    <cellStyle name="60% - Акцент4 25" xfId="842"/>
    <cellStyle name="60% - Акцент4 26" xfId="843"/>
    <cellStyle name="60% - Акцент4 27" xfId="844"/>
    <cellStyle name="60% - Акцент4 28" xfId="845"/>
    <cellStyle name="60% - Акцент4 29" xfId="846"/>
    <cellStyle name="60% - Акцент4 3" xfId="847"/>
    <cellStyle name="60% - Акцент4 30" xfId="848"/>
    <cellStyle name="60% - Акцент4 31" xfId="849"/>
    <cellStyle name="60% - Акцент4 32" xfId="850"/>
    <cellStyle name="60% - Акцент4 33" xfId="851"/>
    <cellStyle name="60% - Акцент4 34" xfId="852"/>
    <cellStyle name="60% - Акцент4 35" xfId="853"/>
    <cellStyle name="60% - Акцент4 36" xfId="854"/>
    <cellStyle name="60% - Акцент4 4" xfId="855"/>
    <cellStyle name="60% - Акцент4 5" xfId="856"/>
    <cellStyle name="60% - Акцент4 6" xfId="857"/>
    <cellStyle name="60% - Акцент4 7" xfId="858"/>
    <cellStyle name="60% - Акцент4 8" xfId="859"/>
    <cellStyle name="60% - Акцент4 9" xfId="860"/>
    <cellStyle name="60% - Акцент5 10" xfId="861"/>
    <cellStyle name="60% - Акцент5 11" xfId="862"/>
    <cellStyle name="60% - Акцент5 12" xfId="863"/>
    <cellStyle name="60% - Акцент5 13" xfId="864"/>
    <cellStyle name="60% - Акцент5 14" xfId="865"/>
    <cellStyle name="60% - Акцент5 15" xfId="866"/>
    <cellStyle name="60% - Акцент5 16" xfId="867"/>
    <cellStyle name="60% - Акцент5 17" xfId="868"/>
    <cellStyle name="60% - Акцент5 18" xfId="869"/>
    <cellStyle name="60% - Акцент5 19" xfId="870"/>
    <cellStyle name="60% - Акцент5 2" xfId="871"/>
    <cellStyle name="60% - Акцент5 20" xfId="872"/>
    <cellStyle name="60% - Акцент5 21" xfId="873"/>
    <cellStyle name="60% - Акцент5 22" xfId="874"/>
    <cellStyle name="60% - Акцент5 23" xfId="875"/>
    <cellStyle name="60% - Акцент5 24" xfId="876"/>
    <cellStyle name="60% - Акцент5 25" xfId="877"/>
    <cellStyle name="60% - Акцент5 26" xfId="878"/>
    <cellStyle name="60% - Акцент5 27" xfId="879"/>
    <cellStyle name="60% - Акцент5 28" xfId="880"/>
    <cellStyle name="60% - Акцент5 29" xfId="881"/>
    <cellStyle name="60% - Акцент5 3" xfId="882"/>
    <cellStyle name="60% - Акцент5 30" xfId="883"/>
    <cellStyle name="60% - Акцент5 31" xfId="884"/>
    <cellStyle name="60% - Акцент5 32" xfId="885"/>
    <cellStyle name="60% - Акцент5 33" xfId="886"/>
    <cellStyle name="60% - Акцент5 34" xfId="887"/>
    <cellStyle name="60% - Акцент5 35" xfId="888"/>
    <cellStyle name="60% - Акцент5 36" xfId="889"/>
    <cellStyle name="60% - Акцент5 4" xfId="890"/>
    <cellStyle name="60% - Акцент5 5" xfId="891"/>
    <cellStyle name="60% - Акцент5 6" xfId="892"/>
    <cellStyle name="60% - Акцент5 7" xfId="893"/>
    <cellStyle name="60% - Акцент5 8" xfId="894"/>
    <cellStyle name="60% - Акцент5 9" xfId="895"/>
    <cellStyle name="60% - Акцент6 10" xfId="896"/>
    <cellStyle name="60% - Акцент6 11" xfId="897"/>
    <cellStyle name="60% - Акцент6 12" xfId="898"/>
    <cellStyle name="60% - Акцент6 13" xfId="899"/>
    <cellStyle name="60% - Акцент6 14" xfId="900"/>
    <cellStyle name="60% - Акцент6 15" xfId="901"/>
    <cellStyle name="60% - Акцент6 16" xfId="902"/>
    <cellStyle name="60% - Акцент6 17" xfId="903"/>
    <cellStyle name="60% - Акцент6 18" xfId="904"/>
    <cellStyle name="60% - Акцент6 19" xfId="905"/>
    <cellStyle name="60% - Акцент6 2" xfId="906"/>
    <cellStyle name="60% - Акцент6 20" xfId="907"/>
    <cellStyle name="60% - Акцент6 21" xfId="908"/>
    <cellStyle name="60% - Акцент6 22" xfId="909"/>
    <cellStyle name="60% - Акцент6 23" xfId="910"/>
    <cellStyle name="60% - Акцент6 24" xfId="911"/>
    <cellStyle name="60% - Акцент6 25" xfId="912"/>
    <cellStyle name="60% - Акцент6 26" xfId="913"/>
    <cellStyle name="60% - Акцент6 27" xfId="914"/>
    <cellStyle name="60% - Акцент6 28" xfId="915"/>
    <cellStyle name="60% - Акцент6 29" xfId="916"/>
    <cellStyle name="60% - Акцент6 3" xfId="917"/>
    <cellStyle name="60% - Акцент6 30" xfId="918"/>
    <cellStyle name="60% - Акцент6 31" xfId="919"/>
    <cellStyle name="60% - Акцент6 32" xfId="920"/>
    <cellStyle name="60% - Акцент6 33" xfId="921"/>
    <cellStyle name="60% - Акцент6 34" xfId="922"/>
    <cellStyle name="60% - Акцент6 35" xfId="923"/>
    <cellStyle name="60% - Акцент6 36" xfId="924"/>
    <cellStyle name="60% - Акцент6 4" xfId="925"/>
    <cellStyle name="60% - Акцент6 5" xfId="926"/>
    <cellStyle name="60% - Акцент6 6" xfId="927"/>
    <cellStyle name="60% - Акцент6 7" xfId="928"/>
    <cellStyle name="60% - Акцент6 8" xfId="929"/>
    <cellStyle name="60% - Акцент6 9" xfId="930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alculation 2 2 10" xfId="931"/>
    <cellStyle name="Calculation 2 2 11" xfId="932"/>
    <cellStyle name="Calculation 2 2 12" xfId="933"/>
    <cellStyle name="Calculation 2 2 13" xfId="934"/>
    <cellStyle name="Calculation 2 2 14" xfId="935"/>
    <cellStyle name="Calculation 2 2 15" xfId="936"/>
    <cellStyle name="Calculation 2 2 16" xfId="937"/>
    <cellStyle name="Calculation 2 2 17" xfId="938"/>
    <cellStyle name="Calculation 2 2 18" xfId="939"/>
    <cellStyle name="Calculation 2 2 19" xfId="940"/>
    <cellStyle name="Calculation 2 2 2" xfId="941"/>
    <cellStyle name="Calculation 2 2 20" xfId="942"/>
    <cellStyle name="Calculation 2 2 21" xfId="943"/>
    <cellStyle name="Calculation 2 2 22" xfId="944"/>
    <cellStyle name="Calculation 2 2 23" xfId="945"/>
    <cellStyle name="Calculation 2 2 24" xfId="946"/>
    <cellStyle name="Calculation 2 2 25" xfId="947"/>
    <cellStyle name="Calculation 2 2 26" xfId="948"/>
    <cellStyle name="Calculation 2 2 27" xfId="949"/>
    <cellStyle name="Calculation 2 2 28" xfId="950"/>
    <cellStyle name="Calculation 2 2 29" xfId="951"/>
    <cellStyle name="Calculation 2 2 3" xfId="952"/>
    <cellStyle name="Calculation 2 2 30" xfId="953"/>
    <cellStyle name="Calculation 2 2 31" xfId="954"/>
    <cellStyle name="Calculation 2 2 32" xfId="955"/>
    <cellStyle name="Calculation 2 2 33" xfId="956"/>
    <cellStyle name="Calculation 2 2 4" xfId="957"/>
    <cellStyle name="Calculation 2 2 5" xfId="958"/>
    <cellStyle name="Calculation 2 2 6" xfId="959"/>
    <cellStyle name="Calculation 2 2 7" xfId="960"/>
    <cellStyle name="Calculation 2 2 8" xfId="961"/>
    <cellStyle name="Calculation 2 2 9" xfId="962"/>
    <cellStyle name="Check Cell" xfId="23" builtinId="23" customBuiltin="1"/>
    <cellStyle name="Check Cell 2" xfId="86"/>
    <cellStyle name="Check Cell 2 2" xfId="134"/>
    <cellStyle name="Comma" xfId="7" builtinId="3"/>
    <cellStyle name="Comma 10" xfId="217"/>
    <cellStyle name="Comma 11" xfId="2021"/>
    <cellStyle name="Comma 15" xfId="2022"/>
    <cellStyle name="Comma 2" xfId="10"/>
    <cellStyle name="Comma 2 2" xfId="100"/>
    <cellStyle name="Comma 2 2 2" xfId="135"/>
    <cellStyle name="Comma 2 2 2 2" xfId="218"/>
    <cellStyle name="Comma 2 2 3" xfId="219"/>
    <cellStyle name="Comma 2 3" xfId="103"/>
    <cellStyle name="Comma 2 3 2" xfId="220"/>
    <cellStyle name="Comma 2 3 3" xfId="221"/>
    <cellStyle name="Comma 2 4" xfId="222"/>
    <cellStyle name="Comma 2 5" xfId="223"/>
    <cellStyle name="Comma 3" xfId="99"/>
    <cellStyle name="Comma 3 2" xfId="136"/>
    <cellStyle name="Comma 3 2 2" xfId="188"/>
    <cellStyle name="Comma 3 2 2 2" xfId="211"/>
    <cellStyle name="Comma 3 2 3" xfId="181"/>
    <cellStyle name="Comma 3 2 4" xfId="205"/>
    <cellStyle name="Comma 3 3" xfId="224"/>
    <cellStyle name="Comma 4" xfId="102"/>
    <cellStyle name="Comma 4 2" xfId="225"/>
    <cellStyle name="Comma 4 2 2" xfId="2023"/>
    <cellStyle name="Comma 4 3" xfId="226"/>
    <cellStyle name="Comma 5" xfId="95"/>
    <cellStyle name="Comma 5 2" xfId="180"/>
    <cellStyle name="Comma 5 3" xfId="204"/>
    <cellStyle name="Comma 6" xfId="187"/>
    <cellStyle name="Comma 6 2" xfId="210"/>
    <cellStyle name="Comma 6 3" xfId="227"/>
    <cellStyle name="Comma 7" xfId="228"/>
    <cellStyle name="Comma 7 2" xfId="229"/>
    <cellStyle name="Comma 7 2 2" xfId="230"/>
    <cellStyle name="Comma 7 3" xfId="231"/>
    <cellStyle name="Comma 8" xfId="232"/>
    <cellStyle name="Comma 9" xfId="233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Input 2 2 10" xfId="963"/>
    <cellStyle name="Input 2 2 11" xfId="964"/>
    <cellStyle name="Input 2 2 12" xfId="965"/>
    <cellStyle name="Input 2 2 13" xfId="966"/>
    <cellStyle name="Input 2 2 14" xfId="967"/>
    <cellStyle name="Input 2 2 15" xfId="968"/>
    <cellStyle name="Input 2 2 16" xfId="969"/>
    <cellStyle name="Input 2 2 17" xfId="970"/>
    <cellStyle name="Input 2 2 18" xfId="971"/>
    <cellStyle name="Input 2 2 19" xfId="972"/>
    <cellStyle name="Input 2 2 2" xfId="973"/>
    <cellStyle name="Input 2 2 20" xfId="974"/>
    <cellStyle name="Input 2 2 21" xfId="975"/>
    <cellStyle name="Input 2 2 22" xfId="976"/>
    <cellStyle name="Input 2 2 23" xfId="977"/>
    <cellStyle name="Input 2 2 24" xfId="978"/>
    <cellStyle name="Input 2 2 25" xfId="979"/>
    <cellStyle name="Input 2 2 26" xfId="980"/>
    <cellStyle name="Input 2 2 27" xfId="981"/>
    <cellStyle name="Input 2 2 28" xfId="982"/>
    <cellStyle name="Input 2 2 29" xfId="983"/>
    <cellStyle name="Input 2 2 3" xfId="984"/>
    <cellStyle name="Input 2 2 30" xfId="985"/>
    <cellStyle name="Input 2 2 31" xfId="986"/>
    <cellStyle name="Input 2 2 32" xfId="987"/>
    <cellStyle name="Input 2 2 33" xfId="988"/>
    <cellStyle name="Input 2 2 4" xfId="989"/>
    <cellStyle name="Input 2 2 5" xfId="990"/>
    <cellStyle name="Input 2 2 6" xfId="991"/>
    <cellStyle name="Input 2 2 7" xfId="992"/>
    <cellStyle name="Input 2 2 8" xfId="993"/>
    <cellStyle name="Input 2 2 9" xfId="994"/>
    <cellStyle name="KPMG Heading 1" xfId="234"/>
    <cellStyle name="KPMG Heading 2" xfId="235"/>
    <cellStyle name="KPMG Heading 3" xfId="236"/>
    <cellStyle name="KPMG Heading 4" xfId="237"/>
    <cellStyle name="KPMG Normal" xfId="238"/>
    <cellStyle name="KPMG Normal Text" xfId="239"/>
    <cellStyle name="KPMG Normal_123" xfId="240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0 3" xfId="208"/>
    <cellStyle name="Normal 11" xfId="164"/>
    <cellStyle name="Normal 11 2" xfId="186"/>
    <cellStyle name="Normal 11 3" xfId="209"/>
    <cellStyle name="Normal 12" xfId="165"/>
    <cellStyle name="Normal 12 2" xfId="241"/>
    <cellStyle name="Normal 12 3" xfId="2024"/>
    <cellStyle name="Normal 13" xfId="242"/>
    <cellStyle name="Normal 14" xfId="243"/>
    <cellStyle name="Normal 14 2" xfId="244"/>
    <cellStyle name="Normal 15" xfId="245"/>
    <cellStyle name="Normal 16" xfId="246"/>
    <cellStyle name="Normal 17" xfId="247"/>
    <cellStyle name="Normal 18" xfId="299"/>
    <cellStyle name="Normal 2" xfId="1"/>
    <cellStyle name="Normal 2 2" xfId="146"/>
    <cellStyle name="Normal 2 2 2" xfId="163"/>
    <cellStyle name="Normal 2 2 3" xfId="248"/>
    <cellStyle name="Normal 2 3" xfId="147"/>
    <cellStyle name="Normal 2 3 2" xfId="249"/>
    <cellStyle name="Normal 2 3 3" xfId="250"/>
    <cellStyle name="Normal 2 4" xfId="96"/>
    <cellStyle name="Normal 2 4 2" xfId="251"/>
    <cellStyle name="Normal 2 5" xfId="252"/>
    <cellStyle name="Normal 2 6" xfId="253"/>
    <cellStyle name="Normal 3" xfId="3"/>
    <cellStyle name="Normal 3 2" xfId="104"/>
    <cellStyle name="Normal 3 2 2" xfId="148"/>
    <cellStyle name="Normal 3 2 3" xfId="254"/>
    <cellStyle name="Normal 3 3" xfId="98"/>
    <cellStyle name="Normal 3 4" xfId="255"/>
    <cellStyle name="Normal 3 5" xfId="256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2 2" xfId="212"/>
    <cellStyle name="Normal 5 2 3" xfId="182"/>
    <cellStyle name="Normal 5 2 4" xfId="206"/>
    <cellStyle name="Normal 5 3" xfId="257"/>
    <cellStyle name="Normal 6" xfId="150"/>
    <cellStyle name="Normal 6 2" xfId="213"/>
    <cellStyle name="Normal 6 3" xfId="258"/>
    <cellStyle name="Normal 7" xfId="151"/>
    <cellStyle name="Normal 7 2" xfId="259"/>
    <cellStyle name="Normal 8" xfId="8"/>
    <cellStyle name="Normal 8 2" xfId="162"/>
    <cellStyle name="Normal 8 3" xfId="179"/>
    <cellStyle name="Normal 8 4" xfId="203"/>
    <cellStyle name="Normal 9" xfId="94"/>
    <cellStyle name="Normal 9 2" xfId="184"/>
    <cellStyle name="Normal 9 3" xfId="207"/>
    <cellStyle name="Normal_Book2" xfId="2025"/>
    <cellStyle name="Normal_General 17.02.04" xfId="2027"/>
    <cellStyle name="Normal_tax" xfId="2026"/>
    <cellStyle name="Normal_Total quartal 06.12.08" xfId="2029"/>
    <cellStyle name="Note" xfId="25" builtinId="10" customBuiltin="1"/>
    <cellStyle name="Note 2" xfId="54"/>
    <cellStyle name="Note 2 2" xfId="152"/>
    <cellStyle name="Note 2 2 10" xfId="995"/>
    <cellStyle name="Note 2 2 11" xfId="996"/>
    <cellStyle name="Note 2 2 12" xfId="997"/>
    <cellStyle name="Note 2 2 13" xfId="998"/>
    <cellStyle name="Note 2 2 14" xfId="999"/>
    <cellStyle name="Note 2 2 15" xfId="1000"/>
    <cellStyle name="Note 2 2 16" xfId="1001"/>
    <cellStyle name="Note 2 2 17" xfId="1002"/>
    <cellStyle name="Note 2 2 18" xfId="1003"/>
    <cellStyle name="Note 2 2 19" xfId="1004"/>
    <cellStyle name="Note 2 2 2" xfId="1005"/>
    <cellStyle name="Note 2 2 20" xfId="1006"/>
    <cellStyle name="Note 2 2 21" xfId="1007"/>
    <cellStyle name="Note 2 2 22" xfId="1008"/>
    <cellStyle name="Note 2 2 23" xfId="1009"/>
    <cellStyle name="Note 2 2 24" xfId="1010"/>
    <cellStyle name="Note 2 2 25" xfId="1011"/>
    <cellStyle name="Note 2 2 26" xfId="1012"/>
    <cellStyle name="Note 2 2 27" xfId="1013"/>
    <cellStyle name="Note 2 2 28" xfId="1014"/>
    <cellStyle name="Note 2 2 29" xfId="1015"/>
    <cellStyle name="Note 2 2 3" xfId="1016"/>
    <cellStyle name="Note 2 2 30" xfId="1017"/>
    <cellStyle name="Note 2 2 31" xfId="1018"/>
    <cellStyle name="Note 2 2 32" xfId="1019"/>
    <cellStyle name="Note 2 2 33" xfId="1020"/>
    <cellStyle name="Note 2 2 34" xfId="1021"/>
    <cellStyle name="Note 2 2 4" xfId="1022"/>
    <cellStyle name="Note 2 2 5" xfId="1023"/>
    <cellStyle name="Note 2 2 6" xfId="1024"/>
    <cellStyle name="Note 2 2 7" xfId="1025"/>
    <cellStyle name="Note 2 2 8" xfId="1026"/>
    <cellStyle name="Note 2 2 9" xfId="1027"/>
    <cellStyle name="Note 2 3" xfId="260"/>
    <cellStyle name="Note 3" xfId="166"/>
    <cellStyle name="Note 4" xfId="190"/>
    <cellStyle name="Output" xfId="20" builtinId="21" customBuiltin="1"/>
    <cellStyle name="Output 2" xfId="81"/>
    <cellStyle name="Output 2 2" xfId="153"/>
    <cellStyle name="Output 2 2 10" xfId="1028"/>
    <cellStyle name="Output 2 2 11" xfId="1029"/>
    <cellStyle name="Output 2 2 12" xfId="1030"/>
    <cellStyle name="Output 2 2 13" xfId="1031"/>
    <cellStyle name="Output 2 2 14" xfId="1032"/>
    <cellStyle name="Output 2 2 15" xfId="1033"/>
    <cellStyle name="Output 2 2 16" xfId="1034"/>
    <cellStyle name="Output 2 2 17" xfId="1035"/>
    <cellStyle name="Output 2 2 18" xfId="1036"/>
    <cellStyle name="Output 2 2 19" xfId="1037"/>
    <cellStyle name="Output 2 2 2" xfId="1038"/>
    <cellStyle name="Output 2 2 20" xfId="1039"/>
    <cellStyle name="Output 2 2 21" xfId="1040"/>
    <cellStyle name="Output 2 2 22" xfId="1041"/>
    <cellStyle name="Output 2 2 23" xfId="1042"/>
    <cellStyle name="Output 2 2 24" xfId="1043"/>
    <cellStyle name="Output 2 2 25" xfId="1044"/>
    <cellStyle name="Output 2 2 26" xfId="1045"/>
    <cellStyle name="Output 2 2 27" xfId="1046"/>
    <cellStyle name="Output 2 2 28" xfId="1047"/>
    <cellStyle name="Output 2 2 29" xfId="1048"/>
    <cellStyle name="Output 2 2 3" xfId="1049"/>
    <cellStyle name="Output 2 2 30" xfId="1050"/>
    <cellStyle name="Output 2 2 31" xfId="1051"/>
    <cellStyle name="Output 2 2 32" xfId="1052"/>
    <cellStyle name="Output 2 2 33" xfId="1053"/>
    <cellStyle name="Output 2 2 34" xfId="1054"/>
    <cellStyle name="Output 2 2 4" xfId="1055"/>
    <cellStyle name="Output 2 2 5" xfId="1056"/>
    <cellStyle name="Output 2 2 6" xfId="1057"/>
    <cellStyle name="Output 2 2 7" xfId="1058"/>
    <cellStyle name="Output 2 2 8" xfId="1059"/>
    <cellStyle name="Output 2 2 9" xfId="1060"/>
    <cellStyle name="Percent" xfId="2031" builtinId="5"/>
    <cellStyle name="Percent 2" xfId="2"/>
    <cellStyle name="Percent 2 2" xfId="97"/>
    <cellStyle name="Percent 2 2 2" xfId="261"/>
    <cellStyle name="Percent 2 3" xfId="262"/>
    <cellStyle name="Percent 2 4" xfId="263"/>
    <cellStyle name="Percent 3" xfId="264"/>
    <cellStyle name="Percent 3 2" xfId="265"/>
    <cellStyle name="Percent 4" xfId="266"/>
    <cellStyle name="Percent 4 2" xfId="267"/>
    <cellStyle name="Percent 5" xfId="268"/>
    <cellStyle name="Percent 5 2" xfId="269"/>
    <cellStyle name="Percent 5 2 2" xfId="270"/>
    <cellStyle name="Percent 5 3" xfId="271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Total 2 2 10" xfId="1061"/>
    <cellStyle name="Total 2 2 11" xfId="1062"/>
    <cellStyle name="Total 2 2 12" xfId="1063"/>
    <cellStyle name="Total 2 2 13" xfId="1064"/>
    <cellStyle name="Total 2 2 14" xfId="1065"/>
    <cellStyle name="Total 2 2 15" xfId="1066"/>
    <cellStyle name="Total 2 2 16" xfId="1067"/>
    <cellStyle name="Total 2 2 17" xfId="1068"/>
    <cellStyle name="Total 2 2 18" xfId="1069"/>
    <cellStyle name="Total 2 2 19" xfId="1070"/>
    <cellStyle name="Total 2 2 2" xfId="1071"/>
    <cellStyle name="Total 2 2 20" xfId="1072"/>
    <cellStyle name="Total 2 2 21" xfId="1073"/>
    <cellStyle name="Total 2 2 22" xfId="1074"/>
    <cellStyle name="Total 2 2 23" xfId="1075"/>
    <cellStyle name="Total 2 2 24" xfId="1076"/>
    <cellStyle name="Total 2 2 25" xfId="1077"/>
    <cellStyle name="Total 2 2 26" xfId="1078"/>
    <cellStyle name="Total 2 2 27" xfId="1079"/>
    <cellStyle name="Total 2 2 28" xfId="1080"/>
    <cellStyle name="Total 2 2 29" xfId="1081"/>
    <cellStyle name="Total 2 2 3" xfId="1082"/>
    <cellStyle name="Total 2 2 30" xfId="1083"/>
    <cellStyle name="Total 2 2 31" xfId="1084"/>
    <cellStyle name="Total 2 2 32" xfId="1085"/>
    <cellStyle name="Total 2 2 33" xfId="1086"/>
    <cellStyle name="Total 2 2 34" xfId="1087"/>
    <cellStyle name="Total 2 2 4" xfId="1088"/>
    <cellStyle name="Total 2 2 5" xfId="1089"/>
    <cellStyle name="Total 2 2 6" xfId="1090"/>
    <cellStyle name="Total 2 2 7" xfId="1091"/>
    <cellStyle name="Total 2 2 8" xfId="1092"/>
    <cellStyle name="Total 2 2 9" xfId="1093"/>
    <cellStyle name="Warning Text" xfId="24" builtinId="11" customBuiltin="1"/>
    <cellStyle name="Warning Text 2" xfId="68"/>
    <cellStyle name="Warning Text 2 2" xfId="159"/>
    <cellStyle name="Акцент1 10" xfId="1094"/>
    <cellStyle name="Акцент1 11" xfId="1095"/>
    <cellStyle name="Акцент1 12" xfId="1096"/>
    <cellStyle name="Акцент1 13" xfId="1097"/>
    <cellStyle name="Акцент1 14" xfId="1098"/>
    <cellStyle name="Акцент1 15" xfId="1099"/>
    <cellStyle name="Акцент1 16" xfId="1100"/>
    <cellStyle name="Акцент1 17" xfId="1101"/>
    <cellStyle name="Акцент1 18" xfId="1102"/>
    <cellStyle name="Акцент1 19" xfId="1103"/>
    <cellStyle name="Акцент1 2" xfId="1104"/>
    <cellStyle name="Акцент1 20" xfId="1105"/>
    <cellStyle name="Акцент1 21" xfId="1106"/>
    <cellStyle name="Акцент1 22" xfId="1107"/>
    <cellStyle name="Акцент1 23" xfId="1108"/>
    <cellStyle name="Акцент1 24" xfId="1109"/>
    <cellStyle name="Акцент1 25" xfId="1110"/>
    <cellStyle name="Акцент1 26" xfId="1111"/>
    <cellStyle name="Акцент1 27" xfId="1112"/>
    <cellStyle name="Акцент1 28" xfId="1113"/>
    <cellStyle name="Акцент1 29" xfId="1114"/>
    <cellStyle name="Акцент1 3" xfId="1115"/>
    <cellStyle name="Акцент1 30" xfId="1116"/>
    <cellStyle name="Акцент1 31" xfId="1117"/>
    <cellStyle name="Акцент1 32" xfId="1118"/>
    <cellStyle name="Акцент1 33" xfId="1119"/>
    <cellStyle name="Акцент1 34" xfId="1120"/>
    <cellStyle name="Акцент1 35" xfId="1121"/>
    <cellStyle name="Акцент1 36" xfId="1122"/>
    <cellStyle name="Акцент1 4" xfId="1123"/>
    <cellStyle name="Акцент1 5" xfId="1124"/>
    <cellStyle name="Акцент1 6" xfId="1125"/>
    <cellStyle name="Акцент1 7" xfId="1126"/>
    <cellStyle name="Акцент1 8" xfId="1127"/>
    <cellStyle name="Акцент1 9" xfId="1128"/>
    <cellStyle name="Акцент2 10" xfId="1129"/>
    <cellStyle name="Акцент2 11" xfId="1130"/>
    <cellStyle name="Акцент2 12" xfId="1131"/>
    <cellStyle name="Акцент2 13" xfId="1132"/>
    <cellStyle name="Акцент2 14" xfId="1133"/>
    <cellStyle name="Акцент2 15" xfId="1134"/>
    <cellStyle name="Акцент2 16" xfId="1135"/>
    <cellStyle name="Акцент2 17" xfId="1136"/>
    <cellStyle name="Акцент2 18" xfId="1137"/>
    <cellStyle name="Акцент2 19" xfId="1138"/>
    <cellStyle name="Акцент2 2" xfId="1139"/>
    <cellStyle name="Акцент2 20" xfId="1140"/>
    <cellStyle name="Акцент2 21" xfId="1141"/>
    <cellStyle name="Акцент2 22" xfId="1142"/>
    <cellStyle name="Акцент2 23" xfId="1143"/>
    <cellStyle name="Акцент2 24" xfId="1144"/>
    <cellStyle name="Акцент2 25" xfId="1145"/>
    <cellStyle name="Акцент2 26" xfId="1146"/>
    <cellStyle name="Акцент2 27" xfId="1147"/>
    <cellStyle name="Акцент2 28" xfId="1148"/>
    <cellStyle name="Акцент2 29" xfId="1149"/>
    <cellStyle name="Акцент2 3" xfId="1150"/>
    <cellStyle name="Акцент2 30" xfId="1151"/>
    <cellStyle name="Акцент2 31" xfId="1152"/>
    <cellStyle name="Акцент2 32" xfId="1153"/>
    <cellStyle name="Акцент2 33" xfId="1154"/>
    <cellStyle name="Акцент2 34" xfId="1155"/>
    <cellStyle name="Акцент2 35" xfId="1156"/>
    <cellStyle name="Акцент2 36" xfId="1157"/>
    <cellStyle name="Акцент2 4" xfId="1158"/>
    <cellStyle name="Акцент2 5" xfId="1159"/>
    <cellStyle name="Акцент2 6" xfId="1160"/>
    <cellStyle name="Акцент2 7" xfId="1161"/>
    <cellStyle name="Акцент2 8" xfId="1162"/>
    <cellStyle name="Акцент2 9" xfId="1163"/>
    <cellStyle name="Акцент3 10" xfId="1164"/>
    <cellStyle name="Акцент3 11" xfId="1165"/>
    <cellStyle name="Акцент3 12" xfId="1166"/>
    <cellStyle name="Акцент3 13" xfId="1167"/>
    <cellStyle name="Акцент3 14" xfId="1168"/>
    <cellStyle name="Акцент3 15" xfId="1169"/>
    <cellStyle name="Акцент3 16" xfId="1170"/>
    <cellStyle name="Акцент3 17" xfId="1171"/>
    <cellStyle name="Акцент3 18" xfId="1172"/>
    <cellStyle name="Акцент3 19" xfId="1173"/>
    <cellStyle name="Акцент3 2" xfId="1174"/>
    <cellStyle name="Акцент3 20" xfId="1175"/>
    <cellStyle name="Акцент3 21" xfId="1176"/>
    <cellStyle name="Акцент3 22" xfId="1177"/>
    <cellStyle name="Акцент3 23" xfId="1178"/>
    <cellStyle name="Акцент3 24" xfId="1179"/>
    <cellStyle name="Акцент3 25" xfId="1180"/>
    <cellStyle name="Акцент3 26" xfId="1181"/>
    <cellStyle name="Акцент3 27" xfId="1182"/>
    <cellStyle name="Акцент3 28" xfId="1183"/>
    <cellStyle name="Акцент3 29" xfId="1184"/>
    <cellStyle name="Акцент3 3" xfId="1185"/>
    <cellStyle name="Акцент3 30" xfId="1186"/>
    <cellStyle name="Акцент3 31" xfId="1187"/>
    <cellStyle name="Акцент3 32" xfId="1188"/>
    <cellStyle name="Акцент3 33" xfId="1189"/>
    <cellStyle name="Акцент3 34" xfId="1190"/>
    <cellStyle name="Акцент3 35" xfId="1191"/>
    <cellStyle name="Акцент3 36" xfId="1192"/>
    <cellStyle name="Акцент3 4" xfId="1193"/>
    <cellStyle name="Акцент3 5" xfId="1194"/>
    <cellStyle name="Акцент3 6" xfId="1195"/>
    <cellStyle name="Акцент3 7" xfId="1196"/>
    <cellStyle name="Акцент3 8" xfId="1197"/>
    <cellStyle name="Акцент3 9" xfId="1198"/>
    <cellStyle name="Акцент4 10" xfId="1199"/>
    <cellStyle name="Акцент4 11" xfId="1200"/>
    <cellStyle name="Акцент4 12" xfId="1201"/>
    <cellStyle name="Акцент4 13" xfId="1202"/>
    <cellStyle name="Акцент4 14" xfId="1203"/>
    <cellStyle name="Акцент4 15" xfId="1204"/>
    <cellStyle name="Акцент4 16" xfId="1205"/>
    <cellStyle name="Акцент4 17" xfId="1206"/>
    <cellStyle name="Акцент4 18" xfId="1207"/>
    <cellStyle name="Акцент4 19" xfId="1208"/>
    <cellStyle name="Акцент4 2" xfId="1209"/>
    <cellStyle name="Акцент4 20" xfId="1210"/>
    <cellStyle name="Акцент4 21" xfId="1211"/>
    <cellStyle name="Акцент4 22" xfId="1212"/>
    <cellStyle name="Акцент4 23" xfId="1213"/>
    <cellStyle name="Акцент4 24" xfId="1214"/>
    <cellStyle name="Акцент4 25" xfId="1215"/>
    <cellStyle name="Акцент4 26" xfId="1216"/>
    <cellStyle name="Акцент4 27" xfId="1217"/>
    <cellStyle name="Акцент4 28" xfId="1218"/>
    <cellStyle name="Акцент4 29" xfId="1219"/>
    <cellStyle name="Акцент4 3" xfId="1220"/>
    <cellStyle name="Акцент4 30" xfId="1221"/>
    <cellStyle name="Акцент4 31" xfId="1222"/>
    <cellStyle name="Акцент4 32" xfId="1223"/>
    <cellStyle name="Акцент4 33" xfId="1224"/>
    <cellStyle name="Акцент4 34" xfId="1225"/>
    <cellStyle name="Акцент4 35" xfId="1226"/>
    <cellStyle name="Акцент4 36" xfId="1227"/>
    <cellStyle name="Акцент4 4" xfId="1228"/>
    <cellStyle name="Акцент4 5" xfId="1229"/>
    <cellStyle name="Акцент4 6" xfId="1230"/>
    <cellStyle name="Акцент4 7" xfId="1231"/>
    <cellStyle name="Акцент4 8" xfId="1232"/>
    <cellStyle name="Акцент4 9" xfId="1233"/>
    <cellStyle name="Акцент5 10" xfId="1234"/>
    <cellStyle name="Акцент5 11" xfId="1235"/>
    <cellStyle name="Акцент5 12" xfId="1236"/>
    <cellStyle name="Акцент5 13" xfId="1237"/>
    <cellStyle name="Акцент5 14" xfId="1238"/>
    <cellStyle name="Акцент5 15" xfId="1239"/>
    <cellStyle name="Акцент5 16" xfId="1240"/>
    <cellStyle name="Акцент5 17" xfId="1241"/>
    <cellStyle name="Акцент5 18" xfId="1242"/>
    <cellStyle name="Акцент5 19" xfId="1243"/>
    <cellStyle name="Акцент5 2" xfId="1244"/>
    <cellStyle name="Акцент5 20" xfId="1245"/>
    <cellStyle name="Акцент5 21" xfId="1246"/>
    <cellStyle name="Акцент5 22" xfId="1247"/>
    <cellStyle name="Акцент5 23" xfId="1248"/>
    <cellStyle name="Акцент5 24" xfId="1249"/>
    <cellStyle name="Акцент5 25" xfId="1250"/>
    <cellStyle name="Акцент5 26" xfId="1251"/>
    <cellStyle name="Акцент5 27" xfId="1252"/>
    <cellStyle name="Акцент5 28" xfId="1253"/>
    <cellStyle name="Акцент5 29" xfId="1254"/>
    <cellStyle name="Акцент5 3" xfId="1255"/>
    <cellStyle name="Акцент5 30" xfId="1256"/>
    <cellStyle name="Акцент5 31" xfId="1257"/>
    <cellStyle name="Акцент5 32" xfId="1258"/>
    <cellStyle name="Акцент5 33" xfId="1259"/>
    <cellStyle name="Акцент5 34" xfId="1260"/>
    <cellStyle name="Акцент5 35" xfId="1261"/>
    <cellStyle name="Акцент5 36" xfId="1262"/>
    <cellStyle name="Акцент5 4" xfId="1263"/>
    <cellStyle name="Акцент5 5" xfId="1264"/>
    <cellStyle name="Акцент5 6" xfId="1265"/>
    <cellStyle name="Акцент5 7" xfId="1266"/>
    <cellStyle name="Акцент5 8" xfId="1267"/>
    <cellStyle name="Акцент5 9" xfId="1268"/>
    <cellStyle name="Акцент6 10" xfId="1269"/>
    <cellStyle name="Акцент6 11" xfId="1270"/>
    <cellStyle name="Акцент6 12" xfId="1271"/>
    <cellStyle name="Акцент6 13" xfId="1272"/>
    <cellStyle name="Акцент6 14" xfId="1273"/>
    <cellStyle name="Акцент6 15" xfId="1274"/>
    <cellStyle name="Акцент6 16" xfId="1275"/>
    <cellStyle name="Акцент6 17" xfId="1276"/>
    <cellStyle name="Акцент6 18" xfId="1277"/>
    <cellStyle name="Акцент6 19" xfId="1278"/>
    <cellStyle name="Акцент6 2" xfId="1279"/>
    <cellStyle name="Акцент6 20" xfId="1280"/>
    <cellStyle name="Акцент6 21" xfId="1281"/>
    <cellStyle name="Акцент6 22" xfId="1282"/>
    <cellStyle name="Акцент6 23" xfId="1283"/>
    <cellStyle name="Акцент6 24" xfId="1284"/>
    <cellStyle name="Акцент6 25" xfId="1285"/>
    <cellStyle name="Акцент6 26" xfId="1286"/>
    <cellStyle name="Акцент6 27" xfId="1287"/>
    <cellStyle name="Акцент6 28" xfId="1288"/>
    <cellStyle name="Акцент6 29" xfId="1289"/>
    <cellStyle name="Акцент6 3" xfId="1290"/>
    <cellStyle name="Акцент6 30" xfId="1291"/>
    <cellStyle name="Акцент6 31" xfId="1292"/>
    <cellStyle name="Акцент6 32" xfId="1293"/>
    <cellStyle name="Акцент6 33" xfId="1294"/>
    <cellStyle name="Акцент6 34" xfId="1295"/>
    <cellStyle name="Акцент6 35" xfId="1296"/>
    <cellStyle name="Акцент6 36" xfId="1297"/>
    <cellStyle name="Акцент6 4" xfId="1298"/>
    <cellStyle name="Акцент6 5" xfId="1299"/>
    <cellStyle name="Акцент6 6" xfId="1300"/>
    <cellStyle name="Акцент6 7" xfId="1301"/>
    <cellStyle name="Акцент6 8" xfId="1302"/>
    <cellStyle name="Акцент6 9" xfId="1303"/>
    <cellStyle name="Беззащитный" xfId="272"/>
    <cellStyle name="Ввод  10" xfId="1304"/>
    <cellStyle name="Ввод  11" xfId="1305"/>
    <cellStyle name="Ввод  12" xfId="1306"/>
    <cellStyle name="Ввод  13" xfId="1307"/>
    <cellStyle name="Ввод  14" xfId="1308"/>
    <cellStyle name="Ввод  15" xfId="1309"/>
    <cellStyle name="Ввод  16" xfId="1310"/>
    <cellStyle name="Ввод  17" xfId="1311"/>
    <cellStyle name="Ввод  18" xfId="1312"/>
    <cellStyle name="Ввод  19" xfId="1313"/>
    <cellStyle name="Ввод  2" xfId="1314"/>
    <cellStyle name="Ввод  20" xfId="1315"/>
    <cellStyle name="Ввод  21" xfId="1316"/>
    <cellStyle name="Ввод  22" xfId="1317"/>
    <cellStyle name="Ввод  23" xfId="1318"/>
    <cellStyle name="Ввод  24" xfId="1319"/>
    <cellStyle name="Ввод  25" xfId="1320"/>
    <cellStyle name="Ввод  26" xfId="1321"/>
    <cellStyle name="Ввод  27" xfId="1322"/>
    <cellStyle name="Ввод  28" xfId="1323"/>
    <cellStyle name="Ввод  29" xfId="1324"/>
    <cellStyle name="Ввод  3" xfId="1325"/>
    <cellStyle name="Ввод  30" xfId="1326"/>
    <cellStyle name="Ввод  31" xfId="1327"/>
    <cellStyle name="Ввод  32" xfId="1328"/>
    <cellStyle name="Ввод  33" xfId="1329"/>
    <cellStyle name="Ввод  34" xfId="1330"/>
    <cellStyle name="Ввод  35" xfId="1331"/>
    <cellStyle name="Ввод  36" xfId="1332"/>
    <cellStyle name="Ввод  4" xfId="1333"/>
    <cellStyle name="Ввод  5" xfId="1334"/>
    <cellStyle name="Ввод  6" xfId="1335"/>
    <cellStyle name="Ввод  7" xfId="1336"/>
    <cellStyle name="Ввод  8" xfId="1337"/>
    <cellStyle name="Ввод  9" xfId="1338"/>
    <cellStyle name="Вывод 10" xfId="1339"/>
    <cellStyle name="Вывод 11" xfId="1340"/>
    <cellStyle name="Вывод 12" xfId="1341"/>
    <cellStyle name="Вывод 13" xfId="1342"/>
    <cellStyle name="Вывод 14" xfId="1343"/>
    <cellStyle name="Вывод 15" xfId="1344"/>
    <cellStyle name="Вывод 16" xfId="1345"/>
    <cellStyle name="Вывод 17" xfId="1346"/>
    <cellStyle name="Вывод 18" xfId="1347"/>
    <cellStyle name="Вывод 19" xfId="1348"/>
    <cellStyle name="Вывод 2" xfId="1349"/>
    <cellStyle name="Вывод 20" xfId="1350"/>
    <cellStyle name="Вывод 21" xfId="1351"/>
    <cellStyle name="Вывод 22" xfId="1352"/>
    <cellStyle name="Вывод 23" xfId="1353"/>
    <cellStyle name="Вывод 24" xfId="1354"/>
    <cellStyle name="Вывод 25" xfId="1355"/>
    <cellStyle name="Вывод 26" xfId="1356"/>
    <cellStyle name="Вывод 27" xfId="1357"/>
    <cellStyle name="Вывод 28" xfId="1358"/>
    <cellStyle name="Вывод 29" xfId="1359"/>
    <cellStyle name="Вывод 3" xfId="1360"/>
    <cellStyle name="Вывод 30" xfId="1361"/>
    <cellStyle name="Вывод 31" xfId="1362"/>
    <cellStyle name="Вывод 32" xfId="1363"/>
    <cellStyle name="Вывод 33" xfId="1364"/>
    <cellStyle name="Вывод 34" xfId="1365"/>
    <cellStyle name="Вывод 35" xfId="1366"/>
    <cellStyle name="Вывод 36" xfId="1367"/>
    <cellStyle name="Вывод 4" xfId="1368"/>
    <cellStyle name="Вывод 5" xfId="1369"/>
    <cellStyle name="Вывод 6" xfId="1370"/>
    <cellStyle name="Вывод 7" xfId="1371"/>
    <cellStyle name="Вывод 8" xfId="1372"/>
    <cellStyle name="Вывод 9" xfId="1373"/>
    <cellStyle name="Вычисление 10" xfId="1374"/>
    <cellStyle name="Вычисление 11" xfId="1375"/>
    <cellStyle name="Вычисление 12" xfId="1376"/>
    <cellStyle name="Вычисление 13" xfId="1377"/>
    <cellStyle name="Вычисление 14" xfId="1378"/>
    <cellStyle name="Вычисление 15" xfId="1379"/>
    <cellStyle name="Вычисление 16" xfId="1380"/>
    <cellStyle name="Вычисление 17" xfId="1381"/>
    <cellStyle name="Вычисление 18" xfId="1382"/>
    <cellStyle name="Вычисление 19" xfId="1383"/>
    <cellStyle name="Вычисление 2" xfId="1384"/>
    <cellStyle name="Вычисление 20" xfId="1385"/>
    <cellStyle name="Вычисление 21" xfId="1386"/>
    <cellStyle name="Вычисление 22" xfId="1387"/>
    <cellStyle name="Вычисление 23" xfId="1388"/>
    <cellStyle name="Вычисление 24" xfId="1389"/>
    <cellStyle name="Вычисление 25" xfId="1390"/>
    <cellStyle name="Вычисление 26" xfId="1391"/>
    <cellStyle name="Вычисление 27" xfId="1392"/>
    <cellStyle name="Вычисление 28" xfId="1393"/>
    <cellStyle name="Вычисление 29" xfId="1394"/>
    <cellStyle name="Вычисление 3" xfId="1395"/>
    <cellStyle name="Вычисление 30" xfId="1396"/>
    <cellStyle name="Вычисление 31" xfId="1397"/>
    <cellStyle name="Вычисление 32" xfId="1398"/>
    <cellStyle name="Вычисление 33" xfId="1399"/>
    <cellStyle name="Вычисление 34" xfId="1400"/>
    <cellStyle name="Вычисление 35" xfId="1401"/>
    <cellStyle name="Вычисление 36" xfId="1402"/>
    <cellStyle name="Вычисление 4" xfId="1403"/>
    <cellStyle name="Вычисление 5" xfId="1404"/>
    <cellStyle name="Вычисление 6" xfId="1405"/>
    <cellStyle name="Вычисление 7" xfId="1406"/>
    <cellStyle name="Вычисление 8" xfId="1407"/>
    <cellStyle name="Вычисление 9" xfId="1408"/>
    <cellStyle name="Заголовок 1 10" xfId="1409"/>
    <cellStyle name="Заголовок 1 11" xfId="1410"/>
    <cellStyle name="Заголовок 1 12" xfId="1411"/>
    <cellStyle name="Заголовок 1 13" xfId="1412"/>
    <cellStyle name="Заголовок 1 14" xfId="1413"/>
    <cellStyle name="Заголовок 1 15" xfId="1414"/>
    <cellStyle name="Заголовок 1 16" xfId="1415"/>
    <cellStyle name="Заголовок 1 17" xfId="1416"/>
    <cellStyle name="Заголовок 1 18" xfId="1417"/>
    <cellStyle name="Заголовок 1 19" xfId="1418"/>
    <cellStyle name="Заголовок 1 2" xfId="1419"/>
    <cellStyle name="Заголовок 1 20" xfId="1420"/>
    <cellStyle name="Заголовок 1 21" xfId="1421"/>
    <cellStyle name="Заголовок 1 22" xfId="1422"/>
    <cellStyle name="Заголовок 1 23" xfId="1423"/>
    <cellStyle name="Заголовок 1 24" xfId="1424"/>
    <cellStyle name="Заголовок 1 25" xfId="1425"/>
    <cellStyle name="Заголовок 1 26" xfId="1426"/>
    <cellStyle name="Заголовок 1 27" xfId="1427"/>
    <cellStyle name="Заголовок 1 28" xfId="1428"/>
    <cellStyle name="Заголовок 1 29" xfId="1429"/>
    <cellStyle name="Заголовок 1 3" xfId="1430"/>
    <cellStyle name="Заголовок 1 30" xfId="1431"/>
    <cellStyle name="Заголовок 1 31" xfId="1432"/>
    <cellStyle name="Заголовок 1 32" xfId="1433"/>
    <cellStyle name="Заголовок 1 33" xfId="1434"/>
    <cellStyle name="Заголовок 1 34" xfId="1435"/>
    <cellStyle name="Заголовок 1 35" xfId="1436"/>
    <cellStyle name="Заголовок 1 36" xfId="1437"/>
    <cellStyle name="Заголовок 1 4" xfId="1438"/>
    <cellStyle name="Заголовок 1 5" xfId="1439"/>
    <cellStyle name="Заголовок 1 6" xfId="1440"/>
    <cellStyle name="Заголовок 1 7" xfId="1441"/>
    <cellStyle name="Заголовок 1 8" xfId="1442"/>
    <cellStyle name="Заголовок 1 9" xfId="1443"/>
    <cellStyle name="Заголовок 2 10" xfId="1444"/>
    <cellStyle name="Заголовок 2 11" xfId="1445"/>
    <cellStyle name="Заголовок 2 12" xfId="1446"/>
    <cellStyle name="Заголовок 2 13" xfId="1447"/>
    <cellStyle name="Заголовок 2 14" xfId="1448"/>
    <cellStyle name="Заголовок 2 15" xfId="1449"/>
    <cellStyle name="Заголовок 2 16" xfId="1450"/>
    <cellStyle name="Заголовок 2 17" xfId="1451"/>
    <cellStyle name="Заголовок 2 18" xfId="1452"/>
    <cellStyle name="Заголовок 2 19" xfId="1453"/>
    <cellStyle name="Заголовок 2 2" xfId="1454"/>
    <cellStyle name="Заголовок 2 20" xfId="1455"/>
    <cellStyle name="Заголовок 2 21" xfId="1456"/>
    <cellStyle name="Заголовок 2 22" xfId="1457"/>
    <cellStyle name="Заголовок 2 23" xfId="1458"/>
    <cellStyle name="Заголовок 2 24" xfId="1459"/>
    <cellStyle name="Заголовок 2 25" xfId="1460"/>
    <cellStyle name="Заголовок 2 26" xfId="1461"/>
    <cellStyle name="Заголовок 2 27" xfId="1462"/>
    <cellStyle name="Заголовок 2 28" xfId="1463"/>
    <cellStyle name="Заголовок 2 29" xfId="1464"/>
    <cellStyle name="Заголовок 2 3" xfId="1465"/>
    <cellStyle name="Заголовок 2 30" xfId="1466"/>
    <cellStyle name="Заголовок 2 31" xfId="1467"/>
    <cellStyle name="Заголовок 2 32" xfId="1468"/>
    <cellStyle name="Заголовок 2 33" xfId="1469"/>
    <cellStyle name="Заголовок 2 34" xfId="1470"/>
    <cellStyle name="Заголовок 2 35" xfId="1471"/>
    <cellStyle name="Заголовок 2 36" xfId="1472"/>
    <cellStyle name="Заголовок 2 4" xfId="1473"/>
    <cellStyle name="Заголовок 2 5" xfId="1474"/>
    <cellStyle name="Заголовок 2 6" xfId="1475"/>
    <cellStyle name="Заголовок 2 7" xfId="1476"/>
    <cellStyle name="Заголовок 2 8" xfId="1477"/>
    <cellStyle name="Заголовок 2 9" xfId="1478"/>
    <cellStyle name="Заголовок 3 10" xfId="1479"/>
    <cellStyle name="Заголовок 3 11" xfId="1480"/>
    <cellStyle name="Заголовок 3 12" xfId="1481"/>
    <cellStyle name="Заголовок 3 13" xfId="1482"/>
    <cellStyle name="Заголовок 3 14" xfId="1483"/>
    <cellStyle name="Заголовок 3 15" xfId="1484"/>
    <cellStyle name="Заголовок 3 16" xfId="1485"/>
    <cellStyle name="Заголовок 3 17" xfId="1486"/>
    <cellStyle name="Заголовок 3 18" xfId="1487"/>
    <cellStyle name="Заголовок 3 19" xfId="1488"/>
    <cellStyle name="Заголовок 3 2" xfId="1489"/>
    <cellStyle name="Заголовок 3 20" xfId="1490"/>
    <cellStyle name="Заголовок 3 21" xfId="1491"/>
    <cellStyle name="Заголовок 3 22" xfId="1492"/>
    <cellStyle name="Заголовок 3 23" xfId="1493"/>
    <cellStyle name="Заголовок 3 24" xfId="1494"/>
    <cellStyle name="Заголовок 3 25" xfId="1495"/>
    <cellStyle name="Заголовок 3 26" xfId="1496"/>
    <cellStyle name="Заголовок 3 27" xfId="1497"/>
    <cellStyle name="Заголовок 3 28" xfId="1498"/>
    <cellStyle name="Заголовок 3 29" xfId="1499"/>
    <cellStyle name="Заголовок 3 3" xfId="1500"/>
    <cellStyle name="Заголовок 3 30" xfId="1501"/>
    <cellStyle name="Заголовок 3 31" xfId="1502"/>
    <cellStyle name="Заголовок 3 32" xfId="1503"/>
    <cellStyle name="Заголовок 3 33" xfId="1504"/>
    <cellStyle name="Заголовок 3 34" xfId="1505"/>
    <cellStyle name="Заголовок 3 35" xfId="1506"/>
    <cellStyle name="Заголовок 3 36" xfId="1507"/>
    <cellStyle name="Заголовок 3 4" xfId="1508"/>
    <cellStyle name="Заголовок 3 5" xfId="1509"/>
    <cellStyle name="Заголовок 3 6" xfId="1510"/>
    <cellStyle name="Заголовок 3 7" xfId="1511"/>
    <cellStyle name="Заголовок 3 8" xfId="1512"/>
    <cellStyle name="Заголовок 3 9" xfId="1513"/>
    <cellStyle name="Заголовок 4 10" xfId="1514"/>
    <cellStyle name="Заголовок 4 11" xfId="1515"/>
    <cellStyle name="Заголовок 4 12" xfId="1516"/>
    <cellStyle name="Заголовок 4 13" xfId="1517"/>
    <cellStyle name="Заголовок 4 14" xfId="1518"/>
    <cellStyle name="Заголовок 4 15" xfId="1519"/>
    <cellStyle name="Заголовок 4 16" xfId="1520"/>
    <cellStyle name="Заголовок 4 17" xfId="1521"/>
    <cellStyle name="Заголовок 4 18" xfId="1522"/>
    <cellStyle name="Заголовок 4 19" xfId="1523"/>
    <cellStyle name="Заголовок 4 2" xfId="1524"/>
    <cellStyle name="Заголовок 4 20" xfId="1525"/>
    <cellStyle name="Заголовок 4 21" xfId="1526"/>
    <cellStyle name="Заголовок 4 22" xfId="1527"/>
    <cellStyle name="Заголовок 4 23" xfId="1528"/>
    <cellStyle name="Заголовок 4 24" xfId="1529"/>
    <cellStyle name="Заголовок 4 25" xfId="1530"/>
    <cellStyle name="Заголовок 4 26" xfId="1531"/>
    <cellStyle name="Заголовок 4 27" xfId="1532"/>
    <cellStyle name="Заголовок 4 28" xfId="1533"/>
    <cellStyle name="Заголовок 4 29" xfId="1534"/>
    <cellStyle name="Заголовок 4 3" xfId="1535"/>
    <cellStyle name="Заголовок 4 30" xfId="1536"/>
    <cellStyle name="Заголовок 4 31" xfId="1537"/>
    <cellStyle name="Заголовок 4 32" xfId="1538"/>
    <cellStyle name="Заголовок 4 33" xfId="1539"/>
    <cellStyle name="Заголовок 4 34" xfId="1540"/>
    <cellStyle name="Заголовок 4 35" xfId="1541"/>
    <cellStyle name="Заголовок 4 36" xfId="1542"/>
    <cellStyle name="Заголовок 4 4" xfId="1543"/>
    <cellStyle name="Заголовок 4 5" xfId="1544"/>
    <cellStyle name="Заголовок 4 6" xfId="1545"/>
    <cellStyle name="Заголовок 4 7" xfId="1546"/>
    <cellStyle name="Заголовок 4 8" xfId="1547"/>
    <cellStyle name="Заголовок 4 9" xfId="1548"/>
    <cellStyle name="Защитный" xfId="273"/>
    <cellStyle name="Итог 10" xfId="1549"/>
    <cellStyle name="Итог 11" xfId="1550"/>
    <cellStyle name="Итог 12" xfId="1551"/>
    <cellStyle name="Итог 13" xfId="1552"/>
    <cellStyle name="Итог 14" xfId="1553"/>
    <cellStyle name="Итог 15" xfId="1554"/>
    <cellStyle name="Итог 16" xfId="1555"/>
    <cellStyle name="Итог 17" xfId="1556"/>
    <cellStyle name="Итог 18" xfId="1557"/>
    <cellStyle name="Итог 19" xfId="1558"/>
    <cellStyle name="Итог 2" xfId="1559"/>
    <cellStyle name="Итог 20" xfId="1560"/>
    <cellStyle name="Итог 21" xfId="1561"/>
    <cellStyle name="Итог 22" xfId="1562"/>
    <cellStyle name="Итог 23" xfId="1563"/>
    <cellStyle name="Итог 24" xfId="1564"/>
    <cellStyle name="Итог 25" xfId="1565"/>
    <cellStyle name="Итог 26" xfId="1566"/>
    <cellStyle name="Итог 27" xfId="1567"/>
    <cellStyle name="Итог 28" xfId="1568"/>
    <cellStyle name="Итог 29" xfId="1569"/>
    <cellStyle name="Итог 3" xfId="1570"/>
    <cellStyle name="Итог 30" xfId="1571"/>
    <cellStyle name="Итог 31" xfId="1572"/>
    <cellStyle name="Итог 32" xfId="1573"/>
    <cellStyle name="Итог 33" xfId="1574"/>
    <cellStyle name="Итог 34" xfId="1575"/>
    <cellStyle name="Итог 35" xfId="1576"/>
    <cellStyle name="Итог 36" xfId="1577"/>
    <cellStyle name="Итог 4" xfId="1578"/>
    <cellStyle name="Итог 5" xfId="1579"/>
    <cellStyle name="Итог 6" xfId="1580"/>
    <cellStyle name="Итог 7" xfId="1581"/>
    <cellStyle name="Итог 8" xfId="1582"/>
    <cellStyle name="Итог 9" xfId="1583"/>
    <cellStyle name="Контрольная ячейка 10" xfId="1584"/>
    <cellStyle name="Контрольная ячейка 11" xfId="1585"/>
    <cellStyle name="Контрольная ячейка 12" xfId="1586"/>
    <cellStyle name="Контрольная ячейка 13" xfId="1587"/>
    <cellStyle name="Контрольная ячейка 14" xfId="1588"/>
    <cellStyle name="Контрольная ячейка 15" xfId="1589"/>
    <cellStyle name="Контрольная ячейка 16" xfId="1590"/>
    <cellStyle name="Контрольная ячейка 17" xfId="1591"/>
    <cellStyle name="Контрольная ячейка 18" xfId="1592"/>
    <cellStyle name="Контрольная ячейка 19" xfId="1593"/>
    <cellStyle name="Контрольная ячейка 2" xfId="1594"/>
    <cellStyle name="Контрольная ячейка 20" xfId="1595"/>
    <cellStyle name="Контрольная ячейка 21" xfId="1596"/>
    <cellStyle name="Контрольная ячейка 22" xfId="1597"/>
    <cellStyle name="Контрольная ячейка 23" xfId="1598"/>
    <cellStyle name="Контрольная ячейка 24" xfId="1599"/>
    <cellStyle name="Контрольная ячейка 25" xfId="1600"/>
    <cellStyle name="Контрольная ячейка 26" xfId="1601"/>
    <cellStyle name="Контрольная ячейка 27" xfId="1602"/>
    <cellStyle name="Контрольная ячейка 28" xfId="1603"/>
    <cellStyle name="Контрольная ячейка 29" xfId="1604"/>
    <cellStyle name="Контрольная ячейка 3" xfId="1605"/>
    <cellStyle name="Контрольная ячейка 30" xfId="1606"/>
    <cellStyle name="Контрольная ячейка 31" xfId="1607"/>
    <cellStyle name="Контрольная ячейка 32" xfId="1608"/>
    <cellStyle name="Контрольная ячейка 33" xfId="1609"/>
    <cellStyle name="Контрольная ячейка 34" xfId="1610"/>
    <cellStyle name="Контрольная ячейка 35" xfId="1611"/>
    <cellStyle name="Контрольная ячейка 36" xfId="1612"/>
    <cellStyle name="Контрольная ячейка 4" xfId="1613"/>
    <cellStyle name="Контрольная ячейка 5" xfId="1614"/>
    <cellStyle name="Контрольная ячейка 6" xfId="1615"/>
    <cellStyle name="Контрольная ячейка 7" xfId="1616"/>
    <cellStyle name="Контрольная ячейка 8" xfId="1617"/>
    <cellStyle name="Контрольная ячейка 9" xfId="1618"/>
    <cellStyle name="Нейтральный 10" xfId="1619"/>
    <cellStyle name="Нейтральный 11" xfId="1620"/>
    <cellStyle name="Нейтральный 12" xfId="1621"/>
    <cellStyle name="Нейтральный 13" xfId="1622"/>
    <cellStyle name="Нейтральный 14" xfId="1623"/>
    <cellStyle name="Нейтральный 15" xfId="1624"/>
    <cellStyle name="Нейтральный 16" xfId="1625"/>
    <cellStyle name="Нейтральный 17" xfId="1626"/>
    <cellStyle name="Нейтральный 18" xfId="1627"/>
    <cellStyle name="Нейтральный 19" xfId="1628"/>
    <cellStyle name="Нейтральный 2" xfId="1629"/>
    <cellStyle name="Нейтральный 20" xfId="1630"/>
    <cellStyle name="Нейтральный 21" xfId="1631"/>
    <cellStyle name="Нейтральный 22" xfId="1632"/>
    <cellStyle name="Нейтральный 23" xfId="1633"/>
    <cellStyle name="Нейтральный 24" xfId="1634"/>
    <cellStyle name="Нейтральный 25" xfId="1635"/>
    <cellStyle name="Нейтральный 26" xfId="1636"/>
    <cellStyle name="Нейтральный 27" xfId="1637"/>
    <cellStyle name="Нейтральный 28" xfId="1638"/>
    <cellStyle name="Нейтральный 29" xfId="1639"/>
    <cellStyle name="Нейтральный 3" xfId="1640"/>
    <cellStyle name="Нейтральный 30" xfId="1641"/>
    <cellStyle name="Нейтральный 31" xfId="1642"/>
    <cellStyle name="Нейтральный 32" xfId="1643"/>
    <cellStyle name="Нейтральный 33" xfId="1644"/>
    <cellStyle name="Нейтральный 34" xfId="1645"/>
    <cellStyle name="Нейтральный 35" xfId="1646"/>
    <cellStyle name="Нейтральный 36" xfId="1647"/>
    <cellStyle name="Нейтральный 4" xfId="1648"/>
    <cellStyle name="Нейтральный 5" xfId="1649"/>
    <cellStyle name="Нейтральный 6" xfId="1650"/>
    <cellStyle name="Нейтральный 7" xfId="1651"/>
    <cellStyle name="Нейтральный 8" xfId="1652"/>
    <cellStyle name="Нейтральный 9" xfId="1653"/>
    <cellStyle name="Обычный 13" xfId="1654"/>
    <cellStyle name="Обычный 14" xfId="1655"/>
    <cellStyle name="Обычный 15" xfId="1656"/>
    <cellStyle name="Обычный 16" xfId="1657"/>
    <cellStyle name="Обычный 17" xfId="1658"/>
    <cellStyle name="Обычный 18" xfId="1659"/>
    <cellStyle name="Обычный 19" xfId="1660"/>
    <cellStyle name="Обычный 2" xfId="11"/>
    <cellStyle name="Обычный 2 10" xfId="274"/>
    <cellStyle name="Обычный 2 10 2" xfId="1661"/>
    <cellStyle name="Обычный 2 11" xfId="275"/>
    <cellStyle name="Обычный 2 11 2" xfId="1662"/>
    <cellStyle name="Обычный 2 12" xfId="276"/>
    <cellStyle name="Обычный 2 12 2" xfId="1663"/>
    <cellStyle name="Обычный 2 13" xfId="277"/>
    <cellStyle name="Обычный 2 13 2" xfId="1664"/>
    <cellStyle name="Обычный 2 14" xfId="278"/>
    <cellStyle name="Обычный 2 14 2" xfId="1665"/>
    <cellStyle name="Обычный 2 15" xfId="1666"/>
    <cellStyle name="Обычный 2 16" xfId="1667"/>
    <cellStyle name="Обычный 2 17" xfId="1668"/>
    <cellStyle name="Обычный 2 18" xfId="1669"/>
    <cellStyle name="Обычный 2 19" xfId="1670"/>
    <cellStyle name="Обычный 2 2" xfId="161"/>
    <cellStyle name="Обычный 2 2 10" xfId="1671"/>
    <cellStyle name="Обычный 2 2 11" xfId="1672"/>
    <cellStyle name="Обычный 2 2 12" xfId="1673"/>
    <cellStyle name="Обычный 2 2 13" xfId="1674"/>
    <cellStyle name="Обычный 2 2 14" xfId="1675"/>
    <cellStyle name="Обычный 2 2 15" xfId="1676"/>
    <cellStyle name="Обычный 2 2 16" xfId="1677"/>
    <cellStyle name="Обычный 2 2 17" xfId="1678"/>
    <cellStyle name="Обычный 2 2 18" xfId="1679"/>
    <cellStyle name="Обычный 2 2 19" xfId="1680"/>
    <cellStyle name="Обычный 2 2 2" xfId="279"/>
    <cellStyle name="Обычный 2 2 2 2" xfId="1681"/>
    <cellStyle name="Обычный 2 2 20" xfId="1682"/>
    <cellStyle name="Обычный 2 2 21" xfId="1683"/>
    <cellStyle name="Обычный 2 2 22" xfId="1684"/>
    <cellStyle name="Обычный 2 2 23" xfId="1685"/>
    <cellStyle name="Обычный 2 2 24" xfId="1686"/>
    <cellStyle name="Обычный 2 2 25" xfId="1687"/>
    <cellStyle name="Обычный 2 2 26" xfId="1688"/>
    <cellStyle name="Обычный 2 2 27" xfId="1689"/>
    <cellStyle name="Обычный 2 2 28" xfId="1690"/>
    <cellStyle name="Обычный 2 2 29" xfId="1691"/>
    <cellStyle name="Обычный 2 2 3" xfId="280"/>
    <cellStyle name="Обычный 2 2 3 2" xfId="1692"/>
    <cellStyle name="Обычный 2 2 30" xfId="1693"/>
    <cellStyle name="Обычный 2 2 31" xfId="1694"/>
    <cellStyle name="Обычный 2 2 32" xfId="1695"/>
    <cellStyle name="Обычный 2 2 33" xfId="1696"/>
    <cellStyle name="Обычный 2 2 34" xfId="1697"/>
    <cellStyle name="Обычный 2 2 35" xfId="1698"/>
    <cellStyle name="Обычный 2 2 36" xfId="1699"/>
    <cellStyle name="Обычный 2 2 4" xfId="1700"/>
    <cellStyle name="Обычный 2 2 5" xfId="1701"/>
    <cellStyle name="Обычный 2 2 6" xfId="1702"/>
    <cellStyle name="Обычный 2 2 7" xfId="1703"/>
    <cellStyle name="Обычный 2 2 8" xfId="1704"/>
    <cellStyle name="Обычный 2 2 9" xfId="1705"/>
    <cellStyle name="Обычный 2 20" xfId="1706"/>
    <cellStyle name="Обычный 2 21" xfId="1707"/>
    <cellStyle name="Обычный 2 22" xfId="1708"/>
    <cellStyle name="Обычный 2 23" xfId="1709"/>
    <cellStyle name="Обычный 2 24" xfId="1710"/>
    <cellStyle name="Обычный 2 25" xfId="1711"/>
    <cellStyle name="Обычный 2 26" xfId="1712"/>
    <cellStyle name="Обычный 2 27" xfId="1713"/>
    <cellStyle name="Обычный 2 28" xfId="1714"/>
    <cellStyle name="Обычный 2 29" xfId="1715"/>
    <cellStyle name="Обычный 2 3" xfId="160"/>
    <cellStyle name="Обычный 2 30" xfId="1716"/>
    <cellStyle name="Обычный 2 31" xfId="1717"/>
    <cellStyle name="Обычный 2 32" xfId="1718"/>
    <cellStyle name="Обычный 2 33" xfId="1719"/>
    <cellStyle name="Обычный 2 34" xfId="1720"/>
    <cellStyle name="Обычный 2 35" xfId="1721"/>
    <cellStyle name="Обычный 2 36" xfId="1722"/>
    <cellStyle name="Обычный 2 37" xfId="1723"/>
    <cellStyle name="Обычный 2 4" xfId="281"/>
    <cellStyle name="Обычный 2 4 2" xfId="282"/>
    <cellStyle name="Обычный 2 5" xfId="283"/>
    <cellStyle name="Обычный 2 5 2" xfId="284"/>
    <cellStyle name="Обычный 2 6" xfId="285"/>
    <cellStyle name="Обычный 2 6 2" xfId="286"/>
    <cellStyle name="Обычный 2 7" xfId="287"/>
    <cellStyle name="Обычный 2 7 2" xfId="288"/>
    <cellStyle name="Обычный 2 8" xfId="289"/>
    <cellStyle name="Обычный 2 8 2" xfId="290"/>
    <cellStyle name="Обычный 2 9" xfId="291"/>
    <cellStyle name="Обычный 2 9 2" xfId="1724"/>
    <cellStyle name="Обычный 2_900005052015" xfId="292"/>
    <cellStyle name="Обычный 23" xfId="1725"/>
    <cellStyle name="Обычный 24" xfId="1726"/>
    <cellStyle name="Обычный 25" xfId="1727"/>
    <cellStyle name="Обычный 27" xfId="1728"/>
    <cellStyle name="Обычный 28" xfId="1729"/>
    <cellStyle name="Обычный 29" xfId="1730"/>
    <cellStyle name="Обычный 3" xfId="293"/>
    <cellStyle name="Обычный 3 2" xfId="294"/>
    <cellStyle name="Обычный 3 2 2" xfId="1731"/>
    <cellStyle name="Обычный 30" xfId="1732"/>
    <cellStyle name="Обычный 31" xfId="1733"/>
    <cellStyle name="Обычный 32" xfId="1734"/>
    <cellStyle name="Обычный 34" xfId="1735"/>
    <cellStyle name="Обычный 35" xfId="1736"/>
    <cellStyle name="Обычный 36" xfId="1737"/>
    <cellStyle name="Обычный 4" xfId="295"/>
    <cellStyle name="Обычный 4 2" xfId="1738"/>
    <cellStyle name="Обычный 5" xfId="1739"/>
    <cellStyle name="Обычный 6" xfId="1740"/>
    <cellStyle name="Обычный 7" xfId="1741"/>
    <cellStyle name="Обычный 8" xfId="2028"/>
    <cellStyle name="Плохой 10" xfId="1742"/>
    <cellStyle name="Плохой 11" xfId="1743"/>
    <cellStyle name="Плохой 12" xfId="1744"/>
    <cellStyle name="Плохой 13" xfId="1745"/>
    <cellStyle name="Плохой 14" xfId="1746"/>
    <cellStyle name="Плохой 15" xfId="1747"/>
    <cellStyle name="Плохой 16" xfId="1748"/>
    <cellStyle name="Плохой 17" xfId="1749"/>
    <cellStyle name="Плохой 18" xfId="1750"/>
    <cellStyle name="Плохой 19" xfId="1751"/>
    <cellStyle name="Плохой 2" xfId="1752"/>
    <cellStyle name="Плохой 20" xfId="1753"/>
    <cellStyle name="Плохой 21" xfId="1754"/>
    <cellStyle name="Плохой 22" xfId="1755"/>
    <cellStyle name="Плохой 23" xfId="1756"/>
    <cellStyle name="Плохой 24" xfId="1757"/>
    <cellStyle name="Плохой 25" xfId="1758"/>
    <cellStyle name="Плохой 26" xfId="1759"/>
    <cellStyle name="Плохой 27" xfId="1760"/>
    <cellStyle name="Плохой 28" xfId="1761"/>
    <cellStyle name="Плохой 29" xfId="1762"/>
    <cellStyle name="Плохой 3" xfId="1763"/>
    <cellStyle name="Плохой 30" xfId="1764"/>
    <cellStyle name="Плохой 31" xfId="1765"/>
    <cellStyle name="Плохой 32" xfId="1766"/>
    <cellStyle name="Плохой 33" xfId="1767"/>
    <cellStyle name="Плохой 34" xfId="1768"/>
    <cellStyle name="Плохой 35" xfId="1769"/>
    <cellStyle name="Плохой 36" xfId="1770"/>
    <cellStyle name="Плохой 4" xfId="1771"/>
    <cellStyle name="Плохой 5" xfId="1772"/>
    <cellStyle name="Плохой 6" xfId="1773"/>
    <cellStyle name="Плохой 7" xfId="1774"/>
    <cellStyle name="Плохой 8" xfId="1775"/>
    <cellStyle name="Плохой 9" xfId="1776"/>
    <cellStyle name="Пояснение 10" xfId="1777"/>
    <cellStyle name="Пояснение 11" xfId="1778"/>
    <cellStyle name="Пояснение 12" xfId="1779"/>
    <cellStyle name="Пояснение 13" xfId="1780"/>
    <cellStyle name="Пояснение 14" xfId="1781"/>
    <cellStyle name="Пояснение 15" xfId="1782"/>
    <cellStyle name="Пояснение 16" xfId="1783"/>
    <cellStyle name="Пояснение 17" xfId="1784"/>
    <cellStyle name="Пояснение 18" xfId="1785"/>
    <cellStyle name="Пояснение 19" xfId="1786"/>
    <cellStyle name="Пояснение 2" xfId="1787"/>
    <cellStyle name="Пояснение 20" xfId="1788"/>
    <cellStyle name="Пояснение 21" xfId="1789"/>
    <cellStyle name="Пояснение 22" xfId="1790"/>
    <cellStyle name="Пояснение 23" xfId="1791"/>
    <cellStyle name="Пояснение 24" xfId="1792"/>
    <cellStyle name="Пояснение 25" xfId="1793"/>
    <cellStyle name="Пояснение 26" xfId="1794"/>
    <cellStyle name="Пояснение 27" xfId="1795"/>
    <cellStyle name="Пояснение 28" xfId="1796"/>
    <cellStyle name="Пояснение 29" xfId="1797"/>
    <cellStyle name="Пояснение 3" xfId="1798"/>
    <cellStyle name="Пояснение 30" xfId="1799"/>
    <cellStyle name="Пояснение 31" xfId="1800"/>
    <cellStyle name="Пояснение 32" xfId="1801"/>
    <cellStyle name="Пояснение 33" xfId="1802"/>
    <cellStyle name="Пояснение 34" xfId="1803"/>
    <cellStyle name="Пояснение 35" xfId="1804"/>
    <cellStyle name="Пояснение 36" xfId="1805"/>
    <cellStyle name="Пояснение 4" xfId="1806"/>
    <cellStyle name="Пояснение 5" xfId="1807"/>
    <cellStyle name="Пояснение 6" xfId="1808"/>
    <cellStyle name="Пояснение 7" xfId="1809"/>
    <cellStyle name="Пояснение 8" xfId="1810"/>
    <cellStyle name="Пояснение 9" xfId="1811"/>
    <cellStyle name="Примечание 10" xfId="1812"/>
    <cellStyle name="Примечание 11" xfId="1813"/>
    <cellStyle name="Примечание 12" xfId="1814"/>
    <cellStyle name="Примечание 13" xfId="1815"/>
    <cellStyle name="Примечание 14" xfId="1816"/>
    <cellStyle name="Примечание 15" xfId="1817"/>
    <cellStyle name="Примечание 16" xfId="1818"/>
    <cellStyle name="Примечание 17" xfId="1819"/>
    <cellStyle name="Примечание 18" xfId="1820"/>
    <cellStyle name="Примечание 19" xfId="1821"/>
    <cellStyle name="Примечание 2" xfId="1822"/>
    <cellStyle name="Примечание 20" xfId="1823"/>
    <cellStyle name="Примечание 21" xfId="1824"/>
    <cellStyle name="Примечание 22" xfId="1825"/>
    <cellStyle name="Примечание 23" xfId="1826"/>
    <cellStyle name="Примечание 24" xfId="1827"/>
    <cellStyle name="Примечание 25" xfId="1828"/>
    <cellStyle name="Примечание 26" xfId="1829"/>
    <cellStyle name="Примечание 27" xfId="1830"/>
    <cellStyle name="Примечание 28" xfId="1831"/>
    <cellStyle name="Примечание 29" xfId="1832"/>
    <cellStyle name="Примечание 3" xfId="1833"/>
    <cellStyle name="Примечание 30" xfId="1834"/>
    <cellStyle name="Примечание 31" xfId="1835"/>
    <cellStyle name="Примечание 32" xfId="1836"/>
    <cellStyle name="Примечание 33" xfId="1837"/>
    <cellStyle name="Примечание 34" xfId="1838"/>
    <cellStyle name="Примечание 35" xfId="1839"/>
    <cellStyle name="Примечание 36" xfId="1840"/>
    <cellStyle name="Примечание 4" xfId="1841"/>
    <cellStyle name="Примечание 5" xfId="1842"/>
    <cellStyle name="Примечание 6" xfId="1843"/>
    <cellStyle name="Примечание 7" xfId="1844"/>
    <cellStyle name="Примечание 8" xfId="1845"/>
    <cellStyle name="Примечание 9" xfId="1846"/>
    <cellStyle name="Связанная ячейка 10" xfId="1847"/>
    <cellStyle name="Связанная ячейка 11" xfId="1848"/>
    <cellStyle name="Связанная ячейка 12" xfId="1849"/>
    <cellStyle name="Связанная ячейка 13" xfId="1850"/>
    <cellStyle name="Связанная ячейка 14" xfId="1851"/>
    <cellStyle name="Связанная ячейка 15" xfId="1852"/>
    <cellStyle name="Связанная ячейка 16" xfId="1853"/>
    <cellStyle name="Связанная ячейка 17" xfId="1854"/>
    <cellStyle name="Связанная ячейка 18" xfId="1855"/>
    <cellStyle name="Связанная ячейка 19" xfId="1856"/>
    <cellStyle name="Связанная ячейка 2" xfId="1857"/>
    <cellStyle name="Связанная ячейка 20" xfId="1858"/>
    <cellStyle name="Связанная ячейка 21" xfId="1859"/>
    <cellStyle name="Связанная ячейка 22" xfId="1860"/>
    <cellStyle name="Связанная ячейка 23" xfId="1861"/>
    <cellStyle name="Связанная ячейка 24" xfId="1862"/>
    <cellStyle name="Связанная ячейка 25" xfId="1863"/>
    <cellStyle name="Связанная ячейка 26" xfId="1864"/>
    <cellStyle name="Связанная ячейка 27" xfId="1865"/>
    <cellStyle name="Связанная ячейка 28" xfId="1866"/>
    <cellStyle name="Связанная ячейка 29" xfId="1867"/>
    <cellStyle name="Связанная ячейка 3" xfId="1868"/>
    <cellStyle name="Связанная ячейка 30" xfId="1869"/>
    <cellStyle name="Связанная ячейка 31" xfId="1870"/>
    <cellStyle name="Связанная ячейка 32" xfId="1871"/>
    <cellStyle name="Связанная ячейка 33" xfId="1872"/>
    <cellStyle name="Связанная ячейка 34" xfId="1873"/>
    <cellStyle name="Связанная ячейка 35" xfId="1874"/>
    <cellStyle name="Связанная ячейка 36" xfId="1875"/>
    <cellStyle name="Связанная ячейка 4" xfId="1876"/>
    <cellStyle name="Связанная ячейка 5" xfId="1877"/>
    <cellStyle name="Связанная ячейка 6" xfId="1878"/>
    <cellStyle name="Связанная ячейка 7" xfId="1879"/>
    <cellStyle name="Связанная ячейка 8" xfId="1880"/>
    <cellStyle name="Связанная ячейка 9" xfId="1881"/>
    <cellStyle name="Стиль 1" xfId="296"/>
    <cellStyle name="Текст предупреждения 10" xfId="1882"/>
    <cellStyle name="Текст предупреждения 11" xfId="1883"/>
    <cellStyle name="Текст предупреждения 12" xfId="1884"/>
    <cellStyle name="Текст предупреждения 13" xfId="1885"/>
    <cellStyle name="Текст предупреждения 14" xfId="1886"/>
    <cellStyle name="Текст предупреждения 15" xfId="1887"/>
    <cellStyle name="Текст предупреждения 16" xfId="1888"/>
    <cellStyle name="Текст предупреждения 17" xfId="1889"/>
    <cellStyle name="Текст предупреждения 18" xfId="1890"/>
    <cellStyle name="Текст предупреждения 19" xfId="1891"/>
    <cellStyle name="Текст предупреждения 2" xfId="1892"/>
    <cellStyle name="Текст предупреждения 20" xfId="1893"/>
    <cellStyle name="Текст предупреждения 21" xfId="1894"/>
    <cellStyle name="Текст предупреждения 22" xfId="1895"/>
    <cellStyle name="Текст предупреждения 23" xfId="1896"/>
    <cellStyle name="Текст предупреждения 24" xfId="1897"/>
    <cellStyle name="Текст предупреждения 25" xfId="1898"/>
    <cellStyle name="Текст предупреждения 26" xfId="1899"/>
    <cellStyle name="Текст предупреждения 27" xfId="1900"/>
    <cellStyle name="Текст предупреждения 28" xfId="1901"/>
    <cellStyle name="Текст предупреждения 29" xfId="1902"/>
    <cellStyle name="Текст предупреждения 3" xfId="1903"/>
    <cellStyle name="Текст предупреждения 30" xfId="1904"/>
    <cellStyle name="Текст предупреждения 31" xfId="1905"/>
    <cellStyle name="Текст предупреждения 32" xfId="1906"/>
    <cellStyle name="Текст предупреждения 33" xfId="1907"/>
    <cellStyle name="Текст предупреждения 34" xfId="1908"/>
    <cellStyle name="Текст предупреждения 35" xfId="1909"/>
    <cellStyle name="Текст предупреждения 36" xfId="1910"/>
    <cellStyle name="Текст предупреждения 4" xfId="1911"/>
    <cellStyle name="Текст предупреждения 5" xfId="1912"/>
    <cellStyle name="Текст предупреждения 6" xfId="1913"/>
    <cellStyle name="Текст предупреждения 7" xfId="1914"/>
    <cellStyle name="Текст предупреждения 8" xfId="1915"/>
    <cellStyle name="Текст предупреждения 9" xfId="1916"/>
    <cellStyle name="Финансовый 16" xfId="300"/>
    <cellStyle name="Финансовый 2" xfId="214"/>
    <cellStyle name="Финансовый 2 10" xfId="1917"/>
    <cellStyle name="Финансовый 2 11" xfId="1918"/>
    <cellStyle name="Финансовый 2 12" xfId="1919"/>
    <cellStyle name="Финансовый 2 13" xfId="1920"/>
    <cellStyle name="Финансовый 2 14" xfId="1921"/>
    <cellStyle name="Финансовый 2 15" xfId="1922"/>
    <cellStyle name="Финансовый 2 16" xfId="1923"/>
    <cellStyle name="Финансовый 2 17" xfId="1924"/>
    <cellStyle name="Финансовый 2 18" xfId="1925"/>
    <cellStyle name="Финансовый 2 19" xfId="1926"/>
    <cellStyle name="Финансовый 2 2" xfId="215"/>
    <cellStyle name="Финансовый 2 2 10" xfId="1927"/>
    <cellStyle name="Финансовый 2 2 11" xfId="1928"/>
    <cellStyle name="Финансовый 2 2 12" xfId="1929"/>
    <cellStyle name="Финансовый 2 2 13" xfId="1930"/>
    <cellStyle name="Финансовый 2 2 14" xfId="1931"/>
    <cellStyle name="Финансовый 2 2 15" xfId="1932"/>
    <cellStyle name="Финансовый 2 2 16" xfId="1933"/>
    <cellStyle name="Финансовый 2 2 17" xfId="1934"/>
    <cellStyle name="Финансовый 2 2 18" xfId="1935"/>
    <cellStyle name="Финансовый 2 2 19" xfId="1936"/>
    <cellStyle name="Финансовый 2 2 2" xfId="1937"/>
    <cellStyle name="Финансовый 2 2 20" xfId="1938"/>
    <cellStyle name="Финансовый 2 2 21" xfId="1939"/>
    <cellStyle name="Финансовый 2 2 22" xfId="1940"/>
    <cellStyle name="Финансовый 2 2 23" xfId="1941"/>
    <cellStyle name="Финансовый 2 2 24" xfId="1942"/>
    <cellStyle name="Финансовый 2 2 25" xfId="1943"/>
    <cellStyle name="Финансовый 2 2 26" xfId="1944"/>
    <cellStyle name="Финансовый 2 2 27" xfId="1945"/>
    <cellStyle name="Финансовый 2 2 28" xfId="1946"/>
    <cellStyle name="Финансовый 2 2 29" xfId="1947"/>
    <cellStyle name="Финансовый 2 2 3" xfId="1948"/>
    <cellStyle name="Финансовый 2 2 30" xfId="1949"/>
    <cellStyle name="Финансовый 2 2 31" xfId="1950"/>
    <cellStyle name="Финансовый 2 2 32" xfId="1951"/>
    <cellStyle name="Финансовый 2 2 33" xfId="1952"/>
    <cellStyle name="Финансовый 2 2 34" xfId="1953"/>
    <cellStyle name="Финансовый 2 2 35" xfId="1954"/>
    <cellStyle name="Финансовый 2 2 36" xfId="1955"/>
    <cellStyle name="Финансовый 2 2 4" xfId="1956"/>
    <cellStyle name="Финансовый 2 2 5" xfId="1957"/>
    <cellStyle name="Финансовый 2 2 6" xfId="1958"/>
    <cellStyle name="Финансовый 2 2 7" xfId="1959"/>
    <cellStyle name="Финансовый 2 2 8" xfId="1960"/>
    <cellStyle name="Финансовый 2 2 9" xfId="1961"/>
    <cellStyle name="Финансовый 2 20" xfId="1962"/>
    <cellStyle name="Финансовый 2 21" xfId="1963"/>
    <cellStyle name="Финансовый 2 22" xfId="1964"/>
    <cellStyle name="Финансовый 2 23" xfId="1965"/>
    <cellStyle name="Финансовый 2 24" xfId="1966"/>
    <cellStyle name="Финансовый 2 25" xfId="1967"/>
    <cellStyle name="Финансовый 2 26" xfId="1968"/>
    <cellStyle name="Финансовый 2 27" xfId="1969"/>
    <cellStyle name="Финансовый 2 28" xfId="1970"/>
    <cellStyle name="Финансовый 2 29" xfId="1971"/>
    <cellStyle name="Финансовый 2 3" xfId="1972"/>
    <cellStyle name="Финансовый 2 30" xfId="1973"/>
    <cellStyle name="Финансовый 2 31" xfId="1974"/>
    <cellStyle name="Финансовый 2 32" xfId="1975"/>
    <cellStyle name="Финансовый 2 33" xfId="1976"/>
    <cellStyle name="Финансовый 2 34" xfId="1977"/>
    <cellStyle name="Финансовый 2 35" xfId="1978"/>
    <cellStyle name="Финансовый 2 36" xfId="1979"/>
    <cellStyle name="Финансовый 2 4" xfId="1980"/>
    <cellStyle name="Финансовый 2 5" xfId="1981"/>
    <cellStyle name="Финансовый 2 6" xfId="1982"/>
    <cellStyle name="Финансовый 2 7" xfId="1983"/>
    <cellStyle name="Финансовый 2 8" xfId="1984"/>
    <cellStyle name="Финансовый 2 9" xfId="1985"/>
    <cellStyle name="Финансовый 3" xfId="216"/>
    <cellStyle name="Финансовый 4" xfId="297"/>
    <cellStyle name="Финансовый 4 2" xfId="298"/>
    <cellStyle name="Финансовый 5" xfId="2030"/>
    <cellStyle name="Хороший 10" xfId="1986"/>
    <cellStyle name="Хороший 11" xfId="1987"/>
    <cellStyle name="Хороший 12" xfId="1988"/>
    <cellStyle name="Хороший 13" xfId="1989"/>
    <cellStyle name="Хороший 14" xfId="1990"/>
    <cellStyle name="Хороший 15" xfId="1991"/>
    <cellStyle name="Хороший 16" xfId="1992"/>
    <cellStyle name="Хороший 17" xfId="1993"/>
    <cellStyle name="Хороший 18" xfId="1994"/>
    <cellStyle name="Хороший 19" xfId="1995"/>
    <cellStyle name="Хороший 2" xfId="1996"/>
    <cellStyle name="Хороший 20" xfId="1997"/>
    <cellStyle name="Хороший 21" xfId="1998"/>
    <cellStyle name="Хороший 22" xfId="1999"/>
    <cellStyle name="Хороший 23" xfId="2000"/>
    <cellStyle name="Хороший 24" xfId="2001"/>
    <cellStyle name="Хороший 25" xfId="2002"/>
    <cellStyle name="Хороший 26" xfId="2003"/>
    <cellStyle name="Хороший 27" xfId="2004"/>
    <cellStyle name="Хороший 28" xfId="2005"/>
    <cellStyle name="Хороший 29" xfId="2006"/>
    <cellStyle name="Хороший 3" xfId="2007"/>
    <cellStyle name="Хороший 30" xfId="2008"/>
    <cellStyle name="Хороший 31" xfId="2009"/>
    <cellStyle name="Хороший 32" xfId="2010"/>
    <cellStyle name="Хороший 33" xfId="2011"/>
    <cellStyle name="Хороший 34" xfId="2012"/>
    <cellStyle name="Хороший 35" xfId="2013"/>
    <cellStyle name="Хороший 36" xfId="2014"/>
    <cellStyle name="Хороший 4" xfId="2015"/>
    <cellStyle name="Хороший 5" xfId="2016"/>
    <cellStyle name="Хороший 6" xfId="2017"/>
    <cellStyle name="Хороший 7" xfId="2018"/>
    <cellStyle name="Хороший 8" xfId="2019"/>
    <cellStyle name="Хороший 9" xfId="202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7"/>
  <sheetViews>
    <sheetView topLeftCell="A4" workbookViewId="0">
      <selection activeCell="C12" sqref="C12"/>
    </sheetView>
  </sheetViews>
  <sheetFormatPr defaultColWidth="9.09765625" defaultRowHeight="18"/>
  <cols>
    <col min="1" max="1" width="57" style="182" customWidth="1"/>
    <col min="2" max="2" width="44.09765625" style="182" customWidth="1"/>
    <col min="3" max="3" width="33.59765625" style="182" customWidth="1"/>
    <col min="4" max="4" width="17.59765625" style="182" bestFit="1" customWidth="1"/>
    <col min="5" max="5" width="18" style="182" customWidth="1"/>
    <col min="6" max="16384" width="9.09765625" style="182"/>
  </cols>
  <sheetData>
    <row r="1" spans="1:4" s="163" customFormat="1" ht="37.5" customHeight="1">
      <c r="A1" s="570" t="s">
        <v>115</v>
      </c>
      <c r="B1" s="570"/>
    </row>
    <row r="2" spans="1:4" s="165" customFormat="1" ht="17.45" customHeight="1">
      <c r="A2" s="571" t="s">
        <v>238</v>
      </c>
      <c r="B2" s="571"/>
    </row>
    <row r="3" spans="1:4" s="165" customFormat="1" ht="17.45" customHeight="1">
      <c r="A3" s="571" t="s">
        <v>9</v>
      </c>
      <c r="B3" s="571"/>
    </row>
    <row r="4" spans="1:4" s="10" customFormat="1" ht="13.5" customHeight="1"/>
    <row r="5" spans="1:4" s="10" customFormat="1" ht="13.5" customHeight="1"/>
    <row r="6" spans="1:4">
      <c r="A6" s="180"/>
      <c r="B6" s="181"/>
    </row>
    <row r="7" spans="1:4" ht="90.95" customHeight="1">
      <c r="A7" s="572" t="s">
        <v>379</v>
      </c>
      <c r="B7" s="572"/>
    </row>
    <row r="8" spans="1:4">
      <c r="A8" s="164"/>
      <c r="B8" s="164"/>
    </row>
    <row r="9" spans="1:4" ht="26.45" customHeight="1">
      <c r="A9" s="183"/>
      <c r="B9" s="185" t="s">
        <v>373</v>
      </c>
    </row>
    <row r="10" spans="1:4" ht="53.45" customHeight="1">
      <c r="A10" s="192"/>
      <c r="B10" s="186" t="s">
        <v>377</v>
      </c>
    </row>
    <row r="11" spans="1:4" ht="36.950000000000003" customHeight="1">
      <c r="A11" s="193" t="s">
        <v>381</v>
      </c>
      <c r="B11" s="9">
        <f>+'Հավելված N 2'!C12</f>
        <v>-1044331.2</v>
      </c>
    </row>
    <row r="12" spans="1:4" ht="41.45" customHeight="1">
      <c r="A12" s="190" t="s">
        <v>380</v>
      </c>
      <c r="B12" s="9">
        <f>+'Հավելված N 3'!E12</f>
        <v>-1044331.2000000007</v>
      </c>
      <c r="C12" s="189"/>
      <c r="D12" s="189"/>
    </row>
    <row r="13" spans="1:4" ht="28.5" customHeight="1">
      <c r="A13" s="190" t="s">
        <v>382</v>
      </c>
      <c r="B13" s="23">
        <f>+B12-B11</f>
        <v>0</v>
      </c>
      <c r="C13" s="189"/>
      <c r="D13" s="189"/>
    </row>
    <row r="14" spans="1:4">
      <c r="B14" s="189"/>
      <c r="C14" s="191"/>
    </row>
    <row r="15" spans="1:4">
      <c r="B15" s="189"/>
      <c r="C15" s="191"/>
    </row>
    <row r="16" spans="1:4">
      <c r="B16" s="189"/>
      <c r="C16" s="191"/>
    </row>
    <row r="17" spans="3:3">
      <c r="C17" s="191"/>
    </row>
  </sheetData>
  <mergeCells count="4">
    <mergeCell ref="A1:B1"/>
    <mergeCell ref="A2:B2"/>
    <mergeCell ref="A3:B3"/>
    <mergeCell ref="A7:B7"/>
  </mergeCells>
  <pageMargins left="0.70866141732283505" right="0.70866141732283505" top="0.43307086614173201" bottom="0.62992125984252001" header="0.31496062992126" footer="0.31496062992126"/>
  <pageSetup paperSize="9" firstPageNumber="53" orientation="landscape" useFirstPageNumber="1" horizontalDpi="4294967294" verticalDpi="4294967294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:E18"/>
  <sheetViews>
    <sheetView workbookViewId="0">
      <selection activeCell="C14" sqref="C14"/>
    </sheetView>
  </sheetViews>
  <sheetFormatPr defaultColWidth="9.09765625" defaultRowHeight="18"/>
  <cols>
    <col min="1" max="1" width="57" style="182" customWidth="1"/>
    <col min="2" max="2" width="22.69921875" style="182" customWidth="1"/>
    <col min="3" max="3" width="21.69921875" style="182" customWidth="1"/>
    <col min="4" max="4" width="33.59765625" style="182" customWidth="1"/>
    <col min="5" max="5" width="17.59765625" style="182" bestFit="1" customWidth="1"/>
    <col min="6" max="6" width="18" style="182" customWidth="1"/>
    <col min="7" max="16384" width="9.09765625" style="182"/>
  </cols>
  <sheetData>
    <row r="1" spans="1:5" s="163" customFormat="1" ht="37.5" customHeight="1">
      <c r="A1" s="570" t="s">
        <v>116</v>
      </c>
      <c r="B1" s="570"/>
      <c r="C1" s="570"/>
    </row>
    <row r="2" spans="1:5" s="165" customFormat="1" ht="17.45" customHeight="1">
      <c r="A2" s="571" t="s">
        <v>238</v>
      </c>
      <c r="B2" s="571"/>
      <c r="C2" s="571"/>
    </row>
    <row r="3" spans="1:5" s="165" customFormat="1" ht="17.45" customHeight="1">
      <c r="A3" s="571" t="s">
        <v>9</v>
      </c>
      <c r="B3" s="571"/>
      <c r="C3" s="571"/>
    </row>
    <row r="4" spans="1:5" s="10" customFormat="1" ht="13.5" customHeight="1"/>
    <row r="5" spans="1:5" s="10" customFormat="1" ht="13.5" customHeight="1"/>
    <row r="6" spans="1:5">
      <c r="A6" s="180"/>
      <c r="B6" s="181"/>
      <c r="C6" s="181"/>
    </row>
    <row r="7" spans="1:5" ht="90.95" customHeight="1">
      <c r="A7" s="573" t="s">
        <v>467</v>
      </c>
      <c r="B7" s="573"/>
      <c r="C7" s="573"/>
    </row>
    <row r="8" spans="1:5">
      <c r="A8" s="164"/>
      <c r="B8" s="164"/>
      <c r="C8" s="164"/>
    </row>
    <row r="9" spans="1:5" ht="26.45" customHeight="1">
      <c r="A9" s="183"/>
      <c r="B9" s="184"/>
      <c r="C9" s="185" t="s">
        <v>373</v>
      </c>
    </row>
    <row r="10" spans="1:5" ht="53.45" customHeight="1">
      <c r="A10" s="574" t="s">
        <v>376</v>
      </c>
      <c r="B10" s="576" t="s">
        <v>377</v>
      </c>
      <c r="C10" s="577"/>
    </row>
    <row r="11" spans="1:5" ht="53.45" customHeight="1">
      <c r="A11" s="575"/>
      <c r="B11" s="186" t="s">
        <v>68</v>
      </c>
      <c r="C11" s="186" t="s">
        <v>69</v>
      </c>
    </row>
    <row r="12" spans="1:5" ht="36.950000000000003" customHeight="1">
      <c r="A12" s="187" t="s">
        <v>374</v>
      </c>
      <c r="B12" s="9">
        <f>+B13</f>
        <v>0</v>
      </c>
      <c r="C12" s="9">
        <f>+C13</f>
        <v>-1044331.2</v>
      </c>
    </row>
    <row r="13" spans="1:5" ht="41.45" customHeight="1">
      <c r="A13" s="188" t="s">
        <v>378</v>
      </c>
      <c r="B13" s="9">
        <f>+B14</f>
        <v>0</v>
      </c>
      <c r="C13" s="9">
        <f>+C14</f>
        <v>-1044331.2</v>
      </c>
      <c r="D13" s="189"/>
      <c r="E13" s="189"/>
    </row>
    <row r="14" spans="1:5" ht="28.5" customHeight="1">
      <c r="A14" s="190" t="s">
        <v>375</v>
      </c>
      <c r="B14" s="23">
        <f>+'Հավելված N 8'!D12</f>
        <v>0</v>
      </c>
      <c r="C14" s="23">
        <f>+'Հավելված N 8'!G12</f>
        <v>-1044331.2</v>
      </c>
      <c r="D14" s="189"/>
      <c r="E14" s="189"/>
    </row>
    <row r="15" spans="1:5">
      <c r="B15" s="189"/>
      <c r="C15" s="189"/>
      <c r="D15" s="191"/>
    </row>
    <row r="16" spans="1:5">
      <c r="B16" s="189"/>
      <c r="C16" s="189"/>
      <c r="D16" s="191"/>
    </row>
    <row r="17" spans="2:4">
      <c r="B17" s="189"/>
      <c r="C17" s="189"/>
      <c r="D17" s="191"/>
    </row>
    <row r="18" spans="2:4">
      <c r="D18" s="191"/>
    </row>
  </sheetData>
  <mergeCells count="6">
    <mergeCell ref="A7:C7"/>
    <mergeCell ref="A10:A11"/>
    <mergeCell ref="B10:C10"/>
    <mergeCell ref="A1:C1"/>
    <mergeCell ref="A2:C2"/>
    <mergeCell ref="A3:C3"/>
  </mergeCells>
  <pageMargins left="0.70866141732283505" right="0.70866141732283505" top="0.43307086614173201" bottom="0.62992125984252001" header="0.31496062992126" footer="0.31496062992126"/>
  <pageSetup paperSize="9" firstPageNumber="53" orientation="landscape" useFirstPageNumber="1" horizontalDpi="4294967294" verticalDpi="4294967294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43"/>
  <sheetViews>
    <sheetView topLeftCell="A43" zoomScale="85" zoomScaleNormal="85" zoomScaleSheetLayoutView="100" workbookViewId="0">
      <selection activeCell="C48" sqref="C48"/>
    </sheetView>
  </sheetViews>
  <sheetFormatPr defaultColWidth="9.09765625" defaultRowHeight="18"/>
  <cols>
    <col min="1" max="1" width="9.69921875" style="10" customWidth="1"/>
    <col min="2" max="2" width="24.69921875" style="10" customWidth="1"/>
    <col min="3" max="3" width="64.3984375" style="10" customWidth="1"/>
    <col min="4" max="5" width="21.3984375" style="10" customWidth="1"/>
    <col min="6" max="6" width="15.8984375" style="10" customWidth="1"/>
    <col min="7" max="7" width="15.69921875" style="10" customWidth="1"/>
    <col min="8" max="8" width="13.8984375" style="10" customWidth="1"/>
    <col min="9" max="10" width="12.296875" style="10" customWidth="1"/>
    <col min="11" max="16384" width="9.09765625" style="10"/>
  </cols>
  <sheetData>
    <row r="1" spans="1:6" ht="37.1" customHeight="1">
      <c r="C1" s="570" t="s">
        <v>118</v>
      </c>
      <c r="D1" s="570"/>
      <c r="E1" s="570"/>
    </row>
    <row r="2" spans="1:6" ht="17.45" customHeight="1">
      <c r="C2" s="571" t="s">
        <v>238</v>
      </c>
      <c r="D2" s="571"/>
      <c r="E2" s="571"/>
    </row>
    <row r="3" spans="1:6" ht="17.45" customHeight="1">
      <c r="C3" s="571" t="s">
        <v>9</v>
      </c>
      <c r="D3" s="571"/>
      <c r="E3" s="571"/>
    </row>
    <row r="6" spans="1:6" ht="75.95" customHeight="1">
      <c r="A6" s="573" t="s">
        <v>235</v>
      </c>
      <c r="B6" s="573"/>
      <c r="C6" s="573"/>
      <c r="D6" s="573"/>
      <c r="E6" s="573"/>
    </row>
    <row r="7" spans="1:6">
      <c r="A7" s="195"/>
      <c r="B7" s="195"/>
      <c r="C7" s="195"/>
      <c r="D7" s="195"/>
      <c r="E7" s="195"/>
    </row>
    <row r="9" spans="1:6">
      <c r="E9" s="194" t="s">
        <v>30</v>
      </c>
    </row>
    <row r="10" spans="1:6" s="105" customFormat="1" ht="76.099999999999994" customHeight="1">
      <c r="A10" s="587" t="s">
        <v>14</v>
      </c>
      <c r="B10" s="588"/>
      <c r="C10" s="597" t="s">
        <v>15</v>
      </c>
      <c r="D10" s="591" t="s">
        <v>182</v>
      </c>
      <c r="E10" s="592"/>
    </row>
    <row r="11" spans="1:6" s="105" customFormat="1" ht="44.45" customHeight="1">
      <c r="A11" s="218" t="s">
        <v>70</v>
      </c>
      <c r="B11" s="219" t="s">
        <v>19</v>
      </c>
      <c r="C11" s="598"/>
      <c r="D11" s="11" t="s">
        <v>16</v>
      </c>
      <c r="E11" s="11" t="s">
        <v>17</v>
      </c>
    </row>
    <row r="12" spans="1:6" s="105" customFormat="1" ht="34.950000000000003" customHeight="1">
      <c r="A12" s="220" t="s">
        <v>64</v>
      </c>
      <c r="B12" s="221"/>
      <c r="C12" s="202" t="s">
        <v>29</v>
      </c>
      <c r="D12" s="83">
        <f>+D14+D225</f>
        <v>0</v>
      </c>
      <c r="E12" s="83">
        <f>+E14+E225</f>
        <v>-1044331.2000000007</v>
      </c>
    </row>
    <row r="13" spans="1:6" s="105" customFormat="1" ht="18" customHeight="1">
      <c r="A13" s="220"/>
      <c r="B13" s="221"/>
      <c r="C13" s="19" t="s">
        <v>53</v>
      </c>
      <c r="D13" s="12"/>
      <c r="E13" s="12"/>
    </row>
    <row r="14" spans="1:6" s="105" customFormat="1" ht="33.85">
      <c r="A14" s="236"/>
      <c r="B14" s="222"/>
      <c r="C14" s="21" t="s">
        <v>74</v>
      </c>
      <c r="D14" s="9">
        <f>+D16+D29+D54+D79+D92+D111+D124+D137+D156+D169+D206</f>
        <v>-1143625.95</v>
      </c>
      <c r="E14" s="9">
        <f>+E16+E29+E54+E79+E92+E111+E124+E137+E156+E169+E206</f>
        <v>-2178211.1179999998</v>
      </c>
    </row>
    <row r="15" spans="1:6" s="105" customFormat="1">
      <c r="A15" s="593">
        <v>1041</v>
      </c>
      <c r="B15" s="589"/>
      <c r="C15" s="133" t="s">
        <v>37</v>
      </c>
      <c r="D15" s="13"/>
      <c r="E15" s="13"/>
    </row>
    <row r="16" spans="1:6" s="105" customFormat="1">
      <c r="A16" s="581"/>
      <c r="B16" s="590"/>
      <c r="C16" s="125" t="s">
        <v>448</v>
      </c>
      <c r="D16" s="9">
        <f>+D23</f>
        <v>600540.5</v>
      </c>
      <c r="E16" s="9">
        <f>+E23</f>
        <v>931442.18200000003</v>
      </c>
      <c r="F16" s="237"/>
    </row>
    <row r="17" spans="1:6" s="105" customFormat="1">
      <c r="A17" s="581"/>
      <c r="B17" s="590"/>
      <c r="C17" s="238" t="s">
        <v>38</v>
      </c>
      <c r="D17" s="13"/>
      <c r="E17" s="13"/>
    </row>
    <row r="18" spans="1:6" s="105" customFormat="1" ht="54">
      <c r="A18" s="581"/>
      <c r="B18" s="590"/>
      <c r="C18" s="239" t="s">
        <v>449</v>
      </c>
      <c r="D18" s="240"/>
      <c r="E18" s="240"/>
    </row>
    <row r="19" spans="1:6" s="105" customFormat="1">
      <c r="A19" s="581"/>
      <c r="B19" s="590"/>
      <c r="C19" s="238" t="s">
        <v>39</v>
      </c>
      <c r="D19" s="240"/>
      <c r="E19" s="240"/>
    </row>
    <row r="20" spans="1:6" s="105" customFormat="1" ht="54">
      <c r="A20" s="581"/>
      <c r="B20" s="590"/>
      <c r="C20" s="239" t="s">
        <v>450</v>
      </c>
      <c r="D20" s="240"/>
      <c r="E20" s="240"/>
    </row>
    <row r="21" spans="1:6" s="105" customFormat="1" ht="23.9" customHeight="1">
      <c r="A21" s="581"/>
      <c r="B21" s="240"/>
      <c r="C21" s="241" t="s">
        <v>63</v>
      </c>
      <c r="D21" s="241"/>
      <c r="E21" s="241"/>
    </row>
    <row r="22" spans="1:6" s="105" customFormat="1">
      <c r="A22" s="581"/>
      <c r="B22" s="594">
        <v>32001</v>
      </c>
      <c r="C22" s="238" t="s">
        <v>40</v>
      </c>
      <c r="D22" s="223"/>
      <c r="E22" s="240"/>
    </row>
    <row r="23" spans="1:6" s="105" customFormat="1" ht="67.650000000000006">
      <c r="A23" s="581"/>
      <c r="B23" s="595"/>
      <c r="C23" s="14" t="s">
        <v>285</v>
      </c>
      <c r="D23" s="110">
        <f>+'Հավելված N 4'!G23</f>
        <v>600540.5</v>
      </c>
      <c r="E23" s="110">
        <f>+'Հավելված N 4'!H23</f>
        <v>931442.18200000003</v>
      </c>
      <c r="F23" s="242"/>
    </row>
    <row r="24" spans="1:6" s="105" customFormat="1">
      <c r="A24" s="581"/>
      <c r="B24" s="595"/>
      <c r="C24" s="238" t="s">
        <v>41</v>
      </c>
      <c r="D24" s="240"/>
      <c r="E24" s="240"/>
    </row>
    <row r="25" spans="1:6" s="105" customFormat="1" ht="72">
      <c r="A25" s="581"/>
      <c r="B25" s="595"/>
      <c r="C25" s="239" t="s">
        <v>451</v>
      </c>
      <c r="D25" s="240"/>
      <c r="E25" s="240"/>
    </row>
    <row r="26" spans="1:6" s="105" customFormat="1">
      <c r="A26" s="581"/>
      <c r="B26" s="595"/>
      <c r="C26" s="238" t="s">
        <v>42</v>
      </c>
      <c r="D26" s="240"/>
      <c r="E26" s="240"/>
    </row>
    <row r="27" spans="1:6" s="105" customFormat="1" ht="54">
      <c r="A27" s="582"/>
      <c r="B27" s="596"/>
      <c r="C27" s="239" t="s">
        <v>85</v>
      </c>
      <c r="D27" s="240"/>
      <c r="E27" s="240"/>
    </row>
    <row r="28" spans="1:6" s="105" customFormat="1">
      <c r="A28" s="580">
        <v>1045</v>
      </c>
      <c r="B28" s="589"/>
      <c r="C28" s="133" t="s">
        <v>37</v>
      </c>
      <c r="D28" s="13"/>
      <c r="E28" s="13"/>
    </row>
    <row r="29" spans="1:6" s="105" customFormat="1" ht="33.85">
      <c r="A29" s="581"/>
      <c r="B29" s="590"/>
      <c r="C29" s="125" t="s">
        <v>124</v>
      </c>
      <c r="D29" s="9">
        <f>+D36+D42+D48</f>
        <v>-189624.1</v>
      </c>
      <c r="E29" s="9">
        <f>+E36+E42+E48</f>
        <v>-333845.19999999995</v>
      </c>
      <c r="F29" s="237"/>
    </row>
    <row r="30" spans="1:6" s="105" customFormat="1">
      <c r="A30" s="581"/>
      <c r="B30" s="590"/>
      <c r="C30" s="238" t="s">
        <v>38</v>
      </c>
      <c r="D30" s="13"/>
      <c r="E30" s="13"/>
    </row>
    <row r="31" spans="1:6" s="105" customFormat="1" ht="90">
      <c r="A31" s="581"/>
      <c r="B31" s="590"/>
      <c r="C31" s="239" t="s">
        <v>125</v>
      </c>
      <c r="D31" s="240"/>
      <c r="E31" s="240"/>
    </row>
    <row r="32" spans="1:6" s="105" customFormat="1">
      <c r="A32" s="581"/>
      <c r="B32" s="590"/>
      <c r="C32" s="238" t="s">
        <v>39</v>
      </c>
      <c r="D32" s="240"/>
      <c r="E32" s="240"/>
    </row>
    <row r="33" spans="1:6" s="105" customFormat="1" ht="72">
      <c r="A33" s="581"/>
      <c r="B33" s="590"/>
      <c r="C33" s="239" t="s">
        <v>126</v>
      </c>
      <c r="D33" s="240"/>
      <c r="E33" s="240"/>
    </row>
    <row r="34" spans="1:6" s="105" customFormat="1" ht="23.9" customHeight="1">
      <c r="A34" s="581"/>
      <c r="B34" s="240"/>
      <c r="C34" s="241" t="s">
        <v>63</v>
      </c>
      <c r="D34" s="241"/>
      <c r="E34" s="241"/>
    </row>
    <row r="35" spans="1:6" s="105" customFormat="1">
      <c r="A35" s="581"/>
      <c r="B35" s="578">
        <v>32001</v>
      </c>
      <c r="C35" s="238" t="s">
        <v>40</v>
      </c>
      <c r="D35" s="223"/>
      <c r="E35" s="240"/>
    </row>
    <row r="36" spans="1:6" s="105" customFormat="1" ht="67.650000000000006">
      <c r="A36" s="581"/>
      <c r="B36" s="578"/>
      <c r="C36" s="14" t="s">
        <v>138</v>
      </c>
      <c r="D36" s="110">
        <f>+'Հավելված N 4'!G151</f>
        <v>-129825.2</v>
      </c>
      <c r="E36" s="110">
        <f>+'Հավելված N 4'!H151</f>
        <v>-217911.4</v>
      </c>
      <c r="F36" s="242"/>
    </row>
    <row r="37" spans="1:6" s="105" customFormat="1">
      <c r="A37" s="581"/>
      <c r="B37" s="578"/>
      <c r="C37" s="238" t="s">
        <v>41</v>
      </c>
      <c r="D37" s="240"/>
      <c r="E37" s="240"/>
    </row>
    <row r="38" spans="1:6" s="105" customFormat="1" ht="72">
      <c r="A38" s="581"/>
      <c r="B38" s="578"/>
      <c r="C38" s="239" t="s">
        <v>154</v>
      </c>
      <c r="D38" s="240"/>
      <c r="E38" s="240"/>
    </row>
    <row r="39" spans="1:6" s="105" customFormat="1">
      <c r="A39" s="581"/>
      <c r="B39" s="578"/>
      <c r="C39" s="238" t="s">
        <v>42</v>
      </c>
      <c r="D39" s="240"/>
      <c r="E39" s="240"/>
    </row>
    <row r="40" spans="1:6" s="105" customFormat="1" ht="54">
      <c r="A40" s="581"/>
      <c r="B40" s="578"/>
      <c r="C40" s="239" t="s">
        <v>85</v>
      </c>
      <c r="D40" s="240"/>
      <c r="E40" s="240"/>
    </row>
    <row r="41" spans="1:6" s="105" customFormat="1">
      <c r="A41" s="581"/>
      <c r="B41" s="578">
        <v>32004</v>
      </c>
      <c r="C41" s="238" t="s">
        <v>40</v>
      </c>
      <c r="D41" s="223"/>
      <c r="E41" s="240"/>
    </row>
    <row r="42" spans="1:6" s="105" customFormat="1" ht="67.650000000000006">
      <c r="A42" s="581"/>
      <c r="B42" s="578"/>
      <c r="C42" s="14" t="s">
        <v>207</v>
      </c>
      <c r="D42" s="110">
        <f>+'Հավելված N 4'!G167</f>
        <v>0</v>
      </c>
      <c r="E42" s="110">
        <f>+'Հավելված N 4'!H167</f>
        <v>60165.1</v>
      </c>
      <c r="F42" s="242"/>
    </row>
    <row r="43" spans="1:6" s="105" customFormat="1">
      <c r="A43" s="581"/>
      <c r="B43" s="578"/>
      <c r="C43" s="238" t="s">
        <v>41</v>
      </c>
      <c r="D43" s="240"/>
      <c r="E43" s="240"/>
    </row>
    <row r="44" spans="1:6" s="105" customFormat="1" ht="36">
      <c r="A44" s="581"/>
      <c r="B44" s="578"/>
      <c r="C44" s="239" t="s">
        <v>208</v>
      </c>
      <c r="D44" s="240"/>
      <c r="E44" s="240"/>
    </row>
    <row r="45" spans="1:6" s="105" customFormat="1">
      <c r="A45" s="581"/>
      <c r="B45" s="578"/>
      <c r="C45" s="238" t="s">
        <v>42</v>
      </c>
      <c r="D45" s="240"/>
      <c r="E45" s="240"/>
    </row>
    <row r="46" spans="1:6" s="105" customFormat="1" ht="54">
      <c r="A46" s="581"/>
      <c r="B46" s="578"/>
      <c r="C46" s="239" t="s">
        <v>85</v>
      </c>
      <c r="D46" s="240"/>
      <c r="E46" s="240"/>
    </row>
    <row r="47" spans="1:6" s="105" customFormat="1">
      <c r="A47" s="581"/>
      <c r="B47" s="578">
        <v>32005</v>
      </c>
      <c r="C47" s="238" t="s">
        <v>40</v>
      </c>
      <c r="D47" s="223"/>
      <c r="E47" s="240"/>
    </row>
    <row r="48" spans="1:6" s="105" customFormat="1" ht="50.75">
      <c r="A48" s="581"/>
      <c r="B48" s="578"/>
      <c r="C48" s="383" t="s">
        <v>687</v>
      </c>
      <c r="D48" s="110">
        <f>+'Հավելված N 4'!G176</f>
        <v>-59798.9</v>
      </c>
      <c r="E48" s="110">
        <f>+'Հավելված N 4'!H176</f>
        <v>-176098.9</v>
      </c>
      <c r="F48" s="242"/>
    </row>
    <row r="49" spans="1:6" s="105" customFormat="1">
      <c r="A49" s="581"/>
      <c r="B49" s="578"/>
      <c r="C49" s="238" t="s">
        <v>41</v>
      </c>
      <c r="D49" s="240"/>
      <c r="E49" s="240"/>
    </row>
    <row r="50" spans="1:6" s="105" customFormat="1" ht="36">
      <c r="A50" s="581"/>
      <c r="B50" s="578"/>
      <c r="C50" s="239" t="s">
        <v>208</v>
      </c>
      <c r="D50" s="240"/>
      <c r="E50" s="240"/>
    </row>
    <row r="51" spans="1:6" s="105" customFormat="1">
      <c r="A51" s="581"/>
      <c r="B51" s="578"/>
      <c r="C51" s="238" t="s">
        <v>42</v>
      </c>
      <c r="D51" s="240"/>
      <c r="E51" s="240"/>
    </row>
    <row r="52" spans="1:6" s="105" customFormat="1" ht="54">
      <c r="A52" s="582"/>
      <c r="B52" s="578"/>
      <c r="C52" s="239" t="s">
        <v>85</v>
      </c>
      <c r="D52" s="240"/>
      <c r="E52" s="240"/>
    </row>
    <row r="53" spans="1:6" s="105" customFormat="1">
      <c r="A53" s="580">
        <v>1075</v>
      </c>
      <c r="B53" s="589"/>
      <c r="C53" s="133" t="s">
        <v>37</v>
      </c>
      <c r="D53" s="13"/>
      <c r="E53" s="13"/>
    </row>
    <row r="54" spans="1:6" s="105" customFormat="1" ht="19.95" customHeight="1">
      <c r="A54" s="581"/>
      <c r="B54" s="590"/>
      <c r="C54" s="125" t="s">
        <v>155</v>
      </c>
      <c r="D54" s="9">
        <f>+D61+D67+D73</f>
        <v>1734</v>
      </c>
      <c r="E54" s="9">
        <f>+E61+E67+E73</f>
        <v>59486.799999999996</v>
      </c>
      <c r="F54" s="237"/>
    </row>
    <row r="55" spans="1:6" s="105" customFormat="1">
      <c r="A55" s="581"/>
      <c r="B55" s="590"/>
      <c r="C55" s="238" t="s">
        <v>38</v>
      </c>
      <c r="D55" s="110"/>
      <c r="E55" s="110"/>
    </row>
    <row r="56" spans="1:6" s="105" customFormat="1" ht="36">
      <c r="A56" s="581"/>
      <c r="B56" s="590"/>
      <c r="C56" s="239" t="s">
        <v>156</v>
      </c>
      <c r="D56" s="110"/>
      <c r="E56" s="110"/>
    </row>
    <row r="57" spans="1:6" s="105" customFormat="1">
      <c r="A57" s="581"/>
      <c r="B57" s="590"/>
      <c r="C57" s="238" t="s">
        <v>39</v>
      </c>
      <c r="D57" s="110"/>
      <c r="E57" s="110"/>
    </row>
    <row r="58" spans="1:6" s="105" customFormat="1" ht="36">
      <c r="A58" s="581"/>
      <c r="B58" s="590"/>
      <c r="C58" s="239" t="s">
        <v>157</v>
      </c>
      <c r="D58" s="110"/>
      <c r="E58" s="110"/>
    </row>
    <row r="59" spans="1:6" s="105" customFormat="1" ht="24" customHeight="1">
      <c r="A59" s="581"/>
      <c r="B59" s="240"/>
      <c r="C59" s="241" t="s">
        <v>63</v>
      </c>
      <c r="D59" s="110"/>
      <c r="E59" s="110"/>
    </row>
    <row r="60" spans="1:6" s="105" customFormat="1">
      <c r="A60" s="581"/>
      <c r="B60" s="578">
        <v>21001</v>
      </c>
      <c r="C60" s="238" t="s">
        <v>40</v>
      </c>
      <c r="D60" s="110"/>
      <c r="E60" s="110"/>
    </row>
    <row r="61" spans="1:6" s="105" customFormat="1" ht="33.85">
      <c r="A61" s="581"/>
      <c r="B61" s="578"/>
      <c r="C61" s="21" t="s">
        <v>186</v>
      </c>
      <c r="D61" s="110">
        <f>+'Հավելված N 4'!G113</f>
        <v>1734</v>
      </c>
      <c r="E61" s="110">
        <f>+'Հավելված N 4'!H113</f>
        <v>4505.7</v>
      </c>
      <c r="F61" s="242"/>
    </row>
    <row r="62" spans="1:6" s="105" customFormat="1">
      <c r="A62" s="581"/>
      <c r="B62" s="578"/>
      <c r="C62" s="238" t="s">
        <v>41</v>
      </c>
      <c r="D62" s="240"/>
      <c r="E62" s="240"/>
    </row>
    <row r="63" spans="1:6" s="105" customFormat="1" ht="90">
      <c r="A63" s="581"/>
      <c r="B63" s="578"/>
      <c r="C63" s="239" t="s">
        <v>209</v>
      </c>
      <c r="D63" s="240"/>
      <c r="E63" s="240"/>
    </row>
    <row r="64" spans="1:6" s="105" customFormat="1">
      <c r="A64" s="581"/>
      <c r="B64" s="578"/>
      <c r="C64" s="238" t="s">
        <v>42</v>
      </c>
      <c r="D64" s="240"/>
      <c r="E64" s="240"/>
    </row>
    <row r="65" spans="1:6" s="105" customFormat="1" ht="36">
      <c r="A65" s="581"/>
      <c r="B65" s="578"/>
      <c r="C65" s="239" t="s">
        <v>210</v>
      </c>
      <c r="D65" s="240"/>
      <c r="E65" s="240"/>
    </row>
    <row r="66" spans="1:6" s="105" customFormat="1">
      <c r="A66" s="581"/>
      <c r="B66" s="578">
        <v>32008</v>
      </c>
      <c r="C66" s="238" t="s">
        <v>40</v>
      </c>
      <c r="D66" s="110"/>
      <c r="E66" s="110"/>
    </row>
    <row r="67" spans="1:6" s="105" customFormat="1" ht="37.65" customHeight="1">
      <c r="A67" s="581"/>
      <c r="B67" s="578"/>
      <c r="C67" s="21" t="s">
        <v>284</v>
      </c>
      <c r="D67" s="110">
        <f>+'Հավելված N 4'!G68</f>
        <v>0</v>
      </c>
      <c r="E67" s="110">
        <f>+'Հավելված N 4'!H68</f>
        <v>43600</v>
      </c>
      <c r="F67" s="242"/>
    </row>
    <row r="68" spans="1:6" s="105" customFormat="1">
      <c r="A68" s="581"/>
      <c r="B68" s="578"/>
      <c r="C68" s="238" t="s">
        <v>41</v>
      </c>
      <c r="D68" s="240"/>
      <c r="E68" s="240"/>
    </row>
    <row r="69" spans="1:6" s="105" customFormat="1" ht="54">
      <c r="A69" s="581"/>
      <c r="B69" s="578"/>
      <c r="C69" s="239" t="s">
        <v>452</v>
      </c>
      <c r="D69" s="240"/>
      <c r="E69" s="240"/>
    </row>
    <row r="70" spans="1:6" s="105" customFormat="1">
      <c r="A70" s="581"/>
      <c r="B70" s="578"/>
      <c r="C70" s="238" t="s">
        <v>42</v>
      </c>
      <c r="D70" s="240"/>
      <c r="E70" s="240"/>
    </row>
    <row r="71" spans="1:6" s="105" customFormat="1" ht="54">
      <c r="A71" s="581"/>
      <c r="B71" s="578"/>
      <c r="C71" s="239" t="s">
        <v>85</v>
      </c>
      <c r="D71" s="240"/>
      <c r="E71" s="240"/>
    </row>
    <row r="72" spans="1:6" s="105" customFormat="1">
      <c r="A72" s="581"/>
      <c r="B72" s="578">
        <v>32009</v>
      </c>
      <c r="C72" s="238" t="s">
        <v>40</v>
      </c>
      <c r="D72" s="110"/>
      <c r="E72" s="110"/>
    </row>
    <row r="73" spans="1:6" s="105" customFormat="1" ht="50.75">
      <c r="A73" s="581"/>
      <c r="B73" s="578"/>
      <c r="C73" s="21" t="s">
        <v>453</v>
      </c>
      <c r="D73" s="110">
        <f>+'Հավելված N 4'!G83</f>
        <v>0</v>
      </c>
      <c r="E73" s="110">
        <f>+'Հավելված N 4'!H83</f>
        <v>11381.099999999999</v>
      </c>
      <c r="F73" s="242"/>
    </row>
    <row r="74" spans="1:6" s="105" customFormat="1">
      <c r="A74" s="581"/>
      <c r="B74" s="578"/>
      <c r="C74" s="238" t="s">
        <v>41</v>
      </c>
      <c r="D74" s="240"/>
      <c r="E74" s="240"/>
    </row>
    <row r="75" spans="1:6" s="105" customFormat="1" ht="36">
      <c r="A75" s="581"/>
      <c r="B75" s="578"/>
      <c r="C75" s="239" t="s">
        <v>454</v>
      </c>
      <c r="D75" s="240"/>
      <c r="E75" s="240"/>
    </row>
    <row r="76" spans="1:6" s="105" customFormat="1">
      <c r="A76" s="581"/>
      <c r="B76" s="578"/>
      <c r="C76" s="238" t="s">
        <v>42</v>
      </c>
      <c r="D76" s="240"/>
      <c r="E76" s="240"/>
    </row>
    <row r="77" spans="1:6" s="105" customFormat="1" ht="54">
      <c r="A77" s="582"/>
      <c r="B77" s="578"/>
      <c r="C77" s="239" t="s">
        <v>85</v>
      </c>
      <c r="D77" s="240"/>
      <c r="E77" s="240"/>
    </row>
    <row r="78" spans="1:6" s="105" customFormat="1">
      <c r="A78" s="602">
        <v>1111</v>
      </c>
      <c r="B78" s="599"/>
      <c r="C78" s="395" t="s">
        <v>37</v>
      </c>
      <c r="D78" s="13"/>
      <c r="E78" s="13"/>
    </row>
    <row r="79" spans="1:6" s="105" customFormat="1" ht="19.95" customHeight="1">
      <c r="A79" s="602"/>
      <c r="B79" s="600"/>
      <c r="C79" s="396" t="s">
        <v>605</v>
      </c>
      <c r="D79" s="9">
        <f>+D86</f>
        <v>-103032.59999999999</v>
      </c>
      <c r="E79" s="9">
        <f>+E86</f>
        <v>-206065.19999999998</v>
      </c>
      <c r="F79" s="237"/>
    </row>
    <row r="80" spans="1:6" s="105" customFormat="1">
      <c r="A80" s="602"/>
      <c r="B80" s="600"/>
      <c r="C80" s="397" t="s">
        <v>38</v>
      </c>
      <c r="D80" s="110"/>
      <c r="E80" s="110"/>
    </row>
    <row r="81" spans="1:6" s="105" customFormat="1" ht="36">
      <c r="A81" s="602"/>
      <c r="B81" s="600"/>
      <c r="C81" s="398" t="s">
        <v>634</v>
      </c>
      <c r="D81" s="110"/>
      <c r="E81" s="110"/>
    </row>
    <row r="82" spans="1:6" s="105" customFormat="1">
      <c r="A82" s="602"/>
      <c r="B82" s="600"/>
      <c r="C82" s="397" t="s">
        <v>39</v>
      </c>
      <c r="D82" s="110"/>
      <c r="E82" s="110"/>
    </row>
    <row r="83" spans="1:6" s="105" customFormat="1" ht="72">
      <c r="A83" s="602"/>
      <c r="B83" s="600"/>
      <c r="C83" s="398" t="s">
        <v>635</v>
      </c>
      <c r="D83" s="110"/>
      <c r="E83" s="110"/>
    </row>
    <row r="84" spans="1:6" s="105" customFormat="1" ht="24" customHeight="1">
      <c r="A84" s="602"/>
      <c r="B84" s="399"/>
      <c r="C84" s="400" t="s">
        <v>63</v>
      </c>
      <c r="D84" s="110"/>
      <c r="E84" s="110"/>
    </row>
    <row r="85" spans="1:6" s="105" customFormat="1">
      <c r="A85" s="602"/>
      <c r="B85" s="601">
        <v>32001</v>
      </c>
      <c r="C85" s="397" t="s">
        <v>40</v>
      </c>
      <c r="D85" s="110"/>
      <c r="E85" s="110"/>
    </row>
    <row r="86" spans="1:6" s="105" customFormat="1" ht="50.75">
      <c r="A86" s="602"/>
      <c r="B86" s="601"/>
      <c r="C86" s="401" t="s">
        <v>636</v>
      </c>
      <c r="D86" s="110">
        <f>+'Հավելված N 4'!G187</f>
        <v>-103032.59999999999</v>
      </c>
      <c r="E86" s="110">
        <f>+'Հավելված N 4'!H187</f>
        <v>-206065.19999999998</v>
      </c>
      <c r="F86" s="242"/>
    </row>
    <row r="87" spans="1:6" s="105" customFormat="1">
      <c r="A87" s="602"/>
      <c r="B87" s="601"/>
      <c r="C87" s="397" t="s">
        <v>41</v>
      </c>
      <c r="D87" s="240"/>
      <c r="E87" s="240"/>
    </row>
    <row r="88" spans="1:6" s="105" customFormat="1" ht="54">
      <c r="A88" s="602"/>
      <c r="B88" s="601"/>
      <c r="C88" s="398" t="s">
        <v>637</v>
      </c>
      <c r="D88" s="240"/>
      <c r="E88" s="240"/>
    </row>
    <row r="89" spans="1:6" s="105" customFormat="1">
      <c r="A89" s="602"/>
      <c r="B89" s="601"/>
      <c r="C89" s="397" t="s">
        <v>42</v>
      </c>
      <c r="D89" s="240"/>
      <c r="E89" s="240"/>
    </row>
    <row r="90" spans="1:6" s="105" customFormat="1" ht="54">
      <c r="A90" s="602"/>
      <c r="B90" s="601"/>
      <c r="C90" s="398" t="s">
        <v>85</v>
      </c>
      <c r="D90" s="240"/>
      <c r="E90" s="240"/>
    </row>
    <row r="91" spans="1:6" s="105" customFormat="1">
      <c r="A91" s="593">
        <v>1124</v>
      </c>
      <c r="B91" s="589"/>
      <c r="C91" s="133" t="s">
        <v>37</v>
      </c>
      <c r="D91" s="13"/>
      <c r="E91" s="13"/>
    </row>
    <row r="92" spans="1:6" s="105" customFormat="1">
      <c r="A92" s="581"/>
      <c r="B92" s="590"/>
      <c r="C92" s="125" t="s">
        <v>260</v>
      </c>
      <c r="D92" s="9">
        <f>+D99+D105</f>
        <v>0</v>
      </c>
      <c r="E92" s="9">
        <f>+E99+E105</f>
        <v>103633.8</v>
      </c>
      <c r="F92" s="237"/>
    </row>
    <row r="93" spans="1:6" s="105" customFormat="1">
      <c r="A93" s="581"/>
      <c r="B93" s="590"/>
      <c r="C93" s="238" t="s">
        <v>38</v>
      </c>
      <c r="D93" s="13"/>
      <c r="E93" s="13"/>
    </row>
    <row r="94" spans="1:6" s="105" customFormat="1" ht="36">
      <c r="A94" s="581"/>
      <c r="B94" s="590"/>
      <c r="C94" s="239" t="s">
        <v>455</v>
      </c>
      <c r="D94" s="240"/>
      <c r="E94" s="240"/>
    </row>
    <row r="95" spans="1:6" s="105" customFormat="1">
      <c r="A95" s="581"/>
      <c r="B95" s="590"/>
      <c r="C95" s="238" t="s">
        <v>39</v>
      </c>
      <c r="D95" s="240"/>
      <c r="E95" s="240"/>
    </row>
    <row r="96" spans="1:6" s="105" customFormat="1" ht="54">
      <c r="A96" s="581"/>
      <c r="B96" s="590"/>
      <c r="C96" s="239" t="s">
        <v>456</v>
      </c>
      <c r="D96" s="240"/>
      <c r="E96" s="240"/>
    </row>
    <row r="97" spans="1:6" s="105" customFormat="1" ht="23.9" customHeight="1">
      <c r="A97" s="581"/>
      <c r="B97" s="240"/>
      <c r="C97" s="241" t="s">
        <v>63</v>
      </c>
      <c r="D97" s="241"/>
      <c r="E97" s="241"/>
    </row>
    <row r="98" spans="1:6" s="105" customFormat="1">
      <c r="A98" s="581"/>
      <c r="B98" s="578">
        <v>32001</v>
      </c>
      <c r="C98" s="238" t="s">
        <v>40</v>
      </c>
      <c r="D98" s="223"/>
      <c r="E98" s="240"/>
    </row>
    <row r="99" spans="1:6" s="105" customFormat="1" ht="33.85">
      <c r="A99" s="581"/>
      <c r="B99" s="578"/>
      <c r="C99" s="14" t="s">
        <v>249</v>
      </c>
      <c r="D99" s="110">
        <f>+'Հավելված N 4'!G44</f>
        <v>0</v>
      </c>
      <c r="E99" s="110">
        <f>+'Հավելված N 4'!H44</f>
        <v>43800</v>
      </c>
      <c r="F99" s="242"/>
    </row>
    <row r="100" spans="1:6" s="105" customFormat="1">
      <c r="A100" s="581"/>
      <c r="B100" s="578"/>
      <c r="C100" s="238" t="s">
        <v>41</v>
      </c>
      <c r="D100" s="240"/>
      <c r="E100" s="240"/>
    </row>
    <row r="101" spans="1:6" s="105" customFormat="1" ht="36">
      <c r="A101" s="581"/>
      <c r="B101" s="578"/>
      <c r="C101" s="239" t="s">
        <v>249</v>
      </c>
      <c r="D101" s="240"/>
      <c r="E101" s="240"/>
    </row>
    <row r="102" spans="1:6" s="105" customFormat="1">
      <c r="A102" s="581"/>
      <c r="B102" s="578"/>
      <c r="C102" s="238" t="s">
        <v>42</v>
      </c>
      <c r="D102" s="240"/>
      <c r="E102" s="240"/>
    </row>
    <row r="103" spans="1:6" s="105" customFormat="1" ht="54">
      <c r="A103" s="581"/>
      <c r="B103" s="578"/>
      <c r="C103" s="239" t="s">
        <v>85</v>
      </c>
      <c r="D103" s="240"/>
      <c r="E103" s="240"/>
    </row>
    <row r="104" spans="1:6" s="105" customFormat="1">
      <c r="A104" s="581"/>
      <c r="B104" s="578">
        <v>32002</v>
      </c>
      <c r="C104" s="238" t="s">
        <v>40</v>
      </c>
      <c r="D104" s="223"/>
      <c r="E104" s="240"/>
    </row>
    <row r="105" spans="1:6" s="105" customFormat="1">
      <c r="A105" s="581"/>
      <c r="B105" s="578"/>
      <c r="C105" s="14" t="s">
        <v>253</v>
      </c>
      <c r="D105" s="110">
        <f>+'Հավելված N 4'!G53</f>
        <v>0</v>
      </c>
      <c r="E105" s="110">
        <f>+'Հավելված N 4'!H53</f>
        <v>59833.8</v>
      </c>
      <c r="F105" s="242"/>
    </row>
    <row r="106" spans="1:6" s="105" customFormat="1">
      <c r="A106" s="581"/>
      <c r="B106" s="578"/>
      <c r="C106" s="238" t="s">
        <v>41</v>
      </c>
      <c r="D106" s="240"/>
      <c r="E106" s="240"/>
    </row>
    <row r="107" spans="1:6" s="105" customFormat="1" ht="72">
      <c r="A107" s="581"/>
      <c r="B107" s="578"/>
      <c r="C107" s="239" t="s">
        <v>457</v>
      </c>
      <c r="D107" s="240"/>
      <c r="E107" s="240"/>
    </row>
    <row r="108" spans="1:6" s="105" customFormat="1">
      <c r="A108" s="581"/>
      <c r="B108" s="578"/>
      <c r="C108" s="238" t="s">
        <v>42</v>
      </c>
      <c r="D108" s="240"/>
      <c r="E108" s="240"/>
    </row>
    <row r="109" spans="1:6" s="105" customFormat="1" ht="54">
      <c r="A109" s="582"/>
      <c r="B109" s="578"/>
      <c r="C109" s="239" t="s">
        <v>85</v>
      </c>
      <c r="D109" s="240"/>
      <c r="E109" s="240"/>
    </row>
    <row r="110" spans="1:6" s="105" customFormat="1">
      <c r="A110" s="602">
        <v>1146</v>
      </c>
      <c r="B110" s="599"/>
      <c r="C110" s="395" t="s">
        <v>37</v>
      </c>
      <c r="D110" s="13"/>
      <c r="E110" s="13"/>
    </row>
    <row r="111" spans="1:6" s="105" customFormat="1" ht="19.95" customHeight="1">
      <c r="A111" s="602"/>
      <c r="B111" s="600"/>
      <c r="C111" s="396" t="s">
        <v>607</v>
      </c>
      <c r="D111" s="9">
        <f>+D118</f>
        <v>-857210.29999999993</v>
      </c>
      <c r="E111" s="9">
        <f>+E118</f>
        <v>-1467324.9</v>
      </c>
      <c r="F111" s="237"/>
    </row>
    <row r="112" spans="1:6" s="105" customFormat="1">
      <c r="A112" s="602"/>
      <c r="B112" s="600"/>
      <c r="C112" s="397" t="s">
        <v>38</v>
      </c>
      <c r="D112" s="110"/>
      <c r="E112" s="110"/>
    </row>
    <row r="113" spans="1:6" s="105" customFormat="1">
      <c r="A113" s="602"/>
      <c r="B113" s="600"/>
      <c r="C113" s="398" t="s">
        <v>640</v>
      </c>
      <c r="D113" s="110"/>
      <c r="E113" s="110"/>
    </row>
    <row r="114" spans="1:6" s="105" customFormat="1">
      <c r="A114" s="602"/>
      <c r="B114" s="600"/>
      <c r="C114" s="397" t="s">
        <v>39</v>
      </c>
      <c r="D114" s="110"/>
      <c r="E114" s="110"/>
    </row>
    <row r="115" spans="1:6" s="105" customFormat="1" ht="90">
      <c r="A115" s="602"/>
      <c r="B115" s="600"/>
      <c r="C115" s="398" t="s">
        <v>641</v>
      </c>
      <c r="D115" s="110"/>
      <c r="E115" s="110"/>
    </row>
    <row r="116" spans="1:6" s="105" customFormat="1" ht="24" customHeight="1">
      <c r="A116" s="602"/>
      <c r="B116" s="399"/>
      <c r="C116" s="400" t="s">
        <v>63</v>
      </c>
      <c r="D116" s="110"/>
      <c r="E116" s="110"/>
    </row>
    <row r="117" spans="1:6" s="105" customFormat="1">
      <c r="A117" s="602"/>
      <c r="B117" s="601">
        <v>12010</v>
      </c>
      <c r="C117" s="397" t="s">
        <v>40</v>
      </c>
      <c r="D117" s="110"/>
      <c r="E117" s="110"/>
    </row>
    <row r="118" spans="1:6" s="105" customFormat="1" ht="33.85">
      <c r="A118" s="602"/>
      <c r="B118" s="601"/>
      <c r="C118" s="401" t="s">
        <v>608</v>
      </c>
      <c r="D118" s="110">
        <f>+'Հավելված N 4'!G198</f>
        <v>-857210.29999999993</v>
      </c>
      <c r="E118" s="110">
        <f>+'Հավելված N 4'!H198</f>
        <v>-1467324.9</v>
      </c>
      <c r="F118" s="242"/>
    </row>
    <row r="119" spans="1:6" s="105" customFormat="1">
      <c r="A119" s="602"/>
      <c r="B119" s="601"/>
      <c r="C119" s="397" t="s">
        <v>41</v>
      </c>
      <c r="D119" s="240"/>
      <c r="E119" s="240"/>
    </row>
    <row r="120" spans="1:6" s="105" customFormat="1" ht="36">
      <c r="A120" s="602"/>
      <c r="B120" s="601"/>
      <c r="C120" s="398" t="s">
        <v>638</v>
      </c>
      <c r="D120" s="240"/>
      <c r="E120" s="240"/>
    </row>
    <row r="121" spans="1:6" s="105" customFormat="1">
      <c r="A121" s="602"/>
      <c r="B121" s="601"/>
      <c r="C121" s="397" t="s">
        <v>42</v>
      </c>
      <c r="D121" s="240"/>
      <c r="E121" s="240"/>
    </row>
    <row r="122" spans="1:6" s="105" customFormat="1">
      <c r="A122" s="602"/>
      <c r="B122" s="601"/>
      <c r="C122" s="398" t="s">
        <v>639</v>
      </c>
      <c r="D122" s="240"/>
      <c r="E122" s="240"/>
    </row>
    <row r="123" spans="1:6" s="105" customFormat="1">
      <c r="A123" s="580">
        <v>1148</v>
      </c>
      <c r="B123" s="589"/>
      <c r="C123" s="133" t="s">
        <v>37</v>
      </c>
      <c r="D123" s="13"/>
      <c r="E123" s="13"/>
    </row>
    <row r="124" spans="1:6" s="105" customFormat="1">
      <c r="A124" s="581"/>
      <c r="B124" s="590"/>
      <c r="C124" s="125" t="s">
        <v>458</v>
      </c>
      <c r="D124" s="9">
        <f>+D131</f>
        <v>0</v>
      </c>
      <c r="E124" s="9">
        <f>+E131</f>
        <v>26940</v>
      </c>
      <c r="F124" s="237"/>
    </row>
    <row r="125" spans="1:6" s="105" customFormat="1">
      <c r="A125" s="581"/>
      <c r="B125" s="590"/>
      <c r="C125" s="238" t="s">
        <v>38</v>
      </c>
      <c r="D125" s="13"/>
      <c r="E125" s="13"/>
    </row>
    <row r="126" spans="1:6" s="105" customFormat="1" ht="72">
      <c r="A126" s="581"/>
      <c r="B126" s="590"/>
      <c r="C126" s="239" t="s">
        <v>459</v>
      </c>
      <c r="D126" s="240"/>
      <c r="E126" s="240"/>
    </row>
    <row r="127" spans="1:6" s="105" customFormat="1">
      <c r="A127" s="581"/>
      <c r="B127" s="590"/>
      <c r="C127" s="238" t="s">
        <v>39</v>
      </c>
      <c r="D127" s="240"/>
      <c r="E127" s="240"/>
    </row>
    <row r="128" spans="1:6" s="105" customFormat="1" ht="54">
      <c r="A128" s="581"/>
      <c r="B128" s="590"/>
      <c r="C128" s="239" t="s">
        <v>460</v>
      </c>
      <c r="D128" s="240"/>
      <c r="E128" s="240"/>
    </row>
    <row r="129" spans="1:6" s="105" customFormat="1" ht="23.9" customHeight="1">
      <c r="A129" s="581"/>
      <c r="B129" s="240"/>
      <c r="C129" s="241" t="s">
        <v>63</v>
      </c>
      <c r="D129" s="241"/>
      <c r="E129" s="241"/>
    </row>
    <row r="130" spans="1:6" s="105" customFormat="1">
      <c r="A130" s="581"/>
      <c r="B130" s="578">
        <v>32004</v>
      </c>
      <c r="C130" s="238" t="s">
        <v>40</v>
      </c>
      <c r="D130" s="223"/>
      <c r="E130" s="240"/>
    </row>
    <row r="131" spans="1:6" s="105" customFormat="1" ht="33.85">
      <c r="A131" s="581"/>
      <c r="B131" s="578"/>
      <c r="C131" s="14" t="s">
        <v>543</v>
      </c>
      <c r="D131" s="110">
        <f>+'Հավելված N 4'!G134</f>
        <v>0</v>
      </c>
      <c r="E131" s="110">
        <f>+'Հավելված N 4'!H134</f>
        <v>26940</v>
      </c>
      <c r="F131" s="242"/>
    </row>
    <row r="132" spans="1:6" s="105" customFormat="1">
      <c r="A132" s="581"/>
      <c r="B132" s="578"/>
      <c r="C132" s="238" t="s">
        <v>41</v>
      </c>
      <c r="D132" s="240"/>
      <c r="E132" s="240"/>
    </row>
    <row r="133" spans="1:6" s="105" customFormat="1" ht="54">
      <c r="A133" s="581"/>
      <c r="B133" s="578"/>
      <c r="C133" s="239" t="s">
        <v>461</v>
      </c>
      <c r="D133" s="240"/>
      <c r="E133" s="240"/>
    </row>
    <row r="134" spans="1:6" s="105" customFormat="1">
      <c r="A134" s="581"/>
      <c r="B134" s="578"/>
      <c r="C134" s="238" t="s">
        <v>42</v>
      </c>
      <c r="D134" s="240"/>
      <c r="E134" s="240"/>
    </row>
    <row r="135" spans="1:6" s="105" customFormat="1" ht="54">
      <c r="A135" s="582"/>
      <c r="B135" s="578"/>
      <c r="C135" s="239" t="s">
        <v>85</v>
      </c>
      <c r="D135" s="240"/>
      <c r="E135" s="240"/>
    </row>
    <row r="136" spans="1:6" s="105" customFormat="1">
      <c r="A136" s="608">
        <v>1163</v>
      </c>
      <c r="B136" s="599"/>
      <c r="C136" s="402" t="s">
        <v>37</v>
      </c>
      <c r="D136" s="13"/>
      <c r="E136" s="13"/>
    </row>
    <row r="137" spans="1:6" s="105" customFormat="1" ht="19.95" customHeight="1">
      <c r="A137" s="609"/>
      <c r="B137" s="600"/>
      <c r="C137" s="396" t="s">
        <v>642</v>
      </c>
      <c r="D137" s="9">
        <f>+D144+D150</f>
        <v>-201678.95</v>
      </c>
      <c r="E137" s="9">
        <f>+E144+E150</f>
        <v>-388669.9</v>
      </c>
      <c r="F137" s="237"/>
    </row>
    <row r="138" spans="1:6" s="105" customFormat="1">
      <c r="A138" s="609"/>
      <c r="B138" s="600"/>
      <c r="C138" s="395" t="s">
        <v>38</v>
      </c>
      <c r="D138" s="110"/>
      <c r="E138" s="110"/>
    </row>
    <row r="139" spans="1:6" s="105" customFormat="1" ht="72">
      <c r="A139" s="609"/>
      <c r="B139" s="600"/>
      <c r="C139" s="403" t="s">
        <v>643</v>
      </c>
      <c r="D139" s="110"/>
      <c r="E139" s="110"/>
    </row>
    <row r="140" spans="1:6" s="105" customFormat="1">
      <c r="A140" s="609"/>
      <c r="B140" s="600"/>
      <c r="C140" s="395" t="s">
        <v>39</v>
      </c>
      <c r="D140" s="110"/>
      <c r="E140" s="110"/>
    </row>
    <row r="141" spans="1:6" s="105" customFormat="1" ht="36">
      <c r="A141" s="609"/>
      <c r="B141" s="600"/>
      <c r="C141" s="404" t="s">
        <v>644</v>
      </c>
      <c r="D141" s="110"/>
      <c r="E141" s="110"/>
    </row>
    <row r="142" spans="1:6" s="105" customFormat="1" ht="24" customHeight="1">
      <c r="A142" s="609"/>
      <c r="B142" s="399"/>
      <c r="C142" s="400" t="s">
        <v>63</v>
      </c>
      <c r="D142" s="110"/>
      <c r="E142" s="110"/>
    </row>
    <row r="143" spans="1:6" s="105" customFormat="1">
      <c r="A143" s="609"/>
      <c r="B143" s="601">
        <v>12001</v>
      </c>
      <c r="C143" s="395" t="s">
        <v>40</v>
      </c>
      <c r="D143" s="110"/>
      <c r="E143" s="110"/>
    </row>
    <row r="144" spans="1:6" s="105" customFormat="1" ht="50.75">
      <c r="A144" s="609"/>
      <c r="B144" s="601"/>
      <c r="C144" s="405" t="s">
        <v>645</v>
      </c>
      <c r="D144" s="110">
        <f>+'Հավելված N 4'!G209</f>
        <v>0</v>
      </c>
      <c r="E144" s="110">
        <f>+'Հավելված N 4'!H209</f>
        <v>14688</v>
      </c>
      <c r="F144" s="242"/>
    </row>
    <row r="145" spans="1:6" s="105" customFormat="1">
      <c r="A145" s="609"/>
      <c r="B145" s="601"/>
      <c r="C145" s="395" t="s">
        <v>41</v>
      </c>
      <c r="D145" s="240"/>
      <c r="E145" s="240"/>
    </row>
    <row r="146" spans="1:6" s="105" customFormat="1" ht="36">
      <c r="A146" s="609"/>
      <c r="B146" s="601"/>
      <c r="C146" s="406" t="s">
        <v>646</v>
      </c>
      <c r="D146" s="240"/>
      <c r="E146" s="240"/>
    </row>
    <row r="147" spans="1:6" s="105" customFormat="1">
      <c r="A147" s="609"/>
      <c r="B147" s="601"/>
      <c r="C147" s="395" t="s">
        <v>42</v>
      </c>
      <c r="D147" s="240"/>
      <c r="E147" s="240"/>
    </row>
    <row r="148" spans="1:6" s="105" customFormat="1">
      <c r="A148" s="609"/>
      <c r="B148" s="601"/>
      <c r="C148" s="406" t="s">
        <v>639</v>
      </c>
      <c r="D148" s="240"/>
      <c r="E148" s="240"/>
    </row>
    <row r="149" spans="1:6" s="105" customFormat="1">
      <c r="A149" s="609"/>
      <c r="B149" s="603">
        <v>32002</v>
      </c>
      <c r="C149" s="395" t="s">
        <v>40</v>
      </c>
      <c r="D149" s="110"/>
      <c r="E149" s="110"/>
    </row>
    <row r="150" spans="1:6" s="105" customFormat="1">
      <c r="A150" s="609"/>
      <c r="B150" s="604"/>
      <c r="C150" s="405" t="s">
        <v>581</v>
      </c>
      <c r="D150" s="110">
        <f>+'Հավելված N 4'!G218</f>
        <v>-201678.95</v>
      </c>
      <c r="E150" s="110">
        <f>+'Հավելված N 4'!H218</f>
        <v>-403357.9</v>
      </c>
      <c r="F150" s="242"/>
    </row>
    <row r="151" spans="1:6" s="105" customFormat="1">
      <c r="A151" s="609"/>
      <c r="B151" s="604"/>
      <c r="C151" s="395" t="s">
        <v>41</v>
      </c>
      <c r="D151" s="240"/>
      <c r="E151" s="240"/>
    </row>
    <row r="152" spans="1:6" s="105" customFormat="1" ht="36">
      <c r="A152" s="609"/>
      <c r="B152" s="604"/>
      <c r="C152" s="406" t="s">
        <v>647</v>
      </c>
      <c r="D152" s="240"/>
      <c r="E152" s="240"/>
    </row>
    <row r="153" spans="1:6" s="105" customFormat="1">
      <c r="A153" s="609"/>
      <c r="B153" s="604"/>
      <c r="C153" s="395" t="s">
        <v>42</v>
      </c>
      <c r="D153" s="240"/>
      <c r="E153" s="240"/>
    </row>
    <row r="154" spans="1:6" s="105" customFormat="1" ht="54">
      <c r="A154" s="610"/>
      <c r="B154" s="605"/>
      <c r="C154" s="406" t="s">
        <v>85</v>
      </c>
      <c r="D154" s="240"/>
      <c r="E154" s="240"/>
    </row>
    <row r="155" spans="1:6" ht="15" customHeight="1">
      <c r="A155" s="580">
        <v>1168</v>
      </c>
      <c r="B155" s="583"/>
      <c r="C155" s="224" t="s">
        <v>37</v>
      </c>
      <c r="D155" s="15"/>
      <c r="E155" s="15"/>
    </row>
    <row r="156" spans="1:6" ht="19.399999999999999" customHeight="1">
      <c r="A156" s="581"/>
      <c r="B156" s="584"/>
      <c r="C156" s="125" t="s">
        <v>158</v>
      </c>
      <c r="D156" s="9">
        <f>+D163</f>
        <v>0</v>
      </c>
      <c r="E156" s="9">
        <f>+E163</f>
        <v>16227</v>
      </c>
      <c r="F156" s="225"/>
    </row>
    <row r="157" spans="1:6" ht="17.899999999999999" customHeight="1">
      <c r="A157" s="581"/>
      <c r="B157" s="584"/>
      <c r="C157" s="226" t="s">
        <v>38</v>
      </c>
      <c r="D157" s="16"/>
      <c r="E157" s="16"/>
    </row>
    <row r="158" spans="1:6" ht="54">
      <c r="A158" s="581"/>
      <c r="B158" s="584"/>
      <c r="C158" s="229" t="s">
        <v>159</v>
      </c>
      <c r="D158" s="16"/>
      <c r="E158" s="16"/>
    </row>
    <row r="159" spans="1:6" ht="18" customHeight="1">
      <c r="A159" s="581"/>
      <c r="B159" s="584"/>
      <c r="C159" s="226" t="s">
        <v>39</v>
      </c>
      <c r="D159" s="16"/>
      <c r="E159" s="16"/>
    </row>
    <row r="160" spans="1:6" ht="72">
      <c r="A160" s="581"/>
      <c r="B160" s="585"/>
      <c r="C160" s="243" t="s">
        <v>160</v>
      </c>
      <c r="D160" s="16"/>
      <c r="E160" s="16"/>
    </row>
    <row r="161" spans="1:6" ht="24" customHeight="1">
      <c r="A161" s="581"/>
      <c r="B161" s="198"/>
      <c r="C161" s="227" t="s">
        <v>20</v>
      </c>
      <c r="D161" s="17"/>
      <c r="E161" s="17"/>
    </row>
    <row r="162" spans="1:6" ht="17.899999999999999" customHeight="1">
      <c r="A162" s="581"/>
      <c r="B162" s="579">
        <v>32007</v>
      </c>
      <c r="C162" s="226" t="s">
        <v>40</v>
      </c>
      <c r="D162" s="110"/>
      <c r="E162" s="18"/>
    </row>
    <row r="163" spans="1:6" ht="33.85">
      <c r="A163" s="581"/>
      <c r="B163" s="579"/>
      <c r="C163" s="21" t="s">
        <v>190</v>
      </c>
      <c r="D163" s="110">
        <f>+'Հավելված N 4'!G98</f>
        <v>0</v>
      </c>
      <c r="E163" s="110">
        <f>+'Հավելված N 4'!H98</f>
        <v>16227</v>
      </c>
      <c r="F163" s="225"/>
    </row>
    <row r="164" spans="1:6" ht="17.45" customHeight="1">
      <c r="A164" s="581"/>
      <c r="B164" s="579"/>
      <c r="C164" s="226" t="s">
        <v>41</v>
      </c>
      <c r="D164" s="204"/>
      <c r="E164" s="204"/>
    </row>
    <row r="165" spans="1:6" ht="36">
      <c r="A165" s="581"/>
      <c r="B165" s="579"/>
      <c r="C165" s="229" t="s">
        <v>211</v>
      </c>
      <c r="D165" s="204"/>
      <c r="E165" s="204"/>
    </row>
    <row r="166" spans="1:6" ht="17.45" customHeight="1">
      <c r="A166" s="581"/>
      <c r="B166" s="579"/>
      <c r="C166" s="226" t="s">
        <v>42</v>
      </c>
      <c r="D166" s="19"/>
      <c r="E166" s="19"/>
    </row>
    <row r="167" spans="1:6" ht="54">
      <c r="A167" s="581"/>
      <c r="B167" s="579"/>
      <c r="C167" s="229" t="s">
        <v>85</v>
      </c>
      <c r="D167" s="19"/>
      <c r="E167" s="19"/>
    </row>
    <row r="168" spans="1:6" ht="17.899999999999999" customHeight="1">
      <c r="A168" s="580">
        <v>1183</v>
      </c>
      <c r="B168" s="583"/>
      <c r="C168" s="224" t="s">
        <v>37</v>
      </c>
      <c r="D168" s="15"/>
      <c r="E168" s="15"/>
    </row>
    <row r="169" spans="1:6" ht="19.399999999999999" customHeight="1">
      <c r="A169" s="581"/>
      <c r="B169" s="584"/>
      <c r="C169" s="125" t="s">
        <v>161</v>
      </c>
      <c r="D169" s="9">
        <f>+D176+D182+D188+D194+D200</f>
        <v>-394354.5</v>
      </c>
      <c r="E169" s="9">
        <f>+E176+E182+E188+E194+E200</f>
        <v>124295.50000000009</v>
      </c>
      <c r="F169" s="225"/>
    </row>
    <row r="170" spans="1:6" ht="17.899999999999999" customHeight="1">
      <c r="A170" s="581"/>
      <c r="B170" s="584"/>
      <c r="C170" s="226" t="s">
        <v>38</v>
      </c>
      <c r="D170" s="16"/>
      <c r="E170" s="16"/>
    </row>
    <row r="171" spans="1:6" ht="90">
      <c r="A171" s="581"/>
      <c r="B171" s="584"/>
      <c r="C171" s="229" t="s">
        <v>162</v>
      </c>
      <c r="D171" s="16"/>
      <c r="E171" s="16"/>
    </row>
    <row r="172" spans="1:6" ht="17.899999999999999" customHeight="1">
      <c r="A172" s="581"/>
      <c r="B172" s="584"/>
      <c r="C172" s="226" t="s">
        <v>39</v>
      </c>
      <c r="D172" s="16"/>
      <c r="E172" s="16"/>
    </row>
    <row r="173" spans="1:6">
      <c r="A173" s="581"/>
      <c r="B173" s="585"/>
      <c r="C173" s="243" t="s">
        <v>163</v>
      </c>
      <c r="D173" s="16"/>
      <c r="E173" s="16"/>
    </row>
    <row r="174" spans="1:6" ht="24" customHeight="1">
      <c r="A174" s="581"/>
      <c r="B174" s="198"/>
      <c r="C174" s="227" t="s">
        <v>20</v>
      </c>
      <c r="D174" s="17"/>
      <c r="E174" s="17"/>
    </row>
    <row r="175" spans="1:6" ht="17.899999999999999" customHeight="1">
      <c r="A175" s="581"/>
      <c r="B175" s="579">
        <v>32001</v>
      </c>
      <c r="C175" s="226" t="s">
        <v>40</v>
      </c>
      <c r="D175" s="110"/>
      <c r="E175" s="18"/>
    </row>
    <row r="176" spans="1:6" ht="33.85">
      <c r="A176" s="581"/>
      <c r="B176" s="579"/>
      <c r="C176" s="361" t="s">
        <v>527</v>
      </c>
      <c r="D176" s="110">
        <f>+'Հավելված N 4'!G229</f>
        <v>-67127.600000000006</v>
      </c>
      <c r="E176" s="110">
        <f>+'Հավելված N 4'!H229</f>
        <v>-3466.7999999999956</v>
      </c>
      <c r="F176" s="225"/>
    </row>
    <row r="177" spans="1:6" ht="17.45" customHeight="1">
      <c r="A177" s="581"/>
      <c r="B177" s="579"/>
      <c r="C177" s="226" t="s">
        <v>41</v>
      </c>
      <c r="D177" s="342"/>
      <c r="E177" s="342"/>
    </row>
    <row r="178" spans="1:6" ht="72">
      <c r="A178" s="581"/>
      <c r="B178" s="579"/>
      <c r="C178" s="229" t="s">
        <v>535</v>
      </c>
      <c r="D178" s="342"/>
      <c r="E178" s="342"/>
    </row>
    <row r="179" spans="1:6" ht="17.45" customHeight="1">
      <c r="A179" s="581"/>
      <c r="B179" s="579"/>
      <c r="C179" s="226" t="s">
        <v>42</v>
      </c>
      <c r="D179" s="19"/>
      <c r="E179" s="19"/>
    </row>
    <row r="180" spans="1:6" ht="54">
      <c r="A180" s="581"/>
      <c r="B180" s="579"/>
      <c r="C180" s="229" t="s">
        <v>85</v>
      </c>
      <c r="D180" s="19"/>
      <c r="E180" s="19"/>
    </row>
    <row r="181" spans="1:6" ht="17.899999999999999" customHeight="1">
      <c r="A181" s="581"/>
      <c r="B181" s="586">
        <v>32003</v>
      </c>
      <c r="C181" s="395" t="s">
        <v>40</v>
      </c>
      <c r="D181" s="110"/>
      <c r="E181" s="18"/>
    </row>
    <row r="182" spans="1:6" ht="50.75">
      <c r="A182" s="581"/>
      <c r="B182" s="586"/>
      <c r="C182" s="407" t="s">
        <v>554</v>
      </c>
      <c r="D182" s="110">
        <f>+'Հավելված N 4'!G252</f>
        <v>-449861.3</v>
      </c>
      <c r="E182" s="110">
        <f>+'Հավելված N 4'!H252</f>
        <v>-449861.3</v>
      </c>
      <c r="F182" s="225"/>
    </row>
    <row r="183" spans="1:6" ht="17.45" customHeight="1">
      <c r="A183" s="581"/>
      <c r="B183" s="586"/>
      <c r="C183" s="395" t="s">
        <v>41</v>
      </c>
      <c r="D183" s="373"/>
      <c r="E183" s="373"/>
    </row>
    <row r="184" spans="1:6" ht="36">
      <c r="A184" s="581"/>
      <c r="B184" s="586"/>
      <c r="C184" s="406" t="s">
        <v>648</v>
      </c>
      <c r="D184" s="373"/>
      <c r="E184" s="373"/>
    </row>
    <row r="185" spans="1:6" ht="17.45" customHeight="1">
      <c r="A185" s="581"/>
      <c r="B185" s="586"/>
      <c r="C185" s="395" t="s">
        <v>42</v>
      </c>
      <c r="D185" s="19"/>
      <c r="E185" s="19"/>
    </row>
    <row r="186" spans="1:6" ht="54">
      <c r="A186" s="581"/>
      <c r="B186" s="586"/>
      <c r="C186" s="406" t="s">
        <v>85</v>
      </c>
      <c r="D186" s="19"/>
      <c r="E186" s="19"/>
    </row>
    <row r="187" spans="1:6" ht="17.899999999999999" customHeight="1">
      <c r="A187" s="581"/>
      <c r="B187" s="586">
        <v>32007</v>
      </c>
      <c r="C187" s="395" t="s">
        <v>40</v>
      </c>
      <c r="D187" s="110"/>
      <c r="E187" s="18"/>
    </row>
    <row r="188" spans="1:6" ht="50.75">
      <c r="A188" s="581"/>
      <c r="B188" s="586"/>
      <c r="C188" s="407" t="s">
        <v>674</v>
      </c>
      <c r="D188" s="110">
        <f>+'Հավելված N 4'!G261</f>
        <v>-91394.4</v>
      </c>
      <c r="E188" s="110">
        <f>+'Հավելված N 4'!H261</f>
        <v>-182788.8</v>
      </c>
      <c r="F188" s="225"/>
    </row>
    <row r="189" spans="1:6" ht="17.45" customHeight="1">
      <c r="A189" s="581"/>
      <c r="B189" s="586"/>
      <c r="C189" s="395" t="s">
        <v>41</v>
      </c>
      <c r="D189" s="429"/>
      <c r="E189" s="429"/>
    </row>
    <row r="190" spans="1:6" ht="54">
      <c r="A190" s="581"/>
      <c r="B190" s="586"/>
      <c r="C190" s="406" t="s">
        <v>683</v>
      </c>
      <c r="D190" s="429"/>
      <c r="E190" s="429"/>
    </row>
    <row r="191" spans="1:6" ht="17.45" customHeight="1">
      <c r="A191" s="581"/>
      <c r="B191" s="586"/>
      <c r="C191" s="395" t="s">
        <v>42</v>
      </c>
      <c r="D191" s="19"/>
      <c r="E191" s="19"/>
    </row>
    <row r="192" spans="1:6" ht="54">
      <c r="A192" s="581"/>
      <c r="B192" s="586"/>
      <c r="C192" s="406" t="s">
        <v>85</v>
      </c>
      <c r="D192" s="19"/>
      <c r="E192" s="19"/>
    </row>
    <row r="193" spans="1:6" ht="17.899999999999999" customHeight="1">
      <c r="A193" s="581"/>
      <c r="B193" s="579">
        <v>32009</v>
      </c>
      <c r="C193" s="226" t="s">
        <v>40</v>
      </c>
      <c r="D193" s="110"/>
      <c r="E193" s="18"/>
    </row>
    <row r="194" spans="1:6" ht="50.75">
      <c r="A194" s="581"/>
      <c r="B194" s="579"/>
      <c r="C194" s="21" t="s">
        <v>194</v>
      </c>
      <c r="D194" s="110">
        <f>+'Հավելված N 4'!G270</f>
        <v>214028.80000000002</v>
      </c>
      <c r="E194" s="110">
        <f>+'Հավելված N 4'!H270</f>
        <v>713429.5</v>
      </c>
      <c r="F194" s="225"/>
    </row>
    <row r="195" spans="1:6" ht="17.45" customHeight="1">
      <c r="A195" s="581"/>
      <c r="B195" s="579"/>
      <c r="C195" s="226" t="s">
        <v>41</v>
      </c>
      <c r="D195" s="204"/>
      <c r="E195" s="204"/>
    </row>
    <row r="196" spans="1:6" ht="54">
      <c r="A196" s="581"/>
      <c r="B196" s="579"/>
      <c r="C196" s="229" t="s">
        <v>212</v>
      </c>
      <c r="D196" s="204"/>
      <c r="E196" s="204"/>
    </row>
    <row r="197" spans="1:6" ht="17.45" customHeight="1">
      <c r="A197" s="581"/>
      <c r="B197" s="579"/>
      <c r="C197" s="226" t="s">
        <v>42</v>
      </c>
      <c r="D197" s="19"/>
      <c r="E197" s="19"/>
    </row>
    <row r="198" spans="1:6" ht="54">
      <c r="A198" s="581"/>
      <c r="B198" s="579"/>
      <c r="C198" s="229" t="s">
        <v>85</v>
      </c>
      <c r="D198" s="19"/>
      <c r="E198" s="19"/>
    </row>
    <row r="199" spans="1:6" ht="17.899999999999999" customHeight="1">
      <c r="A199" s="581"/>
      <c r="B199" s="579">
        <v>32012</v>
      </c>
      <c r="C199" s="226" t="s">
        <v>40</v>
      </c>
      <c r="D199" s="110"/>
      <c r="E199" s="18"/>
    </row>
    <row r="200" spans="1:6" ht="33.85">
      <c r="A200" s="581"/>
      <c r="B200" s="579"/>
      <c r="C200" s="341" t="s">
        <v>500</v>
      </c>
      <c r="D200" s="110">
        <f>+'Հավելված N 4'!G279</f>
        <v>0</v>
      </c>
      <c r="E200" s="110">
        <f>+'Հավելված N 4'!H279</f>
        <v>46982.9</v>
      </c>
      <c r="F200" s="225"/>
    </row>
    <row r="201" spans="1:6" ht="17.45" customHeight="1">
      <c r="A201" s="581"/>
      <c r="B201" s="579"/>
      <c r="C201" s="226" t="s">
        <v>41</v>
      </c>
      <c r="D201" s="342"/>
      <c r="E201" s="342"/>
    </row>
    <row r="202" spans="1:6" ht="36">
      <c r="A202" s="581"/>
      <c r="B202" s="579"/>
      <c r="C202" s="229" t="s">
        <v>536</v>
      </c>
      <c r="D202" s="342"/>
      <c r="E202" s="342"/>
    </row>
    <row r="203" spans="1:6" ht="17.45" customHeight="1">
      <c r="A203" s="581"/>
      <c r="B203" s="579"/>
      <c r="C203" s="226" t="s">
        <v>42</v>
      </c>
      <c r="D203" s="19"/>
      <c r="E203" s="19"/>
    </row>
    <row r="204" spans="1:6" ht="54">
      <c r="A204" s="582"/>
      <c r="B204" s="579"/>
      <c r="C204" s="229" t="s">
        <v>85</v>
      </c>
      <c r="D204" s="19"/>
      <c r="E204" s="19"/>
    </row>
    <row r="205" spans="1:6" s="105" customFormat="1">
      <c r="A205" s="593">
        <v>1192</v>
      </c>
      <c r="B205" s="589"/>
      <c r="C205" s="133" t="s">
        <v>37</v>
      </c>
      <c r="D205" s="13"/>
      <c r="E205" s="13"/>
    </row>
    <row r="206" spans="1:6" s="105" customFormat="1">
      <c r="A206" s="581"/>
      <c r="B206" s="590"/>
      <c r="C206" s="125" t="s">
        <v>462</v>
      </c>
      <c r="D206" s="9">
        <f>+D213+D219</f>
        <v>0</v>
      </c>
      <c r="E206" s="9">
        <f>+E213+E219</f>
        <v>-1044331.2</v>
      </c>
      <c r="F206" s="237"/>
    </row>
    <row r="207" spans="1:6" s="105" customFormat="1">
      <c r="A207" s="581"/>
      <c r="B207" s="590"/>
      <c r="C207" s="238" t="s">
        <v>38</v>
      </c>
      <c r="D207" s="13"/>
      <c r="E207" s="13"/>
    </row>
    <row r="208" spans="1:6" s="105" customFormat="1" ht="90">
      <c r="A208" s="581"/>
      <c r="B208" s="590"/>
      <c r="C208" s="239" t="s">
        <v>463</v>
      </c>
      <c r="D208" s="240"/>
      <c r="E208" s="240"/>
    </row>
    <row r="209" spans="1:6" s="105" customFormat="1">
      <c r="A209" s="581"/>
      <c r="B209" s="590"/>
      <c r="C209" s="238" t="s">
        <v>39</v>
      </c>
      <c r="D209" s="240"/>
      <c r="E209" s="240"/>
    </row>
    <row r="210" spans="1:6" s="105" customFormat="1" ht="90">
      <c r="A210" s="581"/>
      <c r="B210" s="590"/>
      <c r="C210" s="239" t="s">
        <v>464</v>
      </c>
      <c r="D210" s="240"/>
      <c r="E210" s="240"/>
    </row>
    <row r="211" spans="1:6" s="105" customFormat="1" ht="23.9" customHeight="1">
      <c r="A211" s="581"/>
      <c r="B211" s="240"/>
      <c r="C211" s="241" t="s">
        <v>63</v>
      </c>
      <c r="D211" s="241"/>
      <c r="E211" s="241"/>
    </row>
    <row r="212" spans="1:6" s="105" customFormat="1">
      <c r="A212" s="581"/>
      <c r="B212" s="578">
        <v>32004</v>
      </c>
      <c r="C212" s="238" t="s">
        <v>40</v>
      </c>
      <c r="D212" s="223"/>
      <c r="E212" s="240"/>
    </row>
    <row r="213" spans="1:6" s="105" customFormat="1" ht="54.55" customHeight="1">
      <c r="A213" s="581"/>
      <c r="B213" s="578"/>
      <c r="C213" s="14" t="s">
        <v>360</v>
      </c>
      <c r="D213" s="110">
        <f>+'Հավելված N 4'!G290</f>
        <v>0</v>
      </c>
      <c r="E213" s="110">
        <f>+'Հավելված N 4'!H290</f>
        <v>-713429.5</v>
      </c>
      <c r="F213" s="242"/>
    </row>
    <row r="214" spans="1:6" s="105" customFormat="1">
      <c r="A214" s="581"/>
      <c r="B214" s="578"/>
      <c r="C214" s="238" t="s">
        <v>41</v>
      </c>
      <c r="D214" s="240"/>
      <c r="E214" s="240"/>
    </row>
    <row r="215" spans="1:6" s="105" customFormat="1" ht="75.95" customHeight="1">
      <c r="A215" s="581"/>
      <c r="B215" s="578"/>
      <c r="C215" s="239" t="s">
        <v>465</v>
      </c>
      <c r="D215" s="240"/>
      <c r="E215" s="240"/>
    </row>
    <row r="216" spans="1:6" s="105" customFormat="1">
      <c r="A216" s="581"/>
      <c r="B216" s="578"/>
      <c r="C216" s="238" t="s">
        <v>42</v>
      </c>
      <c r="D216" s="240"/>
      <c r="E216" s="240"/>
    </row>
    <row r="217" spans="1:6" s="105" customFormat="1" ht="54">
      <c r="A217" s="581"/>
      <c r="B217" s="578"/>
      <c r="C217" s="239" t="s">
        <v>85</v>
      </c>
      <c r="D217" s="240"/>
      <c r="E217" s="240"/>
    </row>
    <row r="218" spans="1:6" s="105" customFormat="1">
      <c r="A218" s="581"/>
      <c r="B218" s="578">
        <v>32005</v>
      </c>
      <c r="C218" s="238" t="s">
        <v>40</v>
      </c>
      <c r="D218" s="223"/>
      <c r="E218" s="240"/>
    </row>
    <row r="219" spans="1:6" s="105" customFormat="1" ht="84.55">
      <c r="A219" s="581"/>
      <c r="B219" s="578"/>
      <c r="C219" s="14" t="s">
        <v>361</v>
      </c>
      <c r="D219" s="110">
        <f>+'Հավելված N 4'!G299</f>
        <v>0</v>
      </c>
      <c r="E219" s="110">
        <f>+'Հավելված N 4'!H299</f>
        <v>-330901.7</v>
      </c>
      <c r="F219" s="242"/>
    </row>
    <row r="220" spans="1:6" s="105" customFormat="1">
      <c r="A220" s="581"/>
      <c r="B220" s="578"/>
      <c r="C220" s="238" t="s">
        <v>41</v>
      </c>
      <c r="D220" s="240"/>
      <c r="E220" s="240"/>
    </row>
    <row r="221" spans="1:6" s="105" customFormat="1" ht="72">
      <c r="A221" s="581"/>
      <c r="B221" s="578"/>
      <c r="C221" s="239" t="s">
        <v>466</v>
      </c>
      <c r="D221" s="240"/>
      <c r="E221" s="240"/>
    </row>
    <row r="222" spans="1:6" s="105" customFormat="1">
      <c r="A222" s="581"/>
      <c r="B222" s="578"/>
      <c r="C222" s="238" t="s">
        <v>42</v>
      </c>
      <c r="D222" s="240"/>
      <c r="E222" s="240"/>
    </row>
    <row r="223" spans="1:6" s="105" customFormat="1" ht="54">
      <c r="A223" s="582"/>
      <c r="B223" s="578"/>
      <c r="C223" s="239" t="s">
        <v>85</v>
      </c>
      <c r="D223" s="240"/>
      <c r="E223" s="240"/>
    </row>
    <row r="224" spans="1:6" ht="9.4499999999999993" customHeight="1">
      <c r="A224" s="230"/>
      <c r="B224" s="200"/>
      <c r="C224" s="231"/>
      <c r="D224" s="205"/>
      <c r="E224" s="205"/>
    </row>
    <row r="225" spans="1:5" s="105" customFormat="1" ht="34.950000000000003" customHeight="1">
      <c r="A225" s="244"/>
      <c r="B225" s="222"/>
      <c r="C225" s="21" t="s">
        <v>137</v>
      </c>
      <c r="D225" s="232">
        <f t="shared" ref="D225" si="0">+D227</f>
        <v>1143625.95</v>
      </c>
      <c r="E225" s="232">
        <f t="shared" ref="E225" si="1">+E227</f>
        <v>1133879.9179999991</v>
      </c>
    </row>
    <row r="226" spans="1:5">
      <c r="A226" s="607">
        <v>1139</v>
      </c>
      <c r="B226" s="606"/>
      <c r="C226" s="224" t="s">
        <v>37</v>
      </c>
      <c r="D226" s="232"/>
      <c r="E226" s="232"/>
    </row>
    <row r="227" spans="1:5" ht="19.399999999999999" customHeight="1">
      <c r="A227" s="607"/>
      <c r="B227" s="606"/>
      <c r="C227" s="21" t="s">
        <v>22</v>
      </c>
      <c r="D227" s="232">
        <f>+D233+D239</f>
        <v>1143625.95</v>
      </c>
      <c r="E227" s="232">
        <f>+E233+E239</f>
        <v>1133879.9179999991</v>
      </c>
    </row>
    <row r="228" spans="1:5">
      <c r="A228" s="607"/>
      <c r="B228" s="606"/>
      <c r="C228" s="226" t="s">
        <v>38</v>
      </c>
      <c r="D228" s="233"/>
      <c r="E228" s="233"/>
    </row>
    <row r="229" spans="1:5" ht="54">
      <c r="A229" s="607"/>
      <c r="B229" s="606"/>
      <c r="C229" s="229" t="s">
        <v>88</v>
      </c>
      <c r="D229" s="233"/>
      <c r="E229" s="233"/>
    </row>
    <row r="230" spans="1:5">
      <c r="A230" s="607"/>
      <c r="B230" s="606"/>
      <c r="C230" s="226" t="s">
        <v>39</v>
      </c>
      <c r="D230" s="233"/>
      <c r="E230" s="233"/>
    </row>
    <row r="231" spans="1:5" ht="36">
      <c r="A231" s="607"/>
      <c r="B231" s="606"/>
      <c r="C231" s="243" t="s">
        <v>97</v>
      </c>
      <c r="D231" s="233"/>
      <c r="E231" s="233"/>
    </row>
    <row r="232" spans="1:5" ht="18" customHeight="1">
      <c r="A232" s="607"/>
      <c r="B232" s="606" t="s">
        <v>89</v>
      </c>
      <c r="C232" s="226" t="s">
        <v>40</v>
      </c>
      <c r="D232" s="20"/>
      <c r="E232" s="20"/>
    </row>
    <row r="233" spans="1:5" ht="19.399999999999999" customHeight="1">
      <c r="A233" s="607"/>
      <c r="B233" s="606"/>
      <c r="C233" s="228" t="s">
        <v>22</v>
      </c>
      <c r="D233" s="234">
        <f>+'Հավելված N 4'!G320</f>
        <v>1744166.45</v>
      </c>
      <c r="E233" s="234">
        <f>+'Հավելված N 4'!H320</f>
        <v>2207076.9999999991</v>
      </c>
    </row>
    <row r="234" spans="1:5">
      <c r="A234" s="607"/>
      <c r="B234" s="606"/>
      <c r="C234" s="226" t="s">
        <v>41</v>
      </c>
      <c r="D234" s="235"/>
      <c r="E234" s="235"/>
    </row>
    <row r="235" spans="1:5" ht="72">
      <c r="A235" s="607"/>
      <c r="B235" s="606"/>
      <c r="C235" s="229" t="s">
        <v>90</v>
      </c>
      <c r="D235" s="235"/>
      <c r="E235" s="235"/>
    </row>
    <row r="236" spans="1:5">
      <c r="A236" s="607"/>
      <c r="B236" s="606"/>
      <c r="C236" s="226" t="s">
        <v>42</v>
      </c>
      <c r="D236" s="235"/>
      <c r="E236" s="235"/>
    </row>
    <row r="237" spans="1:5">
      <c r="A237" s="607"/>
      <c r="B237" s="606"/>
      <c r="C237" s="229" t="s">
        <v>43</v>
      </c>
      <c r="D237" s="235"/>
      <c r="E237" s="235"/>
    </row>
    <row r="238" spans="1:5" ht="18" customHeight="1">
      <c r="A238" s="607"/>
      <c r="B238" s="606" t="s">
        <v>89</v>
      </c>
      <c r="C238" s="226" t="s">
        <v>40</v>
      </c>
      <c r="D238" s="20"/>
      <c r="E238" s="20"/>
    </row>
    <row r="239" spans="1:5" ht="19.399999999999999" customHeight="1">
      <c r="A239" s="607"/>
      <c r="B239" s="606"/>
      <c r="C239" s="228" t="s">
        <v>22</v>
      </c>
      <c r="D239" s="234">
        <f>+'Հավելված N 4'!G328</f>
        <v>-600540.5</v>
      </c>
      <c r="E239" s="234">
        <f>+'Հավելված N 4'!H328</f>
        <v>-1073197.0819999999</v>
      </c>
    </row>
    <row r="240" spans="1:5">
      <c r="A240" s="607"/>
      <c r="B240" s="606"/>
      <c r="C240" s="226" t="s">
        <v>41</v>
      </c>
      <c r="D240" s="235"/>
      <c r="E240" s="235"/>
    </row>
    <row r="241" spans="1:5" ht="72">
      <c r="A241" s="607"/>
      <c r="B241" s="606"/>
      <c r="C241" s="229" t="s">
        <v>90</v>
      </c>
      <c r="D241" s="235"/>
      <c r="E241" s="235"/>
    </row>
    <row r="242" spans="1:5">
      <c r="A242" s="607"/>
      <c r="B242" s="606"/>
      <c r="C242" s="226" t="s">
        <v>42</v>
      </c>
      <c r="D242" s="235"/>
      <c r="E242" s="235"/>
    </row>
    <row r="243" spans="1:5">
      <c r="A243" s="607"/>
      <c r="B243" s="606"/>
      <c r="C243" s="229" t="s">
        <v>43</v>
      </c>
      <c r="D243" s="235"/>
      <c r="E243" s="235"/>
    </row>
  </sheetData>
  <mergeCells count="55">
    <mergeCell ref="B238:B243"/>
    <mergeCell ref="A226:A243"/>
    <mergeCell ref="A155:A167"/>
    <mergeCell ref="B130:B135"/>
    <mergeCell ref="A110:A122"/>
    <mergeCell ref="B110:B115"/>
    <mergeCell ref="B117:B122"/>
    <mergeCell ref="B136:B141"/>
    <mergeCell ref="B143:B148"/>
    <mergeCell ref="A136:A154"/>
    <mergeCell ref="B232:B237"/>
    <mergeCell ref="B226:B231"/>
    <mergeCell ref="B193:B198"/>
    <mergeCell ref="A205:A223"/>
    <mergeCell ref="B205:B210"/>
    <mergeCell ref="B212:B217"/>
    <mergeCell ref="B72:B77"/>
    <mergeCell ref="A53:A77"/>
    <mergeCell ref="B60:B65"/>
    <mergeCell ref="B162:B167"/>
    <mergeCell ref="A91:A109"/>
    <mergeCell ref="B155:B160"/>
    <mergeCell ref="B91:B96"/>
    <mergeCell ref="B98:B103"/>
    <mergeCell ref="B78:B83"/>
    <mergeCell ref="B85:B90"/>
    <mergeCell ref="A78:A90"/>
    <mergeCell ref="B104:B109"/>
    <mergeCell ref="B123:B128"/>
    <mergeCell ref="A123:A135"/>
    <mergeCell ref="B149:B154"/>
    <mergeCell ref="B53:B58"/>
    <mergeCell ref="C1:E1"/>
    <mergeCell ref="C2:E2"/>
    <mergeCell ref="C3:E3"/>
    <mergeCell ref="A15:A27"/>
    <mergeCell ref="B15:B20"/>
    <mergeCell ref="B22:B27"/>
    <mergeCell ref="C10:C11"/>
    <mergeCell ref="B66:B71"/>
    <mergeCell ref="A6:E6"/>
    <mergeCell ref="A10:B10"/>
    <mergeCell ref="B28:B33"/>
    <mergeCell ref="B41:B46"/>
    <mergeCell ref="B35:B40"/>
    <mergeCell ref="D10:E10"/>
    <mergeCell ref="B47:B52"/>
    <mergeCell ref="A28:A52"/>
    <mergeCell ref="B218:B223"/>
    <mergeCell ref="B199:B204"/>
    <mergeCell ref="A168:A204"/>
    <mergeCell ref="B168:B173"/>
    <mergeCell ref="B181:B186"/>
    <mergeCell ref="B175:B180"/>
    <mergeCell ref="B187:B192"/>
  </mergeCells>
  <pageMargins left="0" right="0" top="0" bottom="0" header="0.3" footer="0.3"/>
  <pageSetup paperSize="9" scale="92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35"/>
  <sheetViews>
    <sheetView tabSelected="1" topLeftCell="A307" zoomScale="74" zoomScaleNormal="74" zoomScaleSheetLayoutView="100" workbookViewId="0">
      <selection activeCell="H76" sqref="H76"/>
    </sheetView>
  </sheetViews>
  <sheetFormatPr defaultColWidth="9.09765625" defaultRowHeight="18"/>
  <cols>
    <col min="1" max="3" width="8.09765625" style="10" customWidth="1"/>
    <col min="4" max="4" width="11.59765625" style="10" customWidth="1"/>
    <col min="5" max="5" width="13.8984375" style="10" customWidth="1"/>
    <col min="6" max="6" width="62.09765625" style="10" customWidth="1"/>
    <col min="7" max="8" width="21.3984375" style="10" customWidth="1"/>
    <col min="9" max="11" width="15" style="10" customWidth="1"/>
    <col min="12" max="16384" width="9.09765625" style="10"/>
  </cols>
  <sheetData>
    <row r="1" spans="1:10" s="103" customFormat="1" ht="37.5" customHeight="1">
      <c r="F1" s="570" t="s">
        <v>120</v>
      </c>
      <c r="G1" s="570"/>
      <c r="H1" s="570"/>
    </row>
    <row r="2" spans="1:10" s="104" customFormat="1" ht="17.45" customHeight="1">
      <c r="F2" s="571" t="s">
        <v>238</v>
      </c>
      <c r="G2" s="571"/>
      <c r="H2" s="571"/>
    </row>
    <row r="3" spans="1:10" s="104" customFormat="1" ht="17.45" customHeight="1">
      <c r="F3" s="571" t="s">
        <v>9</v>
      </c>
      <c r="G3" s="571"/>
      <c r="H3" s="571"/>
    </row>
    <row r="4" spans="1:10" ht="13.5" customHeight="1"/>
    <row r="5" spans="1:10" ht="52.5" customHeight="1">
      <c r="A5" s="573" t="s">
        <v>236</v>
      </c>
      <c r="B5" s="573"/>
      <c r="C5" s="573"/>
      <c r="D5" s="573"/>
      <c r="E5" s="573"/>
      <c r="F5" s="573"/>
      <c r="G5" s="573"/>
      <c r="H5" s="573"/>
    </row>
    <row r="7" spans="1:10">
      <c r="H7" s="206" t="s">
        <v>30</v>
      </c>
    </row>
    <row r="8" spans="1:10" s="105" customFormat="1" ht="76.95" customHeight="1">
      <c r="A8" s="641" t="s">
        <v>31</v>
      </c>
      <c r="B8" s="641"/>
      <c r="C8" s="641"/>
      <c r="D8" s="641" t="s">
        <v>14</v>
      </c>
      <c r="E8" s="641"/>
      <c r="F8" s="641" t="s">
        <v>21</v>
      </c>
      <c r="G8" s="591" t="s">
        <v>182</v>
      </c>
      <c r="H8" s="592"/>
    </row>
    <row r="9" spans="1:10" s="105" customFormat="1">
      <c r="A9" s="102" t="s">
        <v>183</v>
      </c>
      <c r="B9" s="102" t="s">
        <v>184</v>
      </c>
      <c r="C9" s="102" t="s">
        <v>32</v>
      </c>
      <c r="D9" s="102" t="s">
        <v>18</v>
      </c>
      <c r="E9" s="102" t="s">
        <v>71</v>
      </c>
      <c r="F9" s="641"/>
      <c r="G9" s="102" t="s">
        <v>16</v>
      </c>
      <c r="H9" s="102" t="s">
        <v>17</v>
      </c>
    </row>
    <row r="10" spans="1:10" s="105" customFormat="1" ht="34.950000000000003" customHeight="1">
      <c r="A10" s="100"/>
      <c r="B10" s="100"/>
      <c r="C10" s="100"/>
      <c r="D10" s="102"/>
      <c r="E10" s="102"/>
      <c r="F10" s="21" t="s">
        <v>29</v>
      </c>
      <c r="G10" s="83">
        <f>+G12+G309</f>
        <v>0</v>
      </c>
      <c r="H10" s="83">
        <f>+H12+H309</f>
        <v>-1044331.2000000002</v>
      </c>
      <c r="I10" s="177"/>
    </row>
    <row r="11" spans="1:10" s="105" customFormat="1">
      <c r="A11" s="100"/>
      <c r="B11" s="100"/>
      <c r="C11" s="100"/>
      <c r="D11" s="102"/>
      <c r="E11" s="102"/>
      <c r="F11" s="100" t="s">
        <v>53</v>
      </c>
      <c r="G11" s="9"/>
      <c r="H11" s="9"/>
    </row>
    <row r="12" spans="1:10" s="105" customFormat="1" ht="33.85">
      <c r="A12" s="100"/>
      <c r="B12" s="100"/>
      <c r="C12" s="100"/>
      <c r="D12" s="102"/>
      <c r="E12" s="102"/>
      <c r="F12" s="21" t="s">
        <v>74</v>
      </c>
      <c r="G12" s="9">
        <f>+G13+G124</f>
        <v>-1143625.95</v>
      </c>
      <c r="H12" s="9">
        <f>+H13+H124</f>
        <v>-2178211.1179999993</v>
      </c>
      <c r="I12" s="177"/>
      <c r="J12" s="177"/>
    </row>
    <row r="13" spans="1:10" s="105" customFormat="1" ht="17.45" customHeight="1">
      <c r="A13" s="614" t="s">
        <v>144</v>
      </c>
      <c r="B13" s="637"/>
      <c r="C13" s="638"/>
      <c r="D13" s="640"/>
      <c r="E13" s="87"/>
      <c r="F13" s="21" t="s">
        <v>145</v>
      </c>
      <c r="G13" s="9">
        <f>+G15+G36</f>
        <v>602274.5</v>
      </c>
      <c r="H13" s="9">
        <f>+H15+H36</f>
        <v>1110789.7820000001</v>
      </c>
      <c r="I13" s="177"/>
    </row>
    <row r="14" spans="1:10" s="105" customFormat="1" ht="16.95" customHeight="1">
      <c r="A14" s="615"/>
      <c r="B14" s="637"/>
      <c r="C14" s="639"/>
      <c r="D14" s="595"/>
      <c r="E14" s="88"/>
      <c r="F14" s="170" t="s">
        <v>23</v>
      </c>
      <c r="G14" s="22"/>
      <c r="H14" s="22"/>
    </row>
    <row r="15" spans="1:10" s="105" customFormat="1">
      <c r="A15" s="615"/>
      <c r="B15" s="614" t="s">
        <v>123</v>
      </c>
      <c r="C15" s="639"/>
      <c r="D15" s="595"/>
      <c r="E15" s="88"/>
      <c r="F15" s="30" t="s">
        <v>356</v>
      </c>
      <c r="G15" s="23">
        <f>+G17</f>
        <v>600540.5</v>
      </c>
      <c r="H15" s="23">
        <f>+H17</f>
        <v>931442.18200000003</v>
      </c>
    </row>
    <row r="16" spans="1:10" s="105" customFormat="1" ht="16.95" customHeight="1">
      <c r="A16" s="615"/>
      <c r="B16" s="615"/>
      <c r="C16" s="583"/>
      <c r="D16" s="595"/>
      <c r="E16" s="88"/>
      <c r="F16" s="170" t="s">
        <v>23</v>
      </c>
      <c r="G16" s="23"/>
      <c r="H16" s="23"/>
    </row>
    <row r="17" spans="1:16" s="105" customFormat="1">
      <c r="A17" s="615"/>
      <c r="B17" s="615"/>
      <c r="C17" s="159" t="s">
        <v>123</v>
      </c>
      <c r="D17" s="595"/>
      <c r="E17" s="88"/>
      <c r="F17" s="30" t="s">
        <v>356</v>
      </c>
      <c r="G17" s="23">
        <f>+G19</f>
        <v>600540.5</v>
      </c>
      <c r="H17" s="23">
        <f>+H19</f>
        <v>931442.18200000003</v>
      </c>
      <c r="I17" s="107"/>
      <c r="J17" s="107"/>
      <c r="K17" s="107"/>
      <c r="L17" s="107"/>
      <c r="M17" s="107"/>
      <c r="N17" s="107"/>
      <c r="O17" s="107"/>
      <c r="P17" s="107"/>
    </row>
    <row r="18" spans="1:16" s="105" customFormat="1" ht="16.95" customHeight="1">
      <c r="A18" s="615"/>
      <c r="B18" s="615"/>
      <c r="C18" s="160"/>
      <c r="D18" s="595"/>
      <c r="E18" s="88"/>
      <c r="F18" s="170" t="s">
        <v>23</v>
      </c>
      <c r="G18" s="23"/>
      <c r="H18" s="23"/>
      <c r="I18" s="107"/>
      <c r="J18" s="107"/>
      <c r="K18" s="107"/>
      <c r="L18" s="107"/>
      <c r="M18" s="107"/>
      <c r="N18" s="107"/>
      <c r="O18" s="107"/>
      <c r="P18" s="107"/>
    </row>
    <row r="19" spans="1:16" s="105" customFormat="1" ht="36">
      <c r="A19" s="615"/>
      <c r="B19" s="615"/>
      <c r="C19" s="160"/>
      <c r="D19" s="595"/>
      <c r="E19" s="88"/>
      <c r="F19" s="169" t="s">
        <v>54</v>
      </c>
      <c r="G19" s="23">
        <f>+G21</f>
        <v>600540.5</v>
      </c>
      <c r="H19" s="23">
        <f>+H21</f>
        <v>931442.18200000003</v>
      </c>
      <c r="I19" s="107"/>
      <c r="J19" s="107"/>
      <c r="K19" s="107"/>
      <c r="L19" s="107"/>
      <c r="M19" s="107"/>
      <c r="N19" s="107"/>
      <c r="O19" s="107"/>
      <c r="P19" s="107"/>
    </row>
    <row r="20" spans="1:16" s="105" customFormat="1" ht="16.95" customHeight="1">
      <c r="A20" s="615"/>
      <c r="B20" s="615"/>
      <c r="C20" s="160"/>
      <c r="D20" s="596"/>
      <c r="E20" s="88"/>
      <c r="F20" s="109" t="s">
        <v>23</v>
      </c>
      <c r="G20" s="23"/>
      <c r="H20" s="108"/>
      <c r="I20" s="107"/>
      <c r="J20" s="107"/>
      <c r="K20" s="107"/>
      <c r="L20" s="107"/>
      <c r="M20" s="107"/>
      <c r="N20" s="107"/>
      <c r="O20" s="107"/>
      <c r="P20" s="107"/>
    </row>
    <row r="21" spans="1:16" s="105" customFormat="1">
      <c r="A21" s="615"/>
      <c r="B21" s="615"/>
      <c r="C21" s="160"/>
      <c r="D21" s="634">
        <v>1041</v>
      </c>
      <c r="E21" s="635" t="s">
        <v>354</v>
      </c>
      <c r="F21" s="635"/>
      <c r="G21" s="9">
        <f>+G23</f>
        <v>600540.5</v>
      </c>
      <c r="H21" s="9">
        <f>+H23</f>
        <v>931442.18200000003</v>
      </c>
      <c r="I21" s="107"/>
      <c r="J21" s="107"/>
      <c r="K21" s="107"/>
      <c r="L21" s="107"/>
      <c r="M21" s="107"/>
      <c r="N21" s="107"/>
      <c r="O21" s="107"/>
      <c r="P21" s="107"/>
    </row>
    <row r="22" spans="1:16" s="105" customFormat="1" ht="16.95" customHeight="1">
      <c r="A22" s="615"/>
      <c r="B22" s="615"/>
      <c r="C22" s="160"/>
      <c r="D22" s="634"/>
      <c r="E22" s="90"/>
      <c r="F22" s="168" t="s">
        <v>23</v>
      </c>
      <c r="G22" s="23"/>
      <c r="H22" s="108"/>
      <c r="I22" s="107"/>
      <c r="J22" s="107"/>
      <c r="K22" s="107"/>
      <c r="L22" s="107"/>
      <c r="M22" s="107"/>
      <c r="N22" s="107"/>
      <c r="O22" s="107"/>
      <c r="P22" s="107"/>
    </row>
    <row r="23" spans="1:16" s="105" customFormat="1" ht="67.650000000000006">
      <c r="A23" s="615"/>
      <c r="B23" s="615"/>
      <c r="C23" s="160"/>
      <c r="D23" s="634"/>
      <c r="E23" s="162">
        <v>32001</v>
      </c>
      <c r="F23" s="196" t="s">
        <v>285</v>
      </c>
      <c r="G23" s="110">
        <f t="shared" ref="G23:H23" si="0">+G25</f>
        <v>600540.5</v>
      </c>
      <c r="H23" s="111">
        <f t="shared" si="0"/>
        <v>931442.18200000003</v>
      </c>
      <c r="I23" s="107"/>
      <c r="J23" s="107"/>
      <c r="K23" s="107"/>
      <c r="L23" s="107"/>
      <c r="M23" s="107"/>
      <c r="N23" s="107"/>
      <c r="O23" s="107"/>
      <c r="P23" s="107"/>
    </row>
    <row r="24" spans="1:16" s="105" customFormat="1" ht="16.95" customHeight="1">
      <c r="A24" s="615"/>
      <c r="B24" s="615"/>
      <c r="C24" s="160"/>
      <c r="D24" s="634"/>
      <c r="E24" s="636"/>
      <c r="F24" s="168" t="s">
        <v>73</v>
      </c>
      <c r="G24" s="23"/>
      <c r="H24" s="22"/>
    </row>
    <row r="25" spans="1:16" s="113" customFormat="1" ht="36">
      <c r="A25" s="615"/>
      <c r="B25" s="615"/>
      <c r="C25" s="160"/>
      <c r="D25" s="634"/>
      <c r="E25" s="636"/>
      <c r="F25" s="112" t="s">
        <v>54</v>
      </c>
      <c r="G25" s="82">
        <f t="shared" ref="G25:H25" si="1">+G27</f>
        <v>600540.5</v>
      </c>
      <c r="H25" s="82">
        <f t="shared" si="1"/>
        <v>931442.18200000003</v>
      </c>
    </row>
    <row r="26" spans="1:16" s="105" customFormat="1" ht="54">
      <c r="A26" s="615"/>
      <c r="B26" s="615"/>
      <c r="C26" s="160"/>
      <c r="D26" s="634"/>
      <c r="E26" s="636"/>
      <c r="F26" s="168" t="s">
        <v>60</v>
      </c>
      <c r="G26" s="27"/>
      <c r="H26" s="22"/>
    </row>
    <row r="27" spans="1:16" s="105" customFormat="1" ht="16.95" customHeight="1">
      <c r="A27" s="615"/>
      <c r="B27" s="615"/>
      <c r="C27" s="160"/>
      <c r="D27" s="634"/>
      <c r="E27" s="636"/>
      <c r="F27" s="167" t="s">
        <v>26</v>
      </c>
      <c r="G27" s="27">
        <f>+G28+G32</f>
        <v>600540.5</v>
      </c>
      <c r="H27" s="27">
        <f>+H28+H32</f>
        <v>931442.18200000003</v>
      </c>
    </row>
    <row r="28" spans="1:16" s="105" customFormat="1" ht="16.95" customHeight="1">
      <c r="A28" s="615"/>
      <c r="B28" s="615"/>
      <c r="C28" s="199"/>
      <c r="D28" s="607"/>
      <c r="E28" s="606"/>
      <c r="F28" s="204" t="s">
        <v>27</v>
      </c>
      <c r="G28" s="27">
        <f t="shared" ref="G28:H30" si="2">+G29</f>
        <v>600540.5</v>
      </c>
      <c r="H28" s="27">
        <f t="shared" si="2"/>
        <v>600540.5</v>
      </c>
    </row>
    <row r="29" spans="1:16" s="105" customFormat="1" ht="16.95" customHeight="1">
      <c r="A29" s="615"/>
      <c r="B29" s="615"/>
      <c r="C29" s="199"/>
      <c r="D29" s="607"/>
      <c r="E29" s="606"/>
      <c r="F29" s="204" t="s">
        <v>357</v>
      </c>
      <c r="G29" s="27">
        <f t="shared" si="2"/>
        <v>600540.5</v>
      </c>
      <c r="H29" s="27">
        <f t="shared" si="2"/>
        <v>600540.5</v>
      </c>
    </row>
    <row r="30" spans="1:16" s="105" customFormat="1" ht="36">
      <c r="A30" s="615"/>
      <c r="B30" s="615"/>
      <c r="C30" s="199"/>
      <c r="D30" s="607"/>
      <c r="E30" s="606"/>
      <c r="F30" s="204" t="s">
        <v>358</v>
      </c>
      <c r="G30" s="27">
        <f t="shared" si="2"/>
        <v>600540.5</v>
      </c>
      <c r="H30" s="27">
        <f t="shared" si="2"/>
        <v>600540.5</v>
      </c>
      <c r="I30" s="114"/>
    </row>
    <row r="31" spans="1:16" s="105" customFormat="1">
      <c r="A31" s="615"/>
      <c r="B31" s="615"/>
      <c r="C31" s="199"/>
      <c r="D31" s="607"/>
      <c r="E31" s="606"/>
      <c r="F31" s="212" t="s">
        <v>496</v>
      </c>
      <c r="G31" s="27">
        <f>+'Հավելված N 7'!G12</f>
        <v>600540.5</v>
      </c>
      <c r="H31" s="27">
        <f>+G31</f>
        <v>600540.5</v>
      </c>
      <c r="I31" s="115"/>
    </row>
    <row r="32" spans="1:16" s="105" customFormat="1" ht="16.95" customHeight="1">
      <c r="A32" s="615"/>
      <c r="B32" s="615"/>
      <c r="C32" s="160"/>
      <c r="D32" s="634"/>
      <c r="E32" s="636"/>
      <c r="F32" s="170" t="s">
        <v>146</v>
      </c>
      <c r="G32" s="27">
        <f t="shared" ref="G32:H34" si="3">+G33</f>
        <v>0</v>
      </c>
      <c r="H32" s="27">
        <f t="shared" si="3"/>
        <v>330901.68200000003</v>
      </c>
    </row>
    <row r="33" spans="1:16" s="105" customFormat="1" ht="16.95" customHeight="1">
      <c r="A33" s="615"/>
      <c r="B33" s="615"/>
      <c r="C33" s="160"/>
      <c r="D33" s="634"/>
      <c r="E33" s="636"/>
      <c r="F33" s="170" t="s">
        <v>147</v>
      </c>
      <c r="G33" s="27">
        <f t="shared" si="3"/>
        <v>0</v>
      </c>
      <c r="H33" s="27">
        <f t="shared" si="3"/>
        <v>330901.68200000003</v>
      </c>
    </row>
    <row r="34" spans="1:16" s="105" customFormat="1" ht="16.95" customHeight="1">
      <c r="A34" s="615"/>
      <c r="B34" s="615"/>
      <c r="C34" s="160"/>
      <c r="D34" s="634"/>
      <c r="E34" s="636"/>
      <c r="F34" s="170" t="s">
        <v>203</v>
      </c>
      <c r="G34" s="27">
        <f t="shared" si="3"/>
        <v>0</v>
      </c>
      <c r="H34" s="27">
        <f t="shared" si="3"/>
        <v>330901.68200000003</v>
      </c>
      <c r="I34" s="114"/>
    </row>
    <row r="35" spans="1:16" s="105" customFormat="1">
      <c r="A35" s="615"/>
      <c r="B35" s="616"/>
      <c r="C35" s="160"/>
      <c r="D35" s="634"/>
      <c r="E35" s="636"/>
      <c r="F35" s="170" t="s">
        <v>204</v>
      </c>
      <c r="G35" s="27">
        <f>+'Հավելված N 6'!E16</f>
        <v>0</v>
      </c>
      <c r="H35" s="27">
        <f>+'Հավելված N 6'!F16</f>
        <v>330901.68200000003</v>
      </c>
      <c r="I35" s="115"/>
    </row>
    <row r="36" spans="1:16" s="105" customFormat="1">
      <c r="A36" s="615"/>
      <c r="B36" s="614" t="s">
        <v>36</v>
      </c>
      <c r="C36" s="606"/>
      <c r="D36" s="173"/>
      <c r="E36" s="88"/>
      <c r="F36" s="30" t="s">
        <v>151</v>
      </c>
      <c r="G36" s="23">
        <f>+G38+G62+G77+G92+G107</f>
        <v>1734</v>
      </c>
      <c r="H36" s="23">
        <f>+H38+H62+H77+H92+H107</f>
        <v>179347.6</v>
      </c>
    </row>
    <row r="37" spans="1:16" s="105" customFormat="1" ht="16.95" customHeight="1">
      <c r="A37" s="615"/>
      <c r="B37" s="615"/>
      <c r="C37" s="606"/>
      <c r="D37" s="174"/>
      <c r="E37" s="88"/>
      <c r="F37" s="100" t="s">
        <v>23</v>
      </c>
      <c r="G37" s="23"/>
      <c r="H37" s="22"/>
    </row>
    <row r="38" spans="1:16" s="105" customFormat="1">
      <c r="A38" s="615"/>
      <c r="B38" s="615"/>
      <c r="C38" s="611" t="s">
        <v>123</v>
      </c>
      <c r="D38" s="174"/>
      <c r="E38" s="88"/>
      <c r="F38" s="30" t="s">
        <v>251</v>
      </c>
      <c r="G38" s="23">
        <f>+G40</f>
        <v>0</v>
      </c>
      <c r="H38" s="23">
        <f>+H40</f>
        <v>103633.8</v>
      </c>
      <c r="I38" s="107"/>
      <c r="J38" s="107"/>
      <c r="K38" s="107"/>
      <c r="L38" s="107"/>
      <c r="M38" s="107"/>
      <c r="N38" s="107"/>
      <c r="O38" s="107"/>
      <c r="P38" s="107"/>
    </row>
    <row r="39" spans="1:16" s="105" customFormat="1" ht="16.95" customHeight="1">
      <c r="A39" s="615"/>
      <c r="B39" s="615"/>
      <c r="C39" s="611"/>
      <c r="D39" s="174"/>
      <c r="E39" s="88"/>
      <c r="F39" s="170" t="s">
        <v>23</v>
      </c>
      <c r="G39" s="23"/>
      <c r="H39" s="23"/>
      <c r="I39" s="107"/>
      <c r="J39" s="107"/>
      <c r="K39" s="107"/>
      <c r="L39" s="107"/>
      <c r="M39" s="107"/>
      <c r="N39" s="107"/>
      <c r="O39" s="107"/>
      <c r="P39" s="107"/>
    </row>
    <row r="40" spans="1:16" s="105" customFormat="1" ht="36">
      <c r="A40" s="615"/>
      <c r="B40" s="615"/>
      <c r="C40" s="611"/>
      <c r="D40" s="174"/>
      <c r="E40" s="88"/>
      <c r="F40" s="169" t="s">
        <v>54</v>
      </c>
      <c r="G40" s="23">
        <f>+G42</f>
        <v>0</v>
      </c>
      <c r="H40" s="23">
        <f>+H42</f>
        <v>103633.8</v>
      </c>
      <c r="I40" s="107"/>
      <c r="J40" s="107"/>
      <c r="K40" s="107"/>
      <c r="L40" s="107"/>
      <c r="M40" s="107"/>
      <c r="N40" s="107"/>
      <c r="O40" s="107"/>
      <c r="P40" s="107"/>
    </row>
    <row r="41" spans="1:16" s="105" customFormat="1" ht="16.95" customHeight="1">
      <c r="A41" s="615"/>
      <c r="B41" s="615"/>
      <c r="C41" s="611"/>
      <c r="D41" s="174"/>
      <c r="E41" s="88"/>
      <c r="F41" s="109" t="s">
        <v>23</v>
      </c>
      <c r="G41" s="23"/>
      <c r="H41" s="108"/>
      <c r="I41" s="107"/>
      <c r="J41" s="107"/>
      <c r="K41" s="107"/>
      <c r="L41" s="107"/>
      <c r="M41" s="107"/>
      <c r="N41" s="107"/>
      <c r="O41" s="107"/>
      <c r="P41" s="107"/>
    </row>
    <row r="42" spans="1:16" s="105" customFormat="1">
      <c r="A42" s="615"/>
      <c r="B42" s="615"/>
      <c r="C42" s="611"/>
      <c r="D42" s="176">
        <v>1124</v>
      </c>
      <c r="E42" s="635" t="s">
        <v>260</v>
      </c>
      <c r="F42" s="635"/>
      <c r="G42" s="9">
        <f>+G44+G53</f>
        <v>0</v>
      </c>
      <c r="H42" s="9">
        <f>+H44+H53</f>
        <v>103633.8</v>
      </c>
      <c r="I42" s="107"/>
      <c r="J42" s="107"/>
      <c r="K42" s="107"/>
      <c r="L42" s="107"/>
      <c r="M42" s="107"/>
      <c r="N42" s="107"/>
      <c r="O42" s="107"/>
      <c r="P42" s="107"/>
    </row>
    <row r="43" spans="1:16" s="105" customFormat="1" ht="16.95" customHeight="1">
      <c r="A43" s="615"/>
      <c r="B43" s="615"/>
      <c r="C43" s="611"/>
      <c r="D43" s="640"/>
      <c r="E43" s="90"/>
      <c r="F43" s="168" t="s">
        <v>23</v>
      </c>
      <c r="G43" s="23"/>
      <c r="H43" s="108"/>
      <c r="I43" s="107"/>
      <c r="J43" s="107"/>
      <c r="K43" s="107"/>
      <c r="L43" s="107"/>
      <c r="M43" s="107"/>
      <c r="N43" s="107"/>
      <c r="O43" s="107"/>
      <c r="P43" s="107"/>
    </row>
    <row r="44" spans="1:16" s="105" customFormat="1" ht="33.85">
      <c r="A44" s="615"/>
      <c r="B44" s="615"/>
      <c r="C44" s="611"/>
      <c r="D44" s="595"/>
      <c r="E44" s="162">
        <v>32001</v>
      </c>
      <c r="F44" s="166" t="s">
        <v>249</v>
      </c>
      <c r="G44" s="110">
        <f t="shared" ref="G44:H44" si="4">+G46</f>
        <v>0</v>
      </c>
      <c r="H44" s="111">
        <f t="shared" si="4"/>
        <v>43800</v>
      </c>
      <c r="I44" s="107"/>
      <c r="J44" s="107"/>
      <c r="K44" s="107"/>
      <c r="L44" s="107"/>
      <c r="M44" s="107"/>
      <c r="N44" s="107"/>
      <c r="O44" s="107"/>
      <c r="P44" s="107"/>
    </row>
    <row r="45" spans="1:16" s="105" customFormat="1" ht="16.95" customHeight="1">
      <c r="A45" s="615"/>
      <c r="B45" s="615"/>
      <c r="C45" s="611"/>
      <c r="D45" s="595"/>
      <c r="E45" s="636"/>
      <c r="F45" s="168" t="s">
        <v>73</v>
      </c>
      <c r="G45" s="23"/>
      <c r="H45" s="22"/>
    </row>
    <row r="46" spans="1:16" s="113" customFormat="1" ht="36">
      <c r="A46" s="615"/>
      <c r="B46" s="615"/>
      <c r="C46" s="611"/>
      <c r="D46" s="595"/>
      <c r="E46" s="636"/>
      <c r="F46" s="112" t="s">
        <v>54</v>
      </c>
      <c r="G46" s="82">
        <f t="shared" ref="G46:H46" si="5">+G48</f>
        <v>0</v>
      </c>
      <c r="H46" s="24">
        <f t="shared" si="5"/>
        <v>43800</v>
      </c>
    </row>
    <row r="47" spans="1:16" s="105" customFormat="1" ht="54">
      <c r="A47" s="615"/>
      <c r="B47" s="615"/>
      <c r="C47" s="611"/>
      <c r="D47" s="595"/>
      <c r="E47" s="636"/>
      <c r="F47" s="168" t="s">
        <v>60</v>
      </c>
      <c r="G47" s="27"/>
      <c r="H47" s="22"/>
    </row>
    <row r="48" spans="1:16" s="105" customFormat="1" ht="16.95" customHeight="1">
      <c r="A48" s="615"/>
      <c r="B48" s="615"/>
      <c r="C48" s="611"/>
      <c r="D48" s="595"/>
      <c r="E48" s="636"/>
      <c r="F48" s="167" t="s">
        <v>26</v>
      </c>
      <c r="G48" s="27">
        <f t="shared" ref="G48:H51" si="6">+G49</f>
        <v>0</v>
      </c>
      <c r="H48" s="26">
        <f t="shared" si="6"/>
        <v>43800</v>
      </c>
    </row>
    <row r="49" spans="1:16" s="105" customFormat="1" ht="16.95" customHeight="1">
      <c r="A49" s="615"/>
      <c r="B49" s="615"/>
      <c r="C49" s="611"/>
      <c r="D49" s="595"/>
      <c r="E49" s="636"/>
      <c r="F49" s="497" t="s">
        <v>146</v>
      </c>
      <c r="G49" s="27">
        <f t="shared" si="6"/>
        <v>0</v>
      </c>
      <c r="H49" s="27">
        <f t="shared" si="6"/>
        <v>43800</v>
      </c>
    </row>
    <row r="50" spans="1:16" s="105" customFormat="1" ht="16.95" customHeight="1">
      <c r="A50" s="615"/>
      <c r="B50" s="615"/>
      <c r="C50" s="611"/>
      <c r="D50" s="595"/>
      <c r="E50" s="636"/>
      <c r="F50" s="497" t="s">
        <v>147</v>
      </c>
      <c r="G50" s="27">
        <f t="shared" si="6"/>
        <v>0</v>
      </c>
      <c r="H50" s="27">
        <f t="shared" si="6"/>
        <v>43800</v>
      </c>
    </row>
    <row r="51" spans="1:16" s="105" customFormat="1" ht="16.95" customHeight="1">
      <c r="A51" s="615"/>
      <c r="B51" s="615"/>
      <c r="C51" s="611"/>
      <c r="D51" s="595"/>
      <c r="E51" s="636"/>
      <c r="F51" s="497" t="s">
        <v>203</v>
      </c>
      <c r="G51" s="27">
        <f t="shared" si="6"/>
        <v>0</v>
      </c>
      <c r="H51" s="27">
        <f t="shared" si="6"/>
        <v>43800</v>
      </c>
      <c r="I51" s="114"/>
    </row>
    <row r="52" spans="1:16" s="105" customFormat="1">
      <c r="A52" s="615"/>
      <c r="B52" s="615"/>
      <c r="C52" s="611"/>
      <c r="D52" s="595"/>
      <c r="E52" s="636"/>
      <c r="F52" s="122" t="s">
        <v>204</v>
      </c>
      <c r="G52" s="27">
        <f>+'Հավելված N 6'!E93</f>
        <v>0</v>
      </c>
      <c r="H52" s="27">
        <f>+'Հավելված N 6'!F93</f>
        <v>43800</v>
      </c>
      <c r="I52" s="115"/>
    </row>
    <row r="53" spans="1:16" s="105" customFormat="1" ht="33.85">
      <c r="A53" s="615"/>
      <c r="B53" s="615"/>
      <c r="C53" s="611"/>
      <c r="D53" s="595"/>
      <c r="E53" s="162">
        <v>32002</v>
      </c>
      <c r="F53" s="196" t="s">
        <v>253</v>
      </c>
      <c r="G53" s="110">
        <f t="shared" ref="G53:H53" si="7">+G55</f>
        <v>0</v>
      </c>
      <c r="H53" s="111">
        <f t="shared" si="7"/>
        <v>59833.8</v>
      </c>
      <c r="I53" s="107"/>
      <c r="J53" s="107"/>
      <c r="K53" s="107"/>
      <c r="L53" s="107"/>
      <c r="M53" s="107"/>
      <c r="N53" s="107"/>
      <c r="O53" s="107"/>
      <c r="P53" s="107"/>
    </row>
    <row r="54" spans="1:16" s="105" customFormat="1" ht="16.95" customHeight="1">
      <c r="A54" s="615"/>
      <c r="B54" s="615"/>
      <c r="C54" s="611"/>
      <c r="D54" s="595"/>
      <c r="E54" s="636"/>
      <c r="F54" s="168" t="s">
        <v>73</v>
      </c>
      <c r="G54" s="23"/>
      <c r="H54" s="22"/>
    </row>
    <row r="55" spans="1:16" s="113" customFormat="1" ht="36">
      <c r="A55" s="615"/>
      <c r="B55" s="615"/>
      <c r="C55" s="611"/>
      <c r="D55" s="595"/>
      <c r="E55" s="636"/>
      <c r="F55" s="112" t="s">
        <v>54</v>
      </c>
      <c r="G55" s="82">
        <f t="shared" ref="G55:H55" si="8">+G57</f>
        <v>0</v>
      </c>
      <c r="H55" s="24">
        <f t="shared" si="8"/>
        <v>59833.8</v>
      </c>
    </row>
    <row r="56" spans="1:16" s="105" customFormat="1" ht="54">
      <c r="A56" s="615"/>
      <c r="B56" s="615"/>
      <c r="C56" s="611"/>
      <c r="D56" s="595"/>
      <c r="E56" s="636"/>
      <c r="F56" s="168" t="s">
        <v>60</v>
      </c>
      <c r="G56" s="27"/>
      <c r="H56" s="22"/>
    </row>
    <row r="57" spans="1:16" s="105" customFormat="1" ht="16.95" customHeight="1">
      <c r="A57" s="615"/>
      <c r="B57" s="615"/>
      <c r="C57" s="611"/>
      <c r="D57" s="595"/>
      <c r="E57" s="636"/>
      <c r="F57" s="167" t="s">
        <v>26</v>
      </c>
      <c r="G57" s="27">
        <f t="shared" ref="G57:H60" si="9">+G58</f>
        <v>0</v>
      </c>
      <c r="H57" s="26">
        <f t="shared" si="9"/>
        <v>59833.8</v>
      </c>
    </row>
    <row r="58" spans="1:16" s="105" customFormat="1" ht="16.95" customHeight="1">
      <c r="A58" s="615"/>
      <c r="B58" s="615"/>
      <c r="C58" s="611"/>
      <c r="D58" s="595"/>
      <c r="E58" s="636"/>
      <c r="F58" s="170" t="s">
        <v>146</v>
      </c>
      <c r="G58" s="27">
        <f t="shared" si="9"/>
        <v>0</v>
      </c>
      <c r="H58" s="27">
        <f t="shared" si="9"/>
        <v>59833.8</v>
      </c>
    </row>
    <row r="59" spans="1:16" s="105" customFormat="1" ht="16.95" customHeight="1">
      <c r="A59" s="615"/>
      <c r="B59" s="615"/>
      <c r="C59" s="611"/>
      <c r="D59" s="595"/>
      <c r="E59" s="636"/>
      <c r="F59" s="170" t="s">
        <v>147</v>
      </c>
      <c r="G59" s="27">
        <f t="shared" si="9"/>
        <v>0</v>
      </c>
      <c r="H59" s="27">
        <f t="shared" si="9"/>
        <v>59833.8</v>
      </c>
    </row>
    <row r="60" spans="1:16" s="105" customFormat="1" ht="16.95" customHeight="1">
      <c r="A60" s="615"/>
      <c r="B60" s="615"/>
      <c r="C60" s="611"/>
      <c r="D60" s="595"/>
      <c r="E60" s="636"/>
      <c r="F60" s="170" t="s">
        <v>148</v>
      </c>
      <c r="G60" s="27">
        <f t="shared" si="9"/>
        <v>0</v>
      </c>
      <c r="H60" s="27">
        <f t="shared" si="9"/>
        <v>59833.8</v>
      </c>
      <c r="I60" s="114"/>
    </row>
    <row r="61" spans="1:16" s="105" customFormat="1">
      <c r="A61" s="615"/>
      <c r="B61" s="615"/>
      <c r="C61" s="611"/>
      <c r="D61" s="596"/>
      <c r="E61" s="636"/>
      <c r="F61" s="170" t="s">
        <v>149</v>
      </c>
      <c r="G61" s="27">
        <f>+'Հավելված N 6'!E120</f>
        <v>0</v>
      </c>
      <c r="H61" s="27">
        <f>+'Հավելված N 6'!F120</f>
        <v>59833.8</v>
      </c>
      <c r="I61" s="115"/>
    </row>
    <row r="62" spans="1:16" s="105" customFormat="1">
      <c r="A62" s="615"/>
      <c r="B62" s="615"/>
      <c r="C62" s="614" t="s">
        <v>36</v>
      </c>
      <c r="D62" s="174"/>
      <c r="E62" s="88"/>
      <c r="F62" s="30" t="s">
        <v>229</v>
      </c>
      <c r="G62" s="23">
        <f t="shared" ref="G62:H62" si="10">+G64</f>
        <v>0</v>
      </c>
      <c r="H62" s="23">
        <f t="shared" si="10"/>
        <v>43600</v>
      </c>
      <c r="I62" s="107"/>
      <c r="J62" s="107"/>
      <c r="K62" s="107"/>
      <c r="L62" s="107"/>
      <c r="M62" s="107"/>
      <c r="N62" s="107"/>
      <c r="O62" s="107"/>
      <c r="P62" s="107"/>
    </row>
    <row r="63" spans="1:16" s="105" customFormat="1" ht="16.95" customHeight="1">
      <c r="A63" s="615"/>
      <c r="B63" s="615"/>
      <c r="C63" s="615"/>
      <c r="D63" s="174"/>
      <c r="E63" s="88"/>
      <c r="F63" s="100" t="s">
        <v>23</v>
      </c>
      <c r="G63" s="23"/>
      <c r="H63" s="108"/>
      <c r="I63" s="107"/>
      <c r="J63" s="107"/>
      <c r="K63" s="107"/>
      <c r="L63" s="107"/>
      <c r="M63" s="107"/>
      <c r="N63" s="107"/>
      <c r="O63" s="107"/>
      <c r="P63" s="107"/>
    </row>
    <row r="64" spans="1:16" s="105" customFormat="1" ht="36">
      <c r="A64" s="615"/>
      <c r="B64" s="615"/>
      <c r="C64" s="615"/>
      <c r="D64" s="174"/>
      <c r="E64" s="88"/>
      <c r="F64" s="99" t="s">
        <v>54</v>
      </c>
      <c r="G64" s="23">
        <f t="shared" ref="G64:H64" si="11">+G66</f>
        <v>0</v>
      </c>
      <c r="H64" s="108">
        <f t="shared" si="11"/>
        <v>43600</v>
      </c>
      <c r="I64" s="107"/>
      <c r="J64" s="107"/>
      <c r="K64" s="107"/>
      <c r="L64" s="107"/>
      <c r="M64" s="107"/>
      <c r="N64" s="107"/>
      <c r="O64" s="107"/>
      <c r="P64" s="107"/>
    </row>
    <row r="65" spans="1:16" s="105" customFormat="1" ht="16.95" customHeight="1">
      <c r="A65" s="615"/>
      <c r="B65" s="615"/>
      <c r="C65" s="615"/>
      <c r="D65" s="175"/>
      <c r="E65" s="88"/>
      <c r="F65" s="109" t="s">
        <v>23</v>
      </c>
      <c r="G65" s="23"/>
      <c r="H65" s="108"/>
      <c r="I65" s="107"/>
      <c r="J65" s="107"/>
      <c r="K65" s="107"/>
      <c r="L65" s="107"/>
      <c r="M65" s="107"/>
      <c r="N65" s="107"/>
      <c r="O65" s="107"/>
      <c r="P65" s="107"/>
    </row>
    <row r="66" spans="1:16" s="105" customFormat="1">
      <c r="A66" s="615"/>
      <c r="B66" s="615"/>
      <c r="C66" s="615"/>
      <c r="D66" s="607">
        <v>1075</v>
      </c>
      <c r="E66" s="635" t="s">
        <v>230</v>
      </c>
      <c r="F66" s="635"/>
      <c r="G66" s="9">
        <f>+G68</f>
        <v>0</v>
      </c>
      <c r="H66" s="9">
        <f>+H68</f>
        <v>43600</v>
      </c>
      <c r="I66" s="107"/>
      <c r="J66" s="107"/>
      <c r="K66" s="107"/>
      <c r="L66" s="107"/>
      <c r="M66" s="107"/>
      <c r="N66" s="107"/>
      <c r="O66" s="107"/>
      <c r="P66" s="107"/>
    </row>
    <row r="67" spans="1:16" s="105" customFormat="1" ht="16.95" customHeight="1">
      <c r="A67" s="615"/>
      <c r="B67" s="615"/>
      <c r="C67" s="615"/>
      <c r="D67" s="607"/>
      <c r="E67" s="90"/>
      <c r="F67" s="101" t="s">
        <v>23</v>
      </c>
      <c r="G67" s="23"/>
      <c r="H67" s="108"/>
      <c r="I67" s="107"/>
      <c r="J67" s="107"/>
      <c r="K67" s="107"/>
      <c r="L67" s="107"/>
      <c r="M67" s="107"/>
      <c r="N67" s="107"/>
      <c r="O67" s="107"/>
      <c r="P67" s="107"/>
    </row>
    <row r="68" spans="1:16" s="105" customFormat="1" ht="33.85">
      <c r="A68" s="615"/>
      <c r="B68" s="615"/>
      <c r="C68" s="615"/>
      <c r="D68" s="607"/>
      <c r="E68" s="91">
        <v>32008</v>
      </c>
      <c r="F68" s="196" t="s">
        <v>284</v>
      </c>
      <c r="G68" s="110">
        <f t="shared" ref="G68:H68" si="12">+G70</f>
        <v>0</v>
      </c>
      <c r="H68" s="111">
        <f t="shared" si="12"/>
        <v>43600</v>
      </c>
      <c r="I68" s="107"/>
      <c r="J68" s="107"/>
      <c r="K68" s="107"/>
      <c r="L68" s="107"/>
      <c r="M68" s="107"/>
      <c r="N68" s="107"/>
      <c r="O68" s="107"/>
      <c r="P68" s="107"/>
    </row>
    <row r="69" spans="1:16" s="105" customFormat="1" ht="16.95" customHeight="1">
      <c r="A69" s="615"/>
      <c r="B69" s="615"/>
      <c r="C69" s="615"/>
      <c r="D69" s="607"/>
      <c r="E69" s="636"/>
      <c r="F69" s="101" t="s">
        <v>73</v>
      </c>
      <c r="G69" s="23"/>
      <c r="H69" s="22"/>
    </row>
    <row r="70" spans="1:16" s="113" customFormat="1" ht="36">
      <c r="A70" s="615"/>
      <c r="B70" s="615"/>
      <c r="C70" s="615"/>
      <c r="D70" s="607"/>
      <c r="E70" s="636"/>
      <c r="F70" s="112" t="s">
        <v>54</v>
      </c>
      <c r="G70" s="82">
        <f t="shared" ref="G70:H70" si="13">+G72</f>
        <v>0</v>
      </c>
      <c r="H70" s="24">
        <f t="shared" si="13"/>
        <v>43600</v>
      </c>
    </row>
    <row r="71" spans="1:16" s="105" customFormat="1" ht="54">
      <c r="A71" s="615"/>
      <c r="B71" s="615"/>
      <c r="C71" s="615"/>
      <c r="D71" s="607"/>
      <c r="E71" s="636"/>
      <c r="F71" s="101" t="s">
        <v>60</v>
      </c>
      <c r="G71" s="27"/>
      <c r="H71" s="22"/>
    </row>
    <row r="72" spans="1:16" s="105" customFormat="1" ht="16.95" customHeight="1">
      <c r="A72" s="615"/>
      <c r="B72" s="615"/>
      <c r="C72" s="615"/>
      <c r="D72" s="607"/>
      <c r="E72" s="636"/>
      <c r="F72" s="98" t="s">
        <v>26</v>
      </c>
      <c r="G72" s="27">
        <f t="shared" ref="G72:H75" si="14">+G73</f>
        <v>0</v>
      </c>
      <c r="H72" s="26">
        <f t="shared" si="14"/>
        <v>43600</v>
      </c>
    </row>
    <row r="73" spans="1:16" s="105" customFormat="1" ht="16.95" customHeight="1">
      <c r="A73" s="615"/>
      <c r="B73" s="615"/>
      <c r="C73" s="615"/>
      <c r="D73" s="607"/>
      <c r="E73" s="636"/>
      <c r="F73" s="497" t="s">
        <v>146</v>
      </c>
      <c r="G73" s="27">
        <f t="shared" si="14"/>
        <v>0</v>
      </c>
      <c r="H73" s="27">
        <f t="shared" si="14"/>
        <v>43600</v>
      </c>
    </row>
    <row r="74" spans="1:16" s="105" customFormat="1" ht="16.95" customHeight="1">
      <c r="A74" s="615"/>
      <c r="B74" s="615"/>
      <c r="C74" s="615"/>
      <c r="D74" s="607"/>
      <c r="E74" s="636"/>
      <c r="F74" s="497" t="s">
        <v>147</v>
      </c>
      <c r="G74" s="27">
        <f t="shared" si="14"/>
        <v>0</v>
      </c>
      <c r="H74" s="27">
        <f t="shared" si="14"/>
        <v>43600</v>
      </c>
    </row>
    <row r="75" spans="1:16" s="105" customFormat="1" ht="16.95" customHeight="1">
      <c r="A75" s="615"/>
      <c r="B75" s="615"/>
      <c r="C75" s="615"/>
      <c r="D75" s="607"/>
      <c r="E75" s="636"/>
      <c r="F75" s="497" t="s">
        <v>203</v>
      </c>
      <c r="G75" s="27">
        <f t="shared" si="14"/>
        <v>0</v>
      </c>
      <c r="H75" s="27">
        <f t="shared" si="14"/>
        <v>43600</v>
      </c>
      <c r="I75" s="114"/>
    </row>
    <row r="76" spans="1:16" s="105" customFormat="1">
      <c r="A76" s="615"/>
      <c r="B76" s="615"/>
      <c r="C76" s="616"/>
      <c r="D76" s="607"/>
      <c r="E76" s="636"/>
      <c r="F76" s="122" t="s">
        <v>204</v>
      </c>
      <c r="G76" s="27">
        <f>+'Հավելված N 6'!E55</f>
        <v>0</v>
      </c>
      <c r="H76" s="27">
        <f>+'Հավելված N 6'!F55</f>
        <v>43600</v>
      </c>
      <c r="I76" s="115"/>
    </row>
    <row r="77" spans="1:16" s="105" customFormat="1">
      <c r="A77" s="615"/>
      <c r="B77" s="615"/>
      <c r="C77" s="207" t="s">
        <v>497</v>
      </c>
      <c r="D77" s="607"/>
      <c r="E77" s="88"/>
      <c r="F77" s="282" t="s">
        <v>498</v>
      </c>
      <c r="G77" s="23">
        <f t="shared" ref="G77:H77" si="15">+G79</f>
        <v>0</v>
      </c>
      <c r="H77" s="23">
        <f t="shared" si="15"/>
        <v>11381.099999999999</v>
      </c>
      <c r="I77" s="107"/>
      <c r="J77" s="107"/>
      <c r="K77" s="107"/>
      <c r="L77" s="107"/>
      <c r="M77" s="107"/>
      <c r="N77" s="107"/>
      <c r="O77" s="107"/>
      <c r="P77" s="107"/>
    </row>
    <row r="78" spans="1:16" s="105" customFormat="1" ht="16.95" customHeight="1">
      <c r="A78" s="615"/>
      <c r="B78" s="615"/>
      <c r="C78" s="209"/>
      <c r="D78" s="607"/>
      <c r="E78" s="88"/>
      <c r="F78" s="212" t="s">
        <v>23</v>
      </c>
      <c r="G78" s="23"/>
      <c r="H78" s="108"/>
      <c r="I78" s="107"/>
      <c r="J78" s="107"/>
      <c r="K78" s="107"/>
      <c r="L78" s="107"/>
      <c r="M78" s="107"/>
      <c r="N78" s="107"/>
      <c r="O78" s="107"/>
      <c r="P78" s="107"/>
    </row>
    <row r="79" spans="1:16" s="105" customFormat="1" ht="36">
      <c r="A79" s="615"/>
      <c r="B79" s="615"/>
      <c r="C79" s="209"/>
      <c r="D79" s="607"/>
      <c r="E79" s="88"/>
      <c r="F79" s="210" t="s">
        <v>54</v>
      </c>
      <c r="G79" s="23">
        <f t="shared" ref="G79:H79" si="16">+G83</f>
        <v>0</v>
      </c>
      <c r="H79" s="108">
        <f t="shared" si="16"/>
        <v>11381.099999999999</v>
      </c>
      <c r="I79" s="107"/>
      <c r="J79" s="107"/>
      <c r="K79" s="107"/>
      <c r="L79" s="107"/>
      <c r="M79" s="107"/>
      <c r="N79" s="107"/>
      <c r="O79" s="107"/>
      <c r="P79" s="107"/>
    </row>
    <row r="80" spans="1:16" s="105" customFormat="1" ht="16.95" customHeight="1">
      <c r="A80" s="615"/>
      <c r="B80" s="615"/>
      <c r="C80" s="209"/>
      <c r="D80" s="607"/>
      <c r="E80" s="88"/>
      <c r="F80" s="109" t="s">
        <v>23</v>
      </c>
      <c r="G80" s="23"/>
      <c r="H80" s="108"/>
      <c r="I80" s="107"/>
      <c r="J80" s="107"/>
      <c r="K80" s="107"/>
      <c r="L80" s="107"/>
      <c r="M80" s="107"/>
      <c r="N80" s="107"/>
      <c r="O80" s="107"/>
      <c r="P80" s="107"/>
    </row>
    <row r="81" spans="1:16" s="105" customFormat="1">
      <c r="A81" s="615"/>
      <c r="B81" s="615"/>
      <c r="C81" s="209"/>
      <c r="D81" s="208">
        <v>1075</v>
      </c>
      <c r="E81" s="635" t="s">
        <v>230</v>
      </c>
      <c r="F81" s="635"/>
      <c r="G81" s="9">
        <f>+G83</f>
        <v>0</v>
      </c>
      <c r="H81" s="9">
        <f>+H83</f>
        <v>11381.099999999999</v>
      </c>
      <c r="I81" s="107"/>
      <c r="J81" s="107"/>
      <c r="K81" s="107"/>
      <c r="L81" s="107"/>
      <c r="M81" s="107"/>
      <c r="N81" s="107"/>
      <c r="O81" s="107"/>
      <c r="P81" s="107"/>
    </row>
    <row r="82" spans="1:16" s="105" customFormat="1" ht="16.95" customHeight="1">
      <c r="A82" s="615"/>
      <c r="B82" s="615"/>
      <c r="C82" s="209"/>
      <c r="D82" s="208"/>
      <c r="E82" s="90"/>
      <c r="F82" s="211" t="s">
        <v>23</v>
      </c>
      <c r="G82" s="23"/>
      <c r="H82" s="108"/>
      <c r="I82" s="107"/>
      <c r="J82" s="107"/>
      <c r="K82" s="107"/>
      <c r="L82" s="107"/>
      <c r="M82" s="107"/>
      <c r="N82" s="107"/>
      <c r="O82" s="107"/>
      <c r="P82" s="107"/>
    </row>
    <row r="83" spans="1:16" s="105" customFormat="1" ht="50.75">
      <c r="A83" s="615"/>
      <c r="B83" s="615"/>
      <c r="C83" s="160"/>
      <c r="D83" s="280"/>
      <c r="E83" s="162">
        <v>32009</v>
      </c>
      <c r="F83" s="166" t="s">
        <v>247</v>
      </c>
      <c r="G83" s="110">
        <f t="shared" ref="G83:H83" si="17">+G85</f>
        <v>0</v>
      </c>
      <c r="H83" s="111">
        <f t="shared" si="17"/>
        <v>11381.099999999999</v>
      </c>
      <c r="I83" s="107"/>
      <c r="J83" s="107"/>
      <c r="K83" s="107"/>
      <c r="L83" s="107"/>
      <c r="M83" s="107"/>
      <c r="N83" s="107"/>
      <c r="O83" s="107"/>
      <c r="P83" s="107"/>
    </row>
    <row r="84" spans="1:16" s="105" customFormat="1" ht="16.95" customHeight="1">
      <c r="A84" s="615"/>
      <c r="B84" s="615"/>
      <c r="C84" s="160"/>
      <c r="D84" s="280"/>
      <c r="E84" s="636"/>
      <c r="F84" s="168" t="s">
        <v>73</v>
      </c>
      <c r="G84" s="23"/>
      <c r="H84" s="22"/>
    </row>
    <row r="85" spans="1:16" s="113" customFormat="1" ht="36">
      <c r="A85" s="615"/>
      <c r="B85" s="615"/>
      <c r="C85" s="160"/>
      <c r="D85" s="280"/>
      <c r="E85" s="636"/>
      <c r="F85" s="112" t="s">
        <v>54</v>
      </c>
      <c r="G85" s="82">
        <f t="shared" ref="G85:H85" si="18">+G87</f>
        <v>0</v>
      </c>
      <c r="H85" s="24">
        <f t="shared" si="18"/>
        <v>11381.099999999999</v>
      </c>
    </row>
    <row r="86" spans="1:16" s="105" customFormat="1" ht="54">
      <c r="A86" s="615"/>
      <c r="B86" s="615"/>
      <c r="C86" s="160"/>
      <c r="D86" s="280"/>
      <c r="E86" s="636"/>
      <c r="F86" s="168" t="s">
        <v>60</v>
      </c>
      <c r="G86" s="27"/>
      <c r="H86" s="22"/>
    </row>
    <row r="87" spans="1:16" s="105" customFormat="1" ht="16.95" customHeight="1">
      <c r="A87" s="615"/>
      <c r="B87" s="615"/>
      <c r="C87" s="160"/>
      <c r="D87" s="280"/>
      <c r="E87" s="636"/>
      <c r="F87" s="167" t="s">
        <v>26</v>
      </c>
      <c r="G87" s="27">
        <f t="shared" ref="G87:H90" si="19">+G88</f>
        <v>0</v>
      </c>
      <c r="H87" s="26">
        <f t="shared" si="19"/>
        <v>11381.099999999999</v>
      </c>
    </row>
    <row r="88" spans="1:16" s="105" customFormat="1" ht="16.95" customHeight="1">
      <c r="A88" s="615"/>
      <c r="B88" s="615"/>
      <c r="C88" s="160"/>
      <c r="D88" s="280"/>
      <c r="E88" s="636"/>
      <c r="F88" s="497" t="s">
        <v>146</v>
      </c>
      <c r="G88" s="27">
        <f t="shared" si="19"/>
        <v>0</v>
      </c>
      <c r="H88" s="27">
        <f t="shared" si="19"/>
        <v>11381.099999999999</v>
      </c>
    </row>
    <row r="89" spans="1:16" s="105" customFormat="1" ht="16.95" customHeight="1">
      <c r="A89" s="615"/>
      <c r="B89" s="615"/>
      <c r="C89" s="160"/>
      <c r="D89" s="280"/>
      <c r="E89" s="636"/>
      <c r="F89" s="497" t="s">
        <v>147</v>
      </c>
      <c r="G89" s="27">
        <f t="shared" si="19"/>
        <v>0</v>
      </c>
      <c r="H89" s="27">
        <f t="shared" si="19"/>
        <v>11381.099999999999</v>
      </c>
    </row>
    <row r="90" spans="1:16" s="105" customFormat="1" ht="16.95" customHeight="1">
      <c r="A90" s="615"/>
      <c r="B90" s="615"/>
      <c r="C90" s="160"/>
      <c r="D90" s="280"/>
      <c r="E90" s="636"/>
      <c r="F90" s="497" t="s">
        <v>203</v>
      </c>
      <c r="G90" s="27">
        <f t="shared" si="19"/>
        <v>0</v>
      </c>
      <c r="H90" s="27">
        <f t="shared" si="19"/>
        <v>11381.099999999999</v>
      </c>
      <c r="I90" s="114"/>
    </row>
    <row r="91" spans="1:16" s="105" customFormat="1">
      <c r="A91" s="615"/>
      <c r="B91" s="615"/>
      <c r="C91" s="160"/>
      <c r="D91" s="281"/>
      <c r="E91" s="636"/>
      <c r="F91" s="122" t="s">
        <v>204</v>
      </c>
      <c r="G91" s="27">
        <f>+'Հավելված N 6'!E81</f>
        <v>0</v>
      </c>
      <c r="H91" s="27">
        <f>+'Հավելված N 6'!F81</f>
        <v>11381.099999999999</v>
      </c>
      <c r="I91" s="115"/>
    </row>
    <row r="92" spans="1:16" s="105" customFormat="1">
      <c r="A92" s="615"/>
      <c r="B92" s="615"/>
      <c r="C92" s="614" t="s">
        <v>62</v>
      </c>
      <c r="D92" s="640"/>
      <c r="E92" s="88"/>
      <c r="F92" s="92" t="s">
        <v>152</v>
      </c>
      <c r="G92" s="23">
        <f t="shared" ref="G92:H92" si="20">+G94</f>
        <v>0</v>
      </c>
      <c r="H92" s="23">
        <f t="shared" si="20"/>
        <v>16227</v>
      </c>
      <c r="I92" s="107"/>
      <c r="J92" s="107"/>
      <c r="K92" s="107"/>
      <c r="L92" s="107"/>
      <c r="M92" s="107"/>
      <c r="N92" s="107"/>
      <c r="O92" s="107"/>
      <c r="P92" s="107"/>
    </row>
    <row r="93" spans="1:16" s="105" customFormat="1" ht="16.95" customHeight="1">
      <c r="A93" s="615"/>
      <c r="B93" s="615"/>
      <c r="C93" s="615"/>
      <c r="D93" s="595"/>
      <c r="E93" s="88"/>
      <c r="F93" s="100" t="s">
        <v>23</v>
      </c>
      <c r="G93" s="23"/>
      <c r="H93" s="108"/>
      <c r="I93" s="107"/>
      <c r="J93" s="107"/>
      <c r="K93" s="107"/>
      <c r="L93" s="107"/>
      <c r="M93" s="107"/>
      <c r="N93" s="107"/>
      <c r="O93" s="107"/>
      <c r="P93" s="107"/>
    </row>
    <row r="94" spans="1:16" s="105" customFormat="1" ht="36">
      <c r="A94" s="615"/>
      <c r="B94" s="615"/>
      <c r="C94" s="615"/>
      <c r="D94" s="595"/>
      <c r="E94" s="88"/>
      <c r="F94" s="99" t="s">
        <v>54</v>
      </c>
      <c r="G94" s="23">
        <f t="shared" ref="G94:H94" si="21">+G96</f>
        <v>0</v>
      </c>
      <c r="H94" s="108">
        <f t="shared" si="21"/>
        <v>16227</v>
      </c>
      <c r="I94" s="107"/>
      <c r="J94" s="107"/>
      <c r="K94" s="107"/>
      <c r="L94" s="107"/>
      <c r="M94" s="107"/>
      <c r="N94" s="107"/>
      <c r="O94" s="107"/>
      <c r="P94" s="107"/>
    </row>
    <row r="95" spans="1:16" s="105" customFormat="1" ht="16.95" customHeight="1">
      <c r="A95" s="615"/>
      <c r="B95" s="615"/>
      <c r="C95" s="615"/>
      <c r="D95" s="596"/>
      <c r="E95" s="89"/>
      <c r="F95" s="100" t="s">
        <v>23</v>
      </c>
      <c r="G95" s="23"/>
      <c r="H95" s="108"/>
      <c r="I95" s="107"/>
      <c r="J95" s="107"/>
      <c r="K95" s="107"/>
      <c r="L95" s="107"/>
      <c r="M95" s="107"/>
      <c r="N95" s="107"/>
      <c r="O95" s="107"/>
      <c r="P95" s="107"/>
    </row>
    <row r="96" spans="1:16" s="105" customFormat="1">
      <c r="A96" s="615"/>
      <c r="B96" s="615"/>
      <c r="C96" s="615"/>
      <c r="D96" s="593">
        <v>1168</v>
      </c>
      <c r="E96" s="626" t="s">
        <v>153</v>
      </c>
      <c r="F96" s="590"/>
      <c r="G96" s="9">
        <f>+G98</f>
        <v>0</v>
      </c>
      <c r="H96" s="9">
        <f>+H98</f>
        <v>16227</v>
      </c>
      <c r="I96" s="107"/>
      <c r="J96" s="107"/>
      <c r="K96" s="107"/>
      <c r="L96" s="107"/>
      <c r="M96" s="107"/>
      <c r="N96" s="107"/>
      <c r="O96" s="107"/>
      <c r="P96" s="107"/>
    </row>
    <row r="97" spans="1:16" s="105" customFormat="1" ht="16.95" customHeight="1">
      <c r="A97" s="615"/>
      <c r="B97" s="615"/>
      <c r="C97" s="615"/>
      <c r="D97" s="581"/>
      <c r="E97" s="116"/>
      <c r="F97" s="100" t="s">
        <v>23</v>
      </c>
      <c r="G97" s="23"/>
      <c r="H97" s="108"/>
      <c r="I97" s="107"/>
      <c r="J97" s="107"/>
      <c r="K97" s="107"/>
      <c r="L97" s="107"/>
      <c r="M97" s="107"/>
      <c r="N97" s="107"/>
      <c r="O97" s="107"/>
      <c r="P97" s="107"/>
    </row>
    <row r="98" spans="1:16" s="105" customFormat="1" ht="33.85">
      <c r="A98" s="615"/>
      <c r="B98" s="615"/>
      <c r="C98" s="615"/>
      <c r="D98" s="581"/>
      <c r="E98" s="161">
        <v>32007</v>
      </c>
      <c r="F98" s="119" t="s">
        <v>190</v>
      </c>
      <c r="G98" s="110">
        <f t="shared" ref="G98:H98" si="22">+G100</f>
        <v>0</v>
      </c>
      <c r="H98" s="111">
        <f t="shared" si="22"/>
        <v>16227</v>
      </c>
      <c r="I98" s="107"/>
      <c r="J98" s="107"/>
      <c r="K98" s="107"/>
      <c r="L98" s="107"/>
      <c r="M98" s="107"/>
      <c r="N98" s="107"/>
      <c r="O98" s="107"/>
      <c r="P98" s="107"/>
    </row>
    <row r="99" spans="1:16" s="105" customFormat="1" ht="16.95" customHeight="1">
      <c r="A99" s="615"/>
      <c r="B99" s="615"/>
      <c r="C99" s="615"/>
      <c r="D99" s="581"/>
      <c r="E99" s="646"/>
      <c r="F99" s="100" t="s">
        <v>73</v>
      </c>
      <c r="G99" s="23"/>
      <c r="H99" s="22"/>
    </row>
    <row r="100" spans="1:16" s="113" customFormat="1" ht="36">
      <c r="A100" s="615"/>
      <c r="B100" s="615"/>
      <c r="C100" s="615"/>
      <c r="D100" s="581"/>
      <c r="E100" s="647"/>
      <c r="F100" s="117" t="s">
        <v>54</v>
      </c>
      <c r="G100" s="25">
        <f t="shared" ref="G100:H100" si="23">+G102</f>
        <v>0</v>
      </c>
      <c r="H100" s="24">
        <f t="shared" si="23"/>
        <v>16227</v>
      </c>
    </row>
    <row r="101" spans="1:16" s="105" customFormat="1" ht="54">
      <c r="A101" s="615"/>
      <c r="B101" s="615"/>
      <c r="C101" s="615"/>
      <c r="D101" s="581"/>
      <c r="E101" s="647"/>
      <c r="F101" s="100" t="s">
        <v>60</v>
      </c>
      <c r="G101" s="23"/>
      <c r="H101" s="22"/>
    </row>
    <row r="102" spans="1:16" s="105" customFormat="1" ht="16.95" customHeight="1">
      <c r="A102" s="615"/>
      <c r="B102" s="615"/>
      <c r="C102" s="615"/>
      <c r="D102" s="581"/>
      <c r="E102" s="647"/>
      <c r="F102" s="118" t="s">
        <v>26</v>
      </c>
      <c r="G102" s="27">
        <f t="shared" ref="G102:H105" si="24">+G103</f>
        <v>0</v>
      </c>
      <c r="H102" s="26">
        <f t="shared" si="24"/>
        <v>16227</v>
      </c>
    </row>
    <row r="103" spans="1:16" s="105" customFormat="1" ht="16.95" customHeight="1">
      <c r="A103" s="615"/>
      <c r="B103" s="615"/>
      <c r="C103" s="615"/>
      <c r="D103" s="581"/>
      <c r="E103" s="647"/>
      <c r="F103" s="497" t="s">
        <v>146</v>
      </c>
      <c r="G103" s="27">
        <f t="shared" si="24"/>
        <v>0</v>
      </c>
      <c r="H103" s="27">
        <f t="shared" si="24"/>
        <v>16227</v>
      </c>
    </row>
    <row r="104" spans="1:16" s="105" customFormat="1" ht="16.95" customHeight="1">
      <c r="A104" s="615"/>
      <c r="B104" s="615"/>
      <c r="C104" s="615"/>
      <c r="D104" s="581"/>
      <c r="E104" s="647"/>
      <c r="F104" s="497" t="s">
        <v>147</v>
      </c>
      <c r="G104" s="27">
        <f t="shared" si="24"/>
        <v>0</v>
      </c>
      <c r="H104" s="27">
        <f t="shared" si="24"/>
        <v>16227</v>
      </c>
    </row>
    <row r="105" spans="1:16" s="105" customFormat="1" ht="17.45" customHeight="1">
      <c r="A105" s="615"/>
      <c r="B105" s="615"/>
      <c r="C105" s="615"/>
      <c r="D105" s="581"/>
      <c r="E105" s="647"/>
      <c r="F105" s="497" t="s">
        <v>203</v>
      </c>
      <c r="G105" s="27">
        <f t="shared" si="24"/>
        <v>0</v>
      </c>
      <c r="H105" s="27">
        <f t="shared" si="24"/>
        <v>16227</v>
      </c>
      <c r="I105" s="114"/>
    </row>
    <row r="106" spans="1:16" s="105" customFormat="1">
      <c r="A106" s="615"/>
      <c r="B106" s="615"/>
      <c r="C106" s="615"/>
      <c r="D106" s="581"/>
      <c r="E106" s="648"/>
      <c r="F106" s="122" t="s">
        <v>204</v>
      </c>
      <c r="G106" s="27">
        <f>+'Հավելված N 6'!E204</f>
        <v>0</v>
      </c>
      <c r="H106" s="27">
        <f>+'Հավելված N 6'!F204</f>
        <v>16227</v>
      </c>
      <c r="I106" s="115"/>
    </row>
    <row r="107" spans="1:16" s="105" customFormat="1" ht="33.85">
      <c r="A107" s="615"/>
      <c r="B107" s="615"/>
      <c r="C107" s="614" t="s">
        <v>205</v>
      </c>
      <c r="D107" s="593"/>
      <c r="E107" s="643"/>
      <c r="F107" s="30" t="s">
        <v>206</v>
      </c>
      <c r="G107" s="23">
        <f t="shared" ref="G107:H107" si="25">+G109</f>
        <v>1734</v>
      </c>
      <c r="H107" s="23">
        <f t="shared" si="25"/>
        <v>4505.7</v>
      </c>
      <c r="I107" s="107"/>
      <c r="J107" s="107"/>
      <c r="K107" s="107"/>
      <c r="L107" s="107"/>
      <c r="M107" s="107"/>
      <c r="N107" s="107"/>
      <c r="O107" s="107"/>
      <c r="P107" s="107"/>
    </row>
    <row r="108" spans="1:16" s="105" customFormat="1" ht="16.95" customHeight="1">
      <c r="A108" s="615"/>
      <c r="B108" s="615"/>
      <c r="C108" s="615"/>
      <c r="D108" s="581"/>
      <c r="E108" s="644"/>
      <c r="F108" s="100" t="s">
        <v>23</v>
      </c>
      <c r="G108" s="23"/>
      <c r="H108" s="108"/>
      <c r="I108" s="107"/>
      <c r="J108" s="107"/>
      <c r="K108" s="107"/>
      <c r="L108" s="107"/>
      <c r="M108" s="107"/>
      <c r="N108" s="107"/>
      <c r="O108" s="107"/>
      <c r="P108" s="107"/>
    </row>
    <row r="109" spans="1:16" s="105" customFormat="1" ht="36">
      <c r="A109" s="615"/>
      <c r="B109" s="615"/>
      <c r="C109" s="615"/>
      <c r="D109" s="581"/>
      <c r="E109" s="644"/>
      <c r="F109" s="99" t="s">
        <v>54</v>
      </c>
      <c r="G109" s="23">
        <f t="shared" ref="G109:H109" si="26">+G111</f>
        <v>1734</v>
      </c>
      <c r="H109" s="108">
        <f t="shared" si="26"/>
        <v>4505.7</v>
      </c>
      <c r="I109" s="107"/>
      <c r="J109" s="107"/>
      <c r="K109" s="107"/>
      <c r="L109" s="107"/>
      <c r="M109" s="107"/>
      <c r="N109" s="107"/>
      <c r="O109" s="107"/>
      <c r="P109" s="107"/>
    </row>
    <row r="110" spans="1:16" s="105" customFormat="1" ht="16.95" customHeight="1">
      <c r="A110" s="615"/>
      <c r="B110" s="615"/>
      <c r="C110" s="615"/>
      <c r="D110" s="582"/>
      <c r="E110" s="645"/>
      <c r="F110" s="100" t="s">
        <v>23</v>
      </c>
      <c r="G110" s="23"/>
      <c r="H110" s="108"/>
      <c r="I110" s="107"/>
      <c r="J110" s="107"/>
      <c r="K110" s="107"/>
      <c r="L110" s="107"/>
      <c r="M110" s="107"/>
      <c r="N110" s="107"/>
      <c r="O110" s="107"/>
      <c r="P110" s="107"/>
    </row>
    <row r="111" spans="1:16" s="105" customFormat="1">
      <c r="A111" s="615"/>
      <c r="B111" s="615"/>
      <c r="C111" s="615"/>
      <c r="D111" s="593">
        <v>1075</v>
      </c>
      <c r="E111" s="626" t="s">
        <v>155</v>
      </c>
      <c r="F111" s="590"/>
      <c r="G111" s="9">
        <f t="shared" ref="G111:H111" si="27">+G113</f>
        <v>1734</v>
      </c>
      <c r="H111" s="9">
        <f t="shared" si="27"/>
        <v>4505.7</v>
      </c>
      <c r="I111" s="107"/>
      <c r="J111" s="107"/>
      <c r="K111" s="107"/>
      <c r="L111" s="107"/>
      <c r="M111" s="107"/>
      <c r="N111" s="107"/>
      <c r="O111" s="107"/>
      <c r="P111" s="107"/>
    </row>
    <row r="112" spans="1:16" s="105" customFormat="1" ht="16.95" customHeight="1">
      <c r="A112" s="615"/>
      <c r="B112" s="615"/>
      <c r="C112" s="615"/>
      <c r="D112" s="581"/>
      <c r="E112" s="116"/>
      <c r="F112" s="100" t="s">
        <v>23</v>
      </c>
      <c r="G112" s="9"/>
      <c r="H112" s="9"/>
      <c r="I112" s="107"/>
      <c r="J112" s="107"/>
      <c r="K112" s="107"/>
      <c r="L112" s="107"/>
      <c r="M112" s="107"/>
      <c r="N112" s="107"/>
      <c r="O112" s="107"/>
      <c r="P112" s="107"/>
    </row>
    <row r="113" spans="1:16" s="105" customFormat="1" ht="33.85">
      <c r="A113" s="615"/>
      <c r="B113" s="615"/>
      <c r="C113" s="615"/>
      <c r="D113" s="581"/>
      <c r="E113" s="340">
        <v>21001</v>
      </c>
      <c r="F113" s="21" t="s">
        <v>186</v>
      </c>
      <c r="G113" s="110">
        <f t="shared" ref="G113:H113" si="28">+G115</f>
        <v>1734</v>
      </c>
      <c r="H113" s="110">
        <f t="shared" si="28"/>
        <v>4505.7</v>
      </c>
      <c r="I113" s="107"/>
      <c r="J113" s="107"/>
      <c r="K113" s="107"/>
      <c r="L113" s="107"/>
      <c r="M113" s="107"/>
      <c r="N113" s="107"/>
      <c r="O113" s="107"/>
      <c r="P113" s="107"/>
    </row>
    <row r="114" spans="1:16" s="105" customFormat="1" ht="16.95" customHeight="1">
      <c r="A114" s="615"/>
      <c r="B114" s="615"/>
      <c r="C114" s="615"/>
      <c r="D114" s="581"/>
      <c r="E114" s="617"/>
      <c r="F114" s="100" t="s">
        <v>73</v>
      </c>
      <c r="G114" s="23"/>
      <c r="H114" s="22"/>
    </row>
    <row r="115" spans="1:16" s="113" customFormat="1" ht="36">
      <c r="A115" s="615"/>
      <c r="B115" s="615"/>
      <c r="C115" s="615"/>
      <c r="D115" s="581"/>
      <c r="E115" s="618"/>
      <c r="F115" s="117" t="s">
        <v>54</v>
      </c>
      <c r="G115" s="82">
        <f t="shared" ref="G115:H115" si="29">+G117</f>
        <v>1734</v>
      </c>
      <c r="H115" s="24">
        <f t="shared" si="29"/>
        <v>4505.7</v>
      </c>
    </row>
    <row r="116" spans="1:16" s="105" customFormat="1" ht="54">
      <c r="A116" s="615"/>
      <c r="B116" s="615"/>
      <c r="C116" s="615"/>
      <c r="D116" s="581"/>
      <c r="E116" s="618"/>
      <c r="F116" s="100" t="s">
        <v>60</v>
      </c>
      <c r="G116" s="27"/>
      <c r="H116" s="22"/>
    </row>
    <row r="117" spans="1:16" s="105" customFormat="1" ht="16.95" customHeight="1">
      <c r="A117" s="615"/>
      <c r="B117" s="615"/>
      <c r="C117" s="615"/>
      <c r="D117" s="581"/>
      <c r="E117" s="618"/>
      <c r="F117" s="118" t="s">
        <v>26</v>
      </c>
      <c r="G117" s="27">
        <f>+G118</f>
        <v>1734</v>
      </c>
      <c r="H117" s="27">
        <f>+H118</f>
        <v>4505.7</v>
      </c>
    </row>
    <row r="118" spans="1:16" s="105" customFormat="1" ht="16.95" customHeight="1">
      <c r="A118" s="615"/>
      <c r="B118" s="615"/>
      <c r="C118" s="615"/>
      <c r="D118" s="581"/>
      <c r="E118" s="618"/>
      <c r="F118" s="100" t="s">
        <v>146</v>
      </c>
      <c r="G118" s="27">
        <f t="shared" ref="G118:H120" si="30">+G119</f>
        <v>1734</v>
      </c>
      <c r="H118" s="27">
        <f t="shared" si="30"/>
        <v>4505.7</v>
      </c>
    </row>
    <row r="119" spans="1:16" s="105" customFormat="1" ht="16.95" customHeight="1">
      <c r="A119" s="615"/>
      <c r="B119" s="615"/>
      <c r="C119" s="615"/>
      <c r="D119" s="581"/>
      <c r="E119" s="618"/>
      <c r="F119" s="100" t="s">
        <v>147</v>
      </c>
      <c r="G119" s="27">
        <f>+G120+G122</f>
        <v>1734</v>
      </c>
      <c r="H119" s="27">
        <f>+H120+H122</f>
        <v>4505.7</v>
      </c>
    </row>
    <row r="120" spans="1:16" s="105" customFormat="1" ht="16.95" customHeight="1">
      <c r="A120" s="615"/>
      <c r="B120" s="615"/>
      <c r="C120" s="615"/>
      <c r="D120" s="581"/>
      <c r="E120" s="618"/>
      <c r="F120" s="100" t="s">
        <v>148</v>
      </c>
      <c r="G120" s="27">
        <f t="shared" si="30"/>
        <v>1734</v>
      </c>
      <c r="H120" s="27">
        <f t="shared" si="30"/>
        <v>0</v>
      </c>
      <c r="I120" s="114"/>
    </row>
    <row r="121" spans="1:16" s="105" customFormat="1" ht="16.95" customHeight="1">
      <c r="A121" s="615"/>
      <c r="B121" s="615"/>
      <c r="C121" s="615"/>
      <c r="D121" s="581"/>
      <c r="E121" s="618"/>
      <c r="F121" s="100" t="s">
        <v>149</v>
      </c>
      <c r="G121" s="27">
        <f>+'Հավելված N 6'!E45</f>
        <v>1734</v>
      </c>
      <c r="H121" s="27">
        <f>+'Հավելված N 6'!F45</f>
        <v>0</v>
      </c>
      <c r="I121" s="115"/>
    </row>
    <row r="122" spans="1:16" s="105" customFormat="1" ht="17.45" customHeight="1">
      <c r="A122" s="481"/>
      <c r="B122" s="487"/>
      <c r="C122" s="481"/>
      <c r="D122" s="480"/>
      <c r="E122" s="618"/>
      <c r="F122" s="483" t="s">
        <v>614</v>
      </c>
      <c r="G122" s="27">
        <f t="shared" ref="G122:H122" si="31">+G123</f>
        <v>0</v>
      </c>
      <c r="H122" s="27">
        <f t="shared" si="31"/>
        <v>4505.7</v>
      </c>
      <c r="I122" s="114"/>
    </row>
    <row r="123" spans="1:16" s="105" customFormat="1">
      <c r="A123" s="481"/>
      <c r="B123" s="487"/>
      <c r="C123" s="481"/>
      <c r="D123" s="480"/>
      <c r="E123" s="619"/>
      <c r="F123" s="483" t="s">
        <v>615</v>
      </c>
      <c r="G123" s="27">
        <f>+'Հավելված N 6'!E49</f>
        <v>0</v>
      </c>
      <c r="H123" s="27">
        <f>+'Հավելված N 6'!F49</f>
        <v>4505.7</v>
      </c>
      <c r="I123" s="115"/>
    </row>
    <row r="124" spans="1:16" s="105" customFormat="1">
      <c r="A124" s="611" t="s">
        <v>58</v>
      </c>
      <c r="B124" s="613"/>
      <c r="C124" s="87"/>
      <c r="D124" s="173"/>
      <c r="E124" s="87"/>
      <c r="F124" s="21" t="s">
        <v>55</v>
      </c>
      <c r="G124" s="9">
        <f>+G126+G143</f>
        <v>-1745900.45</v>
      </c>
      <c r="H124" s="9">
        <f>+H126+H143</f>
        <v>-3289000.8999999994</v>
      </c>
    </row>
    <row r="125" spans="1:16" s="105" customFormat="1" ht="16.95" customHeight="1">
      <c r="A125" s="611"/>
      <c r="B125" s="613"/>
      <c r="C125" s="88"/>
      <c r="D125" s="174"/>
      <c r="E125" s="88"/>
      <c r="F125" s="100" t="s">
        <v>23</v>
      </c>
      <c r="G125" s="23"/>
      <c r="H125" s="23"/>
    </row>
    <row r="126" spans="1:16" s="105" customFormat="1">
      <c r="A126" s="611"/>
      <c r="B126" s="614" t="s">
        <v>62</v>
      </c>
      <c r="C126" s="88"/>
      <c r="D126" s="174"/>
      <c r="E126" s="88"/>
      <c r="F126" s="21" t="s">
        <v>442</v>
      </c>
      <c r="G126" s="23">
        <f t="shared" ref="G126:H126" si="32">+G128</f>
        <v>0</v>
      </c>
      <c r="H126" s="23">
        <f t="shared" si="32"/>
        <v>26940</v>
      </c>
    </row>
    <row r="127" spans="1:16" s="105" customFormat="1" ht="16.95" customHeight="1">
      <c r="A127" s="611"/>
      <c r="B127" s="615"/>
      <c r="C127" s="88"/>
      <c r="D127" s="174"/>
      <c r="E127" s="88"/>
      <c r="F127" s="204" t="s">
        <v>23</v>
      </c>
      <c r="G127" s="23"/>
      <c r="H127" s="23"/>
    </row>
    <row r="128" spans="1:16" s="105" customFormat="1">
      <c r="A128" s="611"/>
      <c r="B128" s="615"/>
      <c r="C128" s="611" t="s">
        <v>123</v>
      </c>
      <c r="D128" s="174"/>
      <c r="E128" s="88"/>
      <c r="F128" s="493" t="s">
        <v>443</v>
      </c>
      <c r="G128" s="23">
        <f t="shared" ref="G128:H128" si="33">+G130</f>
        <v>0</v>
      </c>
      <c r="H128" s="23">
        <f t="shared" si="33"/>
        <v>26940</v>
      </c>
      <c r="I128" s="107"/>
      <c r="J128" s="107"/>
      <c r="K128" s="107"/>
      <c r="L128" s="107"/>
      <c r="M128" s="107"/>
      <c r="N128" s="107"/>
      <c r="O128" s="107"/>
      <c r="P128" s="107"/>
    </row>
    <row r="129" spans="1:16" s="105" customFormat="1" ht="16.95" customHeight="1">
      <c r="A129" s="611"/>
      <c r="B129" s="615"/>
      <c r="C129" s="611"/>
      <c r="D129" s="174"/>
      <c r="E129" s="88"/>
      <c r="F129" s="204" t="s">
        <v>23</v>
      </c>
      <c r="G129" s="23"/>
      <c r="H129" s="23"/>
      <c r="I129" s="107"/>
      <c r="J129" s="107"/>
      <c r="K129" s="107"/>
      <c r="L129" s="107"/>
      <c r="M129" s="107"/>
      <c r="N129" s="107"/>
      <c r="O129" s="107"/>
      <c r="P129" s="107"/>
    </row>
    <row r="130" spans="1:16" s="105" customFormat="1" ht="36">
      <c r="A130" s="611"/>
      <c r="B130" s="615"/>
      <c r="C130" s="611"/>
      <c r="D130" s="174"/>
      <c r="E130" s="88"/>
      <c r="F130" s="203" t="s">
        <v>54</v>
      </c>
      <c r="G130" s="106">
        <f>+G132</f>
        <v>0</v>
      </c>
      <c r="H130" s="106">
        <f>+H132</f>
        <v>26940</v>
      </c>
      <c r="I130" s="107"/>
      <c r="J130" s="107"/>
      <c r="K130" s="107"/>
      <c r="L130" s="107"/>
      <c r="M130" s="107"/>
      <c r="N130" s="107"/>
      <c r="O130" s="107"/>
      <c r="P130" s="107"/>
    </row>
    <row r="131" spans="1:16" s="105" customFormat="1" ht="16.95" customHeight="1">
      <c r="A131" s="611"/>
      <c r="B131" s="615"/>
      <c r="C131" s="611"/>
      <c r="D131" s="174"/>
      <c r="E131" s="89"/>
      <c r="F131" s="203" t="s">
        <v>77</v>
      </c>
      <c r="G131" s="28"/>
      <c r="H131" s="106"/>
      <c r="I131" s="107"/>
      <c r="J131" s="107"/>
      <c r="K131" s="107"/>
      <c r="L131" s="107"/>
      <c r="M131" s="107"/>
      <c r="N131" s="107"/>
      <c r="O131" s="107"/>
      <c r="P131" s="107"/>
    </row>
    <row r="132" spans="1:16" s="105" customFormat="1">
      <c r="A132" s="611"/>
      <c r="B132" s="615"/>
      <c r="C132" s="611"/>
      <c r="D132" s="197">
        <v>1148</v>
      </c>
      <c r="E132" s="626" t="s">
        <v>410</v>
      </c>
      <c r="F132" s="590"/>
      <c r="G132" s="121">
        <f>+G134</f>
        <v>0</v>
      </c>
      <c r="H132" s="121">
        <f>+H134</f>
        <v>26940</v>
      </c>
      <c r="I132" s="107"/>
      <c r="J132" s="107"/>
      <c r="K132" s="107"/>
      <c r="L132" s="107"/>
      <c r="M132" s="107"/>
      <c r="N132" s="107"/>
      <c r="O132" s="107"/>
      <c r="P132" s="107"/>
    </row>
    <row r="133" spans="1:16" s="105" customFormat="1" ht="16.95" customHeight="1">
      <c r="A133" s="611"/>
      <c r="B133" s="615"/>
      <c r="C133" s="611"/>
      <c r="D133" s="642"/>
      <c r="E133" s="123"/>
      <c r="F133" s="204" t="s">
        <v>23</v>
      </c>
      <c r="G133" s="23"/>
      <c r="H133" s="108"/>
      <c r="I133" s="107"/>
      <c r="J133" s="107"/>
      <c r="K133" s="107"/>
      <c r="L133" s="107"/>
      <c r="M133" s="107"/>
      <c r="N133" s="107"/>
      <c r="O133" s="107"/>
      <c r="P133" s="107"/>
    </row>
    <row r="134" spans="1:16" s="105" customFormat="1" ht="54.55" customHeight="1">
      <c r="A134" s="611"/>
      <c r="B134" s="615"/>
      <c r="C134" s="611"/>
      <c r="D134" s="642"/>
      <c r="E134" s="213">
        <v>32004</v>
      </c>
      <c r="F134" s="361" t="s">
        <v>543</v>
      </c>
      <c r="G134" s="110">
        <f t="shared" ref="G134:H134" si="34">+G136</f>
        <v>0</v>
      </c>
      <c r="H134" s="111">
        <f t="shared" si="34"/>
        <v>26940</v>
      </c>
      <c r="I134" s="107"/>
      <c r="J134" s="107"/>
      <c r="K134" s="107"/>
      <c r="L134" s="107"/>
      <c r="M134" s="107"/>
      <c r="N134" s="107"/>
      <c r="O134" s="107"/>
      <c r="P134" s="107"/>
    </row>
    <row r="135" spans="1:16" s="105" customFormat="1" ht="16.95" customHeight="1">
      <c r="A135" s="611"/>
      <c r="B135" s="615"/>
      <c r="C135" s="611"/>
      <c r="D135" s="642"/>
      <c r="E135" s="638"/>
      <c r="F135" s="204" t="s">
        <v>73</v>
      </c>
      <c r="G135" s="23"/>
      <c r="H135" s="22"/>
    </row>
    <row r="136" spans="1:16" s="113" customFormat="1" ht="36">
      <c r="A136" s="611"/>
      <c r="B136" s="615"/>
      <c r="C136" s="611"/>
      <c r="D136" s="642"/>
      <c r="E136" s="639"/>
      <c r="F136" s="117" t="s">
        <v>54</v>
      </c>
      <c r="G136" s="24">
        <f t="shared" ref="G136:H136" si="35">G138</f>
        <v>0</v>
      </c>
      <c r="H136" s="24">
        <f t="shared" si="35"/>
        <v>26940</v>
      </c>
    </row>
    <row r="137" spans="1:16" s="105" customFormat="1" ht="54">
      <c r="A137" s="611"/>
      <c r="B137" s="615"/>
      <c r="C137" s="611"/>
      <c r="D137" s="642"/>
      <c r="E137" s="639"/>
      <c r="F137" s="204" t="s">
        <v>60</v>
      </c>
      <c r="G137" s="23"/>
      <c r="H137" s="22"/>
    </row>
    <row r="138" spans="1:16" s="105" customFormat="1" ht="16.95" customHeight="1">
      <c r="A138" s="611"/>
      <c r="B138" s="615"/>
      <c r="C138" s="611"/>
      <c r="D138" s="642"/>
      <c r="E138" s="639"/>
      <c r="F138" s="118" t="s">
        <v>61</v>
      </c>
      <c r="G138" s="22">
        <f>+G139</f>
        <v>0</v>
      </c>
      <c r="H138" s="22">
        <f>+H139</f>
        <v>26940</v>
      </c>
    </row>
    <row r="139" spans="1:16" s="105" customFormat="1" ht="16.95" customHeight="1">
      <c r="A139" s="611"/>
      <c r="B139" s="615"/>
      <c r="C139" s="611"/>
      <c r="D139" s="642"/>
      <c r="E139" s="639"/>
      <c r="F139" s="497" t="s">
        <v>146</v>
      </c>
      <c r="G139" s="27">
        <f t="shared" ref="G139:H139" si="36">G140</f>
        <v>0</v>
      </c>
      <c r="H139" s="27">
        <f t="shared" si="36"/>
        <v>26940</v>
      </c>
    </row>
    <row r="140" spans="1:16" s="105" customFormat="1" ht="16.95" customHeight="1">
      <c r="A140" s="611"/>
      <c r="B140" s="615"/>
      <c r="C140" s="611"/>
      <c r="D140" s="642"/>
      <c r="E140" s="639"/>
      <c r="F140" s="497" t="s">
        <v>147</v>
      </c>
      <c r="G140" s="27">
        <f t="shared" ref="G140:H141" si="37">+G141</f>
        <v>0</v>
      </c>
      <c r="H140" s="27">
        <f t="shared" si="37"/>
        <v>26940</v>
      </c>
    </row>
    <row r="141" spans="1:16" s="105" customFormat="1" ht="17.45" customHeight="1">
      <c r="A141" s="611"/>
      <c r="B141" s="615"/>
      <c r="C141" s="611"/>
      <c r="D141" s="642"/>
      <c r="E141" s="639"/>
      <c r="F141" s="497" t="s">
        <v>203</v>
      </c>
      <c r="G141" s="27">
        <f t="shared" si="37"/>
        <v>0</v>
      </c>
      <c r="H141" s="27">
        <f t="shared" si="37"/>
        <v>26940</v>
      </c>
      <c r="I141" s="114"/>
    </row>
    <row r="142" spans="1:16" s="105" customFormat="1">
      <c r="A142" s="611"/>
      <c r="B142" s="616"/>
      <c r="C142" s="611"/>
      <c r="D142" s="642"/>
      <c r="E142" s="583"/>
      <c r="F142" s="122" t="s">
        <v>204</v>
      </c>
      <c r="G142" s="27">
        <f>+'Հավելված N 6'!E149</f>
        <v>0</v>
      </c>
      <c r="H142" s="27">
        <f>+'Հավելված N 6'!F149</f>
        <v>26940</v>
      </c>
      <c r="I142" s="115"/>
    </row>
    <row r="143" spans="1:16" s="105" customFormat="1">
      <c r="A143" s="611"/>
      <c r="B143" s="612" t="s">
        <v>59</v>
      </c>
      <c r="C143" s="216"/>
      <c r="D143" s="174"/>
      <c r="E143" s="88"/>
      <c r="F143" s="21" t="s">
        <v>56</v>
      </c>
      <c r="G143" s="23">
        <f t="shared" ref="G143" si="38">+G145</f>
        <v>-1745900.45</v>
      </c>
      <c r="H143" s="23">
        <f t="shared" ref="H143" si="39">+H145</f>
        <v>-3315940.8999999994</v>
      </c>
    </row>
    <row r="144" spans="1:16" s="105" customFormat="1" ht="16.95" customHeight="1">
      <c r="A144" s="611"/>
      <c r="B144" s="612"/>
      <c r="C144" s="217"/>
      <c r="D144" s="174"/>
      <c r="E144" s="88"/>
      <c r="F144" s="100" t="s">
        <v>23</v>
      </c>
      <c r="G144" s="23"/>
      <c r="H144" s="23"/>
    </row>
    <row r="145" spans="1:16" s="105" customFormat="1">
      <c r="A145" s="611"/>
      <c r="B145" s="612"/>
      <c r="C145" s="607" t="s">
        <v>34</v>
      </c>
      <c r="D145" s="174"/>
      <c r="E145" s="88"/>
      <c r="F145" s="21" t="s">
        <v>56</v>
      </c>
      <c r="G145" s="23">
        <f t="shared" ref="G145" si="40">+G147</f>
        <v>-1745900.45</v>
      </c>
      <c r="H145" s="23">
        <f t="shared" ref="H145" si="41">+H147</f>
        <v>-3315940.8999999994</v>
      </c>
      <c r="I145" s="107"/>
      <c r="J145" s="107"/>
      <c r="K145" s="107"/>
      <c r="L145" s="107"/>
      <c r="M145" s="107"/>
      <c r="N145" s="107"/>
      <c r="O145" s="107"/>
      <c r="P145" s="107"/>
    </row>
    <row r="146" spans="1:16" s="105" customFormat="1" ht="16.95" customHeight="1">
      <c r="A146" s="611"/>
      <c r="B146" s="612"/>
      <c r="C146" s="607"/>
      <c r="D146" s="174"/>
      <c r="E146" s="88"/>
      <c r="F146" s="100" t="s">
        <v>23</v>
      </c>
      <c r="G146" s="23"/>
      <c r="H146" s="23"/>
      <c r="I146" s="107"/>
      <c r="J146" s="107"/>
      <c r="K146" s="107"/>
      <c r="L146" s="107"/>
      <c r="M146" s="107"/>
      <c r="N146" s="107"/>
      <c r="O146" s="107"/>
      <c r="P146" s="107"/>
    </row>
    <row r="147" spans="1:16" s="105" customFormat="1" ht="36">
      <c r="A147" s="611"/>
      <c r="B147" s="612"/>
      <c r="C147" s="607"/>
      <c r="D147" s="174"/>
      <c r="E147" s="88"/>
      <c r="F147" s="99" t="s">
        <v>54</v>
      </c>
      <c r="G147" s="106">
        <f>+G149+G185+G196+G207+G227+G288</f>
        <v>-1745900.45</v>
      </c>
      <c r="H147" s="106">
        <f>+H149+H185+H196+H207+H227+H288</f>
        <v>-3315940.8999999994</v>
      </c>
      <c r="I147" s="107"/>
      <c r="J147" s="107"/>
      <c r="K147" s="107"/>
      <c r="L147" s="107"/>
      <c r="M147" s="107"/>
      <c r="N147" s="107"/>
      <c r="O147" s="107"/>
      <c r="P147" s="107"/>
    </row>
    <row r="148" spans="1:16" s="105" customFormat="1" ht="16.95" customHeight="1">
      <c r="A148" s="611"/>
      <c r="B148" s="612"/>
      <c r="C148" s="607"/>
      <c r="D148" s="175"/>
      <c r="E148" s="89"/>
      <c r="F148" s="99" t="s">
        <v>77</v>
      </c>
      <c r="G148" s="28"/>
      <c r="H148" s="106"/>
      <c r="I148" s="107"/>
      <c r="J148" s="107"/>
      <c r="K148" s="107"/>
      <c r="L148" s="107"/>
      <c r="M148" s="107"/>
      <c r="N148" s="107"/>
      <c r="O148" s="107"/>
      <c r="P148" s="107"/>
    </row>
    <row r="149" spans="1:16" s="105" customFormat="1">
      <c r="A149" s="611"/>
      <c r="B149" s="612"/>
      <c r="C149" s="607"/>
      <c r="D149" s="580">
        <v>1045</v>
      </c>
      <c r="E149" s="626" t="s">
        <v>124</v>
      </c>
      <c r="F149" s="590"/>
      <c r="G149" s="121">
        <f>+G151+G167+G176</f>
        <v>-189624.1</v>
      </c>
      <c r="H149" s="121">
        <f>+H151+H167+H176</f>
        <v>-333845.19999999995</v>
      </c>
      <c r="I149" s="107"/>
      <c r="J149" s="107"/>
      <c r="K149" s="107"/>
      <c r="L149" s="107"/>
      <c r="M149" s="107"/>
      <c r="N149" s="107"/>
      <c r="O149" s="107"/>
      <c r="P149" s="107"/>
    </row>
    <row r="150" spans="1:16" s="105" customFormat="1" ht="16.95" customHeight="1">
      <c r="A150" s="611"/>
      <c r="B150" s="612"/>
      <c r="C150" s="607"/>
      <c r="D150" s="581"/>
      <c r="E150" s="123"/>
      <c r="F150" s="100" t="s">
        <v>23</v>
      </c>
      <c r="G150" s="23"/>
      <c r="H150" s="108"/>
      <c r="I150" s="107"/>
      <c r="J150" s="107"/>
      <c r="K150" s="107"/>
      <c r="L150" s="107"/>
      <c r="M150" s="107"/>
      <c r="N150" s="107"/>
      <c r="O150" s="107"/>
      <c r="P150" s="107"/>
    </row>
    <row r="151" spans="1:16" s="105" customFormat="1" ht="67.650000000000006">
      <c r="A151" s="611"/>
      <c r="B151" s="612"/>
      <c r="C151" s="607"/>
      <c r="D151" s="581"/>
      <c r="E151" s="124">
        <v>32001</v>
      </c>
      <c r="F151" s="21" t="s">
        <v>138</v>
      </c>
      <c r="G151" s="110">
        <f>+G153+G160</f>
        <v>-129825.2</v>
      </c>
      <c r="H151" s="110">
        <f>+H153+H160</f>
        <v>-217911.4</v>
      </c>
      <c r="I151" s="107"/>
      <c r="J151" s="107"/>
      <c r="K151" s="107"/>
      <c r="L151" s="107"/>
      <c r="M151" s="107"/>
      <c r="N151" s="107"/>
      <c r="O151" s="107"/>
      <c r="P151" s="107"/>
    </row>
    <row r="152" spans="1:16" s="105" customFormat="1" ht="16.95" customHeight="1">
      <c r="A152" s="611"/>
      <c r="B152" s="612"/>
      <c r="C152" s="607"/>
      <c r="D152" s="581"/>
      <c r="E152" s="617"/>
      <c r="F152" s="100" t="s">
        <v>73</v>
      </c>
      <c r="G152" s="23"/>
      <c r="H152" s="22"/>
    </row>
    <row r="153" spans="1:16" s="113" customFormat="1" ht="36">
      <c r="A153" s="611"/>
      <c r="B153" s="612"/>
      <c r="C153" s="607"/>
      <c r="D153" s="581"/>
      <c r="E153" s="618"/>
      <c r="F153" s="117" t="s">
        <v>54</v>
      </c>
      <c r="G153" s="24">
        <f t="shared" ref="G153:H153" si="42">G155</f>
        <v>0</v>
      </c>
      <c r="H153" s="24">
        <f t="shared" si="42"/>
        <v>41739</v>
      </c>
    </row>
    <row r="154" spans="1:16" s="105" customFormat="1" ht="54">
      <c r="A154" s="611"/>
      <c r="B154" s="612"/>
      <c r="C154" s="607"/>
      <c r="D154" s="581"/>
      <c r="E154" s="618"/>
      <c r="F154" s="100" t="s">
        <v>60</v>
      </c>
      <c r="G154" s="23"/>
      <c r="H154" s="22"/>
    </row>
    <row r="155" spans="1:16" s="105" customFormat="1" ht="16.95" customHeight="1">
      <c r="A155" s="611"/>
      <c r="B155" s="612"/>
      <c r="C155" s="607"/>
      <c r="D155" s="581"/>
      <c r="E155" s="618"/>
      <c r="F155" s="118" t="s">
        <v>61</v>
      </c>
      <c r="G155" s="22">
        <f>+G156</f>
        <v>0</v>
      </c>
      <c r="H155" s="22">
        <f>+H156</f>
        <v>41739</v>
      </c>
    </row>
    <row r="156" spans="1:16" s="105" customFormat="1" ht="16.95" customHeight="1">
      <c r="A156" s="611"/>
      <c r="B156" s="612"/>
      <c r="C156" s="607"/>
      <c r="D156" s="581"/>
      <c r="E156" s="618"/>
      <c r="F156" s="100" t="s">
        <v>146</v>
      </c>
      <c r="G156" s="27">
        <f t="shared" ref="G156:H156" si="43">G157</f>
        <v>0</v>
      </c>
      <c r="H156" s="27">
        <f t="shared" si="43"/>
        <v>41739</v>
      </c>
    </row>
    <row r="157" spans="1:16" s="105" customFormat="1" ht="16.95" customHeight="1">
      <c r="A157" s="611"/>
      <c r="B157" s="612"/>
      <c r="C157" s="607"/>
      <c r="D157" s="581"/>
      <c r="E157" s="618"/>
      <c r="F157" s="100" t="s">
        <v>147</v>
      </c>
      <c r="G157" s="27">
        <f t="shared" ref="G157:H157" si="44">+G158</f>
        <v>0</v>
      </c>
      <c r="H157" s="27">
        <f t="shared" si="44"/>
        <v>41739</v>
      </c>
    </row>
    <row r="158" spans="1:16" s="105" customFormat="1" ht="16.95" customHeight="1">
      <c r="A158" s="611"/>
      <c r="B158" s="612"/>
      <c r="C158" s="607"/>
      <c r="D158" s="581"/>
      <c r="E158" s="618"/>
      <c r="F158" s="100" t="s">
        <v>148</v>
      </c>
      <c r="G158" s="27">
        <f t="shared" ref="G158:H158" si="45">+G159</f>
        <v>0</v>
      </c>
      <c r="H158" s="27">
        <f t="shared" si="45"/>
        <v>41739</v>
      </c>
      <c r="I158" s="114"/>
    </row>
    <row r="159" spans="1:16" s="105" customFormat="1" ht="16.95" customHeight="1">
      <c r="A159" s="611"/>
      <c r="B159" s="612"/>
      <c r="C159" s="607"/>
      <c r="D159" s="581"/>
      <c r="E159" s="618"/>
      <c r="F159" s="122" t="s">
        <v>149</v>
      </c>
      <c r="G159" s="27">
        <f>+'Հավելված N 6'!E19</f>
        <v>0</v>
      </c>
      <c r="H159" s="27">
        <f>+'Հավելված N 6'!F19</f>
        <v>41739</v>
      </c>
      <c r="I159" s="115"/>
    </row>
    <row r="160" spans="1:16" s="113" customFormat="1">
      <c r="A160" s="611"/>
      <c r="B160" s="612"/>
      <c r="C160" s="607"/>
      <c r="D160" s="581"/>
      <c r="E160" s="370"/>
      <c r="F160" s="117" t="s">
        <v>86</v>
      </c>
      <c r="G160" s="24">
        <f>+G162</f>
        <v>-129825.2</v>
      </c>
      <c r="H160" s="24">
        <f t="shared" ref="H160" si="46">H162</f>
        <v>-259650.4</v>
      </c>
    </row>
    <row r="161" spans="1:16" s="105" customFormat="1" ht="54">
      <c r="A161" s="611"/>
      <c r="B161" s="612"/>
      <c r="C161" s="607"/>
      <c r="D161" s="581"/>
      <c r="E161" s="370"/>
      <c r="F161" s="373" t="s">
        <v>60</v>
      </c>
      <c r="G161" s="23"/>
      <c r="H161" s="22"/>
    </row>
    <row r="162" spans="1:16" s="105" customFormat="1" ht="16.95" customHeight="1">
      <c r="A162" s="611"/>
      <c r="B162" s="612"/>
      <c r="C162" s="607"/>
      <c r="D162" s="581"/>
      <c r="E162" s="370"/>
      <c r="F162" s="118" t="s">
        <v>61</v>
      </c>
      <c r="G162" s="22">
        <f>+G163</f>
        <v>-129825.2</v>
      </c>
      <c r="H162" s="22">
        <f>+H163</f>
        <v>-259650.4</v>
      </c>
    </row>
    <row r="163" spans="1:16" s="105" customFormat="1" ht="16.95" customHeight="1">
      <c r="A163" s="611"/>
      <c r="B163" s="612"/>
      <c r="C163" s="607"/>
      <c r="D163" s="581"/>
      <c r="E163" s="370"/>
      <c r="F163" s="373" t="s">
        <v>146</v>
      </c>
      <c r="G163" s="27">
        <f t="shared" ref="G163:H163" si="47">G164</f>
        <v>-129825.2</v>
      </c>
      <c r="H163" s="27">
        <f t="shared" si="47"/>
        <v>-259650.4</v>
      </c>
    </row>
    <row r="164" spans="1:16" s="105" customFormat="1" ht="16.95" customHeight="1">
      <c r="A164" s="611"/>
      <c r="B164" s="612"/>
      <c r="C164" s="607"/>
      <c r="D164" s="581"/>
      <c r="E164" s="370"/>
      <c r="F164" s="373" t="s">
        <v>147</v>
      </c>
      <c r="G164" s="27">
        <f t="shared" ref="G164:H165" si="48">+G165</f>
        <v>-129825.2</v>
      </c>
      <c r="H164" s="27">
        <f t="shared" si="48"/>
        <v>-259650.4</v>
      </c>
    </row>
    <row r="165" spans="1:16" s="105" customFormat="1" ht="17.45" customHeight="1">
      <c r="A165" s="611"/>
      <c r="B165" s="612"/>
      <c r="C165" s="607"/>
      <c r="D165" s="581"/>
      <c r="E165" s="370"/>
      <c r="F165" s="373" t="s">
        <v>148</v>
      </c>
      <c r="G165" s="27">
        <f t="shared" si="48"/>
        <v>-129825.2</v>
      </c>
      <c r="H165" s="27">
        <f t="shared" si="48"/>
        <v>-259650.4</v>
      </c>
      <c r="I165" s="114"/>
    </row>
    <row r="166" spans="1:16" s="105" customFormat="1">
      <c r="A166" s="611"/>
      <c r="B166" s="612"/>
      <c r="C166" s="607"/>
      <c r="D166" s="581"/>
      <c r="E166" s="370"/>
      <c r="F166" s="122" t="s">
        <v>149</v>
      </c>
      <c r="G166" s="27">
        <f>+'Հավելված N 6'!E23</f>
        <v>-129825.2</v>
      </c>
      <c r="H166" s="27">
        <f>+'Հավելված N 6'!F23</f>
        <v>-259650.4</v>
      </c>
      <c r="I166" s="115"/>
    </row>
    <row r="167" spans="1:16" s="105" customFormat="1" ht="67.650000000000006">
      <c r="A167" s="611"/>
      <c r="B167" s="612"/>
      <c r="C167" s="607"/>
      <c r="D167" s="581"/>
      <c r="E167" s="124">
        <v>32004</v>
      </c>
      <c r="F167" s="21" t="s">
        <v>189</v>
      </c>
      <c r="G167" s="111">
        <f t="shared" ref="G167:H167" si="49">+G169</f>
        <v>0</v>
      </c>
      <c r="H167" s="111">
        <f t="shared" si="49"/>
        <v>60165.1</v>
      </c>
      <c r="I167" s="107"/>
      <c r="J167" s="107"/>
      <c r="K167" s="107"/>
      <c r="L167" s="107"/>
      <c r="M167" s="107"/>
      <c r="N167" s="107"/>
      <c r="O167" s="107"/>
      <c r="P167" s="107"/>
    </row>
    <row r="168" spans="1:16" s="105" customFormat="1" ht="16.95" customHeight="1">
      <c r="A168" s="611"/>
      <c r="B168" s="612"/>
      <c r="C168" s="607"/>
      <c r="D168" s="581"/>
      <c r="E168" s="617"/>
      <c r="F168" s="100" t="s">
        <v>73</v>
      </c>
      <c r="G168" s="23"/>
      <c r="H168" s="22"/>
    </row>
    <row r="169" spans="1:16" s="113" customFormat="1" ht="36">
      <c r="A169" s="611"/>
      <c r="B169" s="612"/>
      <c r="C169" s="607"/>
      <c r="D169" s="581"/>
      <c r="E169" s="618"/>
      <c r="F169" s="117" t="s">
        <v>54</v>
      </c>
      <c r="G169" s="24">
        <f t="shared" ref="G169:H169" si="50">G171</f>
        <v>0</v>
      </c>
      <c r="H169" s="24">
        <f t="shared" si="50"/>
        <v>60165.1</v>
      </c>
    </row>
    <row r="170" spans="1:16" s="105" customFormat="1" ht="54">
      <c r="A170" s="611"/>
      <c r="B170" s="612"/>
      <c r="C170" s="607"/>
      <c r="D170" s="581"/>
      <c r="E170" s="618"/>
      <c r="F170" s="100" t="s">
        <v>60</v>
      </c>
      <c r="G170" s="23"/>
      <c r="H170" s="22"/>
    </row>
    <row r="171" spans="1:16" s="105" customFormat="1" ht="16.95" customHeight="1">
      <c r="A171" s="611"/>
      <c r="B171" s="612"/>
      <c r="C171" s="607"/>
      <c r="D171" s="581"/>
      <c r="E171" s="618"/>
      <c r="F171" s="118" t="s">
        <v>61</v>
      </c>
      <c r="G171" s="22">
        <f t="shared" ref="G171:H172" si="51">G172</f>
        <v>0</v>
      </c>
      <c r="H171" s="22">
        <f t="shared" si="51"/>
        <v>60165.1</v>
      </c>
    </row>
    <row r="172" spans="1:16" s="105" customFormat="1" ht="16.95" customHeight="1">
      <c r="A172" s="611"/>
      <c r="B172" s="612"/>
      <c r="C172" s="607"/>
      <c r="D172" s="581"/>
      <c r="E172" s="618"/>
      <c r="F172" s="497" t="s">
        <v>146</v>
      </c>
      <c r="G172" s="27">
        <f t="shared" si="51"/>
        <v>0</v>
      </c>
      <c r="H172" s="27">
        <f t="shared" si="51"/>
        <v>60165.1</v>
      </c>
    </row>
    <row r="173" spans="1:16" s="105" customFormat="1" ht="16.95" customHeight="1">
      <c r="A173" s="611"/>
      <c r="B173" s="612"/>
      <c r="C173" s="607"/>
      <c r="D173" s="581"/>
      <c r="E173" s="618"/>
      <c r="F173" s="497" t="s">
        <v>147</v>
      </c>
      <c r="G173" s="27">
        <f t="shared" ref="G173:H174" si="52">+G174</f>
        <v>0</v>
      </c>
      <c r="H173" s="27">
        <f t="shared" ref="H173" si="53">+H174</f>
        <v>60165.1</v>
      </c>
    </row>
    <row r="174" spans="1:16" s="105" customFormat="1" ht="17.45" customHeight="1">
      <c r="A174" s="611"/>
      <c r="B174" s="612"/>
      <c r="C174" s="607"/>
      <c r="D174" s="581"/>
      <c r="E174" s="618"/>
      <c r="F174" s="497" t="s">
        <v>203</v>
      </c>
      <c r="G174" s="27">
        <f t="shared" si="52"/>
        <v>0</v>
      </c>
      <c r="H174" s="27">
        <f t="shared" si="52"/>
        <v>60165.1</v>
      </c>
      <c r="I174" s="114"/>
    </row>
    <row r="175" spans="1:16" s="105" customFormat="1">
      <c r="A175" s="611"/>
      <c r="B175" s="612"/>
      <c r="C175" s="607"/>
      <c r="D175" s="581"/>
      <c r="E175" s="618"/>
      <c r="F175" s="122" t="s">
        <v>204</v>
      </c>
      <c r="G175" s="27">
        <f>+'Հավելված N 6'!E29</f>
        <v>0</v>
      </c>
      <c r="H175" s="27">
        <f>+'Հավելված N 6'!F29</f>
        <v>60165.1</v>
      </c>
      <c r="I175" s="115"/>
    </row>
    <row r="176" spans="1:16" s="105" customFormat="1" ht="50.75">
      <c r="A176" s="611"/>
      <c r="B176" s="612"/>
      <c r="C176" s="607"/>
      <c r="D176" s="581"/>
      <c r="E176" s="213">
        <v>32005</v>
      </c>
      <c r="F176" s="383" t="s">
        <v>687</v>
      </c>
      <c r="G176" s="110">
        <f>+G178</f>
        <v>-59798.9</v>
      </c>
      <c r="H176" s="110">
        <f>+H178</f>
        <v>-176098.9</v>
      </c>
      <c r="I176" s="107"/>
      <c r="J176" s="107"/>
      <c r="K176" s="107"/>
      <c r="L176" s="107"/>
      <c r="M176" s="107"/>
      <c r="N176" s="107"/>
      <c r="O176" s="107"/>
      <c r="P176" s="107"/>
    </row>
    <row r="177" spans="1:16" s="105" customFormat="1" ht="16.95" customHeight="1">
      <c r="A177" s="611"/>
      <c r="B177" s="612"/>
      <c r="C177" s="607"/>
      <c r="D177" s="581"/>
      <c r="E177" s="420"/>
      <c r="F177" s="429" t="s">
        <v>73</v>
      </c>
      <c r="G177" s="23"/>
      <c r="H177" s="22"/>
    </row>
    <row r="178" spans="1:16" s="113" customFormat="1">
      <c r="A178" s="611"/>
      <c r="B178" s="612"/>
      <c r="C178" s="607"/>
      <c r="D178" s="581"/>
      <c r="E178" s="420"/>
      <c r="F178" s="476" t="s">
        <v>86</v>
      </c>
      <c r="G178" s="24">
        <f t="shared" ref="G178:H178" si="54">G180</f>
        <v>-59798.9</v>
      </c>
      <c r="H178" s="24">
        <f t="shared" si="54"/>
        <v>-176098.9</v>
      </c>
    </row>
    <row r="179" spans="1:16" s="105" customFormat="1" ht="54">
      <c r="A179" s="611"/>
      <c r="B179" s="612"/>
      <c r="C179" s="607"/>
      <c r="D179" s="581"/>
      <c r="E179" s="420"/>
      <c r="F179" s="477" t="s">
        <v>60</v>
      </c>
      <c r="G179" s="23"/>
      <c r="H179" s="22"/>
    </row>
    <row r="180" spans="1:16" s="105" customFormat="1" ht="16.95" customHeight="1">
      <c r="A180" s="611"/>
      <c r="B180" s="612"/>
      <c r="C180" s="607"/>
      <c r="D180" s="581"/>
      <c r="E180" s="420"/>
      <c r="F180" s="478" t="s">
        <v>26</v>
      </c>
      <c r="G180" s="22">
        <f>+G181</f>
        <v>-59798.9</v>
      </c>
      <c r="H180" s="22">
        <f>+H181</f>
        <v>-176098.9</v>
      </c>
    </row>
    <row r="181" spans="1:16" s="105" customFormat="1" ht="16.95" customHeight="1">
      <c r="A181" s="611"/>
      <c r="B181" s="612"/>
      <c r="C181" s="607"/>
      <c r="D181" s="581"/>
      <c r="E181" s="420"/>
      <c r="F181" s="479" t="s">
        <v>146</v>
      </c>
      <c r="G181" s="27">
        <f t="shared" ref="G181:H181" si="55">G182</f>
        <v>-59798.9</v>
      </c>
      <c r="H181" s="27">
        <f t="shared" si="55"/>
        <v>-176098.9</v>
      </c>
    </row>
    <row r="182" spans="1:16" s="105" customFormat="1" ht="16.95" customHeight="1">
      <c r="A182" s="611"/>
      <c r="B182" s="612"/>
      <c r="C182" s="607"/>
      <c r="D182" s="581"/>
      <c r="E182" s="420"/>
      <c r="F182" s="479" t="s">
        <v>147</v>
      </c>
      <c r="G182" s="27">
        <f t="shared" ref="G182:H183" si="56">+G183</f>
        <v>-59798.9</v>
      </c>
      <c r="H182" s="27">
        <f t="shared" si="56"/>
        <v>-176098.9</v>
      </c>
    </row>
    <row r="183" spans="1:16" s="105" customFormat="1" ht="17.45" customHeight="1">
      <c r="A183" s="611"/>
      <c r="B183" s="612"/>
      <c r="C183" s="607"/>
      <c r="D183" s="581"/>
      <c r="E183" s="420"/>
      <c r="F183" s="479" t="s">
        <v>148</v>
      </c>
      <c r="G183" s="27">
        <f t="shared" si="56"/>
        <v>-59798.9</v>
      </c>
      <c r="H183" s="27">
        <f t="shared" si="56"/>
        <v>-176098.9</v>
      </c>
      <c r="I183" s="114"/>
    </row>
    <row r="184" spans="1:16" s="105" customFormat="1">
      <c r="A184" s="611"/>
      <c r="B184" s="612"/>
      <c r="C184" s="607"/>
      <c r="D184" s="582"/>
      <c r="E184" s="420"/>
      <c r="F184" s="479" t="s">
        <v>604</v>
      </c>
      <c r="G184" s="27">
        <f>+'Հավելված N 6'!E37</f>
        <v>-59798.9</v>
      </c>
      <c r="H184" s="27">
        <f>+'Հավելված N 6'!F37</f>
        <v>-176098.9</v>
      </c>
      <c r="I184" s="115"/>
    </row>
    <row r="185" spans="1:16" s="105" customFormat="1" ht="18" customHeight="1">
      <c r="A185" s="611"/>
      <c r="B185" s="612"/>
      <c r="C185" s="607"/>
      <c r="D185" s="607">
        <v>1111</v>
      </c>
      <c r="E185" s="621" t="s">
        <v>605</v>
      </c>
      <c r="F185" s="622"/>
      <c r="G185" s="121">
        <f>+G187</f>
        <v>-103032.59999999999</v>
      </c>
      <c r="H185" s="121">
        <f>+H187</f>
        <v>-206065.19999999998</v>
      </c>
      <c r="I185" s="107"/>
      <c r="J185" s="107"/>
      <c r="K185" s="107"/>
      <c r="L185" s="107"/>
      <c r="M185" s="107"/>
      <c r="N185" s="107"/>
      <c r="O185" s="107"/>
      <c r="P185" s="107"/>
    </row>
    <row r="186" spans="1:16" s="105" customFormat="1" ht="16.95" customHeight="1">
      <c r="A186" s="611"/>
      <c r="B186" s="612"/>
      <c r="C186" s="607"/>
      <c r="D186" s="607"/>
      <c r="E186" s="392"/>
      <c r="F186" s="374" t="s">
        <v>23</v>
      </c>
      <c r="G186" s="23"/>
      <c r="H186" s="23"/>
      <c r="I186" s="107"/>
      <c r="J186" s="107"/>
      <c r="K186" s="107"/>
      <c r="L186" s="107"/>
      <c r="M186" s="107"/>
      <c r="N186" s="107"/>
      <c r="O186" s="107"/>
      <c r="P186" s="107"/>
    </row>
    <row r="187" spans="1:16" s="105" customFormat="1" ht="53.45" customHeight="1">
      <c r="A187" s="611"/>
      <c r="B187" s="612"/>
      <c r="C187" s="607"/>
      <c r="D187" s="607"/>
      <c r="E187" s="393">
        <v>32001</v>
      </c>
      <c r="F187" s="390" t="s">
        <v>606</v>
      </c>
      <c r="G187" s="110">
        <f>+G189</f>
        <v>-103032.59999999999</v>
      </c>
      <c r="H187" s="110">
        <f>+H189</f>
        <v>-206065.19999999998</v>
      </c>
      <c r="I187" s="107"/>
      <c r="J187" s="107"/>
      <c r="K187" s="107"/>
      <c r="L187" s="107"/>
      <c r="M187" s="107"/>
      <c r="N187" s="107"/>
      <c r="O187" s="107"/>
      <c r="P187" s="107"/>
    </row>
    <row r="188" spans="1:16" s="105" customFormat="1" ht="16.95" customHeight="1">
      <c r="A188" s="611"/>
      <c r="B188" s="612"/>
      <c r="C188" s="607"/>
      <c r="D188" s="607"/>
      <c r="E188" s="623"/>
      <c r="F188" s="374" t="s">
        <v>73</v>
      </c>
      <c r="G188" s="23"/>
      <c r="H188" s="23"/>
    </row>
    <row r="189" spans="1:16" s="113" customFormat="1">
      <c r="A189" s="611"/>
      <c r="B189" s="612"/>
      <c r="C189" s="607"/>
      <c r="D189" s="607"/>
      <c r="E189" s="624"/>
      <c r="F189" s="391" t="s">
        <v>86</v>
      </c>
      <c r="G189" s="24">
        <f t="shared" ref="G189" si="57">G191</f>
        <v>-103032.59999999999</v>
      </c>
      <c r="H189" s="24">
        <f t="shared" ref="H189" si="58">H191</f>
        <v>-206065.19999999998</v>
      </c>
    </row>
    <row r="190" spans="1:16" s="105" customFormat="1" ht="54">
      <c r="A190" s="611"/>
      <c r="B190" s="612"/>
      <c r="C190" s="607"/>
      <c r="D190" s="607"/>
      <c r="E190" s="624"/>
      <c r="F190" s="374" t="s">
        <v>60</v>
      </c>
      <c r="G190" s="23"/>
      <c r="H190" s="23"/>
    </row>
    <row r="191" spans="1:16" s="105" customFormat="1" ht="16.95" customHeight="1">
      <c r="A191" s="611"/>
      <c r="B191" s="612"/>
      <c r="C191" s="607"/>
      <c r="D191" s="607"/>
      <c r="E191" s="624"/>
      <c r="F191" s="367" t="s">
        <v>61</v>
      </c>
      <c r="G191" s="22">
        <f>+G192</f>
        <v>-103032.59999999999</v>
      </c>
      <c r="H191" s="22">
        <f>+H192</f>
        <v>-206065.19999999998</v>
      </c>
    </row>
    <row r="192" spans="1:16" s="105" customFormat="1" ht="16.95" customHeight="1">
      <c r="A192" s="611"/>
      <c r="B192" s="612"/>
      <c r="C192" s="607"/>
      <c r="D192" s="607"/>
      <c r="E192" s="624"/>
      <c r="F192" s="374" t="s">
        <v>146</v>
      </c>
      <c r="G192" s="27">
        <f t="shared" ref="G192:H192" si="59">G193</f>
        <v>-103032.59999999999</v>
      </c>
      <c r="H192" s="27">
        <f t="shared" si="59"/>
        <v>-206065.19999999998</v>
      </c>
    </row>
    <row r="193" spans="1:16" s="105" customFormat="1" ht="16.95" customHeight="1">
      <c r="A193" s="611"/>
      <c r="B193" s="612"/>
      <c r="C193" s="607"/>
      <c r="D193" s="607"/>
      <c r="E193" s="624"/>
      <c r="F193" s="374" t="s">
        <v>147</v>
      </c>
      <c r="G193" s="27">
        <f t="shared" ref="G193:H194" si="60">+G194</f>
        <v>-103032.59999999999</v>
      </c>
      <c r="H193" s="27">
        <f t="shared" si="60"/>
        <v>-206065.19999999998</v>
      </c>
    </row>
    <row r="194" spans="1:16" s="105" customFormat="1" ht="17.45" customHeight="1">
      <c r="A194" s="611"/>
      <c r="B194" s="612"/>
      <c r="C194" s="607"/>
      <c r="D194" s="607"/>
      <c r="E194" s="624"/>
      <c r="F194" s="374" t="s">
        <v>148</v>
      </c>
      <c r="G194" s="27">
        <f t="shared" si="60"/>
        <v>-103032.59999999999</v>
      </c>
      <c r="H194" s="27">
        <f t="shared" si="60"/>
        <v>-206065.19999999998</v>
      </c>
      <c r="I194" s="114"/>
    </row>
    <row r="195" spans="1:16" s="105" customFormat="1">
      <c r="A195" s="611"/>
      <c r="B195" s="612"/>
      <c r="C195" s="607"/>
      <c r="D195" s="607"/>
      <c r="E195" s="624"/>
      <c r="F195" s="389" t="s">
        <v>149</v>
      </c>
      <c r="G195" s="27">
        <f>+'Հավելված N 6'!E87</f>
        <v>-103032.59999999999</v>
      </c>
      <c r="H195" s="27">
        <f>+'Հավելված N 6'!F87</f>
        <v>-206065.19999999998</v>
      </c>
      <c r="I195" s="115"/>
    </row>
    <row r="196" spans="1:16" s="105" customFormat="1" ht="18" customHeight="1">
      <c r="A196" s="611"/>
      <c r="B196" s="612"/>
      <c r="C196" s="607"/>
      <c r="D196" s="607">
        <v>1146</v>
      </c>
      <c r="E196" s="621" t="s">
        <v>607</v>
      </c>
      <c r="F196" s="622"/>
      <c r="G196" s="121">
        <f>+G198</f>
        <v>-857210.29999999993</v>
      </c>
      <c r="H196" s="121">
        <f>+H198</f>
        <v>-1467324.9</v>
      </c>
      <c r="I196" s="107"/>
      <c r="J196" s="107"/>
      <c r="K196" s="107"/>
      <c r="L196" s="107"/>
      <c r="M196" s="107"/>
      <c r="N196" s="107"/>
      <c r="O196" s="107"/>
      <c r="P196" s="107"/>
    </row>
    <row r="197" spans="1:16" s="105" customFormat="1" ht="16.95" customHeight="1">
      <c r="A197" s="611"/>
      <c r="B197" s="612"/>
      <c r="C197" s="607"/>
      <c r="D197" s="607"/>
      <c r="E197" s="392"/>
      <c r="F197" s="374" t="s">
        <v>23</v>
      </c>
      <c r="G197" s="23"/>
      <c r="H197" s="23"/>
      <c r="I197" s="107"/>
      <c r="J197" s="107"/>
      <c r="K197" s="107"/>
      <c r="L197" s="107"/>
      <c r="M197" s="107"/>
      <c r="N197" s="107"/>
      <c r="O197" s="107"/>
      <c r="P197" s="107"/>
    </row>
    <row r="198" spans="1:16" s="105" customFormat="1" ht="33.85">
      <c r="A198" s="611"/>
      <c r="B198" s="612"/>
      <c r="C198" s="607"/>
      <c r="D198" s="607"/>
      <c r="E198" s="393">
        <v>12010</v>
      </c>
      <c r="F198" s="390" t="s">
        <v>608</v>
      </c>
      <c r="G198" s="110">
        <f>+G200</f>
        <v>-857210.29999999993</v>
      </c>
      <c r="H198" s="110">
        <f>+H200</f>
        <v>-1467324.9</v>
      </c>
      <c r="I198" s="107"/>
      <c r="J198" s="107"/>
      <c r="K198" s="107"/>
      <c r="L198" s="107"/>
      <c r="M198" s="107"/>
      <c r="N198" s="107"/>
      <c r="O198" s="107"/>
      <c r="P198" s="107"/>
    </row>
    <row r="199" spans="1:16" s="105" customFormat="1" ht="16.95" customHeight="1">
      <c r="A199" s="611"/>
      <c r="B199" s="612"/>
      <c r="C199" s="607"/>
      <c r="D199" s="607"/>
      <c r="E199" s="623"/>
      <c r="F199" s="374" t="s">
        <v>73</v>
      </c>
      <c r="G199" s="23"/>
      <c r="H199" s="23"/>
    </row>
    <row r="200" spans="1:16" s="113" customFormat="1">
      <c r="A200" s="611"/>
      <c r="B200" s="612"/>
      <c r="C200" s="607"/>
      <c r="D200" s="607"/>
      <c r="E200" s="624"/>
      <c r="F200" s="391" t="s">
        <v>86</v>
      </c>
      <c r="G200" s="24">
        <f t="shared" ref="G200:H200" si="61">G202</f>
        <v>-857210.29999999993</v>
      </c>
      <c r="H200" s="24">
        <f t="shared" si="61"/>
        <v>-1467324.9</v>
      </c>
    </row>
    <row r="201" spans="1:16" s="105" customFormat="1" ht="54">
      <c r="A201" s="611"/>
      <c r="B201" s="612"/>
      <c r="C201" s="607"/>
      <c r="D201" s="607"/>
      <c r="E201" s="624"/>
      <c r="F201" s="374" t="s">
        <v>60</v>
      </c>
      <c r="G201" s="23"/>
      <c r="H201" s="23"/>
    </row>
    <row r="202" spans="1:16" s="105" customFormat="1" ht="16.95" customHeight="1">
      <c r="A202" s="611"/>
      <c r="B202" s="612"/>
      <c r="C202" s="607"/>
      <c r="D202" s="607"/>
      <c r="E202" s="624"/>
      <c r="F202" s="367" t="s">
        <v>61</v>
      </c>
      <c r="G202" s="22">
        <f>+G203</f>
        <v>-857210.29999999993</v>
      </c>
      <c r="H202" s="22">
        <f>+H203</f>
        <v>-1467324.9</v>
      </c>
    </row>
    <row r="203" spans="1:16" s="105" customFormat="1" ht="16.95" customHeight="1">
      <c r="A203" s="611"/>
      <c r="B203" s="612"/>
      <c r="C203" s="607"/>
      <c r="D203" s="607"/>
      <c r="E203" s="624"/>
      <c r="F203" s="374" t="s">
        <v>146</v>
      </c>
      <c r="G203" s="27">
        <f t="shared" ref="G203:H203" si="62">G204</f>
        <v>-857210.29999999993</v>
      </c>
      <c r="H203" s="27">
        <f t="shared" si="62"/>
        <v>-1467324.9</v>
      </c>
    </row>
    <row r="204" spans="1:16" s="105" customFormat="1" ht="16.95" customHeight="1">
      <c r="A204" s="611"/>
      <c r="B204" s="612"/>
      <c r="C204" s="607"/>
      <c r="D204" s="607"/>
      <c r="E204" s="624"/>
      <c r="F204" s="374" t="s">
        <v>147</v>
      </c>
      <c r="G204" s="27">
        <f t="shared" ref="G204:H205" si="63">+G205</f>
        <v>-857210.29999999993</v>
      </c>
      <c r="H204" s="27">
        <f t="shared" si="63"/>
        <v>-1467324.9</v>
      </c>
    </row>
    <row r="205" spans="1:16" s="105" customFormat="1" ht="17.45" customHeight="1">
      <c r="A205" s="611"/>
      <c r="B205" s="612"/>
      <c r="C205" s="607"/>
      <c r="D205" s="607"/>
      <c r="E205" s="624"/>
      <c r="F205" s="374" t="s">
        <v>148</v>
      </c>
      <c r="G205" s="27">
        <f t="shared" si="63"/>
        <v>-857210.29999999993</v>
      </c>
      <c r="H205" s="27">
        <f t="shared" si="63"/>
        <v>-1467324.9</v>
      </c>
      <c r="I205" s="114"/>
    </row>
    <row r="206" spans="1:16" s="105" customFormat="1">
      <c r="A206" s="611"/>
      <c r="B206" s="612"/>
      <c r="C206" s="607"/>
      <c r="D206" s="607"/>
      <c r="E206" s="624"/>
      <c r="F206" s="389" t="s">
        <v>604</v>
      </c>
      <c r="G206" s="27">
        <f>+'Հավելված N 6'!E126</f>
        <v>-857210.29999999993</v>
      </c>
      <c r="H206" s="27">
        <f>+'Հավելված N 6'!F126</f>
        <v>-1467324.9</v>
      </c>
      <c r="I206" s="115"/>
    </row>
    <row r="207" spans="1:16" s="105" customFormat="1" ht="18" customHeight="1">
      <c r="A207" s="611"/>
      <c r="B207" s="612"/>
      <c r="C207" s="607"/>
      <c r="D207" s="580">
        <v>1163</v>
      </c>
      <c r="E207" s="621" t="s">
        <v>609</v>
      </c>
      <c r="F207" s="622"/>
      <c r="G207" s="121">
        <f>+G209+G218</f>
        <v>-201678.95</v>
      </c>
      <c r="H207" s="121">
        <f>+H209+H218</f>
        <v>-388669.9</v>
      </c>
      <c r="I207" s="107"/>
      <c r="J207" s="107"/>
      <c r="K207" s="107"/>
      <c r="L207" s="107"/>
      <c r="M207" s="107"/>
      <c r="N207" s="107"/>
      <c r="O207" s="107"/>
      <c r="P207" s="107"/>
    </row>
    <row r="208" spans="1:16" s="105" customFormat="1" ht="16.95" customHeight="1">
      <c r="A208" s="611"/>
      <c r="B208" s="612"/>
      <c r="C208" s="607"/>
      <c r="D208" s="581"/>
      <c r="E208" s="392"/>
      <c r="F208" s="374" t="s">
        <v>23</v>
      </c>
      <c r="G208" s="23"/>
      <c r="H208" s="23"/>
      <c r="I208" s="107"/>
      <c r="J208" s="107"/>
      <c r="K208" s="107"/>
      <c r="L208" s="107"/>
      <c r="M208" s="107"/>
      <c r="N208" s="107"/>
      <c r="O208" s="107"/>
      <c r="P208" s="107"/>
    </row>
    <row r="209" spans="1:16" s="105" customFormat="1" ht="52.4" customHeight="1">
      <c r="A209" s="611"/>
      <c r="B209" s="612"/>
      <c r="C209" s="607"/>
      <c r="D209" s="581"/>
      <c r="E209" s="393">
        <v>12001</v>
      </c>
      <c r="F209" s="390" t="s">
        <v>610</v>
      </c>
      <c r="G209" s="110">
        <f>+G211</f>
        <v>0</v>
      </c>
      <c r="H209" s="110">
        <f>+H211</f>
        <v>14688</v>
      </c>
      <c r="I209" s="107"/>
      <c r="J209" s="107"/>
      <c r="K209" s="107"/>
      <c r="L209" s="107"/>
      <c r="M209" s="107"/>
      <c r="N209" s="107"/>
      <c r="O209" s="107"/>
      <c r="P209" s="107"/>
    </row>
    <row r="210" spans="1:16" s="105" customFormat="1" ht="16.95" customHeight="1">
      <c r="A210" s="611"/>
      <c r="B210" s="612"/>
      <c r="C210" s="607"/>
      <c r="D210" s="581"/>
      <c r="E210" s="623"/>
      <c r="F210" s="374" t="s">
        <v>73</v>
      </c>
      <c r="G210" s="23"/>
      <c r="H210" s="23"/>
    </row>
    <row r="211" spans="1:16" s="113" customFormat="1">
      <c r="A211" s="611"/>
      <c r="B211" s="612"/>
      <c r="C211" s="607"/>
      <c r="D211" s="581"/>
      <c r="E211" s="624"/>
      <c r="F211" s="391" t="s">
        <v>86</v>
      </c>
      <c r="G211" s="24">
        <f t="shared" ref="G211:H211" si="64">G213</f>
        <v>0</v>
      </c>
      <c r="H211" s="24">
        <f t="shared" si="64"/>
        <v>14688</v>
      </c>
    </row>
    <row r="212" spans="1:16" s="105" customFormat="1" ht="54">
      <c r="A212" s="611"/>
      <c r="B212" s="612"/>
      <c r="C212" s="607"/>
      <c r="D212" s="581"/>
      <c r="E212" s="624"/>
      <c r="F212" s="374" t="s">
        <v>60</v>
      </c>
      <c r="G212" s="23"/>
      <c r="H212" s="23"/>
    </row>
    <row r="213" spans="1:16" s="105" customFormat="1" ht="16.95" customHeight="1">
      <c r="A213" s="611"/>
      <c r="B213" s="612"/>
      <c r="C213" s="607"/>
      <c r="D213" s="581"/>
      <c r="E213" s="624"/>
      <c r="F213" s="367" t="s">
        <v>61</v>
      </c>
      <c r="G213" s="22">
        <f>+G214</f>
        <v>0</v>
      </c>
      <c r="H213" s="22">
        <f>+H214</f>
        <v>14688</v>
      </c>
    </row>
    <row r="214" spans="1:16" s="105" customFormat="1" ht="16.95" customHeight="1">
      <c r="A214" s="611"/>
      <c r="B214" s="612"/>
      <c r="C214" s="607"/>
      <c r="D214" s="581"/>
      <c r="E214" s="624"/>
      <c r="F214" s="374" t="s">
        <v>611</v>
      </c>
      <c r="G214" s="27">
        <f t="shared" ref="G214:H214" si="65">G215</f>
        <v>0</v>
      </c>
      <c r="H214" s="27">
        <f t="shared" si="65"/>
        <v>14688</v>
      </c>
    </row>
    <row r="215" spans="1:16" s="105" customFormat="1" ht="16.95" customHeight="1">
      <c r="A215" s="611"/>
      <c r="B215" s="612"/>
      <c r="C215" s="607"/>
      <c r="D215" s="581"/>
      <c r="E215" s="624"/>
      <c r="F215" s="374" t="s">
        <v>612</v>
      </c>
      <c r="G215" s="27">
        <f t="shared" ref="G215:H216" si="66">+G216</f>
        <v>0</v>
      </c>
      <c r="H215" s="27">
        <f t="shared" si="66"/>
        <v>14688</v>
      </c>
    </row>
    <row r="216" spans="1:16" s="105" customFormat="1" ht="17.45" customHeight="1">
      <c r="A216" s="611"/>
      <c r="B216" s="612"/>
      <c r="C216" s="607"/>
      <c r="D216" s="581"/>
      <c r="E216" s="624"/>
      <c r="F216" s="374" t="s">
        <v>614</v>
      </c>
      <c r="G216" s="27">
        <f t="shared" si="66"/>
        <v>0</v>
      </c>
      <c r="H216" s="27">
        <f t="shared" si="66"/>
        <v>14688</v>
      </c>
      <c r="I216" s="114"/>
    </row>
    <row r="217" spans="1:16" s="105" customFormat="1">
      <c r="A217" s="611"/>
      <c r="B217" s="612"/>
      <c r="C217" s="607"/>
      <c r="D217" s="581"/>
      <c r="E217" s="624"/>
      <c r="F217" s="374" t="s">
        <v>615</v>
      </c>
      <c r="G217" s="27">
        <f>+'Հավելված N 6'!E192</f>
        <v>0</v>
      </c>
      <c r="H217" s="27">
        <f>+'Հավելված N 6'!F192</f>
        <v>14688</v>
      </c>
      <c r="I217" s="115"/>
    </row>
    <row r="218" spans="1:16" s="105" customFormat="1">
      <c r="A218" s="611"/>
      <c r="B218" s="612"/>
      <c r="C218" s="607"/>
      <c r="D218" s="581"/>
      <c r="E218" s="394">
        <v>32002</v>
      </c>
      <c r="F218" s="390" t="s">
        <v>581</v>
      </c>
      <c r="G218" s="110">
        <f>+G220</f>
        <v>-201678.95</v>
      </c>
      <c r="H218" s="110">
        <f>+H220</f>
        <v>-403357.9</v>
      </c>
      <c r="I218" s="107"/>
      <c r="J218" s="107"/>
      <c r="K218" s="107"/>
      <c r="L218" s="107"/>
      <c r="M218" s="107"/>
      <c r="N218" s="107"/>
      <c r="O218" s="107"/>
      <c r="P218" s="107"/>
    </row>
    <row r="219" spans="1:16" s="105" customFormat="1" ht="16.95" customHeight="1">
      <c r="A219" s="611"/>
      <c r="B219" s="612"/>
      <c r="C219" s="607"/>
      <c r="D219" s="581"/>
      <c r="E219" s="620"/>
      <c r="F219" s="374" t="s">
        <v>73</v>
      </c>
      <c r="G219" s="23"/>
      <c r="H219" s="23"/>
    </row>
    <row r="220" spans="1:16" s="113" customFormat="1">
      <c r="A220" s="611"/>
      <c r="B220" s="612"/>
      <c r="C220" s="607"/>
      <c r="D220" s="581"/>
      <c r="E220" s="618"/>
      <c r="F220" s="391" t="s">
        <v>86</v>
      </c>
      <c r="G220" s="24">
        <f t="shared" ref="G220:H220" si="67">G222</f>
        <v>-201678.95</v>
      </c>
      <c r="H220" s="24">
        <f t="shared" si="67"/>
        <v>-403357.9</v>
      </c>
    </row>
    <row r="221" spans="1:16" s="105" customFormat="1" ht="36">
      <c r="A221" s="611"/>
      <c r="B221" s="612"/>
      <c r="C221" s="607"/>
      <c r="D221" s="581"/>
      <c r="E221" s="618"/>
      <c r="F221" s="374" t="s">
        <v>25</v>
      </c>
      <c r="G221" s="23"/>
      <c r="H221" s="23"/>
    </row>
    <row r="222" spans="1:16" s="105" customFormat="1" ht="16.95" customHeight="1">
      <c r="A222" s="611"/>
      <c r="B222" s="612"/>
      <c r="C222" s="607"/>
      <c r="D222" s="581"/>
      <c r="E222" s="618"/>
      <c r="F222" s="367" t="s">
        <v>61</v>
      </c>
      <c r="G222" s="22">
        <f>+G223</f>
        <v>-201678.95</v>
      </c>
      <c r="H222" s="22">
        <f>+H223</f>
        <v>-403357.9</v>
      </c>
    </row>
    <row r="223" spans="1:16" s="105" customFormat="1" ht="16.95" customHeight="1">
      <c r="A223" s="611"/>
      <c r="B223" s="612"/>
      <c r="C223" s="607"/>
      <c r="D223" s="581"/>
      <c r="E223" s="618"/>
      <c r="F223" s="374" t="s">
        <v>611</v>
      </c>
      <c r="G223" s="27">
        <f t="shared" ref="G223:H223" si="68">G224</f>
        <v>-201678.95</v>
      </c>
      <c r="H223" s="27">
        <f t="shared" si="68"/>
        <v>-403357.9</v>
      </c>
    </row>
    <row r="224" spans="1:16" s="105" customFormat="1" ht="16.95" customHeight="1">
      <c r="A224" s="611"/>
      <c r="B224" s="612"/>
      <c r="C224" s="607"/>
      <c r="D224" s="581"/>
      <c r="E224" s="618"/>
      <c r="F224" s="374" t="s">
        <v>612</v>
      </c>
      <c r="G224" s="27">
        <f t="shared" ref="G224:H225" si="69">+G225</f>
        <v>-201678.95</v>
      </c>
      <c r="H224" s="27">
        <f t="shared" si="69"/>
        <v>-403357.9</v>
      </c>
    </row>
    <row r="225" spans="1:16" s="105" customFormat="1" ht="17.45" customHeight="1">
      <c r="A225" s="611"/>
      <c r="B225" s="612"/>
      <c r="C225" s="607"/>
      <c r="D225" s="581"/>
      <c r="E225" s="618"/>
      <c r="F225" s="374" t="s">
        <v>613</v>
      </c>
      <c r="G225" s="27">
        <f t="shared" si="69"/>
        <v>-201678.95</v>
      </c>
      <c r="H225" s="27">
        <f t="shared" si="69"/>
        <v>-403357.9</v>
      </c>
      <c r="I225" s="114"/>
    </row>
    <row r="226" spans="1:16" s="105" customFormat="1">
      <c r="A226" s="611"/>
      <c r="B226" s="612"/>
      <c r="C226" s="607"/>
      <c r="D226" s="582"/>
      <c r="E226" s="619"/>
      <c r="F226" s="389" t="s">
        <v>149</v>
      </c>
      <c r="G226" s="27">
        <f>+'Հավելված N 6'!E198</f>
        <v>-201678.95</v>
      </c>
      <c r="H226" s="27">
        <f>+'Հավելված N 6'!F198</f>
        <v>-403357.9</v>
      </c>
      <c r="I226" s="115"/>
    </row>
    <row r="227" spans="1:16" s="105" customFormat="1">
      <c r="A227" s="611"/>
      <c r="B227" s="612"/>
      <c r="C227" s="607"/>
      <c r="D227" s="580">
        <v>1183</v>
      </c>
      <c r="E227" s="626" t="s">
        <v>150</v>
      </c>
      <c r="F227" s="590"/>
      <c r="G227" s="9">
        <f>+G229+G252+G261+G270+G279</f>
        <v>-394354.5</v>
      </c>
      <c r="H227" s="9">
        <f>+H229+H252+H261+H270+H279</f>
        <v>124295.50000000009</v>
      </c>
      <c r="I227" s="107"/>
      <c r="J227" s="107"/>
      <c r="K227" s="107"/>
      <c r="L227" s="107"/>
      <c r="M227" s="107"/>
      <c r="N227" s="107"/>
      <c r="O227" s="107"/>
      <c r="P227" s="107"/>
    </row>
    <row r="228" spans="1:16" s="105" customFormat="1" ht="16.95" customHeight="1">
      <c r="A228" s="611"/>
      <c r="B228" s="612"/>
      <c r="C228" s="607"/>
      <c r="D228" s="581"/>
      <c r="E228" s="123"/>
      <c r="F228" s="170" t="s">
        <v>23</v>
      </c>
      <c r="G228" s="23"/>
      <c r="H228" s="108"/>
      <c r="I228" s="107"/>
      <c r="J228" s="107"/>
      <c r="K228" s="107"/>
      <c r="L228" s="107"/>
      <c r="M228" s="107"/>
      <c r="N228" s="107"/>
      <c r="O228" s="107"/>
      <c r="P228" s="107"/>
    </row>
    <row r="229" spans="1:16" s="105" customFormat="1" ht="35.450000000000003" customHeight="1">
      <c r="A229" s="611"/>
      <c r="B229" s="612"/>
      <c r="C229" s="607"/>
      <c r="D229" s="581"/>
      <c r="E229" s="120">
        <v>32001</v>
      </c>
      <c r="F229" s="337" t="s">
        <v>527</v>
      </c>
      <c r="G229" s="110">
        <f>+G231+G238+G245</f>
        <v>-67127.600000000006</v>
      </c>
      <c r="H229" s="110">
        <f>+H231+H238+H245</f>
        <v>-3466.7999999999956</v>
      </c>
      <c r="I229" s="107"/>
      <c r="J229" s="107"/>
      <c r="K229" s="107"/>
      <c r="L229" s="107"/>
      <c r="M229" s="107"/>
      <c r="N229" s="107"/>
      <c r="O229" s="107"/>
      <c r="P229" s="107"/>
    </row>
    <row r="230" spans="1:16" s="105" customFormat="1" ht="17.45" customHeight="1">
      <c r="A230" s="611"/>
      <c r="B230" s="612"/>
      <c r="C230" s="607"/>
      <c r="D230" s="581"/>
      <c r="E230" s="620"/>
      <c r="F230" s="339" t="s">
        <v>73</v>
      </c>
      <c r="G230" s="22"/>
      <c r="H230" s="22"/>
    </row>
    <row r="231" spans="1:16" s="113" customFormat="1" ht="36">
      <c r="A231" s="611"/>
      <c r="B231" s="612"/>
      <c r="C231" s="607"/>
      <c r="D231" s="581"/>
      <c r="E231" s="618"/>
      <c r="F231" s="117" t="s">
        <v>54</v>
      </c>
      <c r="G231" s="24">
        <f t="shared" ref="G231:H231" si="70">G233</f>
        <v>0</v>
      </c>
      <c r="H231" s="24">
        <f t="shared" si="70"/>
        <v>17081.7</v>
      </c>
    </row>
    <row r="232" spans="1:16" s="105" customFormat="1" ht="54">
      <c r="A232" s="611"/>
      <c r="B232" s="612"/>
      <c r="C232" s="607"/>
      <c r="D232" s="581"/>
      <c r="E232" s="618"/>
      <c r="F232" s="339" t="s">
        <v>60</v>
      </c>
      <c r="G232" s="22"/>
      <c r="H232" s="22"/>
    </row>
    <row r="233" spans="1:16" s="105" customFormat="1" ht="17.45" customHeight="1">
      <c r="A233" s="611"/>
      <c r="B233" s="612"/>
      <c r="C233" s="607"/>
      <c r="D233" s="581"/>
      <c r="E233" s="618"/>
      <c r="F233" s="118" t="s">
        <v>61</v>
      </c>
      <c r="G233" s="22">
        <f t="shared" ref="G233:H234" si="71">G234</f>
        <v>0</v>
      </c>
      <c r="H233" s="22">
        <f t="shared" si="71"/>
        <v>17081.7</v>
      </c>
    </row>
    <row r="234" spans="1:16" s="105" customFormat="1" ht="17.45" customHeight="1">
      <c r="A234" s="611"/>
      <c r="B234" s="612"/>
      <c r="C234" s="607"/>
      <c r="D234" s="581"/>
      <c r="E234" s="618"/>
      <c r="F234" s="339" t="s">
        <v>146</v>
      </c>
      <c r="G234" s="27">
        <f t="shared" si="71"/>
        <v>0</v>
      </c>
      <c r="H234" s="27">
        <f t="shared" si="71"/>
        <v>17081.7</v>
      </c>
    </row>
    <row r="235" spans="1:16" s="105" customFormat="1" ht="17.45" customHeight="1">
      <c r="A235" s="611"/>
      <c r="B235" s="612"/>
      <c r="C235" s="607"/>
      <c r="D235" s="581"/>
      <c r="E235" s="618"/>
      <c r="F235" s="339" t="s">
        <v>147</v>
      </c>
      <c r="G235" s="27">
        <f t="shared" ref="G235:H236" si="72">+G236</f>
        <v>0</v>
      </c>
      <c r="H235" s="27">
        <f t="shared" si="72"/>
        <v>17081.7</v>
      </c>
    </row>
    <row r="236" spans="1:16" s="105" customFormat="1" ht="17.45" customHeight="1">
      <c r="A236" s="611"/>
      <c r="B236" s="612"/>
      <c r="C236" s="607"/>
      <c r="D236" s="581"/>
      <c r="E236" s="618"/>
      <c r="F236" s="339" t="s">
        <v>148</v>
      </c>
      <c r="G236" s="27">
        <f t="shared" si="72"/>
        <v>0</v>
      </c>
      <c r="H236" s="27">
        <f t="shared" si="72"/>
        <v>17081.7</v>
      </c>
      <c r="I236" s="114"/>
    </row>
    <row r="237" spans="1:16" s="105" customFormat="1" ht="17.45" customHeight="1">
      <c r="A237" s="611"/>
      <c r="B237" s="612"/>
      <c r="C237" s="607"/>
      <c r="D237" s="581"/>
      <c r="E237" s="618"/>
      <c r="F237" s="122" t="s">
        <v>149</v>
      </c>
      <c r="G237" s="27">
        <f>+'Հավելված N 6'!E212</f>
        <v>0</v>
      </c>
      <c r="H237" s="27">
        <f>+'Հավելված N 6'!F212</f>
        <v>17081.7</v>
      </c>
      <c r="I237" s="115"/>
    </row>
    <row r="238" spans="1:16" s="113" customFormat="1">
      <c r="A238" s="611"/>
      <c r="B238" s="612"/>
      <c r="C238" s="607"/>
      <c r="D238" s="581"/>
      <c r="E238" s="618"/>
      <c r="F238" s="117" t="s">
        <v>86</v>
      </c>
      <c r="G238" s="24">
        <f t="shared" ref="G238:H238" si="73">G240</f>
        <v>-67127.600000000006</v>
      </c>
      <c r="H238" s="24">
        <f t="shared" si="73"/>
        <v>-61474</v>
      </c>
    </row>
    <row r="239" spans="1:16" s="105" customFormat="1" ht="54">
      <c r="A239" s="611"/>
      <c r="B239" s="612"/>
      <c r="C239" s="607"/>
      <c r="D239" s="581"/>
      <c r="E239" s="618"/>
      <c r="F239" s="429" t="s">
        <v>60</v>
      </c>
      <c r="G239" s="22"/>
      <c r="H239" s="22"/>
    </row>
    <row r="240" spans="1:16" s="105" customFormat="1" ht="17.45" customHeight="1">
      <c r="A240" s="611"/>
      <c r="B240" s="612"/>
      <c r="C240" s="607"/>
      <c r="D240" s="581"/>
      <c r="E240" s="618"/>
      <c r="F240" s="118" t="s">
        <v>61</v>
      </c>
      <c r="G240" s="22">
        <f t="shared" ref="G240:H241" si="74">G241</f>
        <v>-67127.600000000006</v>
      </c>
      <c r="H240" s="22">
        <f t="shared" si="74"/>
        <v>-61474</v>
      </c>
    </row>
    <row r="241" spans="1:16" s="105" customFormat="1" ht="17.45" customHeight="1">
      <c r="A241" s="611"/>
      <c r="B241" s="612"/>
      <c r="C241" s="607"/>
      <c r="D241" s="581"/>
      <c r="E241" s="618"/>
      <c r="F241" s="429" t="s">
        <v>146</v>
      </c>
      <c r="G241" s="27">
        <f t="shared" si="74"/>
        <v>-67127.600000000006</v>
      </c>
      <c r="H241" s="27">
        <f t="shared" si="74"/>
        <v>-61474</v>
      </c>
    </row>
    <row r="242" spans="1:16" s="105" customFormat="1" ht="17.45" customHeight="1">
      <c r="A242" s="611"/>
      <c r="B242" s="612"/>
      <c r="C242" s="607"/>
      <c r="D242" s="581"/>
      <c r="E242" s="618"/>
      <c r="F242" s="429" t="s">
        <v>147</v>
      </c>
      <c r="G242" s="27">
        <f t="shared" ref="G242:H243" si="75">+G243</f>
        <v>-67127.600000000006</v>
      </c>
      <c r="H242" s="27">
        <f t="shared" si="75"/>
        <v>-61474</v>
      </c>
    </row>
    <row r="243" spans="1:16" s="105" customFormat="1" ht="17.45" customHeight="1">
      <c r="A243" s="611"/>
      <c r="B243" s="612"/>
      <c r="C243" s="607"/>
      <c r="D243" s="581"/>
      <c r="E243" s="618"/>
      <c r="F243" s="429" t="s">
        <v>148</v>
      </c>
      <c r="G243" s="27">
        <f t="shared" si="75"/>
        <v>-67127.600000000006</v>
      </c>
      <c r="H243" s="27">
        <f t="shared" si="75"/>
        <v>-61474</v>
      </c>
      <c r="I243" s="114"/>
    </row>
    <row r="244" spans="1:16" s="105" customFormat="1" ht="17.45" customHeight="1">
      <c r="A244" s="611"/>
      <c r="B244" s="612"/>
      <c r="C244" s="607"/>
      <c r="D244" s="581"/>
      <c r="E244" s="618"/>
      <c r="F244" s="122" t="s">
        <v>149</v>
      </c>
      <c r="G244" s="27">
        <f>+'Հավելված N 6'!E216</f>
        <v>-67127.600000000006</v>
      </c>
      <c r="H244" s="27">
        <f>+'Հավելված N 6'!F216</f>
        <v>-61474</v>
      </c>
      <c r="I244" s="115"/>
    </row>
    <row r="245" spans="1:16" s="113" customFormat="1">
      <c r="A245" s="611"/>
      <c r="B245" s="612"/>
      <c r="C245" s="607"/>
      <c r="D245" s="581"/>
      <c r="E245" s="618"/>
      <c r="F245" s="117" t="s">
        <v>506</v>
      </c>
      <c r="G245" s="24">
        <f t="shared" ref="G245:H245" si="76">G247</f>
        <v>0</v>
      </c>
      <c r="H245" s="24">
        <f t="shared" si="76"/>
        <v>40925.500000000007</v>
      </c>
    </row>
    <row r="246" spans="1:16" s="105" customFormat="1" ht="54">
      <c r="A246" s="611"/>
      <c r="B246" s="612"/>
      <c r="C246" s="607"/>
      <c r="D246" s="581"/>
      <c r="E246" s="618"/>
      <c r="F246" s="339" t="s">
        <v>60</v>
      </c>
      <c r="G246" s="22"/>
      <c r="H246" s="22"/>
    </row>
    <row r="247" spans="1:16" s="105" customFormat="1" ht="17.45" customHeight="1">
      <c r="A247" s="611"/>
      <c r="B247" s="612"/>
      <c r="C247" s="607"/>
      <c r="D247" s="581"/>
      <c r="E247" s="618"/>
      <c r="F247" s="118" t="s">
        <v>61</v>
      </c>
      <c r="G247" s="22">
        <f t="shared" ref="G247:H248" si="77">G248</f>
        <v>0</v>
      </c>
      <c r="H247" s="22">
        <f t="shared" si="77"/>
        <v>40925.500000000007</v>
      </c>
    </row>
    <row r="248" spans="1:16" s="105" customFormat="1" ht="17.45" customHeight="1">
      <c r="A248" s="611"/>
      <c r="B248" s="612"/>
      <c r="C248" s="607"/>
      <c r="D248" s="581"/>
      <c r="E248" s="618"/>
      <c r="F248" s="339" t="s">
        <v>146</v>
      </c>
      <c r="G248" s="27">
        <f t="shared" si="77"/>
        <v>0</v>
      </c>
      <c r="H248" s="27">
        <f t="shared" si="77"/>
        <v>40925.500000000007</v>
      </c>
    </row>
    <row r="249" spans="1:16" s="105" customFormat="1" ht="17.45" customHeight="1">
      <c r="A249" s="611"/>
      <c r="B249" s="612"/>
      <c r="C249" s="607"/>
      <c r="D249" s="581"/>
      <c r="E249" s="618"/>
      <c r="F249" s="339" t="s">
        <v>147</v>
      </c>
      <c r="G249" s="27">
        <f t="shared" ref="G249:H250" si="78">+G250</f>
        <v>0</v>
      </c>
      <c r="H249" s="27">
        <f t="shared" si="78"/>
        <v>40925.500000000007</v>
      </c>
    </row>
    <row r="250" spans="1:16" s="105" customFormat="1" ht="17.45" customHeight="1">
      <c r="A250" s="611"/>
      <c r="B250" s="612"/>
      <c r="C250" s="607"/>
      <c r="D250" s="581"/>
      <c r="E250" s="618"/>
      <c r="F250" s="339" t="s">
        <v>148</v>
      </c>
      <c r="G250" s="27">
        <f t="shared" si="78"/>
        <v>0</v>
      </c>
      <c r="H250" s="27">
        <f t="shared" si="78"/>
        <v>40925.500000000007</v>
      </c>
      <c r="I250" s="114"/>
    </row>
    <row r="251" spans="1:16" s="105" customFormat="1" ht="17.45" customHeight="1">
      <c r="A251" s="611"/>
      <c r="B251" s="612"/>
      <c r="C251" s="607"/>
      <c r="D251" s="581"/>
      <c r="E251" s="619"/>
      <c r="F251" s="122" t="s">
        <v>149</v>
      </c>
      <c r="G251" s="27">
        <f>+'Հավելված N 6'!E220</f>
        <v>0</v>
      </c>
      <c r="H251" s="27">
        <f>+'Հավելված N 6'!F220</f>
        <v>40925.500000000007</v>
      </c>
      <c r="I251" s="115"/>
    </row>
    <row r="252" spans="1:16" s="105" customFormat="1" ht="35.450000000000003" customHeight="1">
      <c r="A252" s="611"/>
      <c r="B252" s="612"/>
      <c r="C252" s="607"/>
      <c r="D252" s="581"/>
      <c r="E252" s="120">
        <v>32003</v>
      </c>
      <c r="F252" s="390" t="s">
        <v>603</v>
      </c>
      <c r="G252" s="110">
        <f>+G254</f>
        <v>-449861.3</v>
      </c>
      <c r="H252" s="110">
        <f>+H254</f>
        <v>-449861.3</v>
      </c>
      <c r="I252" s="107"/>
      <c r="J252" s="107"/>
      <c r="K252" s="107"/>
      <c r="L252" s="107"/>
      <c r="M252" s="107"/>
      <c r="N252" s="107"/>
      <c r="O252" s="107"/>
      <c r="P252" s="107"/>
    </row>
    <row r="253" spans="1:16" s="105" customFormat="1" ht="17.45" customHeight="1">
      <c r="A253" s="611"/>
      <c r="B253" s="612"/>
      <c r="C253" s="607"/>
      <c r="D253" s="581"/>
      <c r="E253" s="620"/>
      <c r="F253" s="374" t="s">
        <v>73</v>
      </c>
      <c r="G253" s="22"/>
      <c r="H253" s="22"/>
    </row>
    <row r="254" spans="1:16" s="113" customFormat="1">
      <c r="A254" s="611"/>
      <c r="B254" s="612"/>
      <c r="C254" s="607"/>
      <c r="D254" s="581"/>
      <c r="E254" s="618"/>
      <c r="F254" s="391" t="s">
        <v>86</v>
      </c>
      <c r="G254" s="24">
        <f t="shared" ref="G254:H254" si="79">G256</f>
        <v>-449861.3</v>
      </c>
      <c r="H254" s="24">
        <f t="shared" si="79"/>
        <v>-449861.3</v>
      </c>
    </row>
    <row r="255" spans="1:16" s="105" customFormat="1" ht="54">
      <c r="A255" s="611"/>
      <c r="B255" s="612"/>
      <c r="C255" s="607"/>
      <c r="D255" s="581"/>
      <c r="E255" s="618"/>
      <c r="F255" s="374" t="s">
        <v>60</v>
      </c>
      <c r="G255" s="22"/>
      <c r="H255" s="22"/>
    </row>
    <row r="256" spans="1:16" s="105" customFormat="1" ht="17.45" customHeight="1">
      <c r="A256" s="611"/>
      <c r="B256" s="612"/>
      <c r="C256" s="607"/>
      <c r="D256" s="581"/>
      <c r="E256" s="618"/>
      <c r="F256" s="367" t="s">
        <v>61</v>
      </c>
      <c r="G256" s="22">
        <f t="shared" ref="G256:H257" si="80">G257</f>
        <v>-449861.3</v>
      </c>
      <c r="H256" s="22">
        <f t="shared" si="80"/>
        <v>-449861.3</v>
      </c>
    </row>
    <row r="257" spans="1:16" s="105" customFormat="1" ht="17.45" customHeight="1">
      <c r="A257" s="611"/>
      <c r="B257" s="612"/>
      <c r="C257" s="607"/>
      <c r="D257" s="581"/>
      <c r="E257" s="618"/>
      <c r="F257" s="374" t="s">
        <v>146</v>
      </c>
      <c r="G257" s="27">
        <f t="shared" si="80"/>
        <v>-449861.3</v>
      </c>
      <c r="H257" s="27">
        <f t="shared" si="80"/>
        <v>-449861.3</v>
      </c>
    </row>
    <row r="258" spans="1:16" s="105" customFormat="1" ht="17.45" customHeight="1">
      <c r="A258" s="611"/>
      <c r="B258" s="612"/>
      <c r="C258" s="607"/>
      <c r="D258" s="581"/>
      <c r="E258" s="618"/>
      <c r="F258" s="374" t="s">
        <v>147</v>
      </c>
      <c r="G258" s="27">
        <f t="shared" ref="G258:H259" si="81">+G259</f>
        <v>-449861.3</v>
      </c>
      <c r="H258" s="27">
        <f t="shared" si="81"/>
        <v>-449861.3</v>
      </c>
    </row>
    <row r="259" spans="1:16" s="105" customFormat="1" ht="17.45" customHeight="1">
      <c r="A259" s="611"/>
      <c r="B259" s="612"/>
      <c r="C259" s="607"/>
      <c r="D259" s="581"/>
      <c r="E259" s="618"/>
      <c r="F259" s="374" t="s">
        <v>148</v>
      </c>
      <c r="G259" s="27">
        <f t="shared" si="81"/>
        <v>-449861.3</v>
      </c>
      <c r="H259" s="27">
        <f t="shared" si="81"/>
        <v>-449861.3</v>
      </c>
      <c r="I259" s="114"/>
    </row>
    <row r="260" spans="1:16" s="105" customFormat="1" ht="17.45" customHeight="1">
      <c r="A260" s="611"/>
      <c r="B260" s="612"/>
      <c r="C260" s="607"/>
      <c r="D260" s="581"/>
      <c r="E260" s="619"/>
      <c r="F260" s="389" t="s">
        <v>604</v>
      </c>
      <c r="G260" s="27">
        <f>+'Հավելված N 6'!E226</f>
        <v>-449861.3</v>
      </c>
      <c r="H260" s="27">
        <f>+'Հավելված N 6'!F226</f>
        <v>-449861.3</v>
      </c>
      <c r="I260" s="115"/>
    </row>
    <row r="261" spans="1:16" s="105" customFormat="1" ht="35.450000000000003" customHeight="1">
      <c r="A261" s="611"/>
      <c r="B261" s="612"/>
      <c r="C261" s="607"/>
      <c r="D261" s="581"/>
      <c r="E261" s="419">
        <v>32007</v>
      </c>
      <c r="F261" s="418" t="s">
        <v>674</v>
      </c>
      <c r="G261" s="110">
        <f t="shared" ref="G261:H261" si="82">G263</f>
        <v>-91394.4</v>
      </c>
      <c r="H261" s="111">
        <f t="shared" si="82"/>
        <v>-182788.8</v>
      </c>
      <c r="I261" s="107"/>
      <c r="J261" s="107"/>
      <c r="K261" s="107"/>
      <c r="L261" s="107"/>
      <c r="M261" s="107"/>
      <c r="N261" s="107"/>
      <c r="O261" s="107"/>
      <c r="P261" s="107"/>
    </row>
    <row r="262" spans="1:16" s="105" customFormat="1" ht="17.45" customHeight="1">
      <c r="A262" s="611"/>
      <c r="B262" s="612"/>
      <c r="C262" s="607"/>
      <c r="D262" s="581"/>
      <c r="E262" s="625"/>
      <c r="F262" s="429" t="s">
        <v>73</v>
      </c>
      <c r="G262" s="22"/>
      <c r="H262" s="22"/>
    </row>
    <row r="263" spans="1:16" s="113" customFormat="1">
      <c r="A263" s="611"/>
      <c r="B263" s="612"/>
      <c r="C263" s="607"/>
      <c r="D263" s="581"/>
      <c r="E263" s="625"/>
      <c r="F263" s="117" t="s">
        <v>86</v>
      </c>
      <c r="G263" s="24">
        <f t="shared" ref="G263:H263" si="83">G265</f>
        <v>-91394.4</v>
      </c>
      <c r="H263" s="24">
        <f t="shared" si="83"/>
        <v>-182788.8</v>
      </c>
    </row>
    <row r="264" spans="1:16" s="105" customFormat="1" ht="54">
      <c r="A264" s="611"/>
      <c r="B264" s="612"/>
      <c r="C264" s="607"/>
      <c r="D264" s="581"/>
      <c r="E264" s="625"/>
      <c r="F264" s="429" t="s">
        <v>60</v>
      </c>
      <c r="G264" s="22"/>
      <c r="H264" s="22"/>
    </row>
    <row r="265" spans="1:16" s="105" customFormat="1" ht="17.45" customHeight="1">
      <c r="A265" s="611"/>
      <c r="B265" s="612"/>
      <c r="C265" s="607"/>
      <c r="D265" s="581"/>
      <c r="E265" s="625"/>
      <c r="F265" s="118" t="s">
        <v>61</v>
      </c>
      <c r="G265" s="22">
        <f t="shared" ref="G265:H266" si="84">G266</f>
        <v>-91394.4</v>
      </c>
      <c r="H265" s="22">
        <f t="shared" si="84"/>
        <v>-182788.8</v>
      </c>
    </row>
    <row r="266" spans="1:16" s="105" customFormat="1" ht="17.45" customHeight="1">
      <c r="A266" s="611"/>
      <c r="B266" s="612"/>
      <c r="C266" s="607"/>
      <c r="D266" s="581"/>
      <c r="E266" s="625"/>
      <c r="F266" s="428" t="s">
        <v>146</v>
      </c>
      <c r="G266" s="27">
        <f t="shared" si="84"/>
        <v>-91394.4</v>
      </c>
      <c r="H266" s="27">
        <f t="shared" si="84"/>
        <v>-182788.8</v>
      </c>
    </row>
    <row r="267" spans="1:16" s="105" customFormat="1" ht="17.45" customHeight="1">
      <c r="A267" s="611"/>
      <c r="B267" s="612"/>
      <c r="C267" s="607"/>
      <c r="D267" s="581"/>
      <c r="E267" s="625"/>
      <c r="F267" s="428" t="s">
        <v>147</v>
      </c>
      <c r="G267" s="27">
        <f t="shared" ref="G267:H268" si="85">+G268</f>
        <v>-91394.4</v>
      </c>
      <c r="H267" s="27">
        <f t="shared" si="85"/>
        <v>-182788.8</v>
      </c>
    </row>
    <row r="268" spans="1:16" s="105" customFormat="1" ht="17.45" customHeight="1">
      <c r="A268" s="611"/>
      <c r="B268" s="612"/>
      <c r="C268" s="607"/>
      <c r="D268" s="581"/>
      <c r="E268" s="625"/>
      <c r="F268" s="428" t="s">
        <v>148</v>
      </c>
      <c r="G268" s="27">
        <f t="shared" si="85"/>
        <v>-91394.4</v>
      </c>
      <c r="H268" s="27">
        <f t="shared" si="85"/>
        <v>-182788.8</v>
      </c>
      <c r="I268" s="114"/>
    </row>
    <row r="269" spans="1:16" s="105" customFormat="1" ht="17.45" customHeight="1">
      <c r="A269" s="611"/>
      <c r="B269" s="612"/>
      <c r="C269" s="607"/>
      <c r="D269" s="581"/>
      <c r="E269" s="625"/>
      <c r="F269" s="389" t="s">
        <v>604</v>
      </c>
      <c r="G269" s="27">
        <f>+'Հավելված N 6'!E235</f>
        <v>-91394.4</v>
      </c>
      <c r="H269" s="27">
        <f>+'Հավելված N 6'!F235</f>
        <v>-182788.8</v>
      </c>
      <c r="I269" s="115"/>
    </row>
    <row r="270" spans="1:16" s="105" customFormat="1" ht="35.450000000000003" customHeight="1">
      <c r="A270" s="611"/>
      <c r="B270" s="612"/>
      <c r="C270" s="607"/>
      <c r="D270" s="581"/>
      <c r="E270" s="120">
        <v>32009</v>
      </c>
      <c r="F270" s="21" t="s">
        <v>192</v>
      </c>
      <c r="G270" s="110">
        <f t="shared" ref="G270:H270" si="86">G272</f>
        <v>214028.80000000002</v>
      </c>
      <c r="H270" s="111">
        <f t="shared" si="86"/>
        <v>713429.5</v>
      </c>
      <c r="I270" s="107"/>
      <c r="J270" s="107"/>
      <c r="K270" s="107"/>
      <c r="L270" s="107"/>
      <c r="M270" s="107"/>
      <c r="N270" s="107"/>
      <c r="O270" s="107"/>
      <c r="P270" s="107"/>
    </row>
    <row r="271" spans="1:16" s="105" customFormat="1" ht="17.45" customHeight="1">
      <c r="A271" s="611"/>
      <c r="B271" s="612"/>
      <c r="C271" s="607"/>
      <c r="D271" s="581"/>
      <c r="E271" s="625"/>
      <c r="F271" s="100" t="s">
        <v>73</v>
      </c>
      <c r="G271" s="22"/>
      <c r="H271" s="22"/>
    </row>
    <row r="272" spans="1:16" s="113" customFormat="1">
      <c r="A272" s="611"/>
      <c r="B272" s="612"/>
      <c r="C272" s="607"/>
      <c r="D272" s="581"/>
      <c r="E272" s="625"/>
      <c r="F272" s="117" t="s">
        <v>86</v>
      </c>
      <c r="G272" s="24">
        <f t="shared" ref="G272:H272" si="87">G274</f>
        <v>214028.80000000002</v>
      </c>
      <c r="H272" s="24">
        <f t="shared" si="87"/>
        <v>713429.5</v>
      </c>
    </row>
    <row r="273" spans="1:16" s="105" customFormat="1" ht="54">
      <c r="A273" s="611"/>
      <c r="B273" s="612"/>
      <c r="C273" s="607"/>
      <c r="D273" s="581"/>
      <c r="E273" s="625"/>
      <c r="F273" s="100" t="s">
        <v>60</v>
      </c>
      <c r="G273" s="22"/>
      <c r="H273" s="22"/>
    </row>
    <row r="274" spans="1:16" s="105" customFormat="1" ht="17.45" customHeight="1">
      <c r="A274" s="611"/>
      <c r="B274" s="612"/>
      <c r="C274" s="607"/>
      <c r="D274" s="581"/>
      <c r="E274" s="625"/>
      <c r="F274" s="118" t="s">
        <v>61</v>
      </c>
      <c r="G274" s="22">
        <f t="shared" ref="G274:H275" si="88">G275</f>
        <v>214028.80000000002</v>
      </c>
      <c r="H274" s="22">
        <f t="shared" si="88"/>
        <v>713429.5</v>
      </c>
    </row>
    <row r="275" spans="1:16" s="105" customFormat="1" ht="17.45" customHeight="1">
      <c r="A275" s="611"/>
      <c r="B275" s="612"/>
      <c r="C275" s="607"/>
      <c r="D275" s="581"/>
      <c r="E275" s="625"/>
      <c r="F275" s="100" t="s">
        <v>146</v>
      </c>
      <c r="G275" s="27">
        <f t="shared" si="88"/>
        <v>214028.80000000002</v>
      </c>
      <c r="H275" s="27">
        <f t="shared" si="88"/>
        <v>713429.5</v>
      </c>
    </row>
    <row r="276" spans="1:16" s="105" customFormat="1" ht="17.45" customHeight="1">
      <c r="A276" s="611"/>
      <c r="B276" s="612"/>
      <c r="C276" s="607"/>
      <c r="D276" s="581"/>
      <c r="E276" s="625"/>
      <c r="F276" s="100" t="s">
        <v>147</v>
      </c>
      <c r="G276" s="27">
        <f t="shared" ref="G276:H277" si="89">+G277</f>
        <v>214028.80000000002</v>
      </c>
      <c r="H276" s="27">
        <f t="shared" ref="H276" si="90">+H277</f>
        <v>713429.5</v>
      </c>
    </row>
    <row r="277" spans="1:16" s="105" customFormat="1" ht="17.45" customHeight="1">
      <c r="A277" s="611"/>
      <c r="B277" s="612"/>
      <c r="C277" s="607"/>
      <c r="D277" s="581"/>
      <c r="E277" s="625"/>
      <c r="F277" s="100" t="s">
        <v>148</v>
      </c>
      <c r="G277" s="27">
        <f t="shared" si="89"/>
        <v>214028.80000000002</v>
      </c>
      <c r="H277" s="27">
        <f t="shared" si="89"/>
        <v>713429.5</v>
      </c>
      <c r="I277" s="114"/>
    </row>
    <row r="278" spans="1:16" s="105" customFormat="1" ht="17.45" customHeight="1">
      <c r="A278" s="611"/>
      <c r="B278" s="612"/>
      <c r="C278" s="607"/>
      <c r="D278" s="581"/>
      <c r="E278" s="625"/>
      <c r="F278" s="122" t="s">
        <v>149</v>
      </c>
      <c r="G278" s="27">
        <f>+'Հավելված N 6'!E242</f>
        <v>214028.80000000002</v>
      </c>
      <c r="H278" s="27">
        <f>+'Հավելված N 6'!F242</f>
        <v>713429.5</v>
      </c>
      <c r="I278" s="115"/>
    </row>
    <row r="279" spans="1:16" s="105" customFormat="1" ht="35.450000000000003" customHeight="1">
      <c r="A279" s="611"/>
      <c r="B279" s="612"/>
      <c r="C279" s="607"/>
      <c r="D279" s="581"/>
      <c r="E279" s="120">
        <v>32012</v>
      </c>
      <c r="F279" s="341" t="s">
        <v>500</v>
      </c>
      <c r="G279" s="110">
        <f t="shared" ref="G279:H279" si="91">G281</f>
        <v>0</v>
      </c>
      <c r="H279" s="111">
        <f t="shared" si="91"/>
        <v>46982.9</v>
      </c>
      <c r="I279" s="107"/>
      <c r="J279" s="107"/>
      <c r="K279" s="107"/>
      <c r="L279" s="107"/>
      <c r="M279" s="107"/>
      <c r="N279" s="107"/>
      <c r="O279" s="107"/>
      <c r="P279" s="107"/>
    </row>
    <row r="280" spans="1:16" s="105" customFormat="1" ht="17.45" customHeight="1">
      <c r="A280" s="611"/>
      <c r="B280" s="612"/>
      <c r="C280" s="607"/>
      <c r="D280" s="581"/>
      <c r="E280" s="625"/>
      <c r="F280" s="342" t="s">
        <v>73</v>
      </c>
      <c r="G280" s="22"/>
      <c r="H280" s="22"/>
    </row>
    <row r="281" spans="1:16" s="113" customFormat="1">
      <c r="A281" s="611"/>
      <c r="B281" s="612"/>
      <c r="C281" s="607"/>
      <c r="D281" s="581"/>
      <c r="E281" s="625"/>
      <c r="F281" s="117" t="s">
        <v>506</v>
      </c>
      <c r="G281" s="24">
        <f t="shared" ref="G281:H281" si="92">G283</f>
        <v>0</v>
      </c>
      <c r="H281" s="24">
        <f t="shared" si="92"/>
        <v>46982.9</v>
      </c>
    </row>
    <row r="282" spans="1:16" s="105" customFormat="1" ht="54">
      <c r="A282" s="611"/>
      <c r="B282" s="612"/>
      <c r="C282" s="607"/>
      <c r="D282" s="581"/>
      <c r="E282" s="625"/>
      <c r="F282" s="342" t="s">
        <v>60</v>
      </c>
      <c r="G282" s="22"/>
      <c r="H282" s="22"/>
    </row>
    <row r="283" spans="1:16" s="105" customFormat="1" ht="17.45" customHeight="1">
      <c r="A283" s="611"/>
      <c r="B283" s="612"/>
      <c r="C283" s="607"/>
      <c r="D283" s="581"/>
      <c r="E283" s="625"/>
      <c r="F283" s="118" t="s">
        <v>61</v>
      </c>
      <c r="G283" s="22">
        <f t="shared" ref="G283:H284" si="93">G284</f>
        <v>0</v>
      </c>
      <c r="H283" s="22">
        <f t="shared" si="93"/>
        <v>46982.9</v>
      </c>
    </row>
    <row r="284" spans="1:16" s="105" customFormat="1" ht="17.45" customHeight="1">
      <c r="A284" s="611"/>
      <c r="B284" s="612"/>
      <c r="C284" s="607"/>
      <c r="D284" s="581"/>
      <c r="E284" s="625"/>
      <c r="F284" s="342" t="s">
        <v>146</v>
      </c>
      <c r="G284" s="27">
        <f t="shared" si="93"/>
        <v>0</v>
      </c>
      <c r="H284" s="27">
        <f t="shared" si="93"/>
        <v>46982.9</v>
      </c>
    </row>
    <row r="285" spans="1:16" s="105" customFormat="1" ht="17.45" customHeight="1">
      <c r="A285" s="611"/>
      <c r="B285" s="612"/>
      <c r="C285" s="607"/>
      <c r="D285" s="581"/>
      <c r="E285" s="625"/>
      <c r="F285" s="342" t="s">
        <v>147</v>
      </c>
      <c r="G285" s="27">
        <f t="shared" ref="G285:H286" si="94">+G286</f>
        <v>0</v>
      </c>
      <c r="H285" s="27">
        <f t="shared" si="94"/>
        <v>46982.9</v>
      </c>
    </row>
    <row r="286" spans="1:16" s="105" customFormat="1" ht="17.45" customHeight="1">
      <c r="A286" s="611"/>
      <c r="B286" s="612"/>
      <c r="C286" s="607"/>
      <c r="D286" s="581"/>
      <c r="E286" s="625"/>
      <c r="F286" s="342" t="s">
        <v>203</v>
      </c>
      <c r="G286" s="27">
        <f t="shared" si="94"/>
        <v>0</v>
      </c>
      <c r="H286" s="27">
        <f t="shared" si="94"/>
        <v>46982.9</v>
      </c>
      <c r="I286" s="114"/>
    </row>
    <row r="287" spans="1:16" s="105" customFormat="1" ht="17.45" customHeight="1">
      <c r="A287" s="611"/>
      <c r="B287" s="612"/>
      <c r="C287" s="607"/>
      <c r="D287" s="582"/>
      <c r="E287" s="625"/>
      <c r="F287" s="122" t="s">
        <v>204</v>
      </c>
      <c r="G287" s="27">
        <f>+'Հավելված N 6'!E258</f>
        <v>0</v>
      </c>
      <c r="H287" s="27">
        <f>+'Հավելված N 6'!F258</f>
        <v>46982.9</v>
      </c>
      <c r="I287" s="115"/>
    </row>
    <row r="288" spans="1:16" s="105" customFormat="1">
      <c r="A288" s="611"/>
      <c r="B288" s="612"/>
      <c r="C288" s="607"/>
      <c r="D288" s="607">
        <v>1192</v>
      </c>
      <c r="E288" s="633" t="s">
        <v>359</v>
      </c>
      <c r="F288" s="590"/>
      <c r="G288" s="9">
        <f>+G290+G299</f>
        <v>0</v>
      </c>
      <c r="H288" s="9">
        <f>+H290+H299</f>
        <v>-1044331.2</v>
      </c>
      <c r="I288" s="107"/>
      <c r="J288" s="107"/>
      <c r="K288" s="107"/>
      <c r="L288" s="107"/>
      <c r="M288" s="107"/>
      <c r="N288" s="107"/>
      <c r="O288" s="107"/>
      <c r="P288" s="107"/>
    </row>
    <row r="289" spans="1:16" s="105" customFormat="1" ht="16.95" customHeight="1">
      <c r="A289" s="611"/>
      <c r="B289" s="612"/>
      <c r="C289" s="607"/>
      <c r="D289" s="607"/>
      <c r="E289" s="178"/>
      <c r="F289" s="170" t="s">
        <v>23</v>
      </c>
      <c r="G289" s="23"/>
      <c r="H289" s="108"/>
      <c r="I289" s="107"/>
      <c r="J289" s="107"/>
      <c r="K289" s="107"/>
      <c r="L289" s="107"/>
      <c r="M289" s="107"/>
      <c r="N289" s="107"/>
      <c r="O289" s="107"/>
      <c r="P289" s="107"/>
    </row>
    <row r="290" spans="1:16" s="105" customFormat="1" ht="67.650000000000006">
      <c r="A290" s="611"/>
      <c r="B290" s="612"/>
      <c r="C290" s="607"/>
      <c r="D290" s="607"/>
      <c r="E290" s="179">
        <v>32004</v>
      </c>
      <c r="F290" s="21" t="s">
        <v>360</v>
      </c>
      <c r="G290" s="110">
        <f t="shared" ref="G290:H290" si="95">G292</f>
        <v>0</v>
      </c>
      <c r="H290" s="111">
        <f t="shared" si="95"/>
        <v>-713429.5</v>
      </c>
      <c r="I290" s="107"/>
      <c r="J290" s="107"/>
      <c r="K290" s="107"/>
      <c r="L290" s="107"/>
      <c r="M290" s="107"/>
      <c r="N290" s="107"/>
      <c r="O290" s="107"/>
      <c r="P290" s="107"/>
    </row>
    <row r="291" spans="1:16" s="105" customFormat="1" ht="17.45" customHeight="1">
      <c r="A291" s="611"/>
      <c r="B291" s="612"/>
      <c r="C291" s="607"/>
      <c r="D291" s="607"/>
      <c r="E291" s="628"/>
      <c r="F291" s="170" t="s">
        <v>73</v>
      </c>
      <c r="G291" s="22"/>
      <c r="H291" s="22"/>
    </row>
    <row r="292" spans="1:16" s="113" customFormat="1" ht="36">
      <c r="A292" s="611"/>
      <c r="B292" s="612"/>
      <c r="C292" s="607"/>
      <c r="D292" s="607"/>
      <c r="E292" s="628"/>
      <c r="F292" s="117" t="s">
        <v>54</v>
      </c>
      <c r="G292" s="24">
        <f t="shared" ref="G292:H292" si="96">G294</f>
        <v>0</v>
      </c>
      <c r="H292" s="24">
        <f t="shared" si="96"/>
        <v>-713429.5</v>
      </c>
    </row>
    <row r="293" spans="1:16" s="105" customFormat="1" ht="54">
      <c r="A293" s="611"/>
      <c r="B293" s="612"/>
      <c r="C293" s="607"/>
      <c r="D293" s="607"/>
      <c r="E293" s="628"/>
      <c r="F293" s="170" t="s">
        <v>60</v>
      </c>
      <c r="G293" s="22"/>
      <c r="H293" s="22"/>
    </row>
    <row r="294" spans="1:16" s="105" customFormat="1" ht="17.45" customHeight="1">
      <c r="A294" s="611"/>
      <c r="B294" s="612"/>
      <c r="C294" s="607"/>
      <c r="D294" s="607"/>
      <c r="E294" s="628"/>
      <c r="F294" s="118" t="s">
        <v>61</v>
      </c>
      <c r="G294" s="22">
        <f t="shared" ref="G294:H295" si="97">G295</f>
        <v>0</v>
      </c>
      <c r="H294" s="22">
        <f t="shared" si="97"/>
        <v>-713429.5</v>
      </c>
    </row>
    <row r="295" spans="1:16" s="105" customFormat="1" ht="17.45" customHeight="1">
      <c r="A295" s="611"/>
      <c r="B295" s="612"/>
      <c r="C295" s="607"/>
      <c r="D295" s="607"/>
      <c r="E295" s="628"/>
      <c r="F295" s="170" t="s">
        <v>146</v>
      </c>
      <c r="G295" s="27">
        <f t="shared" si="97"/>
        <v>0</v>
      </c>
      <c r="H295" s="27">
        <f t="shared" si="97"/>
        <v>-713429.5</v>
      </c>
    </row>
    <row r="296" spans="1:16" s="105" customFormat="1" ht="17.45" customHeight="1">
      <c r="A296" s="611"/>
      <c r="B296" s="612"/>
      <c r="C296" s="607"/>
      <c r="D296" s="607"/>
      <c r="E296" s="628"/>
      <c r="F296" s="170" t="s">
        <v>147</v>
      </c>
      <c r="G296" s="27">
        <f t="shared" ref="G296:H297" si="98">+G297</f>
        <v>0</v>
      </c>
      <c r="H296" s="27">
        <f t="shared" si="98"/>
        <v>-713429.5</v>
      </c>
    </row>
    <row r="297" spans="1:16" s="105" customFormat="1" ht="17.45" customHeight="1">
      <c r="A297" s="611"/>
      <c r="B297" s="612"/>
      <c r="C297" s="607"/>
      <c r="D297" s="607"/>
      <c r="E297" s="628"/>
      <c r="F297" s="170" t="s">
        <v>148</v>
      </c>
      <c r="G297" s="27">
        <f t="shared" si="98"/>
        <v>0</v>
      </c>
      <c r="H297" s="27">
        <f t="shared" si="98"/>
        <v>-713429.5</v>
      </c>
      <c r="I297" s="114"/>
    </row>
    <row r="298" spans="1:16" s="105" customFormat="1" ht="17.45" customHeight="1">
      <c r="A298" s="611"/>
      <c r="B298" s="612"/>
      <c r="C298" s="607"/>
      <c r="D298" s="607"/>
      <c r="E298" s="628"/>
      <c r="F298" s="122" t="s">
        <v>149</v>
      </c>
      <c r="G298" s="27">
        <f>+'Հավելված N 8'!D18</f>
        <v>0</v>
      </c>
      <c r="H298" s="27">
        <f>+'Հավելված N 8'!G18</f>
        <v>-713429.5</v>
      </c>
      <c r="I298" s="115"/>
    </row>
    <row r="299" spans="1:16" s="105" customFormat="1" ht="88.5" customHeight="1">
      <c r="A299" s="611"/>
      <c r="B299" s="612"/>
      <c r="C299" s="607"/>
      <c r="D299" s="607"/>
      <c r="E299" s="179">
        <v>32005</v>
      </c>
      <c r="F299" s="21" t="s">
        <v>361</v>
      </c>
      <c r="G299" s="110">
        <f t="shared" ref="G299:H299" si="99">G301</f>
        <v>0</v>
      </c>
      <c r="H299" s="111">
        <f t="shared" si="99"/>
        <v>-330901.7</v>
      </c>
      <c r="I299" s="107"/>
      <c r="J299" s="107"/>
      <c r="K299" s="107"/>
      <c r="L299" s="107"/>
      <c r="M299" s="107"/>
      <c r="N299" s="107"/>
      <c r="O299" s="107"/>
      <c r="P299" s="107"/>
    </row>
    <row r="300" spans="1:16" s="105" customFormat="1" ht="17.45" customHeight="1">
      <c r="A300" s="611"/>
      <c r="B300" s="612"/>
      <c r="C300" s="607"/>
      <c r="D300" s="607"/>
      <c r="E300" s="628"/>
      <c r="F300" s="170" t="s">
        <v>73</v>
      </c>
      <c r="G300" s="22"/>
      <c r="H300" s="22"/>
    </row>
    <row r="301" spans="1:16" s="113" customFormat="1" ht="36">
      <c r="A301" s="611"/>
      <c r="B301" s="612"/>
      <c r="C301" s="607"/>
      <c r="D301" s="607"/>
      <c r="E301" s="628"/>
      <c r="F301" s="117" t="s">
        <v>54</v>
      </c>
      <c r="G301" s="24">
        <f t="shared" ref="G301:H301" si="100">G303</f>
        <v>0</v>
      </c>
      <c r="H301" s="24">
        <f t="shared" si="100"/>
        <v>-330901.7</v>
      </c>
    </row>
    <row r="302" spans="1:16" s="105" customFormat="1" ht="54">
      <c r="A302" s="611"/>
      <c r="B302" s="612"/>
      <c r="C302" s="607"/>
      <c r="D302" s="607"/>
      <c r="E302" s="628"/>
      <c r="F302" s="170" t="s">
        <v>60</v>
      </c>
      <c r="G302" s="22"/>
      <c r="H302" s="22"/>
    </row>
    <row r="303" spans="1:16" s="105" customFormat="1" ht="17.45" customHeight="1">
      <c r="A303" s="611"/>
      <c r="B303" s="612"/>
      <c r="C303" s="607"/>
      <c r="D303" s="607"/>
      <c r="E303" s="628"/>
      <c r="F303" s="118" t="s">
        <v>61</v>
      </c>
      <c r="G303" s="22">
        <f t="shared" ref="G303:H304" si="101">G304</f>
        <v>0</v>
      </c>
      <c r="H303" s="22">
        <f t="shared" si="101"/>
        <v>-330901.7</v>
      </c>
    </row>
    <row r="304" spans="1:16" s="105" customFormat="1" ht="17.45" customHeight="1">
      <c r="A304" s="611"/>
      <c r="B304" s="612"/>
      <c r="C304" s="607"/>
      <c r="D304" s="607"/>
      <c r="E304" s="628"/>
      <c r="F304" s="170" t="s">
        <v>146</v>
      </c>
      <c r="G304" s="27">
        <f t="shared" si="101"/>
        <v>0</v>
      </c>
      <c r="H304" s="27">
        <f t="shared" si="101"/>
        <v>-330901.7</v>
      </c>
    </row>
    <row r="305" spans="1:9" s="105" customFormat="1" ht="17.45" customHeight="1">
      <c r="A305" s="611"/>
      <c r="B305" s="612"/>
      <c r="C305" s="607"/>
      <c r="D305" s="607"/>
      <c r="E305" s="628"/>
      <c r="F305" s="170" t="s">
        <v>147</v>
      </c>
      <c r="G305" s="27">
        <f t="shared" ref="G305:H306" si="102">+G306</f>
        <v>0</v>
      </c>
      <c r="H305" s="27">
        <f t="shared" si="102"/>
        <v>-330901.7</v>
      </c>
    </row>
    <row r="306" spans="1:9" s="105" customFormat="1" ht="17.45" customHeight="1">
      <c r="A306" s="611"/>
      <c r="B306" s="612"/>
      <c r="C306" s="607"/>
      <c r="D306" s="607"/>
      <c r="E306" s="628"/>
      <c r="F306" s="170" t="s">
        <v>203</v>
      </c>
      <c r="G306" s="27">
        <f t="shared" si="102"/>
        <v>0</v>
      </c>
      <c r="H306" s="27">
        <f t="shared" si="102"/>
        <v>-330901.7</v>
      </c>
      <c r="I306" s="114"/>
    </row>
    <row r="307" spans="1:9" s="105" customFormat="1" ht="17.45" customHeight="1">
      <c r="A307" s="611"/>
      <c r="B307" s="612"/>
      <c r="C307" s="607"/>
      <c r="D307" s="607"/>
      <c r="E307" s="628"/>
      <c r="F307" s="122" t="s">
        <v>204</v>
      </c>
      <c r="G307" s="27">
        <f>+'Հավելված N 8'!D27</f>
        <v>0</v>
      </c>
      <c r="H307" s="27">
        <f>+'Հավելված N 8'!G27</f>
        <v>-330901.7</v>
      </c>
      <c r="I307" s="115"/>
    </row>
    <row r="308" spans="1:9" s="105" customFormat="1">
      <c r="A308" s="31"/>
      <c r="B308" s="31"/>
      <c r="C308" s="32"/>
      <c r="D308" s="32"/>
      <c r="E308" s="126"/>
      <c r="F308" s="127"/>
      <c r="G308" s="33"/>
      <c r="H308" s="33"/>
      <c r="I308" s="115"/>
    </row>
    <row r="309" spans="1:9" s="105" customFormat="1" ht="34.950000000000003" customHeight="1">
      <c r="A309" s="100"/>
      <c r="B309" s="100"/>
      <c r="C309" s="100"/>
      <c r="D309" s="118"/>
      <c r="E309" s="118"/>
      <c r="F309" s="21" t="s">
        <v>137</v>
      </c>
      <c r="G309" s="83">
        <f t="shared" ref="G309:H309" si="103">+G310</f>
        <v>1143625.95</v>
      </c>
      <c r="H309" s="83">
        <f t="shared" si="103"/>
        <v>1133879.9179999991</v>
      </c>
    </row>
    <row r="310" spans="1:9" ht="33.85">
      <c r="A310" s="649" t="s">
        <v>91</v>
      </c>
      <c r="B310" s="630"/>
      <c r="C310" s="629"/>
      <c r="D310" s="629"/>
      <c r="E310" s="629"/>
      <c r="F310" s="125" t="s">
        <v>33</v>
      </c>
      <c r="G310" s="9">
        <f t="shared" ref="G310:H310" si="104">+G312</f>
        <v>1143625.95</v>
      </c>
      <c r="H310" s="9">
        <f t="shared" si="104"/>
        <v>1133879.9179999991</v>
      </c>
    </row>
    <row r="311" spans="1:9">
      <c r="A311" s="649"/>
      <c r="B311" s="630"/>
      <c r="C311" s="629"/>
      <c r="D311" s="629"/>
      <c r="E311" s="629"/>
      <c r="F311" s="100" t="s">
        <v>23</v>
      </c>
      <c r="G311" s="9"/>
      <c r="H311" s="9"/>
    </row>
    <row r="312" spans="1:9" ht="33.85">
      <c r="A312" s="649"/>
      <c r="B312" s="649" t="s">
        <v>34</v>
      </c>
      <c r="C312" s="630"/>
      <c r="D312" s="629"/>
      <c r="E312" s="629"/>
      <c r="F312" s="125" t="s">
        <v>35</v>
      </c>
      <c r="G312" s="23">
        <f t="shared" ref="G312:H312" si="105">+G314</f>
        <v>1143625.95</v>
      </c>
      <c r="H312" s="23">
        <f t="shared" si="105"/>
        <v>1133879.9179999991</v>
      </c>
    </row>
    <row r="313" spans="1:9">
      <c r="A313" s="649"/>
      <c r="B313" s="649"/>
      <c r="C313" s="630"/>
      <c r="D313" s="629"/>
      <c r="E313" s="629"/>
      <c r="F313" s="100" t="s">
        <v>23</v>
      </c>
      <c r="G313" s="23"/>
      <c r="H313" s="129"/>
    </row>
    <row r="314" spans="1:9">
      <c r="A314" s="649"/>
      <c r="B314" s="649"/>
      <c r="C314" s="649" t="s">
        <v>34</v>
      </c>
      <c r="D314" s="630"/>
      <c r="E314" s="629"/>
      <c r="F314" s="21" t="s">
        <v>22</v>
      </c>
      <c r="G314" s="23">
        <f>+G316</f>
        <v>1143625.95</v>
      </c>
      <c r="H314" s="23">
        <f>+H316</f>
        <v>1133879.9179999991</v>
      </c>
    </row>
    <row r="315" spans="1:9">
      <c r="A315" s="649"/>
      <c r="B315" s="649"/>
      <c r="C315" s="649"/>
      <c r="D315" s="630"/>
      <c r="E315" s="629"/>
      <c r="F315" s="100" t="s">
        <v>23</v>
      </c>
      <c r="G315" s="129"/>
      <c r="H315" s="129"/>
    </row>
    <row r="316" spans="1:9">
      <c r="A316" s="649"/>
      <c r="B316" s="649"/>
      <c r="C316" s="649"/>
      <c r="D316" s="630"/>
      <c r="E316" s="629"/>
      <c r="F316" s="100" t="s">
        <v>24</v>
      </c>
      <c r="G316" s="29">
        <f t="shared" ref="G316:H316" si="106">+G318</f>
        <v>1143625.95</v>
      </c>
      <c r="H316" s="135">
        <f t="shared" si="106"/>
        <v>1133879.9179999991</v>
      </c>
    </row>
    <row r="317" spans="1:9">
      <c r="A317" s="649"/>
      <c r="B317" s="649"/>
      <c r="C317" s="649"/>
      <c r="D317" s="630"/>
      <c r="E317" s="629"/>
      <c r="F317" s="100" t="s">
        <v>23</v>
      </c>
      <c r="G317" s="128"/>
      <c r="H317" s="128"/>
    </row>
    <row r="318" spans="1:9">
      <c r="A318" s="649"/>
      <c r="B318" s="649"/>
      <c r="C318" s="649"/>
      <c r="D318" s="649" t="s">
        <v>87</v>
      </c>
      <c r="E318" s="631" t="s">
        <v>93</v>
      </c>
      <c r="F318" s="632" t="s">
        <v>22</v>
      </c>
      <c r="G318" s="9">
        <f>+G320+G328</f>
        <v>1143625.95</v>
      </c>
      <c r="H318" s="9">
        <f>+H320+H328</f>
        <v>1133879.9179999991</v>
      </c>
    </row>
    <row r="319" spans="1:9">
      <c r="A319" s="649"/>
      <c r="B319" s="649"/>
      <c r="C319" s="649"/>
      <c r="D319" s="649"/>
      <c r="E319" s="541"/>
      <c r="F319" s="100" t="s">
        <v>23</v>
      </c>
      <c r="G319" s="132"/>
      <c r="H319" s="132"/>
    </row>
    <row r="320" spans="1:9">
      <c r="A320" s="649"/>
      <c r="B320" s="649"/>
      <c r="C320" s="649"/>
      <c r="D320" s="649"/>
      <c r="E320" s="494">
        <v>11001</v>
      </c>
      <c r="F320" s="21" t="s">
        <v>22</v>
      </c>
      <c r="G320" s="136">
        <f t="shared" ref="G320:H320" si="107">+G322</f>
        <v>1744166.45</v>
      </c>
      <c r="H320" s="136">
        <f t="shared" si="107"/>
        <v>2207076.9999999991</v>
      </c>
    </row>
    <row r="321" spans="1:8">
      <c r="A321" s="649"/>
      <c r="B321" s="649"/>
      <c r="C321" s="649"/>
      <c r="D321" s="649"/>
      <c r="E321" s="627"/>
      <c r="F321" s="100" t="s">
        <v>73</v>
      </c>
      <c r="G321" s="130"/>
      <c r="H321" s="130"/>
    </row>
    <row r="322" spans="1:8">
      <c r="A322" s="649"/>
      <c r="B322" s="649"/>
      <c r="C322" s="649"/>
      <c r="D322" s="649"/>
      <c r="E322" s="627"/>
      <c r="F322" s="133" t="s">
        <v>24</v>
      </c>
      <c r="G322" s="134">
        <f t="shared" ref="G322:H322" si="108">+G324</f>
        <v>1744166.45</v>
      </c>
      <c r="H322" s="134">
        <f t="shared" si="108"/>
        <v>2207076.9999999991</v>
      </c>
    </row>
    <row r="323" spans="1:8" ht="50.9" customHeight="1">
      <c r="A323" s="649"/>
      <c r="B323" s="649"/>
      <c r="C323" s="649"/>
      <c r="D323" s="649"/>
      <c r="E323" s="627"/>
      <c r="F323" s="100" t="s">
        <v>25</v>
      </c>
      <c r="G323" s="130"/>
      <c r="H323" s="130"/>
    </row>
    <row r="324" spans="1:8">
      <c r="A324" s="649"/>
      <c r="B324" s="649"/>
      <c r="C324" s="649"/>
      <c r="D324" s="649"/>
      <c r="E324" s="627"/>
      <c r="F324" s="118" t="s">
        <v>26</v>
      </c>
      <c r="G324" s="132">
        <f t="shared" ref="G324:H325" si="109">+G325</f>
        <v>1744166.45</v>
      </c>
      <c r="H324" s="132">
        <f t="shared" si="109"/>
        <v>2207076.9999999991</v>
      </c>
    </row>
    <row r="325" spans="1:8">
      <c r="A325" s="649"/>
      <c r="B325" s="649"/>
      <c r="C325" s="649"/>
      <c r="D325" s="649"/>
      <c r="E325" s="627"/>
      <c r="F325" s="100" t="s">
        <v>27</v>
      </c>
      <c r="G325" s="135">
        <f t="shared" si="109"/>
        <v>1744166.45</v>
      </c>
      <c r="H325" s="135">
        <f t="shared" si="109"/>
        <v>2207076.9999999991</v>
      </c>
    </row>
    <row r="326" spans="1:8">
      <c r="A326" s="649"/>
      <c r="B326" s="649"/>
      <c r="C326" s="649"/>
      <c r="D326" s="649"/>
      <c r="E326" s="627"/>
      <c r="F326" s="100" t="s">
        <v>92</v>
      </c>
      <c r="G326" s="135">
        <f t="shared" ref="G326:H326" si="110">+G327</f>
        <v>1744166.45</v>
      </c>
      <c r="H326" s="135">
        <f t="shared" si="110"/>
        <v>2207076.9999999991</v>
      </c>
    </row>
    <row r="327" spans="1:8">
      <c r="A327" s="649"/>
      <c r="B327" s="649"/>
      <c r="C327" s="649"/>
      <c r="D327" s="649"/>
      <c r="E327" s="627"/>
      <c r="F327" s="100" t="s">
        <v>28</v>
      </c>
      <c r="G327" s="135">
        <f>+G23+G53+G68+G83+G134-G12</f>
        <v>1744166.45</v>
      </c>
      <c r="H327" s="135">
        <f>+H23+H53+H68+H83+H134-H12-1044331.2</f>
        <v>2207076.9999999991</v>
      </c>
    </row>
    <row r="328" spans="1:8">
      <c r="A328" s="649"/>
      <c r="B328" s="649"/>
      <c r="C328" s="649"/>
      <c r="D328" s="649"/>
      <c r="E328" s="494">
        <v>11001</v>
      </c>
      <c r="F328" s="493" t="s">
        <v>22</v>
      </c>
      <c r="G328" s="136">
        <f t="shared" ref="G328:H328" si="111">+G330</f>
        <v>-600540.5</v>
      </c>
      <c r="H328" s="136">
        <f t="shared" si="111"/>
        <v>-1073197.0819999999</v>
      </c>
    </row>
    <row r="329" spans="1:8">
      <c r="A329" s="649"/>
      <c r="B329" s="649"/>
      <c r="C329" s="649"/>
      <c r="D329" s="649"/>
      <c r="E329" s="627"/>
      <c r="F329" s="497" t="s">
        <v>73</v>
      </c>
      <c r="G329" s="130"/>
      <c r="H329" s="130"/>
    </row>
    <row r="330" spans="1:8">
      <c r="A330" s="649"/>
      <c r="B330" s="649"/>
      <c r="C330" s="649"/>
      <c r="D330" s="649"/>
      <c r="E330" s="627"/>
      <c r="F330" s="133" t="s">
        <v>24</v>
      </c>
      <c r="G330" s="134">
        <f t="shared" ref="G330:H330" si="112">+G332</f>
        <v>-600540.5</v>
      </c>
      <c r="H330" s="134">
        <f t="shared" si="112"/>
        <v>-1073197.0819999999</v>
      </c>
    </row>
    <row r="331" spans="1:8" ht="50.9" customHeight="1">
      <c r="A331" s="649"/>
      <c r="B331" s="649"/>
      <c r="C331" s="649"/>
      <c r="D331" s="649"/>
      <c r="E331" s="627"/>
      <c r="F331" s="497" t="s">
        <v>25</v>
      </c>
      <c r="G331" s="130"/>
      <c r="H331" s="130"/>
    </row>
    <row r="332" spans="1:8">
      <c r="A332" s="649"/>
      <c r="B332" s="649"/>
      <c r="C332" s="649"/>
      <c r="D332" s="649"/>
      <c r="E332" s="627"/>
      <c r="F332" s="118" t="s">
        <v>26</v>
      </c>
      <c r="G332" s="132">
        <f t="shared" ref="G332:H334" si="113">+G333</f>
        <v>-600540.5</v>
      </c>
      <c r="H332" s="132">
        <f t="shared" si="113"/>
        <v>-1073197.0819999999</v>
      </c>
    </row>
    <row r="333" spans="1:8">
      <c r="A333" s="649"/>
      <c r="B333" s="649"/>
      <c r="C333" s="649"/>
      <c r="D333" s="649"/>
      <c r="E333" s="627"/>
      <c r="F333" s="497" t="s">
        <v>27</v>
      </c>
      <c r="G333" s="135">
        <f t="shared" si="113"/>
        <v>-600540.5</v>
      </c>
      <c r="H333" s="135">
        <f t="shared" si="113"/>
        <v>-1073197.0819999999</v>
      </c>
    </row>
    <row r="334" spans="1:8">
      <c r="A334" s="649"/>
      <c r="B334" s="649"/>
      <c r="C334" s="649"/>
      <c r="D334" s="649"/>
      <c r="E334" s="627"/>
      <c r="F334" s="497" t="s">
        <v>92</v>
      </c>
      <c r="G334" s="135">
        <f t="shared" si="113"/>
        <v>-600540.5</v>
      </c>
      <c r="H334" s="135">
        <f t="shared" si="113"/>
        <v>-1073197.0819999999</v>
      </c>
    </row>
    <row r="335" spans="1:8">
      <c r="A335" s="649"/>
      <c r="B335" s="649"/>
      <c r="C335" s="649"/>
      <c r="D335" s="649"/>
      <c r="E335" s="627"/>
      <c r="F335" s="497" t="s">
        <v>28</v>
      </c>
      <c r="G335" s="135">
        <f>-(G23+G53+G68+G83+G134)</f>
        <v>-600540.5</v>
      </c>
      <c r="H335" s="135">
        <f>-(H23+H53+H68+H83+H134)</f>
        <v>-1073197.0819999999</v>
      </c>
    </row>
  </sheetData>
  <mergeCells count="86">
    <mergeCell ref="E329:E335"/>
    <mergeCell ref="D318:D335"/>
    <mergeCell ref="C314:C335"/>
    <mergeCell ref="B312:B335"/>
    <mergeCell ref="A310:A335"/>
    <mergeCell ref="C310:C313"/>
    <mergeCell ref="B310:B311"/>
    <mergeCell ref="B36:B121"/>
    <mergeCell ref="D111:D121"/>
    <mergeCell ref="C36:C37"/>
    <mergeCell ref="D107:D110"/>
    <mergeCell ref="E66:F66"/>
    <mergeCell ref="D43:D61"/>
    <mergeCell ref="C62:C76"/>
    <mergeCell ref="D66:D76"/>
    <mergeCell ref="D77:D80"/>
    <mergeCell ref="E81:F81"/>
    <mergeCell ref="E69:E76"/>
    <mergeCell ref="E99:E106"/>
    <mergeCell ref="D92:D95"/>
    <mergeCell ref="E152:E159"/>
    <mergeCell ref="E135:E142"/>
    <mergeCell ref="E107:E110"/>
    <mergeCell ref="E111:F111"/>
    <mergeCell ref="C107:C121"/>
    <mergeCell ref="F1:H1"/>
    <mergeCell ref="B13:B14"/>
    <mergeCell ref="C13:C16"/>
    <mergeCell ref="D13:D20"/>
    <mergeCell ref="D8:E8"/>
    <mergeCell ref="F8:F9"/>
    <mergeCell ref="A5:H5"/>
    <mergeCell ref="A8:C8"/>
    <mergeCell ref="A13:A121"/>
    <mergeCell ref="B15:B35"/>
    <mergeCell ref="E42:F42"/>
    <mergeCell ref="E45:E52"/>
    <mergeCell ref="E54:E61"/>
    <mergeCell ref="C38:C61"/>
    <mergeCell ref="E84:E91"/>
    <mergeCell ref="F3:H3"/>
    <mergeCell ref="F2:H2"/>
    <mergeCell ref="D21:D35"/>
    <mergeCell ref="E21:F21"/>
    <mergeCell ref="E24:E35"/>
    <mergeCell ref="G8:H8"/>
    <mergeCell ref="E96:F96"/>
    <mergeCell ref="E321:E327"/>
    <mergeCell ref="E300:E307"/>
    <mergeCell ref="E310:E317"/>
    <mergeCell ref="D310:D317"/>
    <mergeCell ref="E318:F318"/>
    <mergeCell ref="E291:E298"/>
    <mergeCell ref="E227:F227"/>
    <mergeCell ref="E271:E278"/>
    <mergeCell ref="E168:E175"/>
    <mergeCell ref="E288:F288"/>
    <mergeCell ref="E230:E251"/>
    <mergeCell ref="E280:E287"/>
    <mergeCell ref="E149:F149"/>
    <mergeCell ref="E132:F132"/>
    <mergeCell ref="D133:D142"/>
    <mergeCell ref="C92:C106"/>
    <mergeCell ref="D96:D106"/>
    <mergeCell ref="D227:D287"/>
    <mergeCell ref="D207:D226"/>
    <mergeCell ref="E114:E123"/>
    <mergeCell ref="D185:D195"/>
    <mergeCell ref="D196:D206"/>
    <mergeCell ref="E253:E260"/>
    <mergeCell ref="E185:F185"/>
    <mergeCell ref="E188:E195"/>
    <mergeCell ref="E262:E269"/>
    <mergeCell ref="E219:E226"/>
    <mergeCell ref="E196:F196"/>
    <mergeCell ref="E199:E206"/>
    <mergeCell ref="E207:F207"/>
    <mergeCell ref="E210:E217"/>
    <mergeCell ref="A124:A307"/>
    <mergeCell ref="D288:D307"/>
    <mergeCell ref="C145:C307"/>
    <mergeCell ref="B143:B307"/>
    <mergeCell ref="B124:B125"/>
    <mergeCell ref="B126:B142"/>
    <mergeCell ref="C128:C142"/>
    <mergeCell ref="D149:D184"/>
  </mergeCells>
  <pageMargins left="0.7" right="0.7" top="0.75" bottom="0.75" header="0.3" footer="0.3"/>
  <pageSetup paperSize="9" scale="5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212"/>
  <sheetViews>
    <sheetView topLeftCell="A7" zoomScale="85" zoomScaleNormal="85" workbookViewId="0">
      <selection activeCell="I11" sqref="I11"/>
    </sheetView>
  </sheetViews>
  <sheetFormatPr defaultColWidth="9.296875" defaultRowHeight="18"/>
  <cols>
    <col min="1" max="1" width="12.8984375" style="10" bestFit="1" customWidth="1"/>
    <col min="2" max="2" width="9.296875" style="10"/>
    <col min="3" max="3" width="54.296875" style="10" customWidth="1"/>
    <col min="4" max="4" width="16.59765625" style="10" customWidth="1"/>
    <col min="5" max="8" width="18.8984375" style="10" customWidth="1"/>
    <col min="9" max="9" width="14.59765625" style="10" bestFit="1" customWidth="1"/>
    <col min="10" max="10" width="17.296875" style="10" customWidth="1"/>
    <col min="11" max="16384" width="9.296875" style="10"/>
  </cols>
  <sheetData>
    <row r="1" spans="1:10" ht="37.5" customHeight="1">
      <c r="B1" s="283"/>
      <c r="C1" s="283"/>
      <c r="D1" s="283"/>
      <c r="E1" s="283"/>
      <c r="F1" s="661" t="s">
        <v>240</v>
      </c>
      <c r="G1" s="661"/>
      <c r="H1" s="661"/>
    </row>
    <row r="2" spans="1:10" ht="17.45" customHeight="1">
      <c r="A2" s="283"/>
      <c r="B2" s="283"/>
      <c r="C2" s="283"/>
      <c r="D2" s="283"/>
      <c r="E2" s="283"/>
      <c r="F2" s="662" t="s">
        <v>239</v>
      </c>
      <c r="G2" s="662"/>
      <c r="H2" s="662"/>
    </row>
    <row r="3" spans="1:10" ht="17.45" customHeight="1">
      <c r="A3" s="283"/>
      <c r="B3" s="283"/>
      <c r="C3" s="283"/>
      <c r="D3" s="283"/>
      <c r="E3" s="283"/>
      <c r="F3" s="662" t="s">
        <v>117</v>
      </c>
      <c r="G3" s="662"/>
      <c r="H3" s="662"/>
    </row>
    <row r="4" spans="1:10" ht="14.45" customHeight="1">
      <c r="A4" s="284"/>
      <c r="B4" s="284"/>
      <c r="C4" s="285"/>
      <c r="E4" s="286"/>
      <c r="F4" s="286"/>
      <c r="G4" s="286"/>
      <c r="H4" s="286"/>
    </row>
    <row r="5" spans="1:10">
      <c r="A5" s="663" t="s">
        <v>670</v>
      </c>
      <c r="B5" s="664"/>
      <c r="C5" s="664"/>
      <c r="D5" s="664"/>
      <c r="E5" s="664"/>
      <c r="F5" s="664"/>
      <c r="G5" s="664"/>
      <c r="H5" s="664"/>
    </row>
    <row r="6" spans="1:10" ht="33.950000000000003" customHeight="1">
      <c r="A6" s="664"/>
      <c r="B6" s="664"/>
      <c r="C6" s="664"/>
      <c r="D6" s="664"/>
      <c r="E6" s="664"/>
      <c r="F6" s="664"/>
      <c r="G6" s="664"/>
      <c r="H6" s="664"/>
    </row>
    <row r="7" spans="1:10">
      <c r="D7" s="287"/>
      <c r="E7" s="97"/>
    </row>
    <row r="8" spans="1:10">
      <c r="D8" s="97"/>
      <c r="E8" s="97"/>
      <c r="G8" s="288"/>
      <c r="H8" s="288" t="s">
        <v>30</v>
      </c>
    </row>
    <row r="9" spans="1:10" ht="40.4" customHeight="1">
      <c r="A9" s="665" t="s">
        <v>66</v>
      </c>
      <c r="B9" s="666"/>
      <c r="C9" s="667" t="s">
        <v>76</v>
      </c>
      <c r="D9" s="669" t="s">
        <v>135</v>
      </c>
      <c r="E9" s="671" t="s">
        <v>667</v>
      </c>
      <c r="F9" s="672"/>
      <c r="G9" s="672"/>
      <c r="H9" s="673"/>
    </row>
    <row r="10" spans="1:10" ht="107.45" customHeight="1">
      <c r="A10" s="289" t="s">
        <v>70</v>
      </c>
      <c r="B10" s="289" t="s">
        <v>71</v>
      </c>
      <c r="C10" s="668"/>
      <c r="D10" s="670"/>
      <c r="E10" s="290" t="s">
        <v>78</v>
      </c>
      <c r="F10" s="290" t="s">
        <v>79</v>
      </c>
      <c r="G10" s="290" t="s">
        <v>80</v>
      </c>
      <c r="H10" s="290" t="s">
        <v>81</v>
      </c>
      <c r="I10" s="291"/>
    </row>
    <row r="11" spans="1:10">
      <c r="A11" s="289"/>
      <c r="B11" s="289"/>
      <c r="C11" s="292" t="s">
        <v>82</v>
      </c>
      <c r="D11" s="5">
        <f>SUM(E11:H11)</f>
        <v>-1734420.4179999996</v>
      </c>
      <c r="E11" s="5">
        <f t="shared" ref="E11:H11" si="0">+E13</f>
        <v>-2276073.9</v>
      </c>
      <c r="F11" s="293">
        <f t="shared" si="0"/>
        <v>-57538</v>
      </c>
      <c r="G11" s="293">
        <f t="shared" si="0"/>
        <v>19193.7</v>
      </c>
      <c r="H11" s="293">
        <f t="shared" si="0"/>
        <v>579997.78200000001</v>
      </c>
      <c r="I11" s="294"/>
      <c r="J11" s="225"/>
    </row>
    <row r="12" spans="1:10">
      <c r="A12" s="289"/>
      <c r="B12" s="289"/>
      <c r="C12" s="292" t="s">
        <v>83</v>
      </c>
      <c r="D12" s="276"/>
      <c r="E12" s="276"/>
      <c r="F12" s="293"/>
      <c r="G12" s="293"/>
      <c r="H12" s="293"/>
    </row>
    <row r="13" spans="1:10" ht="33.85">
      <c r="A13" s="2"/>
      <c r="B13" s="3"/>
      <c r="C13" s="3" t="s">
        <v>74</v>
      </c>
      <c r="D13" s="5">
        <f>SUM(E13:H13)</f>
        <v>-1734420.4179999996</v>
      </c>
      <c r="E13" s="5">
        <f>+E15+E16+E22+E28+E32+E38+E62+E66+E70+E95+E99+E120+E161+E165+E169+E175+E183+E190+E195+E209</f>
        <v>-2276073.9</v>
      </c>
      <c r="F13" s="5">
        <f>+F15+F16+F22+F28+F32+F38+F62+F66+F70+F95+F99+F120+F161+F165+F169+F175+F183+F190+F195+F209</f>
        <v>-57538</v>
      </c>
      <c r="G13" s="5">
        <f>+G15+G16+G22+G28+G32+G38+G62+G66+G70+G95+G99+G120+G161+G165+G169+G175+G183+G190+G195+G209</f>
        <v>19193.7</v>
      </c>
      <c r="H13" s="5">
        <f>+H15+H16+H22+H28+H32+H38+H62+H66+H70+H95+H99+H120+H161+H165+H169+H175+H183+H190+H195+H209</f>
        <v>579997.78200000001</v>
      </c>
      <c r="I13" s="254"/>
    </row>
    <row r="14" spans="1:10">
      <c r="A14" s="2"/>
      <c r="B14" s="2"/>
      <c r="C14" s="2" t="s">
        <v>84</v>
      </c>
      <c r="D14" s="4"/>
      <c r="E14" s="4"/>
      <c r="F14" s="4"/>
      <c r="G14" s="4"/>
      <c r="H14" s="4"/>
    </row>
    <row r="15" spans="1:10" ht="80.45" customHeight="1">
      <c r="A15" s="137">
        <v>1041</v>
      </c>
      <c r="B15" s="137">
        <v>32001</v>
      </c>
      <c r="C15" s="119" t="s">
        <v>285</v>
      </c>
      <c r="D15" s="293">
        <f>+E15+F15+G15+H15</f>
        <v>330901.68200000003</v>
      </c>
      <c r="E15" s="293">
        <f>+E17</f>
        <v>0</v>
      </c>
      <c r="F15" s="293">
        <f t="shared" ref="F15:G15" si="1">+F17</f>
        <v>0</v>
      </c>
      <c r="G15" s="293">
        <f t="shared" si="1"/>
        <v>0</v>
      </c>
      <c r="H15" s="293">
        <f>+'Հավելված N 11'!I13</f>
        <v>330901.68200000003</v>
      </c>
      <c r="I15" s="305"/>
    </row>
    <row r="16" spans="1:10" ht="88.5" customHeight="1">
      <c r="A16" s="137">
        <v>1045</v>
      </c>
      <c r="B16" s="137">
        <v>32001</v>
      </c>
      <c r="C16" s="119" t="s">
        <v>138</v>
      </c>
      <c r="D16" s="293">
        <f>+E16+F16+G16+H16</f>
        <v>-217911.4</v>
      </c>
      <c r="E16" s="293">
        <f>+E18+E20</f>
        <v>0</v>
      </c>
      <c r="F16" s="293">
        <f t="shared" ref="F16:H16" si="2">+F18+F20</f>
        <v>-217911.4</v>
      </c>
      <c r="G16" s="293">
        <f t="shared" si="2"/>
        <v>0</v>
      </c>
      <c r="H16" s="293">
        <f t="shared" si="2"/>
        <v>0</v>
      </c>
    </row>
    <row r="17" spans="1:9">
      <c r="A17" s="295"/>
      <c r="B17" s="295"/>
      <c r="C17" s="296" t="s">
        <v>23</v>
      </c>
      <c r="D17" s="255"/>
      <c r="E17" s="255"/>
      <c r="F17" s="255"/>
      <c r="G17" s="255"/>
      <c r="H17" s="255"/>
    </row>
    <row r="18" spans="1:9">
      <c r="A18" s="650"/>
      <c r="B18" s="650"/>
      <c r="C18" s="40" t="s">
        <v>142</v>
      </c>
      <c r="D18" s="297">
        <f>SUM(E18:H18)</f>
        <v>41739</v>
      </c>
      <c r="E18" s="298">
        <f>+E19</f>
        <v>0</v>
      </c>
      <c r="F18" s="298">
        <f t="shared" ref="F18:H20" si="3">+F19</f>
        <v>41739</v>
      </c>
      <c r="G18" s="298">
        <f t="shared" si="3"/>
        <v>0</v>
      </c>
      <c r="H18" s="298">
        <f t="shared" si="3"/>
        <v>0</v>
      </c>
    </row>
    <row r="19" spans="1:9">
      <c r="A19" s="651"/>
      <c r="B19" s="651"/>
      <c r="C19" s="299" t="s">
        <v>241</v>
      </c>
      <c r="D19" s="300">
        <f t="shared" ref="D19" si="4">+E19+F19+G19+H19</f>
        <v>41739</v>
      </c>
      <c r="E19" s="301"/>
      <c r="F19" s="301">
        <f>+'Հավելված N 11'!I172+'Հավելված N 11'!I174+'Հավելված N 11'!I175</f>
        <v>41739</v>
      </c>
      <c r="G19" s="301"/>
      <c r="H19" s="20"/>
    </row>
    <row r="20" spans="1:9">
      <c r="A20" s="651"/>
      <c r="B20" s="651"/>
      <c r="C20" s="40" t="s">
        <v>548</v>
      </c>
      <c r="D20" s="297">
        <f>SUM(E20:H20)</f>
        <v>-259650.4</v>
      </c>
      <c r="E20" s="298">
        <f>+E21</f>
        <v>0</v>
      </c>
      <c r="F20" s="298">
        <f t="shared" si="3"/>
        <v>-259650.4</v>
      </c>
      <c r="G20" s="298">
        <f t="shared" si="3"/>
        <v>0</v>
      </c>
      <c r="H20" s="298">
        <f t="shared" si="3"/>
        <v>0</v>
      </c>
    </row>
    <row r="21" spans="1:9" ht="36">
      <c r="A21" s="652"/>
      <c r="B21" s="652"/>
      <c r="C21" s="299" t="s">
        <v>549</v>
      </c>
      <c r="D21" s="300">
        <f t="shared" ref="D21" si="5">+E21+F21+G21+H21</f>
        <v>-259650.4</v>
      </c>
      <c r="E21" s="301"/>
      <c r="F21" s="301">
        <f>+'Հավելված N 11'!I194+'Հավելված N 11'!I196+'Հավելված N 11'!I197</f>
        <v>-259650.4</v>
      </c>
      <c r="G21" s="301"/>
      <c r="H21" s="20"/>
    </row>
    <row r="22" spans="1:9" ht="91.5" customHeight="1">
      <c r="A22" s="137">
        <v>1045</v>
      </c>
      <c r="B22" s="137">
        <v>32004</v>
      </c>
      <c r="C22" s="119" t="s">
        <v>189</v>
      </c>
      <c r="D22" s="293">
        <f>+E22+F22+G22+H22</f>
        <v>60165.1</v>
      </c>
      <c r="E22" s="293">
        <f>+E24+E26</f>
        <v>0</v>
      </c>
      <c r="F22" s="293">
        <f t="shared" ref="F22:H22" si="6">+F24+F26</f>
        <v>0</v>
      </c>
      <c r="G22" s="293">
        <f t="shared" si="6"/>
        <v>0</v>
      </c>
      <c r="H22" s="293">
        <f t="shared" si="6"/>
        <v>60165.1</v>
      </c>
    </row>
    <row r="23" spans="1:9">
      <c r="A23" s="491"/>
      <c r="B23" s="491"/>
      <c r="C23" s="296" t="s">
        <v>23</v>
      </c>
      <c r="D23" s="255"/>
      <c r="E23" s="255"/>
      <c r="F23" s="255"/>
      <c r="G23" s="255"/>
      <c r="H23" s="255"/>
    </row>
    <row r="24" spans="1:9">
      <c r="A24" s="650"/>
      <c r="B24" s="650"/>
      <c r="C24" s="40" t="s">
        <v>597</v>
      </c>
      <c r="D24" s="297">
        <f>SUM(E24:H24)</f>
        <v>59545.1</v>
      </c>
      <c r="E24" s="298">
        <f>+E25</f>
        <v>0</v>
      </c>
      <c r="F24" s="298">
        <f t="shared" ref="F24:H26" si="7">+F25</f>
        <v>0</v>
      </c>
      <c r="G24" s="298">
        <f t="shared" si="7"/>
        <v>0</v>
      </c>
      <c r="H24" s="298">
        <f t="shared" si="7"/>
        <v>59545.1</v>
      </c>
    </row>
    <row r="25" spans="1:9" ht="36">
      <c r="A25" s="651"/>
      <c r="B25" s="651"/>
      <c r="C25" s="151" t="s">
        <v>242</v>
      </c>
      <c r="D25" s="300">
        <f t="shared" ref="D25" si="8">+E25+F25+G25+H25</f>
        <v>59545.1</v>
      </c>
      <c r="E25" s="301"/>
      <c r="F25" s="301"/>
      <c r="G25" s="301"/>
      <c r="H25" s="152">
        <f>+'Հավելված N 11'!I178</f>
        <v>59545.1</v>
      </c>
    </row>
    <row r="26" spans="1:9">
      <c r="A26" s="651"/>
      <c r="B26" s="651"/>
      <c r="C26" s="40" t="s">
        <v>140</v>
      </c>
      <c r="D26" s="297">
        <f>SUM(E26:H26)</f>
        <v>620</v>
      </c>
      <c r="E26" s="298">
        <f>+E27</f>
        <v>0</v>
      </c>
      <c r="F26" s="298">
        <f t="shared" si="7"/>
        <v>0</v>
      </c>
      <c r="G26" s="298">
        <f t="shared" si="7"/>
        <v>0</v>
      </c>
      <c r="H26" s="298">
        <f t="shared" si="7"/>
        <v>620</v>
      </c>
    </row>
    <row r="27" spans="1:9">
      <c r="A27" s="652"/>
      <c r="B27" s="652"/>
      <c r="C27" s="155" t="s">
        <v>418</v>
      </c>
      <c r="D27" s="300">
        <f t="shared" ref="D27" si="9">+E27+F27+G27+H27</f>
        <v>620</v>
      </c>
      <c r="E27" s="301"/>
      <c r="F27" s="301"/>
      <c r="G27" s="301"/>
      <c r="H27" s="152">
        <f>+'Հավելված N 11'!I179+'Հավելված N 11'!I180+'Հավելված N 11'!I181</f>
        <v>620</v>
      </c>
    </row>
    <row r="28" spans="1:9" s="6" customFormat="1" ht="75.849999999999994" customHeight="1">
      <c r="A28" s="423">
        <v>1045</v>
      </c>
      <c r="B28" s="423">
        <v>32005</v>
      </c>
      <c r="C28" s="383" t="s">
        <v>687</v>
      </c>
      <c r="D28" s="343">
        <f>SUM(E28:H28)</f>
        <v>-176098.9</v>
      </c>
      <c r="E28" s="343">
        <f>+E30</f>
        <v>-176098.9</v>
      </c>
      <c r="F28" s="343">
        <f t="shared" ref="F28:H28" si="10">+F30</f>
        <v>0</v>
      </c>
      <c r="G28" s="343">
        <f t="shared" si="10"/>
        <v>0</v>
      </c>
      <c r="H28" s="343">
        <f t="shared" si="10"/>
        <v>0</v>
      </c>
    </row>
    <row r="29" spans="1:9" s="460" customFormat="1">
      <c r="A29" s="465"/>
      <c r="B29" s="465"/>
      <c r="C29" s="466" t="s">
        <v>23</v>
      </c>
      <c r="D29" s="464"/>
      <c r="E29" s="467"/>
      <c r="F29" s="468"/>
      <c r="G29" s="413"/>
      <c r="H29" s="464"/>
    </row>
    <row r="30" spans="1:9" s="472" customFormat="1" ht="16.95">
      <c r="A30" s="651"/>
      <c r="B30" s="651"/>
      <c r="C30" s="469" t="s">
        <v>575</v>
      </c>
      <c r="D30" s="470">
        <f>SUM(E30:H30)</f>
        <v>-176098.9</v>
      </c>
      <c r="E30" s="470">
        <f>+E31</f>
        <v>-176098.9</v>
      </c>
      <c r="F30" s="470">
        <f t="shared" ref="F30:H30" si="11">+F31</f>
        <v>0</v>
      </c>
      <c r="G30" s="470">
        <f t="shared" si="11"/>
        <v>0</v>
      </c>
      <c r="H30" s="470">
        <f t="shared" si="11"/>
        <v>0</v>
      </c>
      <c r="I30" s="471"/>
    </row>
    <row r="31" spans="1:9" s="475" customFormat="1" ht="36">
      <c r="A31" s="652"/>
      <c r="B31" s="652"/>
      <c r="C31" s="172" t="s">
        <v>691</v>
      </c>
      <c r="D31" s="473">
        <f t="shared" ref="D31" si="12">+E31+F31+G31+H31</f>
        <v>-176098.9</v>
      </c>
      <c r="E31" s="473">
        <f>+'Հավելված N 11'!I200+'Հավելված N 11'!I202+'Հավելված N 11'!I203</f>
        <v>-176098.9</v>
      </c>
      <c r="F31" s="473"/>
      <c r="G31" s="473"/>
      <c r="H31" s="474"/>
    </row>
    <row r="32" spans="1:9" ht="38.35" customHeight="1">
      <c r="A32" s="302">
        <v>1075</v>
      </c>
      <c r="B32" s="302">
        <v>21001</v>
      </c>
      <c r="C32" s="119" t="s">
        <v>186</v>
      </c>
      <c r="D32" s="293">
        <f>+E32+F32+G32+H32</f>
        <v>4505.7</v>
      </c>
      <c r="E32" s="293">
        <f>E34</f>
        <v>0</v>
      </c>
      <c r="F32" s="293">
        <f t="shared" ref="F32:H32" si="13">F34</f>
        <v>0</v>
      </c>
      <c r="G32" s="293">
        <f t="shared" si="13"/>
        <v>4505.7</v>
      </c>
      <c r="H32" s="293">
        <f t="shared" si="13"/>
        <v>0</v>
      </c>
    </row>
    <row r="33" spans="1:9">
      <c r="A33" s="277"/>
      <c r="B33" s="277"/>
      <c r="C33" s="303" t="s">
        <v>23</v>
      </c>
      <c r="D33" s="255"/>
      <c r="E33" s="255"/>
      <c r="F33" s="255"/>
      <c r="G33" s="255"/>
      <c r="H33" s="255"/>
    </row>
    <row r="34" spans="1:9" s="141" customFormat="1" ht="75" customHeight="1">
      <c r="A34" s="484"/>
      <c r="B34" s="484"/>
      <c r="C34" s="71" t="s">
        <v>693</v>
      </c>
      <c r="D34" s="485">
        <f>SUM(E34:H34)</f>
        <v>4505.7</v>
      </c>
      <c r="E34" s="486">
        <f>+E36</f>
        <v>0</v>
      </c>
      <c r="F34" s="486">
        <f t="shared" ref="F34:H34" si="14">+F36</f>
        <v>0</v>
      </c>
      <c r="G34" s="486">
        <f t="shared" si="14"/>
        <v>4505.7</v>
      </c>
      <c r="H34" s="486">
        <f t="shared" si="14"/>
        <v>0</v>
      </c>
    </row>
    <row r="35" spans="1:9">
      <c r="A35" s="482"/>
      <c r="B35" s="482"/>
      <c r="C35" s="70" t="s">
        <v>188</v>
      </c>
      <c r="D35" s="304"/>
      <c r="E35" s="304"/>
      <c r="F35" s="304"/>
      <c r="G35" s="304"/>
      <c r="H35" s="304"/>
    </row>
    <row r="36" spans="1:9">
      <c r="A36" s="482"/>
      <c r="B36" s="482"/>
      <c r="C36" s="40" t="s">
        <v>531</v>
      </c>
      <c r="D36" s="297">
        <f>SUM(E36:H36)</f>
        <v>4505.7</v>
      </c>
      <c r="E36" s="298">
        <f>+E37</f>
        <v>0</v>
      </c>
      <c r="F36" s="298">
        <f t="shared" ref="F36:H36" si="15">+F37</f>
        <v>0</v>
      </c>
      <c r="G36" s="298">
        <f t="shared" si="15"/>
        <v>4505.7</v>
      </c>
      <c r="H36" s="298">
        <f t="shared" si="15"/>
        <v>0</v>
      </c>
    </row>
    <row r="37" spans="1:9" ht="36">
      <c r="A37" s="482"/>
      <c r="B37" s="482"/>
      <c r="C37" s="68" t="s">
        <v>694</v>
      </c>
      <c r="D37" s="300">
        <f t="shared" ref="D37" si="16">+E37+F37+G37+H37</f>
        <v>4505.7</v>
      </c>
      <c r="E37" s="301"/>
      <c r="F37" s="301"/>
      <c r="G37" s="301">
        <f>+'Հավելված N 11'!I160+'Հավելված N 11'!I161</f>
        <v>4505.7</v>
      </c>
      <c r="H37" s="20"/>
      <c r="I37" s="305"/>
    </row>
    <row r="38" spans="1:9" ht="54.85" customHeight="1">
      <c r="A38" s="137">
        <v>1075</v>
      </c>
      <c r="B38" s="137">
        <v>32008</v>
      </c>
      <c r="C38" s="119" t="s">
        <v>284</v>
      </c>
      <c r="D38" s="293">
        <f>+E38+F38+G38+H38</f>
        <v>43600</v>
      </c>
      <c r="E38" s="293">
        <f>+E40+E57+E59</f>
        <v>0</v>
      </c>
      <c r="F38" s="293">
        <f t="shared" ref="F38:H38" si="17">+F40+F57+F59</f>
        <v>0</v>
      </c>
      <c r="G38" s="293">
        <f t="shared" si="17"/>
        <v>0</v>
      </c>
      <c r="H38" s="293">
        <f t="shared" si="17"/>
        <v>43600</v>
      </c>
    </row>
    <row r="39" spans="1:9">
      <c r="A39" s="491"/>
      <c r="B39" s="491"/>
      <c r="C39" s="296" t="s">
        <v>23</v>
      </c>
      <c r="D39" s="255"/>
      <c r="E39" s="255"/>
      <c r="F39" s="255"/>
      <c r="G39" s="255"/>
      <c r="H39" s="255"/>
    </row>
    <row r="40" spans="1:9">
      <c r="A40" s="490"/>
      <c r="B40" s="490"/>
      <c r="C40" s="40" t="s">
        <v>141</v>
      </c>
      <c r="D40" s="297">
        <f>SUM(E40:H40)</f>
        <v>38000</v>
      </c>
      <c r="E40" s="298">
        <f>SUM(E41:E56)</f>
        <v>0</v>
      </c>
      <c r="F40" s="298">
        <f t="shared" ref="F40:H40" si="18">SUM(F41:F56)</f>
        <v>0</v>
      </c>
      <c r="G40" s="298">
        <f t="shared" si="18"/>
        <v>0</v>
      </c>
      <c r="H40" s="298">
        <f t="shared" si="18"/>
        <v>38000</v>
      </c>
    </row>
    <row r="41" spans="1:9" ht="36">
      <c r="A41" s="490"/>
      <c r="B41" s="490"/>
      <c r="C41" s="151" t="s">
        <v>545</v>
      </c>
      <c r="D41" s="300">
        <f t="shared" ref="D41:D61" si="19">+E41+F41+G41+H41</f>
        <v>4000</v>
      </c>
      <c r="E41" s="301"/>
      <c r="F41" s="301"/>
      <c r="G41" s="301"/>
      <c r="H41" s="152">
        <v>4000</v>
      </c>
    </row>
    <row r="42" spans="1:9">
      <c r="A42" s="490"/>
      <c r="B42" s="490"/>
      <c r="C42" s="151" t="s">
        <v>259</v>
      </c>
      <c r="D42" s="300">
        <f t="shared" si="19"/>
        <v>1200</v>
      </c>
      <c r="E42" s="357"/>
      <c r="F42" s="357"/>
      <c r="G42" s="357"/>
      <c r="H42" s="214">
        <v>1200</v>
      </c>
    </row>
    <row r="43" spans="1:9">
      <c r="A43" s="490"/>
      <c r="B43" s="490"/>
      <c r="C43" s="151" t="s">
        <v>393</v>
      </c>
      <c r="D43" s="300">
        <f t="shared" si="19"/>
        <v>800</v>
      </c>
      <c r="E43" s="357"/>
      <c r="F43" s="357"/>
      <c r="G43" s="357"/>
      <c r="H43" s="214">
        <v>800</v>
      </c>
    </row>
    <row r="44" spans="1:9">
      <c r="A44" s="490"/>
      <c r="B44" s="490"/>
      <c r="C44" s="151" t="s">
        <v>400</v>
      </c>
      <c r="D44" s="300">
        <f t="shared" si="19"/>
        <v>800</v>
      </c>
      <c r="E44" s="357"/>
      <c r="F44" s="357"/>
      <c r="G44" s="357"/>
      <c r="H44" s="214">
        <v>800</v>
      </c>
    </row>
    <row r="45" spans="1:9">
      <c r="A45" s="490"/>
      <c r="B45" s="490"/>
      <c r="C45" s="151" t="s">
        <v>394</v>
      </c>
      <c r="D45" s="300">
        <f t="shared" si="19"/>
        <v>1200</v>
      </c>
      <c r="E45" s="357"/>
      <c r="F45" s="357"/>
      <c r="G45" s="357"/>
      <c r="H45" s="214">
        <v>1200</v>
      </c>
    </row>
    <row r="46" spans="1:9">
      <c r="A46" s="490"/>
      <c r="B46" s="490"/>
      <c r="C46" s="151" t="s">
        <v>395</v>
      </c>
      <c r="D46" s="300">
        <f t="shared" si="19"/>
        <v>400</v>
      </c>
      <c r="E46" s="357"/>
      <c r="F46" s="357"/>
      <c r="G46" s="357"/>
      <c r="H46" s="214">
        <v>400</v>
      </c>
    </row>
    <row r="47" spans="1:9">
      <c r="A47" s="490"/>
      <c r="B47" s="490"/>
      <c r="C47" s="151" t="s">
        <v>401</v>
      </c>
      <c r="D47" s="300">
        <f t="shared" si="19"/>
        <v>4000</v>
      </c>
      <c r="E47" s="357"/>
      <c r="F47" s="357"/>
      <c r="G47" s="357"/>
      <c r="H47" s="214">
        <v>4000</v>
      </c>
    </row>
    <row r="48" spans="1:9" ht="36">
      <c r="A48" s="490"/>
      <c r="B48" s="490"/>
      <c r="C48" s="151" t="s">
        <v>402</v>
      </c>
      <c r="D48" s="300">
        <f t="shared" si="19"/>
        <v>4800</v>
      </c>
      <c r="E48" s="357"/>
      <c r="F48" s="357"/>
      <c r="G48" s="357"/>
      <c r="H48" s="214">
        <v>4800</v>
      </c>
    </row>
    <row r="49" spans="1:8" ht="36">
      <c r="A49" s="490"/>
      <c r="B49" s="490"/>
      <c r="C49" s="151" t="s">
        <v>396</v>
      </c>
      <c r="D49" s="300">
        <f t="shared" si="19"/>
        <v>1200</v>
      </c>
      <c r="E49" s="357"/>
      <c r="F49" s="357"/>
      <c r="G49" s="357"/>
      <c r="H49" s="214">
        <v>1200</v>
      </c>
    </row>
    <row r="50" spans="1:8">
      <c r="A50" s="490"/>
      <c r="B50" s="490"/>
      <c r="C50" s="151" t="s">
        <v>397</v>
      </c>
      <c r="D50" s="300">
        <f t="shared" si="19"/>
        <v>1200</v>
      </c>
      <c r="E50" s="357"/>
      <c r="F50" s="357"/>
      <c r="G50" s="357"/>
      <c r="H50" s="214">
        <v>1200</v>
      </c>
    </row>
    <row r="51" spans="1:8" ht="36">
      <c r="A51" s="490"/>
      <c r="B51" s="490"/>
      <c r="C51" s="151" t="s">
        <v>403</v>
      </c>
      <c r="D51" s="300">
        <f t="shared" si="19"/>
        <v>1600</v>
      </c>
      <c r="E51" s="357"/>
      <c r="F51" s="357"/>
      <c r="G51" s="357"/>
      <c r="H51" s="214">
        <v>1600</v>
      </c>
    </row>
    <row r="52" spans="1:8" ht="36">
      <c r="A52" s="490"/>
      <c r="B52" s="490"/>
      <c r="C52" s="151" t="s">
        <v>404</v>
      </c>
      <c r="D52" s="300">
        <f t="shared" si="19"/>
        <v>800</v>
      </c>
      <c r="E52" s="357"/>
      <c r="F52" s="357"/>
      <c r="G52" s="357"/>
      <c r="H52" s="214">
        <v>800</v>
      </c>
    </row>
    <row r="53" spans="1:8">
      <c r="A53" s="490"/>
      <c r="B53" s="490"/>
      <c r="C53" s="151" t="s">
        <v>398</v>
      </c>
      <c r="D53" s="300">
        <f t="shared" si="19"/>
        <v>2800</v>
      </c>
      <c r="E53" s="357"/>
      <c r="F53" s="357"/>
      <c r="G53" s="357"/>
      <c r="H53" s="214">
        <v>2800</v>
      </c>
    </row>
    <row r="54" spans="1:8">
      <c r="A54" s="490"/>
      <c r="B54" s="490"/>
      <c r="C54" s="151" t="s">
        <v>406</v>
      </c>
      <c r="D54" s="300">
        <f>+E54+F54+G54+H54</f>
        <v>1600</v>
      </c>
      <c r="E54" s="357"/>
      <c r="F54" s="357"/>
      <c r="G54" s="357"/>
      <c r="H54" s="214">
        <v>1600</v>
      </c>
    </row>
    <row r="55" spans="1:8">
      <c r="A55" s="490"/>
      <c r="B55" s="490"/>
      <c r="C55" s="151" t="s">
        <v>407</v>
      </c>
      <c r="D55" s="300">
        <f>+E55+F55+G55+H55</f>
        <v>800</v>
      </c>
      <c r="E55" s="357"/>
      <c r="F55" s="357"/>
      <c r="G55" s="357"/>
      <c r="H55" s="214">
        <v>800</v>
      </c>
    </row>
    <row r="56" spans="1:8">
      <c r="A56" s="495"/>
      <c r="B56" s="495"/>
      <c r="C56" s="215" t="s">
        <v>751</v>
      </c>
      <c r="D56" s="300">
        <f>+E56+F56+G56+H56</f>
        <v>10800</v>
      </c>
      <c r="E56" s="357"/>
      <c r="F56" s="357"/>
      <c r="G56" s="357"/>
      <c r="H56" s="214">
        <v>10800</v>
      </c>
    </row>
    <row r="57" spans="1:8">
      <c r="A57" s="495"/>
      <c r="B57" s="495"/>
      <c r="C57" s="40" t="s">
        <v>142</v>
      </c>
      <c r="D57" s="297">
        <f>SUM(E57:H57)</f>
        <v>4000</v>
      </c>
      <c r="E57" s="298">
        <f>+E58</f>
        <v>0</v>
      </c>
      <c r="F57" s="298">
        <f t="shared" ref="F57:H57" si="20">+F58</f>
        <v>0</v>
      </c>
      <c r="G57" s="298">
        <f t="shared" si="20"/>
        <v>0</v>
      </c>
      <c r="H57" s="298">
        <f t="shared" si="20"/>
        <v>4000</v>
      </c>
    </row>
    <row r="58" spans="1:8" ht="72">
      <c r="A58" s="490"/>
      <c r="B58" s="490"/>
      <c r="C58" s="151" t="s">
        <v>408</v>
      </c>
      <c r="D58" s="300">
        <f>+E58+F58+G58+H58</f>
        <v>4000</v>
      </c>
      <c r="E58" s="357"/>
      <c r="F58" s="357"/>
      <c r="G58" s="357"/>
      <c r="H58" s="214">
        <v>4000</v>
      </c>
    </row>
    <row r="59" spans="1:8">
      <c r="A59" s="495"/>
      <c r="B59" s="495"/>
      <c r="C59" s="40" t="s">
        <v>548</v>
      </c>
      <c r="D59" s="297">
        <f>SUM(E59:H59)</f>
        <v>1600</v>
      </c>
      <c r="E59" s="298">
        <f>+E60+E61</f>
        <v>0</v>
      </c>
      <c r="F59" s="298">
        <f t="shared" ref="F59:H59" si="21">+F60+F61</f>
        <v>0</v>
      </c>
      <c r="G59" s="298">
        <f t="shared" si="21"/>
        <v>0</v>
      </c>
      <c r="H59" s="298">
        <f t="shared" si="21"/>
        <v>1600</v>
      </c>
    </row>
    <row r="60" spans="1:8">
      <c r="A60" s="490"/>
      <c r="B60" s="490"/>
      <c r="C60" s="151" t="s">
        <v>399</v>
      </c>
      <c r="D60" s="300">
        <f t="shared" si="19"/>
        <v>800</v>
      </c>
      <c r="E60" s="357"/>
      <c r="F60" s="357"/>
      <c r="G60" s="357"/>
      <c r="H60" s="214">
        <v>800</v>
      </c>
    </row>
    <row r="61" spans="1:8">
      <c r="A61" s="490"/>
      <c r="B61" s="490"/>
      <c r="C61" s="151" t="s">
        <v>405</v>
      </c>
      <c r="D61" s="300">
        <f t="shared" si="19"/>
        <v>800</v>
      </c>
      <c r="E61" s="357"/>
      <c r="F61" s="357"/>
      <c r="G61" s="357"/>
      <c r="H61" s="214">
        <v>800</v>
      </c>
    </row>
    <row r="62" spans="1:8" ht="54.85" customHeight="1">
      <c r="A62" s="137">
        <v>1075</v>
      </c>
      <c r="B62" s="137">
        <v>32009</v>
      </c>
      <c r="C62" s="119" t="s">
        <v>247</v>
      </c>
      <c r="D62" s="293">
        <f>+E62+F62+G62+H62</f>
        <v>11381.099999999999</v>
      </c>
      <c r="E62" s="293">
        <f>+E64</f>
        <v>0</v>
      </c>
      <c r="F62" s="293">
        <f t="shared" ref="F62:H62" si="22">+F64</f>
        <v>0</v>
      </c>
      <c r="G62" s="293">
        <f t="shared" si="22"/>
        <v>0</v>
      </c>
      <c r="H62" s="293">
        <f t="shared" si="22"/>
        <v>11381.099999999999</v>
      </c>
    </row>
    <row r="63" spans="1:8">
      <c r="A63" s="491"/>
      <c r="B63" s="491"/>
      <c r="C63" s="296" t="s">
        <v>23</v>
      </c>
      <c r="D63" s="255"/>
      <c r="E63" s="255"/>
      <c r="F63" s="255"/>
      <c r="G63" s="255"/>
      <c r="H63" s="255"/>
    </row>
    <row r="64" spans="1:8">
      <c r="A64" s="490"/>
      <c r="B64" s="490"/>
      <c r="C64" s="40" t="s">
        <v>141</v>
      </c>
      <c r="D64" s="297">
        <f>SUM(E64:H64)</f>
        <v>11381.099999999999</v>
      </c>
      <c r="E64" s="298">
        <f>+E65</f>
        <v>0</v>
      </c>
      <c r="F64" s="298">
        <f t="shared" ref="F64:H64" si="23">+F65</f>
        <v>0</v>
      </c>
      <c r="G64" s="298">
        <f t="shared" si="23"/>
        <v>0</v>
      </c>
      <c r="H64" s="298">
        <f t="shared" si="23"/>
        <v>11381.099999999999</v>
      </c>
    </row>
    <row r="65" spans="1:9" ht="36">
      <c r="A65" s="490"/>
      <c r="B65" s="490"/>
      <c r="C65" s="151" t="s">
        <v>248</v>
      </c>
      <c r="D65" s="300">
        <f t="shared" ref="D65" si="24">+E65+F65+G65+H65</f>
        <v>11381.099999999999</v>
      </c>
      <c r="E65" s="301"/>
      <c r="F65" s="301"/>
      <c r="G65" s="301"/>
      <c r="H65" s="152">
        <f>+'Հավելված N 11'!I129</f>
        <v>11381.099999999999</v>
      </c>
    </row>
    <row r="66" spans="1:9" ht="72.849999999999994" customHeight="1">
      <c r="A66" s="372">
        <v>1111</v>
      </c>
      <c r="B66" s="372">
        <v>32001</v>
      </c>
      <c r="C66" s="383" t="s">
        <v>589</v>
      </c>
      <c r="D66" s="343">
        <f>+E66+F66+G66+H66</f>
        <v>-206065.19999999998</v>
      </c>
      <c r="E66" s="358">
        <f>+E68</f>
        <v>0</v>
      </c>
      <c r="F66" s="358">
        <f t="shared" ref="F66:H66" si="25">+F68</f>
        <v>-206065.19999999998</v>
      </c>
      <c r="G66" s="358">
        <f>+G68</f>
        <v>0</v>
      </c>
      <c r="H66" s="358">
        <f t="shared" si="25"/>
        <v>0</v>
      </c>
    </row>
    <row r="67" spans="1:9">
      <c r="A67" s="295"/>
      <c r="B67" s="295"/>
      <c r="C67" s="359" t="s">
        <v>23</v>
      </c>
      <c r="D67" s="354"/>
      <c r="E67" s="354"/>
      <c r="F67" s="354"/>
      <c r="G67" s="354"/>
      <c r="H67" s="354"/>
    </row>
    <row r="68" spans="1:9">
      <c r="A68" s="657"/>
      <c r="B68" s="657"/>
      <c r="C68" s="384" t="s">
        <v>141</v>
      </c>
      <c r="D68" s="360">
        <f>SUM(E68:H68)</f>
        <v>-206065.19999999998</v>
      </c>
      <c r="E68" s="360">
        <f>SUM(E69:E69)</f>
        <v>0</v>
      </c>
      <c r="F68" s="360">
        <f>SUM(F69:F69)</f>
        <v>-206065.19999999998</v>
      </c>
      <c r="G68" s="360">
        <f>SUM(G69:G69)</f>
        <v>0</v>
      </c>
      <c r="H68" s="360">
        <f>SUM(H69:H69)</f>
        <v>0</v>
      </c>
    </row>
    <row r="69" spans="1:9" ht="36">
      <c r="A69" s="657"/>
      <c r="B69" s="657"/>
      <c r="C69" s="172" t="s">
        <v>590</v>
      </c>
      <c r="D69" s="357">
        <f t="shared" ref="D69" si="26">+E69+F69+G69+H69</f>
        <v>-206065.19999999998</v>
      </c>
      <c r="E69" s="357"/>
      <c r="F69" s="357">
        <f>+'Հավելված N 11'!I206+'Հավելված N 11'!I208+'Հավելված N 11'!I209</f>
        <v>-206065.19999999998</v>
      </c>
      <c r="G69" s="357"/>
      <c r="H69" s="354"/>
    </row>
    <row r="70" spans="1:9" ht="38.35" customHeight="1">
      <c r="A70" s="137">
        <v>1124</v>
      </c>
      <c r="B70" s="137">
        <v>32001</v>
      </c>
      <c r="C70" s="119" t="s">
        <v>722</v>
      </c>
      <c r="D70" s="293">
        <f>+E70+F70+G70+H70</f>
        <v>43800</v>
      </c>
      <c r="E70" s="293">
        <f>+E72+E75+E77+E79+E81+E83+E85+E87+E89+E91+E93</f>
        <v>0</v>
      </c>
      <c r="F70" s="293">
        <f t="shared" ref="F70:H70" si="27">+F72+F75+F77+F79+F81+F83+F85+F87+F89+F91+F93</f>
        <v>0</v>
      </c>
      <c r="G70" s="293">
        <f t="shared" si="27"/>
        <v>0</v>
      </c>
      <c r="H70" s="293">
        <f t="shared" si="27"/>
        <v>43800</v>
      </c>
      <c r="I70" s="552"/>
    </row>
    <row r="71" spans="1:9">
      <c r="A71" s="491"/>
      <c r="B71" s="491"/>
      <c r="C71" s="296" t="s">
        <v>23</v>
      </c>
      <c r="D71" s="255"/>
      <c r="E71" s="255"/>
      <c r="F71" s="255"/>
      <c r="G71" s="255"/>
      <c r="H71" s="255"/>
    </row>
    <row r="72" spans="1:9">
      <c r="A72" s="490"/>
      <c r="B72" s="490"/>
      <c r="C72" s="40" t="s">
        <v>141</v>
      </c>
      <c r="D72" s="297">
        <f>SUM(E72:H72)</f>
        <v>39800</v>
      </c>
      <c r="E72" s="298">
        <f>+E73+E74</f>
        <v>0</v>
      </c>
      <c r="F72" s="298">
        <f t="shared" ref="F72:H72" si="28">+F73+F74</f>
        <v>0</v>
      </c>
      <c r="G72" s="298">
        <f t="shared" si="28"/>
        <v>0</v>
      </c>
      <c r="H72" s="298">
        <f t="shared" si="28"/>
        <v>39800</v>
      </c>
    </row>
    <row r="73" spans="1:9">
      <c r="A73" s="490"/>
      <c r="B73" s="490"/>
      <c r="C73" s="414" t="s">
        <v>250</v>
      </c>
      <c r="D73" s="300">
        <f t="shared" ref="D73:D94" si="29">+E73+F73+G73+H73</f>
        <v>39000</v>
      </c>
      <c r="E73" s="301"/>
      <c r="F73" s="301"/>
      <c r="G73" s="301"/>
      <c r="H73" s="152">
        <f>'Հավելված N 11'!I115+4800</f>
        <v>39000</v>
      </c>
    </row>
    <row r="74" spans="1:9" ht="36">
      <c r="A74" s="490"/>
      <c r="B74" s="490"/>
      <c r="C74" s="414" t="s">
        <v>383</v>
      </c>
      <c r="D74" s="300">
        <f t="shared" si="29"/>
        <v>800</v>
      </c>
      <c r="E74" s="357"/>
      <c r="F74" s="357"/>
      <c r="G74" s="357"/>
      <c r="H74" s="214">
        <v>800</v>
      </c>
    </row>
    <row r="75" spans="1:9">
      <c r="A75" s="490"/>
      <c r="B75" s="490"/>
      <c r="C75" s="40" t="s">
        <v>531</v>
      </c>
      <c r="D75" s="297">
        <f>SUM(E75:H75)</f>
        <v>400</v>
      </c>
      <c r="E75" s="298">
        <f>+E76</f>
        <v>0</v>
      </c>
      <c r="F75" s="298">
        <f t="shared" ref="F75:H75" si="30">+F76</f>
        <v>0</v>
      </c>
      <c r="G75" s="298">
        <f t="shared" si="30"/>
        <v>0</v>
      </c>
      <c r="H75" s="298">
        <f t="shared" si="30"/>
        <v>400</v>
      </c>
    </row>
    <row r="76" spans="1:9" ht="36">
      <c r="A76" s="490"/>
      <c r="B76" s="490"/>
      <c r="C76" s="414" t="s">
        <v>384</v>
      </c>
      <c r="D76" s="300">
        <f t="shared" si="29"/>
        <v>400</v>
      </c>
      <c r="E76" s="357"/>
      <c r="F76" s="357"/>
      <c r="G76" s="357"/>
      <c r="H76" s="214">
        <v>400</v>
      </c>
    </row>
    <row r="77" spans="1:9">
      <c r="A77" s="490"/>
      <c r="B77" s="490"/>
      <c r="C77" s="40" t="s">
        <v>568</v>
      </c>
      <c r="D77" s="297">
        <f>SUM(E77:H77)</f>
        <v>400</v>
      </c>
      <c r="E77" s="298">
        <f>+E78</f>
        <v>0</v>
      </c>
      <c r="F77" s="298">
        <f t="shared" ref="F77" si="31">+F78</f>
        <v>0</v>
      </c>
      <c r="G77" s="298">
        <f t="shared" ref="G77" si="32">+G78</f>
        <v>0</v>
      </c>
      <c r="H77" s="298">
        <f t="shared" ref="H77" si="33">+H78</f>
        <v>400</v>
      </c>
    </row>
    <row r="78" spans="1:9" ht="36">
      <c r="A78" s="490"/>
      <c r="B78" s="490"/>
      <c r="C78" s="414" t="s">
        <v>386</v>
      </c>
      <c r="D78" s="300">
        <f>+E78+F78+G78+H78</f>
        <v>400</v>
      </c>
      <c r="E78" s="357"/>
      <c r="F78" s="357"/>
      <c r="G78" s="357"/>
      <c r="H78" s="214">
        <v>400</v>
      </c>
    </row>
    <row r="79" spans="1:9">
      <c r="A79" s="490"/>
      <c r="B79" s="490"/>
      <c r="C79" s="40" t="s">
        <v>142</v>
      </c>
      <c r="D79" s="297">
        <f>SUM(E79:H79)</f>
        <v>400</v>
      </c>
      <c r="E79" s="298">
        <f>+E80</f>
        <v>0</v>
      </c>
      <c r="F79" s="298">
        <f t="shared" ref="F79" si="34">+F80</f>
        <v>0</v>
      </c>
      <c r="G79" s="298">
        <f t="shared" ref="G79" si="35">+G80</f>
        <v>0</v>
      </c>
      <c r="H79" s="298">
        <f t="shared" ref="H79" si="36">+H80</f>
        <v>400</v>
      </c>
    </row>
    <row r="80" spans="1:9">
      <c r="A80" s="490"/>
      <c r="B80" s="490"/>
      <c r="C80" s="414" t="s">
        <v>385</v>
      </c>
      <c r="D80" s="300">
        <f t="shared" si="29"/>
        <v>400</v>
      </c>
      <c r="E80" s="357"/>
      <c r="F80" s="357"/>
      <c r="G80" s="357"/>
      <c r="H80" s="214">
        <v>400</v>
      </c>
    </row>
    <row r="81" spans="1:8">
      <c r="A81" s="490"/>
      <c r="B81" s="490"/>
      <c r="C81" s="40" t="s">
        <v>143</v>
      </c>
      <c r="D81" s="297">
        <f>SUM(E81:H81)</f>
        <v>400</v>
      </c>
      <c r="E81" s="298">
        <f>+E82</f>
        <v>0</v>
      </c>
      <c r="F81" s="298">
        <f t="shared" ref="F81" si="37">+F82</f>
        <v>0</v>
      </c>
      <c r="G81" s="298">
        <f t="shared" ref="G81" si="38">+G82</f>
        <v>0</v>
      </c>
      <c r="H81" s="298">
        <f t="shared" ref="H81" si="39">+H82</f>
        <v>400</v>
      </c>
    </row>
    <row r="82" spans="1:8" ht="36">
      <c r="A82" s="490"/>
      <c r="B82" s="490"/>
      <c r="C82" s="414" t="s">
        <v>546</v>
      </c>
      <c r="D82" s="300">
        <f t="shared" si="29"/>
        <v>400</v>
      </c>
      <c r="E82" s="357"/>
      <c r="F82" s="357"/>
      <c r="G82" s="357"/>
      <c r="H82" s="214">
        <v>400</v>
      </c>
    </row>
    <row r="83" spans="1:8">
      <c r="A83" s="490"/>
      <c r="B83" s="490"/>
      <c r="C83" s="40" t="s">
        <v>139</v>
      </c>
      <c r="D83" s="297">
        <f>SUM(E83:H83)</f>
        <v>400</v>
      </c>
      <c r="E83" s="298">
        <f>+E84</f>
        <v>0</v>
      </c>
      <c r="F83" s="298">
        <f t="shared" ref="F83" si="40">+F84</f>
        <v>0</v>
      </c>
      <c r="G83" s="298">
        <f t="shared" ref="G83" si="41">+G84</f>
        <v>0</v>
      </c>
      <c r="H83" s="298">
        <f t="shared" ref="H83" si="42">+H84</f>
        <v>400</v>
      </c>
    </row>
    <row r="84" spans="1:8">
      <c r="A84" s="490"/>
      <c r="B84" s="490"/>
      <c r="C84" s="414" t="s">
        <v>387</v>
      </c>
      <c r="D84" s="300">
        <f t="shared" si="29"/>
        <v>400</v>
      </c>
      <c r="E84" s="357"/>
      <c r="F84" s="357"/>
      <c r="G84" s="357"/>
      <c r="H84" s="214">
        <v>400</v>
      </c>
    </row>
    <row r="85" spans="1:8">
      <c r="A85" s="490"/>
      <c r="B85" s="490"/>
      <c r="C85" s="40" t="s">
        <v>548</v>
      </c>
      <c r="D85" s="297">
        <f>SUM(E85:H85)</f>
        <v>400</v>
      </c>
      <c r="E85" s="298">
        <f>+E86</f>
        <v>0</v>
      </c>
      <c r="F85" s="298">
        <f t="shared" ref="F85" si="43">+F86</f>
        <v>0</v>
      </c>
      <c r="G85" s="298">
        <f t="shared" ref="G85" si="44">+G86</f>
        <v>0</v>
      </c>
      <c r="H85" s="298">
        <f t="shared" ref="H85" si="45">+H86</f>
        <v>400</v>
      </c>
    </row>
    <row r="86" spans="1:8">
      <c r="A86" s="490"/>
      <c r="B86" s="490"/>
      <c r="C86" s="414" t="s">
        <v>388</v>
      </c>
      <c r="D86" s="300">
        <f t="shared" si="29"/>
        <v>400</v>
      </c>
      <c r="E86" s="357"/>
      <c r="F86" s="357"/>
      <c r="G86" s="357"/>
      <c r="H86" s="214">
        <v>400</v>
      </c>
    </row>
    <row r="87" spans="1:8">
      <c r="A87" s="490"/>
      <c r="B87" s="490"/>
      <c r="C87" s="40" t="s">
        <v>597</v>
      </c>
      <c r="D87" s="297">
        <f>SUM(E87:H87)</f>
        <v>400</v>
      </c>
      <c r="E87" s="298">
        <f>+E88</f>
        <v>0</v>
      </c>
      <c r="F87" s="298">
        <f t="shared" ref="F87" si="46">+F88</f>
        <v>0</v>
      </c>
      <c r="G87" s="298">
        <f t="shared" ref="G87" si="47">+G88</f>
        <v>0</v>
      </c>
      <c r="H87" s="298">
        <f t="shared" ref="H87" si="48">+H88</f>
        <v>400</v>
      </c>
    </row>
    <row r="88" spans="1:8">
      <c r="A88" s="490"/>
      <c r="B88" s="490"/>
      <c r="C88" s="414" t="s">
        <v>389</v>
      </c>
      <c r="D88" s="300">
        <f t="shared" si="29"/>
        <v>400</v>
      </c>
      <c r="E88" s="357"/>
      <c r="F88" s="357"/>
      <c r="G88" s="357"/>
      <c r="H88" s="214">
        <v>400</v>
      </c>
    </row>
    <row r="89" spans="1:8">
      <c r="A89" s="490"/>
      <c r="B89" s="490"/>
      <c r="C89" s="40" t="s">
        <v>575</v>
      </c>
      <c r="D89" s="297">
        <f>SUM(E89:H89)</f>
        <v>400</v>
      </c>
      <c r="E89" s="298">
        <f>+E90</f>
        <v>0</v>
      </c>
      <c r="F89" s="298">
        <f t="shared" ref="F89" si="49">+F90</f>
        <v>0</v>
      </c>
      <c r="G89" s="298">
        <f t="shared" ref="G89" si="50">+G90</f>
        <v>0</v>
      </c>
      <c r="H89" s="298">
        <f t="shared" ref="H89" si="51">+H90</f>
        <v>400</v>
      </c>
    </row>
    <row r="90" spans="1:8">
      <c r="A90" s="490"/>
      <c r="B90" s="490"/>
      <c r="C90" s="414" t="s">
        <v>390</v>
      </c>
      <c r="D90" s="300">
        <f t="shared" si="29"/>
        <v>400</v>
      </c>
      <c r="E90" s="357"/>
      <c r="F90" s="357"/>
      <c r="G90" s="357"/>
      <c r="H90" s="214">
        <v>400</v>
      </c>
    </row>
    <row r="91" spans="1:8">
      <c r="A91" s="490"/>
      <c r="B91" s="490"/>
      <c r="C91" s="40" t="s">
        <v>555</v>
      </c>
      <c r="D91" s="297">
        <f>SUM(E91:H91)</f>
        <v>400</v>
      </c>
      <c r="E91" s="298">
        <f>+E92</f>
        <v>0</v>
      </c>
      <c r="F91" s="298">
        <f t="shared" ref="F91" si="52">+F92</f>
        <v>0</v>
      </c>
      <c r="G91" s="298">
        <f t="shared" ref="G91" si="53">+G92</f>
        <v>0</v>
      </c>
      <c r="H91" s="298">
        <f t="shared" ref="H91" si="54">+H92</f>
        <v>400</v>
      </c>
    </row>
    <row r="92" spans="1:8">
      <c r="A92" s="490"/>
      <c r="B92" s="490"/>
      <c r="C92" s="414" t="s">
        <v>391</v>
      </c>
      <c r="D92" s="300">
        <f t="shared" si="29"/>
        <v>400</v>
      </c>
      <c r="E92" s="357"/>
      <c r="F92" s="357"/>
      <c r="G92" s="357"/>
      <c r="H92" s="214">
        <v>400</v>
      </c>
    </row>
    <row r="93" spans="1:8">
      <c r="A93" s="490"/>
      <c r="B93" s="490"/>
      <c r="C93" s="40" t="s">
        <v>140</v>
      </c>
      <c r="D93" s="297">
        <f>SUM(E93:H93)</f>
        <v>400</v>
      </c>
      <c r="E93" s="298">
        <f>+E94</f>
        <v>0</v>
      </c>
      <c r="F93" s="298">
        <f t="shared" ref="F93" si="55">+F94</f>
        <v>0</v>
      </c>
      <c r="G93" s="298">
        <f t="shared" ref="G93" si="56">+G94</f>
        <v>0</v>
      </c>
      <c r="H93" s="298">
        <f t="shared" ref="H93" si="57">+H94</f>
        <v>400</v>
      </c>
    </row>
    <row r="94" spans="1:8">
      <c r="A94" s="490"/>
      <c r="B94" s="490"/>
      <c r="C94" s="414" t="s">
        <v>392</v>
      </c>
      <c r="D94" s="300">
        <f t="shared" si="29"/>
        <v>400</v>
      </c>
      <c r="E94" s="357"/>
      <c r="F94" s="357"/>
      <c r="G94" s="357"/>
      <c r="H94" s="214">
        <v>400</v>
      </c>
    </row>
    <row r="95" spans="1:8" ht="33.85">
      <c r="A95" s="307">
        <v>1124</v>
      </c>
      <c r="B95" s="307">
        <v>32002</v>
      </c>
      <c r="C95" s="119" t="s">
        <v>253</v>
      </c>
      <c r="D95" s="5">
        <f>+E95+F95+G95+H95</f>
        <v>59833.8</v>
      </c>
      <c r="E95" s="293">
        <f>+E97</f>
        <v>0</v>
      </c>
      <c r="F95" s="293">
        <f t="shared" ref="F95:H95" si="58">+F97</f>
        <v>59833.8</v>
      </c>
      <c r="G95" s="293">
        <f t="shared" si="58"/>
        <v>0</v>
      </c>
      <c r="H95" s="293">
        <f t="shared" si="58"/>
        <v>0</v>
      </c>
    </row>
    <row r="96" spans="1:8">
      <c r="A96" s="277"/>
      <c r="B96" s="277"/>
      <c r="C96" s="303" t="s">
        <v>23</v>
      </c>
      <c r="D96" s="255"/>
      <c r="E96" s="255"/>
      <c r="F96" s="255"/>
      <c r="G96" s="255"/>
      <c r="H96" s="255"/>
    </row>
    <row r="97" spans="1:8">
      <c r="A97" s="650"/>
      <c r="B97" s="650"/>
      <c r="C97" s="308" t="s">
        <v>141</v>
      </c>
      <c r="D97" s="297">
        <f>SUM(E97:H97)</f>
        <v>59833.8</v>
      </c>
      <c r="E97" s="297">
        <f>+E98</f>
        <v>0</v>
      </c>
      <c r="F97" s="297">
        <f t="shared" ref="F97:H97" si="59">+F98</f>
        <v>59833.8</v>
      </c>
      <c r="G97" s="297">
        <f t="shared" si="59"/>
        <v>0</v>
      </c>
      <c r="H97" s="297">
        <f t="shared" si="59"/>
        <v>0</v>
      </c>
    </row>
    <row r="98" spans="1:8">
      <c r="A98" s="652"/>
      <c r="B98" s="652"/>
      <c r="C98" s="34" t="s">
        <v>250</v>
      </c>
      <c r="D98" s="300">
        <f t="shared" ref="D98" si="60">+E98+F98+G98+H98</f>
        <v>59833.8</v>
      </c>
      <c r="E98" s="300"/>
      <c r="F98" s="300">
        <f>+'Հավելված N 11'!I119+'Հավելված N 11'!I121+'Հավելված N 11'!I122</f>
        <v>59833.8</v>
      </c>
      <c r="G98" s="300"/>
      <c r="H98" s="95"/>
    </row>
    <row r="99" spans="1:8" ht="33.85">
      <c r="A99" s="371">
        <v>1146</v>
      </c>
      <c r="B99" s="371">
        <v>12010</v>
      </c>
      <c r="C99" s="352" t="s">
        <v>566</v>
      </c>
      <c r="D99" s="343">
        <f>+E99+F99+G99+H99</f>
        <v>-1467324.9</v>
      </c>
      <c r="E99" s="358">
        <f>+E101+E103+E105+E109+E111+E114+E116+E118</f>
        <v>-1467324.9</v>
      </c>
      <c r="F99" s="358">
        <f t="shared" ref="F99:H99" si="61">+F101+F103+F105+F109+F111+F114+F116+F118</f>
        <v>0</v>
      </c>
      <c r="G99" s="358">
        <f t="shared" si="61"/>
        <v>0</v>
      </c>
      <c r="H99" s="358">
        <f t="shared" si="61"/>
        <v>0</v>
      </c>
    </row>
    <row r="100" spans="1:8">
      <c r="A100" s="295"/>
      <c r="B100" s="295"/>
      <c r="C100" s="359" t="s">
        <v>23</v>
      </c>
      <c r="D100" s="354"/>
      <c r="E100" s="354"/>
      <c r="F100" s="354"/>
      <c r="G100" s="354"/>
      <c r="H100" s="354"/>
    </row>
    <row r="101" spans="1:8">
      <c r="A101" s="650"/>
      <c r="B101" s="650"/>
      <c r="C101" s="377" t="s">
        <v>531</v>
      </c>
      <c r="D101" s="360">
        <f>SUM(E101:H101)</f>
        <v>-160046.19999999998</v>
      </c>
      <c r="E101" s="360">
        <f>+E102</f>
        <v>-160046.19999999998</v>
      </c>
      <c r="F101" s="360">
        <f t="shared" ref="F101:H101" si="62">+F102</f>
        <v>0</v>
      </c>
      <c r="G101" s="360">
        <f t="shared" si="62"/>
        <v>0</v>
      </c>
      <c r="H101" s="360">
        <f t="shared" si="62"/>
        <v>0</v>
      </c>
    </row>
    <row r="102" spans="1:8" ht="54">
      <c r="A102" s="651"/>
      <c r="B102" s="651"/>
      <c r="C102" s="376" t="s">
        <v>567</v>
      </c>
      <c r="D102" s="357">
        <f t="shared" ref="D102" si="63">+E102+F102+G102+H102</f>
        <v>-160046.19999999998</v>
      </c>
      <c r="E102" s="357">
        <f>+'Հավելված N 11'!I215+'Հավելված N 11'!I226+'Հավելված N 11'!I237</f>
        <v>-160046.19999999998</v>
      </c>
      <c r="F102" s="357"/>
      <c r="G102" s="357"/>
      <c r="H102" s="354"/>
    </row>
    <row r="103" spans="1:8">
      <c r="A103" s="651"/>
      <c r="B103" s="651"/>
      <c r="C103" s="377" t="s">
        <v>568</v>
      </c>
      <c r="D103" s="360">
        <f>SUM(E103:H103)</f>
        <v>-160046.19999999998</v>
      </c>
      <c r="E103" s="360">
        <f>+E104</f>
        <v>-160046.19999999998</v>
      </c>
      <c r="F103" s="360">
        <f t="shared" ref="F103" si="64">+F104</f>
        <v>0</v>
      </c>
      <c r="G103" s="360">
        <f t="shared" ref="G103" si="65">+G104</f>
        <v>0</v>
      </c>
      <c r="H103" s="360">
        <f t="shared" ref="H103" si="66">+H104</f>
        <v>0</v>
      </c>
    </row>
    <row r="104" spans="1:8" ht="54">
      <c r="A104" s="651"/>
      <c r="B104" s="651"/>
      <c r="C104" s="376" t="s">
        <v>569</v>
      </c>
      <c r="D104" s="357">
        <f t="shared" ref="D104" si="67">+E104+F104+G104+H104</f>
        <v>-160046.19999999998</v>
      </c>
      <c r="E104" s="357">
        <f>+'Հավելված N 11'!I216+'Հավելված N 11'!I227+'Հավելված N 11'!I238</f>
        <v>-160046.19999999998</v>
      </c>
      <c r="F104" s="357"/>
      <c r="G104" s="357"/>
      <c r="H104" s="354"/>
    </row>
    <row r="105" spans="1:8">
      <c r="A105" s="651"/>
      <c r="B105" s="651"/>
      <c r="C105" s="377" t="s">
        <v>142</v>
      </c>
      <c r="D105" s="360">
        <f>SUM(E105:H105)</f>
        <v>0.20000000001164153</v>
      </c>
      <c r="E105" s="360">
        <f>+E106+E107+E108</f>
        <v>0.20000000001164153</v>
      </c>
      <c r="F105" s="360">
        <f t="shared" ref="F105:H105" si="68">+F106+F107+F108</f>
        <v>0</v>
      </c>
      <c r="G105" s="360">
        <f t="shared" si="68"/>
        <v>0</v>
      </c>
      <c r="H105" s="360">
        <f t="shared" si="68"/>
        <v>0</v>
      </c>
    </row>
    <row r="106" spans="1:8" ht="54">
      <c r="A106" s="651"/>
      <c r="B106" s="651"/>
      <c r="C106" s="376" t="s">
        <v>573</v>
      </c>
      <c r="D106" s="357">
        <f t="shared" ref="D106" si="69">+E106+F106+G106+H106</f>
        <v>-160046.19999999998</v>
      </c>
      <c r="E106" s="357">
        <f>+'Հավելված N 11'!I217+'Հավելված N 11'!I228+'Հավելված N 11'!I239</f>
        <v>-160046.19999999998</v>
      </c>
      <c r="F106" s="357"/>
      <c r="G106" s="357"/>
      <c r="H106" s="354"/>
    </row>
    <row r="107" spans="1:8" ht="54">
      <c r="A107" s="651"/>
      <c r="B107" s="651"/>
      <c r="C107" s="376" t="s">
        <v>579</v>
      </c>
      <c r="D107" s="357">
        <f t="shared" ref="D107" si="70">+E107+F107+G107+H107</f>
        <v>80023.199999999997</v>
      </c>
      <c r="E107" s="357">
        <f>+'Հավելված N 11'!I212+'Հավելված N 11'!I224+'Հավելված N 11'!I235</f>
        <v>80023.199999999997</v>
      </c>
      <c r="F107" s="357"/>
      <c r="G107" s="357"/>
      <c r="H107" s="354"/>
    </row>
    <row r="108" spans="1:8" ht="54">
      <c r="A108" s="651"/>
      <c r="B108" s="651"/>
      <c r="C108" s="376" t="s">
        <v>580</v>
      </c>
      <c r="D108" s="357">
        <f t="shared" ref="D108" si="71">+E108+F108+G108+H108</f>
        <v>80023.199999999997</v>
      </c>
      <c r="E108" s="357">
        <f>+'Հավելված N 11'!I213+'Հավելված N 11'!I225+'Հավելված N 11'!I236</f>
        <v>80023.199999999997</v>
      </c>
      <c r="F108" s="357"/>
      <c r="G108" s="357"/>
      <c r="H108" s="354"/>
    </row>
    <row r="109" spans="1:8">
      <c r="A109" s="651"/>
      <c r="B109" s="651"/>
      <c r="C109" s="377" t="s">
        <v>143</v>
      </c>
      <c r="D109" s="360">
        <f>SUM(E109:H109)</f>
        <v>-160046.19999999998</v>
      </c>
      <c r="E109" s="360">
        <f>+E110</f>
        <v>-160046.19999999998</v>
      </c>
      <c r="F109" s="360">
        <f t="shared" ref="F109" si="72">+F110</f>
        <v>0</v>
      </c>
      <c r="G109" s="360">
        <f t="shared" ref="G109" si="73">+G110</f>
        <v>0</v>
      </c>
      <c r="H109" s="360">
        <f t="shared" ref="H109" si="74">+H110</f>
        <v>0</v>
      </c>
    </row>
    <row r="110" spans="1:8" ht="54">
      <c r="A110" s="651"/>
      <c r="B110" s="651"/>
      <c r="C110" s="376" t="s">
        <v>570</v>
      </c>
      <c r="D110" s="357">
        <f t="shared" ref="D110" si="75">+E110+F110+G110+H110</f>
        <v>-160046.19999999998</v>
      </c>
      <c r="E110" s="357">
        <f>+'Հավելված N 11'!I218+'Հավելված N 11'!I229+'Հավելված N 11'!I240</f>
        <v>-160046.19999999998</v>
      </c>
      <c r="F110" s="357"/>
      <c r="G110" s="357"/>
      <c r="H110" s="354"/>
    </row>
    <row r="111" spans="1:8">
      <c r="A111" s="651"/>
      <c r="B111" s="651"/>
      <c r="C111" s="377" t="s">
        <v>139</v>
      </c>
      <c r="D111" s="360">
        <f>SUM(E111:H111)</f>
        <v>-375538.5</v>
      </c>
      <c r="E111" s="360">
        <f>+E112+E113</f>
        <v>-375538.5</v>
      </c>
      <c r="F111" s="360">
        <f t="shared" ref="F111:H111" si="76">+F112+F113</f>
        <v>0</v>
      </c>
      <c r="G111" s="360">
        <f t="shared" si="76"/>
        <v>0</v>
      </c>
      <c r="H111" s="360">
        <f t="shared" si="76"/>
        <v>0</v>
      </c>
    </row>
    <row r="112" spans="1:8" ht="54">
      <c r="A112" s="651"/>
      <c r="B112" s="651"/>
      <c r="C112" s="376" t="s">
        <v>571</v>
      </c>
      <c r="D112" s="357">
        <f t="shared" ref="D112:D113" si="77">+E112+F112+G112+H112</f>
        <v>-160046.19999999998</v>
      </c>
      <c r="E112" s="357">
        <f>+'Հավելված N 11'!I219+'Հավելված N 11'!I230+'Հավելված N 11'!I241</f>
        <v>-160046.19999999998</v>
      </c>
      <c r="F112" s="357"/>
      <c r="G112" s="357"/>
      <c r="H112" s="354"/>
    </row>
    <row r="113" spans="1:8" ht="54">
      <c r="A113" s="651"/>
      <c r="B113" s="651"/>
      <c r="C113" s="376" t="s">
        <v>574</v>
      </c>
      <c r="D113" s="357">
        <f t="shared" si="77"/>
        <v>-215492.30000000002</v>
      </c>
      <c r="E113" s="357">
        <f>+'Հավելված N 11'!I214+'Հավելված N 11'!I232+'Հավելված N 11'!I243</f>
        <v>-215492.30000000002</v>
      </c>
      <c r="F113" s="357"/>
      <c r="G113" s="357"/>
      <c r="H113" s="354"/>
    </row>
    <row r="114" spans="1:8">
      <c r="A114" s="651"/>
      <c r="B114" s="651"/>
      <c r="C114" s="377" t="s">
        <v>548</v>
      </c>
      <c r="D114" s="360">
        <f>SUM(E114:H114)</f>
        <v>-160046.19999999998</v>
      </c>
      <c r="E114" s="360">
        <f>+E115</f>
        <v>-160046.19999999998</v>
      </c>
      <c r="F114" s="360">
        <f t="shared" ref="F114" si="78">+F115</f>
        <v>0</v>
      </c>
      <c r="G114" s="360">
        <f t="shared" ref="G114" si="79">+G115</f>
        <v>0</v>
      </c>
      <c r="H114" s="360">
        <f t="shared" ref="H114" si="80">+H115</f>
        <v>0</v>
      </c>
    </row>
    <row r="115" spans="1:8" ht="54">
      <c r="A115" s="651"/>
      <c r="B115" s="651"/>
      <c r="C115" s="376" t="s">
        <v>572</v>
      </c>
      <c r="D115" s="357">
        <f t="shared" ref="D115" si="81">+E115+F115+G115+H115</f>
        <v>-160046.19999999998</v>
      </c>
      <c r="E115" s="357">
        <f>+'Հավելված N 11'!I220+'Հավելված N 11'!I231+'Հավելված N 11'!I242</f>
        <v>-160046.19999999998</v>
      </c>
      <c r="F115" s="357"/>
      <c r="G115" s="357"/>
      <c r="H115" s="354"/>
    </row>
    <row r="116" spans="1:8" s="379" customFormat="1">
      <c r="A116" s="651"/>
      <c r="B116" s="651"/>
      <c r="C116" s="377" t="s">
        <v>575</v>
      </c>
      <c r="D116" s="378">
        <f>SUM(E116:H116)</f>
        <v>-301067.90000000002</v>
      </c>
      <c r="E116" s="360">
        <f>+E117</f>
        <v>-301067.90000000002</v>
      </c>
      <c r="F116" s="360">
        <f t="shared" ref="F116" si="82">+F117</f>
        <v>0</v>
      </c>
      <c r="G116" s="360">
        <f t="shared" ref="G116" si="83">+G117</f>
        <v>0</v>
      </c>
      <c r="H116" s="360">
        <f t="shared" ref="H116" si="84">+H117</f>
        <v>0</v>
      </c>
    </row>
    <row r="117" spans="1:8" s="379" customFormat="1" ht="54">
      <c r="A117" s="651"/>
      <c r="B117" s="651"/>
      <c r="C117" s="376" t="s">
        <v>576</v>
      </c>
      <c r="D117" s="380">
        <f>+E117+F117+G117+H117</f>
        <v>-301067.90000000002</v>
      </c>
      <c r="E117" s="380">
        <f>+'Հավելված N 11'!I221+'Հավելված N 11'!I233+'Հավելված N 11'!I244</f>
        <v>-301067.90000000002</v>
      </c>
      <c r="F117" s="380"/>
      <c r="G117" s="380"/>
      <c r="H117" s="381"/>
    </row>
    <row r="118" spans="1:8" s="379" customFormat="1">
      <c r="A118" s="651"/>
      <c r="B118" s="651"/>
      <c r="C118" s="377" t="s">
        <v>140</v>
      </c>
      <c r="D118" s="378">
        <f>SUM(E118:H118)</f>
        <v>-150533.9</v>
      </c>
      <c r="E118" s="360">
        <f>+E119</f>
        <v>-150533.9</v>
      </c>
      <c r="F118" s="360">
        <f t="shared" ref="F118" si="85">+F119</f>
        <v>0</v>
      </c>
      <c r="G118" s="360">
        <f t="shared" ref="G118" si="86">+G119</f>
        <v>0</v>
      </c>
      <c r="H118" s="360">
        <f t="shared" ref="H118" si="87">+H119</f>
        <v>0</v>
      </c>
    </row>
    <row r="119" spans="1:8" s="379" customFormat="1" ht="54">
      <c r="A119" s="652"/>
      <c r="B119" s="652"/>
      <c r="C119" s="376" t="s">
        <v>577</v>
      </c>
      <c r="D119" s="380">
        <f t="shared" ref="D119" si="88">+E119+F119+G119+H119</f>
        <v>-150533.9</v>
      </c>
      <c r="E119" s="380">
        <f>+'Հավելված N 11'!I222+'Հավելված N 11'!I234+'Հավելված N 11'!I245</f>
        <v>-150533.9</v>
      </c>
      <c r="F119" s="380"/>
      <c r="G119" s="380"/>
      <c r="H119" s="381"/>
    </row>
    <row r="120" spans="1:8" s="6" customFormat="1" ht="50.75">
      <c r="A120" s="507">
        <v>1148</v>
      </c>
      <c r="B120" s="507">
        <v>32004</v>
      </c>
      <c r="C120" s="508" t="s">
        <v>544</v>
      </c>
      <c r="D120" s="509">
        <f>+E120+F120+G120+H120</f>
        <v>26940</v>
      </c>
      <c r="E120" s="509">
        <f>+E122+E143+E145+E147+E150+E153+E159</f>
        <v>0</v>
      </c>
      <c r="F120" s="509">
        <f>+F122+F143+F145+F147+F150+F153+F159</f>
        <v>0</v>
      </c>
      <c r="G120" s="509">
        <f>+G122+G143+G145+G147+G150+G153+G159</f>
        <v>0</v>
      </c>
      <c r="H120" s="509">
        <f>+H122+H143+H145+H147+H150+H153+H159</f>
        <v>26940</v>
      </c>
    </row>
    <row r="121" spans="1:8" s="6" customFormat="1">
      <c r="A121" s="510"/>
      <c r="B121" s="510"/>
      <c r="C121" s="511" t="s">
        <v>23</v>
      </c>
      <c r="D121" s="260"/>
      <c r="E121" s="260"/>
      <c r="F121" s="260"/>
      <c r="G121" s="260"/>
      <c r="H121" s="260"/>
    </row>
    <row r="122" spans="1:8" s="6" customFormat="1">
      <c r="A122" s="653"/>
      <c r="B122" s="653"/>
      <c r="C122" s="504" t="s">
        <v>141</v>
      </c>
      <c r="D122" s="505">
        <f>SUM(E122:H122)</f>
        <v>16500</v>
      </c>
      <c r="E122" s="506">
        <f>SUM(E123:E142)</f>
        <v>0</v>
      </c>
      <c r="F122" s="506">
        <f t="shared" ref="F122:H122" si="89">SUM(F123:F142)</f>
        <v>0</v>
      </c>
      <c r="G122" s="506">
        <f t="shared" si="89"/>
        <v>0</v>
      </c>
      <c r="H122" s="506">
        <f t="shared" si="89"/>
        <v>16500</v>
      </c>
    </row>
    <row r="123" spans="1:8" s="6" customFormat="1" ht="36">
      <c r="A123" s="654"/>
      <c r="B123" s="654"/>
      <c r="C123" s="151" t="s">
        <v>419</v>
      </c>
      <c r="D123" s="499">
        <f t="shared" ref="D123:D160" si="90">+E123+F123+G123+H123</f>
        <v>870</v>
      </c>
      <c r="E123" s="500"/>
      <c r="F123" s="500"/>
      <c r="G123" s="500"/>
      <c r="H123" s="501">
        <v>870</v>
      </c>
    </row>
    <row r="124" spans="1:8" s="6" customFormat="1" ht="36">
      <c r="A124" s="654"/>
      <c r="B124" s="654"/>
      <c r="C124" s="151" t="s">
        <v>420</v>
      </c>
      <c r="D124" s="499">
        <f t="shared" si="90"/>
        <v>870</v>
      </c>
      <c r="E124" s="502"/>
      <c r="F124" s="502"/>
      <c r="G124" s="502"/>
      <c r="H124" s="503">
        <v>870</v>
      </c>
    </row>
    <row r="125" spans="1:8" s="6" customFormat="1" ht="36">
      <c r="A125" s="654"/>
      <c r="B125" s="654"/>
      <c r="C125" s="151" t="s">
        <v>421</v>
      </c>
      <c r="D125" s="499">
        <f t="shared" si="90"/>
        <v>870</v>
      </c>
      <c r="E125" s="502"/>
      <c r="F125" s="502"/>
      <c r="G125" s="502"/>
      <c r="H125" s="503">
        <v>870</v>
      </c>
    </row>
    <row r="126" spans="1:8" s="6" customFormat="1" ht="54">
      <c r="A126" s="654"/>
      <c r="B126" s="654"/>
      <c r="C126" s="151" t="s">
        <v>422</v>
      </c>
      <c r="D126" s="499">
        <f t="shared" si="90"/>
        <v>620</v>
      </c>
      <c r="E126" s="502"/>
      <c r="F126" s="502"/>
      <c r="G126" s="502"/>
      <c r="H126" s="503">
        <v>620</v>
      </c>
    </row>
    <row r="127" spans="1:8" s="6" customFormat="1" ht="54">
      <c r="A127" s="654"/>
      <c r="B127" s="654"/>
      <c r="C127" s="215" t="s">
        <v>423</v>
      </c>
      <c r="D127" s="499">
        <f t="shared" si="90"/>
        <v>1320</v>
      </c>
      <c r="E127" s="502"/>
      <c r="F127" s="502"/>
      <c r="G127" s="502"/>
      <c r="H127" s="503">
        <v>1320</v>
      </c>
    </row>
    <row r="128" spans="1:8" s="6" customFormat="1" ht="36">
      <c r="A128" s="654"/>
      <c r="B128" s="654"/>
      <c r="C128" s="215" t="s">
        <v>424</v>
      </c>
      <c r="D128" s="499">
        <f t="shared" si="90"/>
        <v>870</v>
      </c>
      <c r="E128" s="502"/>
      <c r="F128" s="502"/>
      <c r="G128" s="502"/>
      <c r="H128" s="503">
        <v>870</v>
      </c>
    </row>
    <row r="129" spans="1:8" s="6" customFormat="1" ht="36">
      <c r="A129" s="654"/>
      <c r="B129" s="654"/>
      <c r="C129" s="215" t="s">
        <v>425</v>
      </c>
      <c r="D129" s="499">
        <f t="shared" si="90"/>
        <v>1320</v>
      </c>
      <c r="E129" s="502"/>
      <c r="F129" s="502"/>
      <c r="G129" s="502"/>
      <c r="H129" s="503">
        <v>1320</v>
      </c>
    </row>
    <row r="130" spans="1:8" s="6" customFormat="1" ht="36">
      <c r="A130" s="654"/>
      <c r="B130" s="654"/>
      <c r="C130" s="215" t="s">
        <v>426</v>
      </c>
      <c r="D130" s="499">
        <f t="shared" si="90"/>
        <v>870</v>
      </c>
      <c r="E130" s="502"/>
      <c r="F130" s="502"/>
      <c r="G130" s="502"/>
      <c r="H130" s="503">
        <v>870</v>
      </c>
    </row>
    <row r="131" spans="1:8" s="6" customFormat="1" ht="72">
      <c r="A131" s="654"/>
      <c r="B131" s="654"/>
      <c r="C131" s="215" t="s">
        <v>427</v>
      </c>
      <c r="D131" s="499">
        <f t="shared" si="90"/>
        <v>870</v>
      </c>
      <c r="E131" s="502"/>
      <c r="F131" s="502"/>
      <c r="G131" s="502"/>
      <c r="H131" s="503">
        <v>870</v>
      </c>
    </row>
    <row r="132" spans="1:8" s="6" customFormat="1" ht="54">
      <c r="A132" s="654"/>
      <c r="B132" s="654"/>
      <c r="C132" s="215" t="s">
        <v>428</v>
      </c>
      <c r="D132" s="499">
        <f t="shared" si="90"/>
        <v>870</v>
      </c>
      <c r="E132" s="502"/>
      <c r="F132" s="502"/>
      <c r="G132" s="502"/>
      <c r="H132" s="503">
        <v>870</v>
      </c>
    </row>
    <row r="133" spans="1:8" s="6" customFormat="1" ht="36">
      <c r="A133" s="654"/>
      <c r="B133" s="654"/>
      <c r="C133" s="151" t="s">
        <v>441</v>
      </c>
      <c r="D133" s="499">
        <f>+E133+F133+G133+H133</f>
        <v>870</v>
      </c>
      <c r="E133" s="502"/>
      <c r="F133" s="502"/>
      <c r="G133" s="502"/>
      <c r="H133" s="503">
        <v>870</v>
      </c>
    </row>
    <row r="134" spans="1:8" s="6" customFormat="1" ht="36">
      <c r="A134" s="654"/>
      <c r="B134" s="654"/>
      <c r="C134" s="151" t="s">
        <v>411</v>
      </c>
      <c r="D134" s="499">
        <f t="shared" ref="D134:D142" si="91">+E134+F134+G134+H134</f>
        <v>1320</v>
      </c>
      <c r="E134" s="502"/>
      <c r="F134" s="502"/>
      <c r="G134" s="502"/>
      <c r="H134" s="503">
        <v>1320</v>
      </c>
    </row>
    <row r="135" spans="1:8" s="6" customFormat="1" ht="36">
      <c r="A135" s="654"/>
      <c r="B135" s="654"/>
      <c r="C135" s="151" t="s">
        <v>412</v>
      </c>
      <c r="D135" s="499">
        <f t="shared" si="91"/>
        <v>620</v>
      </c>
      <c r="E135" s="502"/>
      <c r="F135" s="502"/>
      <c r="G135" s="502"/>
      <c r="H135" s="503">
        <v>620</v>
      </c>
    </row>
    <row r="136" spans="1:8" s="6" customFormat="1" ht="36">
      <c r="A136" s="654"/>
      <c r="B136" s="654"/>
      <c r="C136" s="151" t="s">
        <v>413</v>
      </c>
      <c r="D136" s="499">
        <f t="shared" si="91"/>
        <v>620</v>
      </c>
      <c r="E136" s="502"/>
      <c r="F136" s="502"/>
      <c r="G136" s="502"/>
      <c r="H136" s="503">
        <v>620</v>
      </c>
    </row>
    <row r="137" spans="1:8" s="6" customFormat="1" ht="36">
      <c r="A137" s="654"/>
      <c r="B137" s="654"/>
      <c r="C137" s="151" t="s">
        <v>414</v>
      </c>
      <c r="D137" s="499">
        <f t="shared" si="91"/>
        <v>620</v>
      </c>
      <c r="E137" s="502"/>
      <c r="F137" s="502"/>
      <c r="G137" s="502"/>
      <c r="H137" s="503">
        <v>620</v>
      </c>
    </row>
    <row r="138" spans="1:8" s="6" customFormat="1" ht="36">
      <c r="A138" s="654"/>
      <c r="B138" s="654"/>
      <c r="C138" s="151" t="s">
        <v>415</v>
      </c>
      <c r="D138" s="499">
        <f t="shared" si="91"/>
        <v>620</v>
      </c>
      <c r="E138" s="502"/>
      <c r="F138" s="502"/>
      <c r="G138" s="502"/>
      <c r="H138" s="503">
        <v>620</v>
      </c>
    </row>
    <row r="139" spans="1:8" s="6" customFormat="1" ht="36">
      <c r="A139" s="654"/>
      <c r="B139" s="654"/>
      <c r="C139" s="151" t="s">
        <v>416</v>
      </c>
      <c r="D139" s="499">
        <f t="shared" si="91"/>
        <v>620</v>
      </c>
      <c r="E139" s="502"/>
      <c r="F139" s="502"/>
      <c r="G139" s="502"/>
      <c r="H139" s="503">
        <v>620</v>
      </c>
    </row>
    <row r="140" spans="1:8" s="6" customFormat="1" ht="36">
      <c r="A140" s="654"/>
      <c r="B140" s="654"/>
      <c r="C140" s="151" t="s">
        <v>417</v>
      </c>
      <c r="D140" s="499">
        <f t="shared" si="91"/>
        <v>620</v>
      </c>
      <c r="E140" s="502"/>
      <c r="F140" s="502"/>
      <c r="G140" s="502"/>
      <c r="H140" s="503">
        <v>620</v>
      </c>
    </row>
    <row r="141" spans="1:8" s="6" customFormat="1" ht="36">
      <c r="A141" s="654"/>
      <c r="B141" s="654"/>
      <c r="C141" s="151" t="s">
        <v>542</v>
      </c>
      <c r="D141" s="499">
        <f t="shared" si="91"/>
        <v>620</v>
      </c>
      <c r="E141" s="502"/>
      <c r="F141" s="502"/>
      <c r="G141" s="502"/>
      <c r="H141" s="503">
        <v>620</v>
      </c>
    </row>
    <row r="142" spans="1:8" s="6" customFormat="1" ht="36">
      <c r="A142" s="654"/>
      <c r="B142" s="654"/>
      <c r="C142" s="151" t="s">
        <v>547</v>
      </c>
      <c r="D142" s="499">
        <f t="shared" si="91"/>
        <v>620</v>
      </c>
      <c r="E142" s="502"/>
      <c r="F142" s="502"/>
      <c r="G142" s="502"/>
      <c r="H142" s="503">
        <v>620</v>
      </c>
    </row>
    <row r="143" spans="1:8" s="6" customFormat="1">
      <c r="A143" s="654"/>
      <c r="B143" s="654"/>
      <c r="C143" s="504" t="s">
        <v>142</v>
      </c>
      <c r="D143" s="505">
        <f>SUM(E143:H143)</f>
        <v>870</v>
      </c>
      <c r="E143" s="506">
        <f>+E144</f>
        <v>0</v>
      </c>
      <c r="F143" s="506">
        <f t="shared" ref="F143" si="92">+F144</f>
        <v>0</v>
      </c>
      <c r="G143" s="506">
        <f t="shared" ref="G143" si="93">+G144</f>
        <v>0</v>
      </c>
      <c r="H143" s="506">
        <f t="shared" ref="H143" si="94">+H144</f>
        <v>870</v>
      </c>
    </row>
    <row r="144" spans="1:8" s="6" customFormat="1" ht="36">
      <c r="A144" s="654"/>
      <c r="B144" s="654"/>
      <c r="C144" s="215" t="s">
        <v>433</v>
      </c>
      <c r="D144" s="499">
        <f t="shared" ref="D144" si="95">+E144+F144+G144+H144</f>
        <v>870</v>
      </c>
      <c r="E144" s="502"/>
      <c r="F144" s="502"/>
      <c r="G144" s="502"/>
      <c r="H144" s="503">
        <v>870</v>
      </c>
    </row>
    <row r="145" spans="1:8" s="6" customFormat="1">
      <c r="A145" s="654"/>
      <c r="B145" s="654"/>
      <c r="C145" s="504" t="s">
        <v>143</v>
      </c>
      <c r="D145" s="505">
        <f>SUM(E145:H145)</f>
        <v>870</v>
      </c>
      <c r="E145" s="506">
        <f>+E146</f>
        <v>0</v>
      </c>
      <c r="F145" s="506">
        <f t="shared" ref="F145:H145" si="96">+F146</f>
        <v>0</v>
      </c>
      <c r="G145" s="506">
        <f t="shared" si="96"/>
        <v>0</v>
      </c>
      <c r="H145" s="506">
        <f t="shared" si="96"/>
        <v>870</v>
      </c>
    </row>
    <row r="146" spans="1:8" s="6" customFormat="1" ht="36">
      <c r="A146" s="654"/>
      <c r="B146" s="654"/>
      <c r="C146" s="215" t="s">
        <v>431</v>
      </c>
      <c r="D146" s="499">
        <f>+E146+F146+G146+H146</f>
        <v>870</v>
      </c>
      <c r="E146" s="502"/>
      <c r="F146" s="502"/>
      <c r="G146" s="502"/>
      <c r="H146" s="503">
        <v>870</v>
      </c>
    </row>
    <row r="147" spans="1:8" s="6" customFormat="1">
      <c r="A147" s="654"/>
      <c r="B147" s="654"/>
      <c r="C147" s="504" t="s">
        <v>139</v>
      </c>
      <c r="D147" s="505">
        <f>SUM(E147:H147)</f>
        <v>1740</v>
      </c>
      <c r="E147" s="506">
        <f>+E148+E149</f>
        <v>0</v>
      </c>
      <c r="F147" s="506">
        <f t="shared" ref="F147:H147" si="97">+F148+F149</f>
        <v>0</v>
      </c>
      <c r="G147" s="506">
        <f t="shared" si="97"/>
        <v>0</v>
      </c>
      <c r="H147" s="506">
        <f t="shared" si="97"/>
        <v>1740</v>
      </c>
    </row>
    <row r="148" spans="1:8" s="6" customFormat="1" ht="36">
      <c r="A148" s="654"/>
      <c r="B148" s="654"/>
      <c r="C148" s="151" t="s">
        <v>440</v>
      </c>
      <c r="D148" s="499">
        <f>+E148+F148+G148+H148</f>
        <v>870</v>
      </c>
      <c r="E148" s="502"/>
      <c r="F148" s="502"/>
      <c r="G148" s="502"/>
      <c r="H148" s="503">
        <v>870</v>
      </c>
    </row>
    <row r="149" spans="1:8" s="6" customFormat="1" ht="36">
      <c r="A149" s="654"/>
      <c r="B149" s="654"/>
      <c r="C149" s="215" t="s">
        <v>432</v>
      </c>
      <c r="D149" s="499">
        <f t="shared" ref="D149" si="98">+E149+F149+G149+H149</f>
        <v>870</v>
      </c>
      <c r="E149" s="502"/>
      <c r="F149" s="502"/>
      <c r="G149" s="502"/>
      <c r="H149" s="503">
        <v>870</v>
      </c>
    </row>
    <row r="150" spans="1:8" s="6" customFormat="1">
      <c r="A150" s="654"/>
      <c r="B150" s="654"/>
      <c r="C150" s="504" t="s">
        <v>548</v>
      </c>
      <c r="D150" s="505">
        <f>SUM(E150:H150)</f>
        <v>1740</v>
      </c>
      <c r="E150" s="506">
        <f>+E151+E152</f>
        <v>0</v>
      </c>
      <c r="F150" s="506">
        <f t="shared" ref="F150:H150" si="99">+F151+F152</f>
        <v>0</v>
      </c>
      <c r="G150" s="506">
        <f t="shared" si="99"/>
        <v>0</v>
      </c>
      <c r="H150" s="506">
        <f t="shared" si="99"/>
        <v>1740</v>
      </c>
    </row>
    <row r="151" spans="1:8" s="6" customFormat="1" ht="54">
      <c r="A151" s="654"/>
      <c r="B151" s="654"/>
      <c r="C151" s="215" t="s">
        <v>429</v>
      </c>
      <c r="D151" s="499">
        <f t="shared" si="90"/>
        <v>870</v>
      </c>
      <c r="E151" s="502"/>
      <c r="F151" s="502"/>
      <c r="G151" s="502"/>
      <c r="H151" s="503">
        <v>870</v>
      </c>
    </row>
    <row r="152" spans="1:8" s="6" customFormat="1" ht="54">
      <c r="A152" s="654"/>
      <c r="B152" s="654"/>
      <c r="C152" s="215" t="s">
        <v>430</v>
      </c>
      <c r="D152" s="499">
        <f t="shared" si="90"/>
        <v>870</v>
      </c>
      <c r="E152" s="502"/>
      <c r="F152" s="502"/>
      <c r="G152" s="502"/>
      <c r="H152" s="503">
        <v>870</v>
      </c>
    </row>
    <row r="153" spans="1:8" s="6" customFormat="1">
      <c r="A153" s="654"/>
      <c r="B153" s="654"/>
      <c r="C153" s="504" t="s">
        <v>597</v>
      </c>
      <c r="D153" s="505">
        <f>SUM(E153:H153)</f>
        <v>4350</v>
      </c>
      <c r="E153" s="506">
        <f>SUM(E154:E158)</f>
        <v>0</v>
      </c>
      <c r="F153" s="506">
        <f>SUM(F154:F158)</f>
        <v>0</v>
      </c>
      <c r="G153" s="506">
        <f>SUM(G154:G158)</f>
        <v>0</v>
      </c>
      <c r="H153" s="506">
        <f>SUM(H154:H158)</f>
        <v>4350</v>
      </c>
    </row>
    <row r="154" spans="1:8" s="6" customFormat="1" ht="36">
      <c r="A154" s="654"/>
      <c r="B154" s="654"/>
      <c r="C154" s="215" t="s">
        <v>434</v>
      </c>
      <c r="D154" s="499">
        <f t="shared" si="90"/>
        <v>870</v>
      </c>
      <c r="E154" s="502"/>
      <c r="F154" s="502"/>
      <c r="G154" s="502"/>
      <c r="H154" s="503">
        <v>870</v>
      </c>
    </row>
    <row r="155" spans="1:8" s="6" customFormat="1" ht="54">
      <c r="A155" s="654"/>
      <c r="B155" s="654"/>
      <c r="C155" s="215" t="s">
        <v>435</v>
      </c>
      <c r="D155" s="499">
        <f t="shared" si="90"/>
        <v>870</v>
      </c>
      <c r="E155" s="502"/>
      <c r="F155" s="502"/>
      <c r="G155" s="502"/>
      <c r="H155" s="503">
        <v>870</v>
      </c>
    </row>
    <row r="156" spans="1:8" s="6" customFormat="1" ht="36">
      <c r="A156" s="654"/>
      <c r="B156" s="654"/>
      <c r="C156" s="215" t="s">
        <v>436</v>
      </c>
      <c r="D156" s="499">
        <f t="shared" si="90"/>
        <v>870</v>
      </c>
      <c r="E156" s="502"/>
      <c r="F156" s="502"/>
      <c r="G156" s="502"/>
      <c r="H156" s="503">
        <v>870</v>
      </c>
    </row>
    <row r="157" spans="1:8" s="6" customFormat="1" ht="36">
      <c r="A157" s="654"/>
      <c r="B157" s="654"/>
      <c r="C157" s="151" t="s">
        <v>437</v>
      </c>
      <c r="D157" s="499">
        <f t="shared" si="90"/>
        <v>870</v>
      </c>
      <c r="E157" s="502"/>
      <c r="F157" s="502"/>
      <c r="G157" s="502"/>
      <c r="H157" s="503">
        <v>870</v>
      </c>
    </row>
    <row r="158" spans="1:8" s="6" customFormat="1" ht="36">
      <c r="A158" s="654"/>
      <c r="B158" s="654"/>
      <c r="C158" s="151" t="s">
        <v>438</v>
      </c>
      <c r="D158" s="499">
        <f t="shared" si="90"/>
        <v>870</v>
      </c>
      <c r="E158" s="502"/>
      <c r="F158" s="502"/>
      <c r="G158" s="502"/>
      <c r="H158" s="503">
        <v>870</v>
      </c>
    </row>
    <row r="159" spans="1:8" s="6" customFormat="1">
      <c r="A159" s="654"/>
      <c r="B159" s="654"/>
      <c r="C159" s="504" t="s">
        <v>575</v>
      </c>
      <c r="D159" s="505">
        <f>SUM(E159:H159)</f>
        <v>870</v>
      </c>
      <c r="E159" s="506">
        <f>+E160</f>
        <v>0</v>
      </c>
      <c r="F159" s="506">
        <f t="shared" ref="F159" si="100">+F160</f>
        <v>0</v>
      </c>
      <c r="G159" s="506">
        <f t="shared" ref="G159" si="101">+G160</f>
        <v>0</v>
      </c>
      <c r="H159" s="506">
        <f t="shared" ref="H159" si="102">+H160</f>
        <v>870</v>
      </c>
    </row>
    <row r="160" spans="1:8" s="6" customFormat="1" ht="36">
      <c r="A160" s="655"/>
      <c r="B160" s="655"/>
      <c r="C160" s="151" t="s">
        <v>439</v>
      </c>
      <c r="D160" s="499">
        <f t="shared" si="90"/>
        <v>870</v>
      </c>
      <c r="E160" s="502"/>
      <c r="F160" s="502"/>
      <c r="G160" s="502"/>
      <c r="H160" s="503">
        <v>870</v>
      </c>
    </row>
    <row r="161" spans="1:8" ht="50.75">
      <c r="A161" s="371">
        <v>1163</v>
      </c>
      <c r="B161" s="371">
        <v>12001</v>
      </c>
      <c r="C161" s="383" t="s">
        <v>596</v>
      </c>
      <c r="D161" s="343">
        <f>+E161+F161+G161+H161</f>
        <v>14688</v>
      </c>
      <c r="E161" s="358">
        <f>+E163</f>
        <v>0</v>
      </c>
      <c r="F161" s="358">
        <f t="shared" ref="F161:H161" si="103">+F163</f>
        <v>0</v>
      </c>
      <c r="G161" s="358">
        <f t="shared" si="103"/>
        <v>14688</v>
      </c>
      <c r="H161" s="358">
        <f t="shared" si="103"/>
        <v>0</v>
      </c>
    </row>
    <row r="162" spans="1:8">
      <c r="A162" s="295"/>
      <c r="B162" s="295"/>
      <c r="C162" s="385" t="s">
        <v>23</v>
      </c>
      <c r="D162" s="354"/>
      <c r="E162" s="354"/>
      <c r="F162" s="354"/>
      <c r="G162" s="354"/>
      <c r="H162" s="354"/>
    </row>
    <row r="163" spans="1:8">
      <c r="A163" s="657"/>
      <c r="B163" s="657"/>
      <c r="C163" s="377" t="s">
        <v>597</v>
      </c>
      <c r="D163" s="360">
        <f>SUM(E163:H163)</f>
        <v>14688</v>
      </c>
      <c r="E163" s="360">
        <f>SUM(E164:E164)</f>
        <v>0</v>
      </c>
      <c r="F163" s="360">
        <f>SUM(F164:F164)</f>
        <v>0</v>
      </c>
      <c r="G163" s="360">
        <f>SUM(G164:G164)</f>
        <v>14688</v>
      </c>
      <c r="H163" s="360">
        <f>SUM(H164:H164)</f>
        <v>0</v>
      </c>
    </row>
    <row r="164" spans="1:8" ht="54">
      <c r="A164" s="657"/>
      <c r="B164" s="657"/>
      <c r="C164" s="376" t="s">
        <v>598</v>
      </c>
      <c r="D164" s="357">
        <f t="shared" ref="D164" si="104">+E164+F164+G164+H164</f>
        <v>14688</v>
      </c>
      <c r="E164" s="357"/>
      <c r="F164" s="357"/>
      <c r="G164" s="357">
        <f>+'Հավելված N 11'!I248+'Հավելված N 11'!I249</f>
        <v>14688</v>
      </c>
      <c r="H164" s="354"/>
    </row>
    <row r="165" spans="1:8">
      <c r="A165" s="371">
        <v>1163</v>
      </c>
      <c r="B165" s="371">
        <v>32002</v>
      </c>
      <c r="C165" s="383" t="s">
        <v>581</v>
      </c>
      <c r="D165" s="343">
        <f>+E165+F165+G165+H165</f>
        <v>-403357.9</v>
      </c>
      <c r="E165" s="358">
        <f>+E167</f>
        <v>0</v>
      </c>
      <c r="F165" s="358">
        <f t="shared" ref="F165:H165" si="105">+F167</f>
        <v>-403357.9</v>
      </c>
      <c r="G165" s="358">
        <f t="shared" si="105"/>
        <v>0</v>
      </c>
      <c r="H165" s="358">
        <f t="shared" si="105"/>
        <v>0</v>
      </c>
    </row>
    <row r="166" spans="1:8">
      <c r="A166" s="295"/>
      <c r="B166" s="295"/>
      <c r="C166" s="359" t="s">
        <v>23</v>
      </c>
      <c r="D166" s="354"/>
      <c r="E166" s="354"/>
      <c r="F166" s="354"/>
      <c r="G166" s="354"/>
      <c r="H166" s="354"/>
    </row>
    <row r="167" spans="1:8">
      <c r="A167" s="657"/>
      <c r="B167" s="657"/>
      <c r="C167" s="384" t="s">
        <v>141</v>
      </c>
      <c r="D167" s="360">
        <f>SUM(E167:H167)</f>
        <v>-403357.9</v>
      </c>
      <c r="E167" s="360">
        <f>SUM(E168:E168)</f>
        <v>0</v>
      </c>
      <c r="F167" s="360">
        <f>SUM(F168:F168)</f>
        <v>-403357.9</v>
      </c>
      <c r="G167" s="360">
        <f>SUM(G168:G168)</f>
        <v>0</v>
      </c>
      <c r="H167" s="360">
        <f>SUM(H168:H168)</f>
        <v>0</v>
      </c>
    </row>
    <row r="168" spans="1:8" ht="36">
      <c r="A168" s="657"/>
      <c r="B168" s="657"/>
      <c r="C168" s="172" t="s">
        <v>582</v>
      </c>
      <c r="D168" s="357">
        <f t="shared" ref="D168" si="106">+E168+F168+G168+H168</f>
        <v>-403357.9</v>
      </c>
      <c r="E168" s="357"/>
      <c r="F168" s="357">
        <f>+'Հավելված N 11'!I252+'Հավելված N 11'!I254+'Հավելված N 11'!I255</f>
        <v>-403357.9</v>
      </c>
      <c r="G168" s="357"/>
      <c r="H168" s="354"/>
    </row>
    <row r="169" spans="1:8" ht="33.85">
      <c r="A169" s="137">
        <v>1168</v>
      </c>
      <c r="B169" s="137">
        <v>32007</v>
      </c>
      <c r="C169" s="119" t="s">
        <v>190</v>
      </c>
      <c r="D169" s="293">
        <f>+E169+F169+G169+H169</f>
        <v>16227</v>
      </c>
      <c r="E169" s="293">
        <f>+E171</f>
        <v>0</v>
      </c>
      <c r="F169" s="293">
        <f t="shared" ref="F169:H169" si="107">+F171</f>
        <v>0</v>
      </c>
      <c r="G169" s="293">
        <f t="shared" si="107"/>
        <v>0</v>
      </c>
      <c r="H169" s="293">
        <f t="shared" si="107"/>
        <v>16227</v>
      </c>
    </row>
    <row r="170" spans="1:8">
      <c r="A170" s="491"/>
      <c r="B170" s="491"/>
      <c r="C170" s="296" t="s">
        <v>23</v>
      </c>
      <c r="D170" s="255"/>
      <c r="E170" s="255"/>
      <c r="F170" s="255"/>
      <c r="G170" s="255"/>
      <c r="H170" s="255"/>
    </row>
    <row r="171" spans="1:8">
      <c r="A171" s="656"/>
      <c r="B171" s="656"/>
      <c r="C171" s="40" t="s">
        <v>141</v>
      </c>
      <c r="D171" s="297">
        <f>SUM(E171:H171)</f>
        <v>16227</v>
      </c>
      <c r="E171" s="298">
        <f>SUM(E172:E174)</f>
        <v>0</v>
      </c>
      <c r="F171" s="298">
        <f t="shared" ref="F171:H171" si="108">SUM(F172:F174)</f>
        <v>0</v>
      </c>
      <c r="G171" s="298">
        <f t="shared" si="108"/>
        <v>0</v>
      </c>
      <c r="H171" s="298">
        <f t="shared" si="108"/>
        <v>16227</v>
      </c>
    </row>
    <row r="172" spans="1:8">
      <c r="A172" s="651"/>
      <c r="B172" s="651"/>
      <c r="C172" s="414" t="s">
        <v>256</v>
      </c>
      <c r="D172" s="300">
        <f t="shared" ref="D172:D174" si="109">+E172+F172+G172+H172</f>
        <v>7177</v>
      </c>
      <c r="E172" s="301"/>
      <c r="F172" s="301"/>
      <c r="G172" s="301"/>
      <c r="H172" s="152">
        <f>+'Հավելված N 11'!I150+'Հավելված N 11'!I152</f>
        <v>7177</v>
      </c>
    </row>
    <row r="173" spans="1:8" ht="36">
      <c r="A173" s="651"/>
      <c r="B173" s="651"/>
      <c r="C173" s="414" t="s">
        <v>534</v>
      </c>
      <c r="D173" s="300">
        <f t="shared" si="109"/>
        <v>5750</v>
      </c>
      <c r="E173" s="357"/>
      <c r="F173" s="357"/>
      <c r="G173" s="357"/>
      <c r="H173" s="214">
        <f>+'Հավելված N 11'!I151+'Հավելված N 11'!I153+'Հավելված N 11'!I154</f>
        <v>5750</v>
      </c>
    </row>
    <row r="174" spans="1:8" ht="36">
      <c r="A174" s="652"/>
      <c r="B174" s="652"/>
      <c r="C174" s="414" t="s">
        <v>257</v>
      </c>
      <c r="D174" s="300">
        <f t="shared" si="109"/>
        <v>3300</v>
      </c>
      <c r="E174" s="357"/>
      <c r="F174" s="357"/>
      <c r="G174" s="357"/>
      <c r="H174" s="214">
        <f>+'Հավելված N 11'!I155+'Հավելված N 11'!I156</f>
        <v>3300</v>
      </c>
    </row>
    <row r="175" spans="1:8" ht="33.85">
      <c r="A175" s="338">
        <v>1183</v>
      </c>
      <c r="B175" s="338">
        <v>32001</v>
      </c>
      <c r="C175" s="352" t="s">
        <v>527</v>
      </c>
      <c r="D175" s="343">
        <f>+E175+F175+G175+H175</f>
        <v>-3466.7999999999956</v>
      </c>
      <c r="E175" s="358">
        <f>+E177+E179+E181</f>
        <v>0</v>
      </c>
      <c r="F175" s="358">
        <f t="shared" ref="F175:H175" si="110">+F177+F179+F181</f>
        <v>-3466.7999999999956</v>
      </c>
      <c r="G175" s="358">
        <f t="shared" si="110"/>
        <v>0</v>
      </c>
      <c r="H175" s="358">
        <f t="shared" si="110"/>
        <v>0</v>
      </c>
    </row>
    <row r="176" spans="1:8">
      <c r="A176" s="295"/>
      <c r="B176" s="295"/>
      <c r="C176" s="359" t="s">
        <v>23</v>
      </c>
      <c r="D176" s="354"/>
      <c r="E176" s="354"/>
      <c r="F176" s="354"/>
      <c r="G176" s="354"/>
      <c r="H176" s="354"/>
    </row>
    <row r="177" spans="1:8">
      <c r="A177" s="658"/>
      <c r="B177" s="658"/>
      <c r="C177" s="76" t="s">
        <v>141</v>
      </c>
      <c r="D177" s="360">
        <f>SUM(E177:H177)</f>
        <v>-61474</v>
      </c>
      <c r="E177" s="360">
        <f>SUM(E178:E178)</f>
        <v>0</v>
      </c>
      <c r="F177" s="360">
        <f>SUM(F178:F178)</f>
        <v>-61474</v>
      </c>
      <c r="G177" s="360">
        <f>SUM(G178:G178)</f>
        <v>0</v>
      </c>
      <c r="H177" s="360">
        <f>SUM(H178:H178)</f>
        <v>0</v>
      </c>
    </row>
    <row r="178" spans="1:8">
      <c r="A178" s="659"/>
      <c r="B178" s="659"/>
      <c r="C178" s="172" t="s">
        <v>672</v>
      </c>
      <c r="D178" s="357">
        <f t="shared" ref="D178" si="111">+E178+F178+G178+H178</f>
        <v>-61474</v>
      </c>
      <c r="E178" s="357"/>
      <c r="F178" s="357">
        <f>+'Հավելված N 11'!I258</f>
        <v>-61474</v>
      </c>
      <c r="G178" s="357"/>
      <c r="H178" s="354"/>
    </row>
    <row r="179" spans="1:8">
      <c r="A179" s="659"/>
      <c r="B179" s="659"/>
      <c r="C179" s="76" t="s">
        <v>531</v>
      </c>
      <c r="D179" s="360">
        <f>SUM(E179:H179)</f>
        <v>17081.7</v>
      </c>
      <c r="E179" s="360">
        <f>SUM(E180:E180)</f>
        <v>0</v>
      </c>
      <c r="F179" s="360">
        <f>SUM(F180:F180)</f>
        <v>17081.7</v>
      </c>
      <c r="G179" s="360">
        <f>SUM(G180:G180)</f>
        <v>0</v>
      </c>
      <c r="H179" s="360">
        <f>SUM(H180:H180)</f>
        <v>0</v>
      </c>
    </row>
    <row r="180" spans="1:8" ht="36">
      <c r="A180" s="659"/>
      <c r="B180" s="659"/>
      <c r="C180" s="35" t="s">
        <v>533</v>
      </c>
      <c r="D180" s="357">
        <f t="shared" ref="D180" si="112">+E180+F180+G180+H180</f>
        <v>17081.7</v>
      </c>
      <c r="E180" s="357"/>
      <c r="F180" s="357">
        <f>+'Հավելված N 11'!I184+'Հավելված N 11'!I186+'Հավելված N 11'!I187</f>
        <v>17081.7</v>
      </c>
      <c r="G180" s="357"/>
      <c r="H180" s="354"/>
    </row>
    <row r="181" spans="1:8">
      <c r="A181" s="659"/>
      <c r="B181" s="659"/>
      <c r="C181" s="76" t="s">
        <v>143</v>
      </c>
      <c r="D181" s="360">
        <f>SUM(E181:H181)</f>
        <v>40925.500000000007</v>
      </c>
      <c r="E181" s="360">
        <f>SUM(E182:E182)</f>
        <v>0</v>
      </c>
      <c r="F181" s="360">
        <f>SUM(F182:F182)</f>
        <v>40925.500000000007</v>
      </c>
      <c r="G181" s="360">
        <f>SUM(G182:G182)</f>
        <v>0</v>
      </c>
      <c r="H181" s="360">
        <f>SUM(H182:H182)</f>
        <v>0</v>
      </c>
    </row>
    <row r="182" spans="1:8" ht="36">
      <c r="A182" s="660"/>
      <c r="B182" s="660"/>
      <c r="C182" s="35" t="s">
        <v>532</v>
      </c>
      <c r="D182" s="357">
        <f t="shared" ref="D182" si="113">+E182+F182+G182+H182</f>
        <v>40925.500000000007</v>
      </c>
      <c r="E182" s="357"/>
      <c r="F182" s="357">
        <f>+'Հավելված N 11'!I309+'Հավելված N 11'!I311+'Հավելված N 11'!I312</f>
        <v>40925.500000000007</v>
      </c>
      <c r="G182" s="357"/>
      <c r="H182" s="354"/>
    </row>
    <row r="183" spans="1:8" ht="50.75">
      <c r="A183" s="371">
        <v>1183</v>
      </c>
      <c r="B183" s="371">
        <v>32003</v>
      </c>
      <c r="C183" s="352" t="s">
        <v>554</v>
      </c>
      <c r="D183" s="343">
        <f>+E183+F183+G183+H183</f>
        <v>-449861.3</v>
      </c>
      <c r="E183" s="358">
        <f>+E185+E188</f>
        <v>-449861.3</v>
      </c>
      <c r="F183" s="358">
        <f t="shared" ref="F183:H183" si="114">+F185+F188</f>
        <v>0</v>
      </c>
      <c r="G183" s="358">
        <f t="shared" si="114"/>
        <v>0</v>
      </c>
      <c r="H183" s="358">
        <f t="shared" si="114"/>
        <v>0</v>
      </c>
    </row>
    <row r="184" spans="1:8">
      <c r="A184" s="295"/>
      <c r="B184" s="295"/>
      <c r="C184" s="359" t="s">
        <v>23</v>
      </c>
      <c r="D184" s="354"/>
      <c r="E184" s="354"/>
      <c r="F184" s="354"/>
      <c r="G184" s="354"/>
      <c r="H184" s="354"/>
    </row>
    <row r="185" spans="1:8">
      <c r="A185" s="657"/>
      <c r="B185" s="650"/>
      <c r="C185" s="76" t="s">
        <v>143</v>
      </c>
      <c r="D185" s="360">
        <f>SUM(E185:H185)</f>
        <v>-291718.3</v>
      </c>
      <c r="E185" s="360">
        <f>+E186+E187</f>
        <v>-291718.3</v>
      </c>
      <c r="F185" s="360">
        <f>SUM(F186:F186)</f>
        <v>0</v>
      </c>
      <c r="G185" s="360">
        <f>SUM(G186:G186)</f>
        <v>0</v>
      </c>
      <c r="H185" s="360">
        <f>SUM(H186:H186)</f>
        <v>0</v>
      </c>
    </row>
    <row r="186" spans="1:8" ht="36">
      <c r="A186" s="657"/>
      <c r="B186" s="651"/>
      <c r="C186" s="35" t="s">
        <v>557</v>
      </c>
      <c r="D186" s="357">
        <f t="shared" ref="D186" si="115">+E186+F186+G186+H186</f>
        <v>-186065.4</v>
      </c>
      <c r="E186" s="357">
        <f>+'Հավելված N 11'!I261-7666-1065.5</f>
        <v>-186065.4</v>
      </c>
      <c r="F186" s="357"/>
      <c r="G186" s="357"/>
      <c r="H186" s="354"/>
    </row>
    <row r="187" spans="1:8">
      <c r="A187" s="657"/>
      <c r="B187" s="651"/>
      <c r="C187" s="35" t="s">
        <v>558</v>
      </c>
      <c r="D187" s="357">
        <f t="shared" ref="D187" si="116">+E187+F187+G187+H187</f>
        <v>-105652.9</v>
      </c>
      <c r="E187" s="357">
        <f>+'Հավելված N 11'!I262-5055-597.9</f>
        <v>-105652.9</v>
      </c>
      <c r="F187" s="357"/>
      <c r="G187" s="357"/>
      <c r="H187" s="354"/>
    </row>
    <row r="188" spans="1:8">
      <c r="A188" s="657"/>
      <c r="B188" s="651"/>
      <c r="C188" s="76" t="s">
        <v>555</v>
      </c>
      <c r="D188" s="360">
        <f>SUM(E188:H188)</f>
        <v>-158143</v>
      </c>
      <c r="E188" s="360">
        <f>SUM(E189:E189)</f>
        <v>-158143</v>
      </c>
      <c r="F188" s="360">
        <f>SUM(F189:F189)</f>
        <v>0</v>
      </c>
      <c r="G188" s="360">
        <f>SUM(G189:G189)</f>
        <v>0</v>
      </c>
      <c r="H188" s="360">
        <f>SUM(H189:H189)</f>
        <v>0</v>
      </c>
    </row>
    <row r="189" spans="1:8">
      <c r="A189" s="657"/>
      <c r="B189" s="652"/>
      <c r="C189" s="35" t="s">
        <v>556</v>
      </c>
      <c r="D189" s="357">
        <f t="shared" ref="D189" si="117">+E189+F189+G189+H189</f>
        <v>-158143</v>
      </c>
      <c r="E189" s="357">
        <f>+'Հավելված N 11'!I263+'Հավելված N 11'!I266-978.9</f>
        <v>-158143</v>
      </c>
      <c r="F189" s="357"/>
      <c r="G189" s="357"/>
      <c r="H189" s="354"/>
    </row>
    <row r="190" spans="1:8" s="6" customFormat="1" ht="50.75">
      <c r="A190" s="73">
        <v>1183</v>
      </c>
      <c r="B190" s="73">
        <v>32007</v>
      </c>
      <c r="C190" s="72" t="s">
        <v>674</v>
      </c>
      <c r="D190" s="74">
        <f>SUM(E190:H190)</f>
        <v>-182788.8</v>
      </c>
      <c r="E190" s="74">
        <f>+E192</f>
        <v>-182788.8</v>
      </c>
      <c r="F190" s="74">
        <f t="shared" ref="F190:H190" si="118">+F192</f>
        <v>0</v>
      </c>
      <c r="G190" s="74">
        <f t="shared" si="118"/>
        <v>0</v>
      </c>
      <c r="H190" s="74">
        <f t="shared" si="118"/>
        <v>0</v>
      </c>
    </row>
    <row r="191" spans="1:8">
      <c r="A191" s="306"/>
      <c r="B191" s="306"/>
      <c r="C191" s="309" t="s">
        <v>23</v>
      </c>
      <c r="D191" s="306"/>
      <c r="E191" s="306"/>
      <c r="F191" s="306"/>
      <c r="G191" s="306"/>
      <c r="H191" s="306"/>
    </row>
    <row r="192" spans="1:8" s="460" customFormat="1">
      <c r="A192" s="650"/>
      <c r="B192" s="650"/>
      <c r="C192" s="457" t="s">
        <v>531</v>
      </c>
      <c r="D192" s="458">
        <f>SUM(E192:H192)</f>
        <v>-182788.8</v>
      </c>
      <c r="E192" s="459">
        <f>+E193+E194</f>
        <v>-182788.8</v>
      </c>
      <c r="F192" s="459">
        <f t="shared" ref="F192:H192" si="119">+F193+F194</f>
        <v>0</v>
      </c>
      <c r="G192" s="459">
        <f t="shared" si="119"/>
        <v>0</v>
      </c>
      <c r="H192" s="459">
        <f t="shared" si="119"/>
        <v>0</v>
      </c>
    </row>
    <row r="193" spans="1:8" s="379" customFormat="1">
      <c r="A193" s="651"/>
      <c r="B193" s="651"/>
      <c r="C193" s="376" t="s">
        <v>681</v>
      </c>
      <c r="D193" s="461">
        <f t="shared" ref="D193:D194" si="120">SUM(E193:H193)</f>
        <v>-104817.5</v>
      </c>
      <c r="E193" s="462">
        <f>+'Հավելված N 11'!I270+'Հավելված N 11'!I274+'Հավելված N 11'!I275</f>
        <v>-104817.5</v>
      </c>
      <c r="F193" s="463"/>
      <c r="G193" s="413"/>
      <c r="H193" s="464"/>
    </row>
    <row r="194" spans="1:8" s="379" customFormat="1">
      <c r="A194" s="652"/>
      <c r="B194" s="652"/>
      <c r="C194" s="376" t="s">
        <v>682</v>
      </c>
      <c r="D194" s="461">
        <f t="shared" si="120"/>
        <v>-77971.3</v>
      </c>
      <c r="E194" s="462">
        <f>+'Հավելված N 11'!I271+'Հավելված N 11'!I273+'Հավելված N 11'!I276</f>
        <v>-77971.3</v>
      </c>
      <c r="F194" s="463"/>
      <c r="G194" s="413"/>
      <c r="H194" s="464"/>
    </row>
    <row r="195" spans="1:8" s="6" customFormat="1" ht="50.75">
      <c r="A195" s="73">
        <v>1183</v>
      </c>
      <c r="B195" s="73">
        <v>32009</v>
      </c>
      <c r="C195" s="72" t="s">
        <v>192</v>
      </c>
      <c r="D195" s="74">
        <f>SUM(E195:H195)</f>
        <v>713429.5</v>
      </c>
      <c r="E195" s="74">
        <f>+E197+E201+E205+E207</f>
        <v>0</v>
      </c>
      <c r="F195" s="74">
        <f t="shared" ref="F195:H195" si="121">+F197+F201+F205+F207</f>
        <v>713429.5</v>
      </c>
      <c r="G195" s="74">
        <f t="shared" si="121"/>
        <v>0</v>
      </c>
      <c r="H195" s="74">
        <f t="shared" si="121"/>
        <v>0</v>
      </c>
    </row>
    <row r="196" spans="1:8">
      <c r="A196" s="306"/>
      <c r="B196" s="306"/>
      <c r="C196" s="309" t="s">
        <v>23</v>
      </c>
      <c r="D196" s="306"/>
      <c r="E196" s="306"/>
      <c r="F196" s="306"/>
      <c r="G196" s="306"/>
      <c r="H196" s="306"/>
    </row>
    <row r="197" spans="1:8" s="6" customFormat="1">
      <c r="A197" s="656"/>
      <c r="B197" s="656"/>
      <c r="C197" s="76" t="s">
        <v>141</v>
      </c>
      <c r="D197" s="310">
        <f t="shared" ref="D197:D203" si="122">SUM(E197:H197)</f>
        <v>262137.59999999998</v>
      </c>
      <c r="E197" s="75">
        <f>SUM(E198:E200)</f>
        <v>0</v>
      </c>
      <c r="F197" s="75">
        <f t="shared" ref="F197:H197" si="123">SUM(F198:F200)</f>
        <v>262137.59999999998</v>
      </c>
      <c r="G197" s="75">
        <f t="shared" si="123"/>
        <v>0</v>
      </c>
      <c r="H197" s="75">
        <f t="shared" si="123"/>
        <v>0</v>
      </c>
    </row>
    <row r="198" spans="1:8" ht="36">
      <c r="A198" s="651"/>
      <c r="B198" s="651"/>
      <c r="C198" s="35" t="s">
        <v>264</v>
      </c>
      <c r="D198" s="311">
        <f t="shared" si="122"/>
        <v>135684.79999999999</v>
      </c>
      <c r="E198" s="301"/>
      <c r="F198" s="301">
        <f>+'Հավելված N 11'!I280+'Հավելված N 11'!I289+'Հավելված N 11'!I297</f>
        <v>135684.79999999999</v>
      </c>
      <c r="G198" s="301"/>
      <c r="H198" s="20"/>
    </row>
    <row r="199" spans="1:8">
      <c r="A199" s="651"/>
      <c r="B199" s="651"/>
      <c r="C199" s="35" t="s">
        <v>279</v>
      </c>
      <c r="D199" s="311">
        <f t="shared" si="122"/>
        <v>85646.399999999994</v>
      </c>
      <c r="E199" s="301"/>
      <c r="F199" s="301">
        <f>+'Հավելված N 11'!I281+'Հավելված N 11'!I290+'Հավելված N 11'!I298</f>
        <v>85646.399999999994</v>
      </c>
      <c r="G199" s="301"/>
      <c r="H199" s="20"/>
    </row>
    <row r="200" spans="1:8">
      <c r="A200" s="651"/>
      <c r="B200" s="651"/>
      <c r="C200" s="35" t="s">
        <v>280</v>
      </c>
      <c r="D200" s="311">
        <f t="shared" si="122"/>
        <v>40806.400000000001</v>
      </c>
      <c r="E200" s="301"/>
      <c r="F200" s="301">
        <f>+'Հավելված N 11'!I282+'Հավելված N 11'!I291+'Հավելված N 11'!I299</f>
        <v>40806.400000000001</v>
      </c>
      <c r="G200" s="301"/>
      <c r="H200" s="20"/>
    </row>
    <row r="201" spans="1:8" s="6" customFormat="1">
      <c r="A201" s="651"/>
      <c r="B201" s="651"/>
      <c r="C201" s="76" t="s">
        <v>142</v>
      </c>
      <c r="D201" s="310">
        <f t="shared" si="122"/>
        <v>288078.90000000002</v>
      </c>
      <c r="E201" s="75">
        <f>SUM(E202:E204)</f>
        <v>0</v>
      </c>
      <c r="F201" s="75">
        <f t="shared" ref="F201:H201" si="124">SUM(F202:F204)</f>
        <v>288078.90000000002</v>
      </c>
      <c r="G201" s="75">
        <f t="shared" si="124"/>
        <v>0</v>
      </c>
      <c r="H201" s="75">
        <f t="shared" si="124"/>
        <v>0</v>
      </c>
    </row>
    <row r="202" spans="1:8">
      <c r="A202" s="651"/>
      <c r="B202" s="651"/>
      <c r="C202" s="35" t="s">
        <v>281</v>
      </c>
      <c r="D202" s="311">
        <f t="shared" si="122"/>
        <v>81792.899999999994</v>
      </c>
      <c r="E202" s="301"/>
      <c r="F202" s="301">
        <f>+'Հավելված N 11'!I284+'Հավելված N 11'!I293+'Հավելված N 11'!I301</f>
        <v>81792.899999999994</v>
      </c>
      <c r="G202" s="301"/>
      <c r="H202" s="20"/>
    </row>
    <row r="203" spans="1:8">
      <c r="A203" s="651"/>
      <c r="B203" s="651"/>
      <c r="C203" s="35" t="s">
        <v>271</v>
      </c>
      <c r="D203" s="311">
        <f t="shared" si="122"/>
        <v>95960.8</v>
      </c>
      <c r="E203" s="301"/>
      <c r="F203" s="301">
        <f>+'Հավելված N 11'!I285+'Հավելված N 11'!I294+'Հավելված N 11'!I302</f>
        <v>95960.8</v>
      </c>
      <c r="G203" s="301"/>
      <c r="H203" s="20"/>
    </row>
    <row r="204" spans="1:8">
      <c r="A204" s="651"/>
      <c r="B204" s="651"/>
      <c r="C204" s="35" t="s">
        <v>274</v>
      </c>
      <c r="D204" s="311">
        <f t="shared" ref="D204:D206" si="125">SUM(E204:H204)</f>
        <v>110325.2</v>
      </c>
      <c r="E204" s="301"/>
      <c r="F204" s="301">
        <f>+'Հավելված N 11'!I286+'Հավելված N 11'!I295+'Հավելված N 11'!I303</f>
        <v>110325.2</v>
      </c>
      <c r="G204" s="301"/>
      <c r="H204" s="20"/>
    </row>
    <row r="205" spans="1:8" s="6" customFormat="1">
      <c r="A205" s="651"/>
      <c r="B205" s="651"/>
      <c r="C205" s="76" t="s">
        <v>143</v>
      </c>
      <c r="D205" s="310">
        <f t="shared" si="125"/>
        <v>71016</v>
      </c>
      <c r="E205" s="75">
        <f>+E206</f>
        <v>0</v>
      </c>
      <c r="F205" s="75">
        <f t="shared" ref="F205:H207" si="126">+F206</f>
        <v>71016</v>
      </c>
      <c r="G205" s="75">
        <f t="shared" si="126"/>
        <v>0</v>
      </c>
      <c r="H205" s="75">
        <f t="shared" si="126"/>
        <v>0</v>
      </c>
    </row>
    <row r="206" spans="1:8" ht="36">
      <c r="A206" s="651"/>
      <c r="B206" s="651"/>
      <c r="C206" s="35" t="s">
        <v>282</v>
      </c>
      <c r="D206" s="311">
        <f t="shared" si="125"/>
        <v>71016</v>
      </c>
      <c r="E206" s="301"/>
      <c r="F206" s="301">
        <f>+'Հավելված N 11'!I283+'Հավելված N 11'!I292+'Հավելված N 11'!I300</f>
        <v>71016</v>
      </c>
      <c r="G206" s="301"/>
      <c r="H206" s="20"/>
    </row>
    <row r="207" spans="1:8" s="6" customFormat="1">
      <c r="A207" s="651"/>
      <c r="B207" s="651"/>
      <c r="C207" s="76" t="s">
        <v>139</v>
      </c>
      <c r="D207" s="310">
        <f t="shared" ref="D207:D208" si="127">SUM(E207:H207)</f>
        <v>92197</v>
      </c>
      <c r="E207" s="75">
        <f>+E208</f>
        <v>0</v>
      </c>
      <c r="F207" s="75">
        <f t="shared" si="126"/>
        <v>92197</v>
      </c>
      <c r="G207" s="75">
        <f t="shared" si="126"/>
        <v>0</v>
      </c>
      <c r="H207" s="75">
        <f t="shared" si="126"/>
        <v>0</v>
      </c>
    </row>
    <row r="208" spans="1:8">
      <c r="A208" s="652"/>
      <c r="B208" s="652"/>
      <c r="C208" s="35" t="s">
        <v>283</v>
      </c>
      <c r="D208" s="311">
        <f t="shared" si="127"/>
        <v>92197</v>
      </c>
      <c r="E208" s="301"/>
      <c r="F208" s="301">
        <f>+'Հավելված N 11'!I279+'Հավելված N 11'!I288+'Հավելված N 11'!I296</f>
        <v>92197</v>
      </c>
      <c r="G208" s="301"/>
      <c r="H208" s="20"/>
    </row>
    <row r="209" spans="1:8" s="6" customFormat="1" ht="33.85">
      <c r="A209" s="73">
        <v>1183</v>
      </c>
      <c r="B209" s="73">
        <v>32012</v>
      </c>
      <c r="C209" s="352" t="s">
        <v>500</v>
      </c>
      <c r="D209" s="74">
        <f>SUM(E209:H209)</f>
        <v>46982.9</v>
      </c>
      <c r="E209" s="74">
        <f>+E211</f>
        <v>0</v>
      </c>
      <c r="F209" s="74">
        <f t="shared" ref="F209:H209" si="128">+F211</f>
        <v>0</v>
      </c>
      <c r="G209" s="74">
        <f t="shared" si="128"/>
        <v>0</v>
      </c>
      <c r="H209" s="74">
        <f t="shared" si="128"/>
        <v>46982.9</v>
      </c>
    </row>
    <row r="210" spans="1:8">
      <c r="A210" s="354"/>
      <c r="B210" s="354"/>
      <c r="C210" s="353" t="s">
        <v>23</v>
      </c>
      <c r="D210" s="354"/>
      <c r="E210" s="354"/>
      <c r="F210" s="354"/>
      <c r="G210" s="354"/>
      <c r="H210" s="354"/>
    </row>
    <row r="211" spans="1:8" s="6" customFormat="1">
      <c r="A211" s="355"/>
      <c r="B211" s="355"/>
      <c r="C211" s="76" t="s">
        <v>143</v>
      </c>
      <c r="D211" s="310">
        <f t="shared" ref="D211" si="129">SUM(E211:H211)</f>
        <v>46982.9</v>
      </c>
      <c r="E211" s="75">
        <f>+E212</f>
        <v>0</v>
      </c>
      <c r="F211" s="75">
        <f t="shared" ref="F211:H211" si="130">+F212</f>
        <v>0</v>
      </c>
      <c r="G211" s="75">
        <f t="shared" si="130"/>
        <v>0</v>
      </c>
      <c r="H211" s="75">
        <f t="shared" si="130"/>
        <v>46982.9</v>
      </c>
    </row>
    <row r="212" spans="1:8" ht="36">
      <c r="A212" s="356"/>
      <c r="B212" s="356"/>
      <c r="C212" s="35" t="s">
        <v>526</v>
      </c>
      <c r="D212" s="311">
        <f t="shared" ref="D212" si="131">SUM(E212:H212)</f>
        <v>46982.9</v>
      </c>
      <c r="E212" s="301"/>
      <c r="F212" s="301"/>
      <c r="G212" s="301"/>
      <c r="H212" s="301">
        <f>+'Հավելված N 11'!I314</f>
        <v>46982.9</v>
      </c>
    </row>
  </sheetData>
  <mergeCells count="36">
    <mergeCell ref="F1:H1"/>
    <mergeCell ref="F2:H2"/>
    <mergeCell ref="F3:H3"/>
    <mergeCell ref="A5:H6"/>
    <mergeCell ref="A9:B9"/>
    <mergeCell ref="C9:C10"/>
    <mergeCell ref="D9:D10"/>
    <mergeCell ref="E9:H9"/>
    <mergeCell ref="B18:B21"/>
    <mergeCell ref="A18:A21"/>
    <mergeCell ref="A30:A31"/>
    <mergeCell ref="B30:B31"/>
    <mergeCell ref="B197:B208"/>
    <mergeCell ref="A197:A208"/>
    <mergeCell ref="A185:A189"/>
    <mergeCell ref="B185:B189"/>
    <mergeCell ref="A177:A182"/>
    <mergeCell ref="B177:B182"/>
    <mergeCell ref="B192:B194"/>
    <mergeCell ref="A192:A194"/>
    <mergeCell ref="A167:A168"/>
    <mergeCell ref="B167:B168"/>
    <mergeCell ref="A68:A69"/>
    <mergeCell ref="B68:B69"/>
    <mergeCell ref="A24:A27"/>
    <mergeCell ref="B24:B27"/>
    <mergeCell ref="B122:B160"/>
    <mergeCell ref="A122:A160"/>
    <mergeCell ref="B171:B174"/>
    <mergeCell ref="A171:A174"/>
    <mergeCell ref="A163:A164"/>
    <mergeCell ref="B163:B164"/>
    <mergeCell ref="A97:A98"/>
    <mergeCell ref="B97:B98"/>
    <mergeCell ref="B101:B119"/>
    <mergeCell ref="A101:A119"/>
  </mergeCells>
  <pageMargins left="0.7" right="0.7" top="0.75" bottom="0.75" header="0.3" footer="0.3"/>
  <pageSetup paperSize="9" scale="78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B1:G261"/>
  <sheetViews>
    <sheetView topLeftCell="A8" zoomScale="90" zoomScaleNormal="90" workbookViewId="0">
      <selection activeCell="G16" sqref="G16"/>
    </sheetView>
  </sheetViews>
  <sheetFormatPr defaultColWidth="9.09765625" defaultRowHeight="18"/>
  <cols>
    <col min="1" max="1" width="9.09765625" style="10"/>
    <col min="2" max="3" width="9.8984375" style="10" customWidth="1"/>
    <col min="4" max="4" width="54.296875" style="10" customWidth="1"/>
    <col min="5" max="6" width="21.3984375" style="10" customWidth="1"/>
    <col min="7" max="7" width="50.09765625" style="10" customWidth="1"/>
    <col min="8" max="9" width="9.09765625" style="10"/>
    <col min="10" max="10" width="12.296875" style="10" customWidth="1"/>
    <col min="11" max="16384" width="9.09765625" style="10"/>
  </cols>
  <sheetData>
    <row r="1" spans="2:7" s="554" customFormat="1" ht="37.5" customHeight="1">
      <c r="D1" s="675" t="s">
        <v>119</v>
      </c>
      <c r="E1" s="675"/>
      <c r="F1" s="675"/>
    </row>
    <row r="2" spans="2:7" s="554" customFormat="1" ht="17.45" customHeight="1">
      <c r="D2" s="674" t="s">
        <v>239</v>
      </c>
      <c r="E2" s="674"/>
      <c r="F2" s="674"/>
    </row>
    <row r="3" spans="2:7" s="554" customFormat="1" ht="17.45" customHeight="1">
      <c r="D3" s="674" t="s">
        <v>117</v>
      </c>
      <c r="E3" s="674"/>
      <c r="F3" s="674"/>
    </row>
    <row r="4" spans="2:7" ht="13.5" customHeight="1">
      <c r="D4" s="560"/>
      <c r="E4" s="560"/>
      <c r="F4" s="560"/>
    </row>
    <row r="5" spans="2:7" ht="85.5" customHeight="1">
      <c r="B5" s="572" t="s">
        <v>669</v>
      </c>
      <c r="C5" s="572"/>
      <c r="D5" s="572"/>
      <c r="E5" s="572"/>
      <c r="F5" s="572"/>
    </row>
    <row r="6" spans="2:7">
      <c r="E6" s="97"/>
      <c r="F6" s="97"/>
    </row>
    <row r="7" spans="2:7">
      <c r="E7" s="97"/>
      <c r="F7" s="97"/>
    </row>
    <row r="8" spans="2:7">
      <c r="E8" s="561"/>
      <c r="F8" s="288" t="s">
        <v>30</v>
      </c>
    </row>
    <row r="9" spans="2:7" ht="72.55" customHeight="1">
      <c r="B9" s="665" t="s">
        <v>66</v>
      </c>
      <c r="C9" s="666"/>
      <c r="D9" s="667" t="s">
        <v>67</v>
      </c>
      <c r="E9" s="676" t="s">
        <v>667</v>
      </c>
      <c r="F9" s="677"/>
    </row>
    <row r="10" spans="2:7" ht="23.9" customHeight="1">
      <c r="B10" s="682" t="s">
        <v>70</v>
      </c>
      <c r="C10" s="681" t="s">
        <v>71</v>
      </c>
      <c r="D10" s="680"/>
      <c r="E10" s="684" t="s">
        <v>68</v>
      </c>
      <c r="F10" s="684" t="s">
        <v>69</v>
      </c>
    </row>
    <row r="11" spans="2:7" ht="59.9" customHeight="1">
      <c r="B11" s="683"/>
      <c r="C11" s="681"/>
      <c r="D11" s="668"/>
      <c r="E11" s="670"/>
      <c r="F11" s="670"/>
      <c r="G11" s="97"/>
    </row>
    <row r="12" spans="2:7" ht="33.85">
      <c r="B12" s="289"/>
      <c r="C12" s="289"/>
      <c r="D12" s="1" t="s">
        <v>74</v>
      </c>
      <c r="E12" s="5">
        <f>+E14+E17+E27+E35+E41+E53+E79+E85+E91+E118+E124+E147+E190+E196+E202+E210+E224+E233+E240+E256</f>
        <v>-1744166.45</v>
      </c>
      <c r="F12" s="5">
        <f>+F14+F17+F27+F35+F41+F53+F79+F85+F91+F118+F124+F147+F190+F196+F202+F210+F224+F233+F240+F256</f>
        <v>-1734420.4180000001</v>
      </c>
      <c r="G12" s="254"/>
    </row>
    <row r="13" spans="2:7">
      <c r="B13" s="289"/>
      <c r="C13" s="289"/>
      <c r="D13" s="36" t="s">
        <v>75</v>
      </c>
      <c r="E13" s="290"/>
      <c r="F13" s="290"/>
    </row>
    <row r="14" spans="2:7" ht="67.650000000000006">
      <c r="B14" s="137">
        <v>1041</v>
      </c>
      <c r="C14" s="137">
        <v>32001</v>
      </c>
      <c r="D14" s="119" t="s">
        <v>285</v>
      </c>
      <c r="E14" s="562">
        <f>+E16</f>
        <v>0</v>
      </c>
      <c r="F14" s="5">
        <f>+F16</f>
        <v>330901.68200000003</v>
      </c>
    </row>
    <row r="15" spans="2:7">
      <c r="B15" s="137"/>
      <c r="C15" s="137"/>
      <c r="D15" s="2" t="s">
        <v>72</v>
      </c>
      <c r="E15" s="37"/>
      <c r="F15" s="4"/>
    </row>
    <row r="16" spans="2:7" ht="33.85">
      <c r="B16" s="556"/>
      <c r="C16" s="556"/>
      <c r="D16" s="138" t="s">
        <v>54</v>
      </c>
      <c r="E16" s="38">
        <v>0</v>
      </c>
      <c r="F16" s="69">
        <f>+'Հավելված N 5'!D15</f>
        <v>330901.68200000003</v>
      </c>
      <c r="G16" s="552"/>
    </row>
    <row r="17" spans="2:7" ht="70.5" customHeight="1">
      <c r="B17" s="137">
        <v>1045</v>
      </c>
      <c r="C17" s="137">
        <v>32001</v>
      </c>
      <c r="D17" s="119" t="s">
        <v>138</v>
      </c>
      <c r="E17" s="538">
        <f>+E19+E23</f>
        <v>-129825.2</v>
      </c>
      <c r="F17" s="538">
        <f>+F19+F23</f>
        <v>-217911.4</v>
      </c>
      <c r="G17" s="254"/>
    </row>
    <row r="18" spans="2:7">
      <c r="B18" s="137"/>
      <c r="C18" s="137"/>
      <c r="D18" s="2" t="s">
        <v>72</v>
      </c>
      <c r="E18" s="37"/>
      <c r="F18" s="37"/>
    </row>
    <row r="19" spans="2:7" ht="33.85">
      <c r="B19" s="658"/>
      <c r="C19" s="658"/>
      <c r="D19" s="138" t="s">
        <v>54</v>
      </c>
      <c r="E19" s="38">
        <f>+E21</f>
        <v>0</v>
      </c>
      <c r="F19" s="38">
        <f>+F21</f>
        <v>41739</v>
      </c>
    </row>
    <row r="20" spans="2:7" ht="16.95" customHeight="1">
      <c r="B20" s="659"/>
      <c r="C20" s="659"/>
      <c r="D20" s="2" t="s">
        <v>122</v>
      </c>
      <c r="E20" s="37"/>
      <c r="F20" s="96"/>
    </row>
    <row r="21" spans="2:7">
      <c r="B21" s="659"/>
      <c r="C21" s="659"/>
      <c r="D21" s="40" t="s">
        <v>142</v>
      </c>
      <c r="E21" s="539">
        <f>+E22</f>
        <v>0</v>
      </c>
      <c r="F21" s="563">
        <f>+F22</f>
        <v>41739</v>
      </c>
    </row>
    <row r="22" spans="2:7">
      <c r="B22" s="659"/>
      <c r="C22" s="659"/>
      <c r="D22" s="564" t="s">
        <v>241</v>
      </c>
      <c r="E22" s="535">
        <v>0</v>
      </c>
      <c r="F22" s="535">
        <f>+'Հավելված N 5'!D19</f>
        <v>41739</v>
      </c>
      <c r="G22" s="305"/>
    </row>
    <row r="23" spans="2:7">
      <c r="B23" s="659"/>
      <c r="C23" s="659"/>
      <c r="D23" s="138" t="s">
        <v>86</v>
      </c>
      <c r="E23" s="388">
        <f>+E25</f>
        <v>-129825.2</v>
      </c>
      <c r="F23" s="388">
        <f>+F25</f>
        <v>-259650.4</v>
      </c>
    </row>
    <row r="24" spans="2:7" ht="16.95" customHeight="1">
      <c r="B24" s="659"/>
      <c r="C24" s="659"/>
      <c r="D24" s="2" t="s">
        <v>122</v>
      </c>
      <c r="E24" s="37"/>
      <c r="F24" s="96"/>
    </row>
    <row r="25" spans="2:7">
      <c r="B25" s="659"/>
      <c r="C25" s="659"/>
      <c r="D25" s="40" t="s">
        <v>548</v>
      </c>
      <c r="E25" s="539">
        <f>+E26</f>
        <v>-129825.2</v>
      </c>
      <c r="F25" s="563">
        <f>+F26</f>
        <v>-259650.4</v>
      </c>
    </row>
    <row r="26" spans="2:7" ht="36">
      <c r="B26" s="660"/>
      <c r="C26" s="660"/>
      <c r="D26" s="564" t="s">
        <v>549</v>
      </c>
      <c r="E26" s="535">
        <f>+'Հավելված N 5'!D21*0.5</f>
        <v>-129825.2</v>
      </c>
      <c r="F26" s="535">
        <f>+'Հավելված N 5'!D21</f>
        <v>-259650.4</v>
      </c>
      <c r="G26" s="305"/>
    </row>
    <row r="27" spans="2:7" ht="72" customHeight="1">
      <c r="B27" s="137">
        <v>1045</v>
      </c>
      <c r="C27" s="137">
        <v>32004</v>
      </c>
      <c r="D27" s="119" t="s">
        <v>189</v>
      </c>
      <c r="E27" s="538">
        <f>+E29</f>
        <v>0</v>
      </c>
      <c r="F27" s="538">
        <f>+F29</f>
        <v>60165.1</v>
      </c>
      <c r="G27" s="254"/>
    </row>
    <row r="28" spans="2:7">
      <c r="B28" s="137"/>
      <c r="C28" s="137"/>
      <c r="D28" s="2" t="s">
        <v>72</v>
      </c>
      <c r="E28" s="37"/>
      <c r="F28" s="37"/>
    </row>
    <row r="29" spans="2:7" ht="33.85">
      <c r="B29" s="534"/>
      <c r="C29" s="532"/>
      <c r="D29" s="138" t="s">
        <v>54</v>
      </c>
      <c r="E29" s="38">
        <f>+E31+E33</f>
        <v>0</v>
      </c>
      <c r="F29" s="38">
        <f>+F31+F33</f>
        <v>60165.1</v>
      </c>
    </row>
    <row r="30" spans="2:7" ht="16.95" customHeight="1">
      <c r="B30" s="533"/>
      <c r="C30" s="533"/>
      <c r="D30" s="2" t="s">
        <v>122</v>
      </c>
      <c r="E30" s="37"/>
      <c r="F30" s="96"/>
    </row>
    <row r="31" spans="2:7">
      <c r="B31" s="533"/>
      <c r="C31" s="533"/>
      <c r="D31" s="40" t="s">
        <v>597</v>
      </c>
      <c r="E31" s="539">
        <f>+E32</f>
        <v>0</v>
      </c>
      <c r="F31" s="563">
        <f>+F32</f>
        <v>59545.1</v>
      </c>
    </row>
    <row r="32" spans="2:7" ht="36">
      <c r="B32" s="533"/>
      <c r="C32" s="533"/>
      <c r="D32" s="564" t="s">
        <v>242</v>
      </c>
      <c r="E32" s="535">
        <v>0</v>
      </c>
      <c r="F32" s="535">
        <f>+'Հավելված N 5'!D25</f>
        <v>59545.1</v>
      </c>
      <c r="G32" s="305"/>
    </row>
    <row r="33" spans="2:7">
      <c r="B33" s="533"/>
      <c r="C33" s="533"/>
      <c r="D33" s="40" t="s">
        <v>140</v>
      </c>
      <c r="E33" s="539">
        <f>+E34</f>
        <v>0</v>
      </c>
      <c r="F33" s="563">
        <f>+F34</f>
        <v>620</v>
      </c>
    </row>
    <row r="34" spans="2:7">
      <c r="B34" s="533"/>
      <c r="C34" s="533"/>
      <c r="D34" s="564" t="s">
        <v>418</v>
      </c>
      <c r="E34" s="535"/>
      <c r="F34" s="535">
        <f>+'Հավելված N 5'!D27</f>
        <v>620</v>
      </c>
      <c r="G34" s="305"/>
    </row>
    <row r="35" spans="2:7" ht="69.849999999999994" customHeight="1">
      <c r="B35" s="137">
        <v>1045</v>
      </c>
      <c r="C35" s="556">
        <v>32005</v>
      </c>
      <c r="D35" s="352" t="s">
        <v>687</v>
      </c>
      <c r="E35" s="538">
        <f>+E37</f>
        <v>-59798.9</v>
      </c>
      <c r="F35" s="538">
        <f>+F37</f>
        <v>-176098.9</v>
      </c>
      <c r="G35" s="254"/>
    </row>
    <row r="36" spans="2:7">
      <c r="B36" s="137"/>
      <c r="C36" s="137"/>
      <c r="D36" s="2" t="s">
        <v>72</v>
      </c>
      <c r="E36" s="37"/>
      <c r="F36" s="37"/>
    </row>
    <row r="37" spans="2:7">
      <c r="B37" s="658"/>
      <c r="C37" s="658"/>
      <c r="D37" s="138" t="s">
        <v>86</v>
      </c>
      <c r="E37" s="388">
        <f>+E39</f>
        <v>-59798.9</v>
      </c>
      <c r="F37" s="388">
        <f>+F39</f>
        <v>-176098.9</v>
      </c>
    </row>
    <row r="38" spans="2:7" ht="16.95" customHeight="1">
      <c r="B38" s="659"/>
      <c r="C38" s="659"/>
      <c r="D38" s="2" t="s">
        <v>122</v>
      </c>
      <c r="E38" s="37"/>
      <c r="F38" s="96"/>
    </row>
    <row r="39" spans="2:7">
      <c r="B39" s="659"/>
      <c r="C39" s="659"/>
      <c r="D39" s="550" t="s">
        <v>575</v>
      </c>
      <c r="E39" s="539">
        <f>+E40</f>
        <v>-59798.9</v>
      </c>
      <c r="F39" s="563">
        <f>+F40</f>
        <v>-176098.9</v>
      </c>
    </row>
    <row r="40" spans="2:7" ht="36">
      <c r="B40" s="660"/>
      <c r="C40" s="660"/>
      <c r="D40" s="172" t="s">
        <v>691</v>
      </c>
      <c r="E40" s="535">
        <v>-59798.9</v>
      </c>
      <c r="F40" s="535">
        <f>+'Հավելված N 5'!D31</f>
        <v>-176098.9</v>
      </c>
      <c r="G40" s="305"/>
    </row>
    <row r="41" spans="2:7" ht="36.85" customHeight="1">
      <c r="B41" s="556">
        <v>1075</v>
      </c>
      <c r="C41" s="556">
        <v>21001</v>
      </c>
      <c r="D41" s="119" t="s">
        <v>186</v>
      </c>
      <c r="E41" s="562">
        <f>+E43</f>
        <v>1734</v>
      </c>
      <c r="F41" s="562">
        <f>+F43</f>
        <v>4505.7</v>
      </c>
    </row>
    <row r="42" spans="2:7">
      <c r="B42" s="137"/>
      <c r="C42" s="137"/>
      <c r="D42" s="2" t="s">
        <v>72</v>
      </c>
      <c r="E42" s="37"/>
      <c r="F42" s="37"/>
    </row>
    <row r="43" spans="2:7" ht="33.85">
      <c r="B43" s="679"/>
      <c r="C43" s="679"/>
      <c r="D43" s="138" t="s">
        <v>54</v>
      </c>
      <c r="E43" s="69">
        <f>+E45+E49</f>
        <v>1734</v>
      </c>
      <c r="F43" s="69">
        <f>+F45+F49</f>
        <v>4505.7</v>
      </c>
    </row>
    <row r="44" spans="2:7">
      <c r="B44" s="659"/>
      <c r="C44" s="659"/>
      <c r="D44" s="2" t="s">
        <v>122</v>
      </c>
      <c r="E44" s="37"/>
      <c r="F44" s="37"/>
    </row>
    <row r="45" spans="2:7">
      <c r="B45" s="659"/>
      <c r="C45" s="659"/>
      <c r="D45" s="139" t="s">
        <v>187</v>
      </c>
      <c r="E45" s="565">
        <f>+E47</f>
        <v>1734</v>
      </c>
      <c r="F45" s="565">
        <f>+F47</f>
        <v>0</v>
      </c>
    </row>
    <row r="46" spans="2:7">
      <c r="B46" s="659"/>
      <c r="C46" s="659"/>
      <c r="D46" s="140" t="s">
        <v>188</v>
      </c>
      <c r="E46" s="537"/>
      <c r="F46" s="537"/>
    </row>
    <row r="47" spans="2:7">
      <c r="B47" s="659"/>
      <c r="C47" s="659"/>
      <c r="D47" s="40" t="s">
        <v>140</v>
      </c>
      <c r="E47" s="537">
        <f>+E48</f>
        <v>1734</v>
      </c>
      <c r="F47" s="537">
        <f>+F48</f>
        <v>0</v>
      </c>
    </row>
    <row r="48" spans="2:7" ht="36">
      <c r="B48" s="555"/>
      <c r="C48" s="555"/>
      <c r="D48" s="376" t="s">
        <v>696</v>
      </c>
      <c r="E48" s="535">
        <v>1734</v>
      </c>
      <c r="F48" s="540"/>
    </row>
    <row r="49" spans="2:7" ht="71.45" customHeight="1">
      <c r="B49" s="555"/>
      <c r="C49" s="555"/>
      <c r="D49" s="71" t="s">
        <v>693</v>
      </c>
      <c r="E49" s="566">
        <f>+E51</f>
        <v>0</v>
      </c>
      <c r="F49" s="566">
        <f>+F51</f>
        <v>4505.7</v>
      </c>
    </row>
    <row r="50" spans="2:7">
      <c r="B50" s="555"/>
      <c r="C50" s="555"/>
      <c r="D50" s="70" t="s">
        <v>188</v>
      </c>
      <c r="E50" s="567"/>
      <c r="F50" s="567"/>
    </row>
    <row r="51" spans="2:7">
      <c r="B51" s="555"/>
      <c r="C51" s="555"/>
      <c r="D51" s="40" t="s">
        <v>531</v>
      </c>
      <c r="E51" s="567">
        <f>+E52</f>
        <v>0</v>
      </c>
      <c r="F51" s="567">
        <f>+F52</f>
        <v>4505.7</v>
      </c>
    </row>
    <row r="52" spans="2:7" ht="36">
      <c r="B52" s="555"/>
      <c r="C52" s="555"/>
      <c r="D52" s="172" t="s">
        <v>694</v>
      </c>
      <c r="E52" s="535">
        <v>0</v>
      </c>
      <c r="F52" s="535">
        <f>+'Հավելված N 5'!D37</f>
        <v>4505.7</v>
      </c>
      <c r="G52" s="305"/>
    </row>
    <row r="53" spans="2:7" ht="54.85" customHeight="1">
      <c r="B53" s="137">
        <v>1075</v>
      </c>
      <c r="C53" s="137">
        <v>32008</v>
      </c>
      <c r="D53" s="119" t="s">
        <v>284</v>
      </c>
      <c r="E53" s="538">
        <f>+E55</f>
        <v>0</v>
      </c>
      <c r="F53" s="538">
        <f>+F55</f>
        <v>43600</v>
      </c>
      <c r="G53" s="254"/>
    </row>
    <row r="54" spans="2:7">
      <c r="B54" s="137"/>
      <c r="C54" s="137"/>
      <c r="D54" s="2" t="s">
        <v>72</v>
      </c>
      <c r="E54" s="37"/>
      <c r="F54" s="37"/>
    </row>
    <row r="55" spans="2:7" ht="33.85">
      <c r="B55" s="534"/>
      <c r="C55" s="532"/>
      <c r="D55" s="138" t="s">
        <v>54</v>
      </c>
      <c r="E55" s="38">
        <f>+E57+E74+E76</f>
        <v>0</v>
      </c>
      <c r="F55" s="38">
        <f>+F57+F74+F76</f>
        <v>43600</v>
      </c>
    </row>
    <row r="56" spans="2:7" ht="16.95" customHeight="1">
      <c r="B56" s="533"/>
      <c r="C56" s="533"/>
      <c r="D56" s="2" t="s">
        <v>122</v>
      </c>
      <c r="E56" s="37"/>
      <c r="F56" s="37"/>
    </row>
    <row r="57" spans="2:7">
      <c r="B57" s="533"/>
      <c r="C57" s="533"/>
      <c r="D57" s="40" t="s">
        <v>141</v>
      </c>
      <c r="E57" s="539">
        <f>SUM(E58:E73)</f>
        <v>0</v>
      </c>
      <c r="F57" s="539">
        <f>SUM(F58:F73)</f>
        <v>38000</v>
      </c>
    </row>
    <row r="58" spans="2:7" ht="36">
      <c r="B58" s="533"/>
      <c r="C58" s="533"/>
      <c r="D58" s="414" t="s">
        <v>545</v>
      </c>
      <c r="E58" s="535">
        <v>0</v>
      </c>
      <c r="F58" s="535">
        <f>+'Հավելված N 5'!D41</f>
        <v>4000</v>
      </c>
      <c r="G58" s="305"/>
    </row>
    <row r="59" spans="2:7">
      <c r="B59" s="533"/>
      <c r="C59" s="533"/>
      <c r="D59" s="414" t="s">
        <v>259</v>
      </c>
      <c r="E59" s="535">
        <v>0</v>
      </c>
      <c r="F59" s="535">
        <f>+'Հավելված N 5'!D42</f>
        <v>1200</v>
      </c>
      <c r="G59" s="305"/>
    </row>
    <row r="60" spans="2:7">
      <c r="B60" s="533"/>
      <c r="C60" s="533"/>
      <c r="D60" s="414" t="s">
        <v>393</v>
      </c>
      <c r="E60" s="535">
        <v>0</v>
      </c>
      <c r="F60" s="535">
        <f>+'Հավելված N 5'!D43</f>
        <v>800</v>
      </c>
      <c r="G60" s="305"/>
    </row>
    <row r="61" spans="2:7">
      <c r="B61" s="533"/>
      <c r="C61" s="533"/>
      <c r="D61" s="414" t="s">
        <v>400</v>
      </c>
      <c r="E61" s="535">
        <v>0</v>
      </c>
      <c r="F61" s="535">
        <f>+'Հավելված N 5'!D44</f>
        <v>800</v>
      </c>
      <c r="G61" s="305"/>
    </row>
    <row r="62" spans="2:7">
      <c r="B62" s="533"/>
      <c r="C62" s="533"/>
      <c r="D62" s="414" t="s">
        <v>394</v>
      </c>
      <c r="E62" s="535">
        <v>0</v>
      </c>
      <c r="F62" s="535">
        <f>+'Հավելված N 5'!D45</f>
        <v>1200</v>
      </c>
      <c r="G62" s="305"/>
    </row>
    <row r="63" spans="2:7">
      <c r="B63" s="533"/>
      <c r="C63" s="533"/>
      <c r="D63" s="414" t="s">
        <v>395</v>
      </c>
      <c r="E63" s="535">
        <v>0</v>
      </c>
      <c r="F63" s="535">
        <f>+'Հավելված N 5'!D46</f>
        <v>400</v>
      </c>
      <c r="G63" s="305"/>
    </row>
    <row r="64" spans="2:7">
      <c r="B64" s="533"/>
      <c r="C64" s="533"/>
      <c r="D64" s="414" t="s">
        <v>401</v>
      </c>
      <c r="E64" s="535">
        <v>0</v>
      </c>
      <c r="F64" s="535">
        <f>+'Հավելված N 5'!D47</f>
        <v>4000</v>
      </c>
      <c r="G64" s="305"/>
    </row>
    <row r="65" spans="2:7" ht="36">
      <c r="B65" s="533"/>
      <c r="C65" s="533"/>
      <c r="D65" s="414" t="s">
        <v>402</v>
      </c>
      <c r="E65" s="535">
        <v>0</v>
      </c>
      <c r="F65" s="535">
        <f>+'Հավելված N 5'!D48</f>
        <v>4800</v>
      </c>
      <c r="G65" s="305"/>
    </row>
    <row r="66" spans="2:7" ht="36">
      <c r="B66" s="533"/>
      <c r="C66" s="533"/>
      <c r="D66" s="414" t="s">
        <v>396</v>
      </c>
      <c r="E66" s="535">
        <v>0</v>
      </c>
      <c r="F66" s="535">
        <f>+'Հավելված N 5'!D49</f>
        <v>1200</v>
      </c>
      <c r="G66" s="305"/>
    </row>
    <row r="67" spans="2:7">
      <c r="B67" s="533"/>
      <c r="C67" s="533"/>
      <c r="D67" s="414" t="s">
        <v>397</v>
      </c>
      <c r="E67" s="535">
        <v>0</v>
      </c>
      <c r="F67" s="535">
        <f>+'Հավելված N 5'!D50</f>
        <v>1200</v>
      </c>
      <c r="G67" s="305"/>
    </row>
    <row r="68" spans="2:7" ht="36">
      <c r="B68" s="533"/>
      <c r="C68" s="533"/>
      <c r="D68" s="414" t="s">
        <v>403</v>
      </c>
      <c r="E68" s="535">
        <v>0</v>
      </c>
      <c r="F68" s="535">
        <f>+'Հավելված N 5'!D51</f>
        <v>1600</v>
      </c>
      <c r="G68" s="305"/>
    </row>
    <row r="69" spans="2:7" ht="36">
      <c r="B69" s="533"/>
      <c r="C69" s="533"/>
      <c r="D69" s="414" t="s">
        <v>404</v>
      </c>
      <c r="E69" s="535">
        <v>0</v>
      </c>
      <c r="F69" s="535">
        <f>+'Հավելված N 5'!D52</f>
        <v>800</v>
      </c>
      <c r="G69" s="305"/>
    </row>
    <row r="70" spans="2:7">
      <c r="B70" s="533"/>
      <c r="C70" s="533"/>
      <c r="D70" s="414" t="s">
        <v>398</v>
      </c>
      <c r="E70" s="535">
        <v>0</v>
      </c>
      <c r="F70" s="535">
        <f>+'Հավելված N 5'!D53</f>
        <v>2800</v>
      </c>
      <c r="G70" s="305"/>
    </row>
    <row r="71" spans="2:7">
      <c r="B71" s="533"/>
      <c r="C71" s="533"/>
      <c r="D71" s="414" t="s">
        <v>406</v>
      </c>
      <c r="E71" s="535">
        <v>0</v>
      </c>
      <c r="F71" s="535">
        <f>+'Հավելված N 5'!D54</f>
        <v>1600</v>
      </c>
      <c r="G71" s="305"/>
    </row>
    <row r="72" spans="2:7">
      <c r="B72" s="533"/>
      <c r="C72" s="533"/>
      <c r="D72" s="414" t="s">
        <v>407</v>
      </c>
      <c r="E72" s="535">
        <v>0</v>
      </c>
      <c r="F72" s="535">
        <f>+'Հավելված N 5'!D55</f>
        <v>800</v>
      </c>
      <c r="G72" s="305"/>
    </row>
    <row r="73" spans="2:7">
      <c r="B73" s="533"/>
      <c r="C73" s="533"/>
      <c r="D73" s="376" t="s">
        <v>751</v>
      </c>
      <c r="E73" s="535">
        <v>0</v>
      </c>
      <c r="F73" s="535">
        <f>+'Հավելված N 5'!D56</f>
        <v>10800</v>
      </c>
      <c r="G73" s="305"/>
    </row>
    <row r="74" spans="2:7">
      <c r="B74" s="533"/>
      <c r="C74" s="533"/>
      <c r="D74" s="40" t="s">
        <v>142</v>
      </c>
      <c r="E74" s="539">
        <f>+E75</f>
        <v>0</v>
      </c>
      <c r="F74" s="539">
        <f>+F75</f>
        <v>4000</v>
      </c>
    </row>
    <row r="75" spans="2:7" ht="72">
      <c r="B75" s="533"/>
      <c r="C75" s="533"/>
      <c r="D75" s="414" t="s">
        <v>408</v>
      </c>
      <c r="E75" s="535">
        <v>0</v>
      </c>
      <c r="F75" s="535">
        <f>+'Հավելված N 5'!D58</f>
        <v>4000</v>
      </c>
      <c r="G75" s="305"/>
    </row>
    <row r="76" spans="2:7">
      <c r="B76" s="533"/>
      <c r="C76" s="533"/>
      <c r="D76" s="40" t="s">
        <v>548</v>
      </c>
      <c r="E76" s="539">
        <f>+E77+E78</f>
        <v>0</v>
      </c>
      <c r="F76" s="539">
        <f>+F77+F78</f>
        <v>1600</v>
      </c>
    </row>
    <row r="77" spans="2:7">
      <c r="B77" s="533"/>
      <c r="C77" s="533"/>
      <c r="D77" s="414" t="s">
        <v>399</v>
      </c>
      <c r="E77" s="535">
        <v>0</v>
      </c>
      <c r="F77" s="535">
        <f>+'Հավելված N 5'!D60</f>
        <v>800</v>
      </c>
      <c r="G77" s="305"/>
    </row>
    <row r="78" spans="2:7">
      <c r="B78" s="533"/>
      <c r="C78" s="533"/>
      <c r="D78" s="414" t="s">
        <v>405</v>
      </c>
      <c r="E78" s="535">
        <v>0</v>
      </c>
      <c r="F78" s="535">
        <f>+'Հավելված N 5'!D61</f>
        <v>800</v>
      </c>
      <c r="G78" s="305"/>
    </row>
    <row r="79" spans="2:7" ht="56.35" customHeight="1">
      <c r="B79" s="137">
        <v>1075</v>
      </c>
      <c r="C79" s="137">
        <v>32009</v>
      </c>
      <c r="D79" s="119" t="s">
        <v>247</v>
      </c>
      <c r="E79" s="538">
        <f>+E81</f>
        <v>0</v>
      </c>
      <c r="F79" s="538">
        <f>+F81</f>
        <v>11381.099999999999</v>
      </c>
      <c r="G79" s="254"/>
    </row>
    <row r="80" spans="2:7">
      <c r="B80" s="137"/>
      <c r="C80" s="137"/>
      <c r="D80" s="2" t="s">
        <v>72</v>
      </c>
      <c r="E80" s="37"/>
      <c r="F80" s="37"/>
    </row>
    <row r="81" spans="2:7" ht="33.85">
      <c r="B81" s="534"/>
      <c r="C81" s="532"/>
      <c r="D81" s="138" t="s">
        <v>54</v>
      </c>
      <c r="E81" s="38">
        <f>+E83</f>
        <v>0</v>
      </c>
      <c r="F81" s="38">
        <f>+F83</f>
        <v>11381.099999999999</v>
      </c>
    </row>
    <row r="82" spans="2:7" ht="16.95" customHeight="1">
      <c r="B82" s="533"/>
      <c r="C82" s="533"/>
      <c r="D82" s="2" t="s">
        <v>122</v>
      </c>
      <c r="E82" s="37"/>
      <c r="F82" s="37"/>
    </row>
    <row r="83" spans="2:7">
      <c r="B83" s="533"/>
      <c r="C83" s="533"/>
      <c r="D83" s="40" t="s">
        <v>141</v>
      </c>
      <c r="E83" s="539">
        <f>+E84</f>
        <v>0</v>
      </c>
      <c r="F83" s="539">
        <f>+F84</f>
        <v>11381.099999999999</v>
      </c>
    </row>
    <row r="84" spans="2:7" ht="36">
      <c r="B84" s="533"/>
      <c r="C84" s="533"/>
      <c r="D84" s="414" t="s">
        <v>248</v>
      </c>
      <c r="E84" s="535">
        <v>0</v>
      </c>
      <c r="F84" s="535">
        <f>+'Հավելված N 5'!D65</f>
        <v>11381.099999999999</v>
      </c>
      <c r="G84" s="305"/>
    </row>
    <row r="85" spans="2:7" ht="67.650000000000006">
      <c r="B85" s="73">
        <v>1111</v>
      </c>
      <c r="C85" s="73">
        <v>32001</v>
      </c>
      <c r="D85" s="352" t="s">
        <v>589</v>
      </c>
      <c r="E85" s="74">
        <f>+E87</f>
        <v>-103032.59999999999</v>
      </c>
      <c r="F85" s="74">
        <f>+F87</f>
        <v>-206065.19999999998</v>
      </c>
    </row>
    <row r="86" spans="2:7">
      <c r="B86" s="137"/>
      <c r="C86" s="137"/>
      <c r="D86" s="2" t="s">
        <v>72</v>
      </c>
      <c r="E86" s="39"/>
      <c r="F86" s="39"/>
    </row>
    <row r="87" spans="2:7">
      <c r="B87" s="555"/>
      <c r="C87" s="555"/>
      <c r="D87" s="138" t="s">
        <v>86</v>
      </c>
      <c r="E87" s="69">
        <f>+E89</f>
        <v>-103032.59999999999</v>
      </c>
      <c r="F87" s="69">
        <f>+F89</f>
        <v>-206065.19999999998</v>
      </c>
    </row>
    <row r="88" spans="2:7" ht="17.45" customHeight="1">
      <c r="B88" s="555"/>
      <c r="C88" s="555"/>
      <c r="D88" s="2" t="s">
        <v>122</v>
      </c>
      <c r="E88" s="37"/>
      <c r="F88" s="4"/>
    </row>
    <row r="89" spans="2:7">
      <c r="B89" s="555"/>
      <c r="C89" s="555"/>
      <c r="D89" s="469" t="s">
        <v>141</v>
      </c>
      <c r="E89" s="537">
        <f t="shared" ref="E89:F89" si="0">+E90</f>
        <v>-103032.59999999999</v>
      </c>
      <c r="F89" s="537">
        <f t="shared" si="0"/>
        <v>-206065.19999999998</v>
      </c>
    </row>
    <row r="90" spans="2:7" ht="36">
      <c r="B90" s="555"/>
      <c r="C90" s="555"/>
      <c r="D90" s="172" t="s">
        <v>590</v>
      </c>
      <c r="E90" s="536">
        <f>+'Հավելված N 5'!D69*0.5</f>
        <v>-103032.59999999999</v>
      </c>
      <c r="F90" s="536">
        <f>+'Հավելված N 5'!D69</f>
        <v>-206065.19999999998</v>
      </c>
    </row>
    <row r="91" spans="2:7" ht="36.85" customHeight="1">
      <c r="B91" s="137">
        <v>1124</v>
      </c>
      <c r="C91" s="137">
        <v>32001</v>
      </c>
      <c r="D91" s="119" t="s">
        <v>722</v>
      </c>
      <c r="E91" s="538">
        <f>+E93</f>
        <v>0</v>
      </c>
      <c r="F91" s="538">
        <f>+F93</f>
        <v>43800</v>
      </c>
      <c r="G91" s="254"/>
    </row>
    <row r="92" spans="2:7">
      <c r="B92" s="137"/>
      <c r="C92" s="137"/>
      <c r="D92" s="2" t="s">
        <v>72</v>
      </c>
      <c r="E92" s="37"/>
      <c r="F92" s="37"/>
    </row>
    <row r="93" spans="2:7" ht="33.85">
      <c r="B93" s="534"/>
      <c r="C93" s="532"/>
      <c r="D93" s="138" t="s">
        <v>54</v>
      </c>
      <c r="E93" s="38">
        <f>+E95+E98+E100+E102+E104+E106+E108+E110+E112+E114+E116</f>
        <v>0</v>
      </c>
      <c r="F93" s="38">
        <f>+F95+F98+F100+F102+F104+F106+F108+F110+F112+F114+F116</f>
        <v>43800</v>
      </c>
    </row>
    <row r="94" spans="2:7" ht="16.95" customHeight="1">
      <c r="B94" s="533"/>
      <c r="C94" s="533"/>
      <c r="D94" s="2" t="s">
        <v>122</v>
      </c>
      <c r="E94" s="37"/>
      <c r="F94" s="37"/>
    </row>
    <row r="95" spans="2:7">
      <c r="B95" s="533"/>
      <c r="C95" s="533"/>
      <c r="D95" s="40" t="s">
        <v>141</v>
      </c>
      <c r="E95" s="539">
        <f>+E96+E97</f>
        <v>0</v>
      </c>
      <c r="F95" s="539">
        <f>+F96+F97</f>
        <v>39800</v>
      </c>
    </row>
    <row r="96" spans="2:7">
      <c r="B96" s="533"/>
      <c r="C96" s="533"/>
      <c r="D96" s="414" t="s">
        <v>250</v>
      </c>
      <c r="E96" s="535">
        <v>0</v>
      </c>
      <c r="F96" s="535">
        <f>+'Հավելված N 5'!D73</f>
        <v>39000</v>
      </c>
      <c r="G96" s="305"/>
    </row>
    <row r="97" spans="2:7" ht="36">
      <c r="B97" s="533"/>
      <c r="C97" s="533"/>
      <c r="D97" s="414" t="s">
        <v>383</v>
      </c>
      <c r="E97" s="540">
        <v>0</v>
      </c>
      <c r="F97" s="535">
        <f>+'Հավելված N 5'!D74</f>
        <v>800</v>
      </c>
      <c r="G97" s="305"/>
    </row>
    <row r="98" spans="2:7">
      <c r="B98" s="533"/>
      <c r="C98" s="533"/>
      <c r="D98" s="40" t="s">
        <v>531</v>
      </c>
      <c r="E98" s="539">
        <f>+E99</f>
        <v>0</v>
      </c>
      <c r="F98" s="539">
        <f>+F99</f>
        <v>400</v>
      </c>
    </row>
    <row r="99" spans="2:7" ht="36">
      <c r="B99" s="533"/>
      <c r="C99" s="533"/>
      <c r="D99" s="414" t="s">
        <v>384</v>
      </c>
      <c r="E99" s="535">
        <v>0</v>
      </c>
      <c r="F99" s="535">
        <f>+'Հավելված N 5'!D76</f>
        <v>400</v>
      </c>
      <c r="G99" s="305"/>
    </row>
    <row r="100" spans="2:7">
      <c r="B100" s="533"/>
      <c r="C100" s="533"/>
      <c r="D100" s="40" t="s">
        <v>568</v>
      </c>
      <c r="E100" s="539">
        <f>+E101</f>
        <v>0</v>
      </c>
      <c r="F100" s="539">
        <f>+F101</f>
        <v>400</v>
      </c>
    </row>
    <row r="101" spans="2:7" ht="36">
      <c r="B101" s="533"/>
      <c r="C101" s="533"/>
      <c r="D101" s="414" t="s">
        <v>386</v>
      </c>
      <c r="E101" s="535">
        <v>0</v>
      </c>
      <c r="F101" s="535">
        <f>+'Հավելված N 5'!D78</f>
        <v>400</v>
      </c>
      <c r="G101" s="305"/>
    </row>
    <row r="102" spans="2:7">
      <c r="B102" s="533"/>
      <c r="C102" s="533"/>
      <c r="D102" s="40" t="s">
        <v>142</v>
      </c>
      <c r="E102" s="539">
        <f>+E103</f>
        <v>0</v>
      </c>
      <c r="F102" s="539">
        <f>+F103</f>
        <v>400</v>
      </c>
    </row>
    <row r="103" spans="2:7">
      <c r="B103" s="533"/>
      <c r="C103" s="533"/>
      <c r="D103" s="414" t="s">
        <v>385</v>
      </c>
      <c r="E103" s="535">
        <v>0</v>
      </c>
      <c r="F103" s="535">
        <f>+'Հավելված N 5'!D80</f>
        <v>400</v>
      </c>
      <c r="G103" s="305"/>
    </row>
    <row r="104" spans="2:7">
      <c r="B104" s="533"/>
      <c r="C104" s="533"/>
      <c r="D104" s="40" t="s">
        <v>143</v>
      </c>
      <c r="E104" s="539">
        <f>+E105</f>
        <v>0</v>
      </c>
      <c r="F104" s="539">
        <f>+F105</f>
        <v>400</v>
      </c>
    </row>
    <row r="105" spans="2:7" ht="36">
      <c r="B105" s="533"/>
      <c r="C105" s="533"/>
      <c r="D105" s="414" t="s">
        <v>546</v>
      </c>
      <c r="E105" s="535">
        <v>0</v>
      </c>
      <c r="F105" s="535">
        <f>+'Հավելված N 5'!D82</f>
        <v>400</v>
      </c>
      <c r="G105" s="305"/>
    </row>
    <row r="106" spans="2:7">
      <c r="B106" s="533"/>
      <c r="C106" s="533"/>
      <c r="D106" s="40" t="s">
        <v>139</v>
      </c>
      <c r="E106" s="539">
        <f>+E107</f>
        <v>0</v>
      </c>
      <c r="F106" s="539">
        <f>+F107</f>
        <v>400</v>
      </c>
    </row>
    <row r="107" spans="2:7">
      <c r="B107" s="533"/>
      <c r="C107" s="533"/>
      <c r="D107" s="414" t="s">
        <v>387</v>
      </c>
      <c r="E107" s="535">
        <v>0</v>
      </c>
      <c r="F107" s="535">
        <f>+'Հավելված N 5'!D84</f>
        <v>400</v>
      </c>
      <c r="G107" s="305"/>
    </row>
    <row r="108" spans="2:7">
      <c r="B108" s="533"/>
      <c r="C108" s="533"/>
      <c r="D108" s="40" t="s">
        <v>548</v>
      </c>
      <c r="E108" s="539">
        <f>+E109</f>
        <v>0</v>
      </c>
      <c r="F108" s="539">
        <f>+F109</f>
        <v>400</v>
      </c>
    </row>
    <row r="109" spans="2:7">
      <c r="B109" s="533"/>
      <c r="C109" s="533"/>
      <c r="D109" s="414" t="s">
        <v>388</v>
      </c>
      <c r="E109" s="535">
        <v>0</v>
      </c>
      <c r="F109" s="535">
        <f>+'Հավելված N 5'!D86</f>
        <v>400</v>
      </c>
      <c r="G109" s="305"/>
    </row>
    <row r="110" spans="2:7">
      <c r="B110" s="533"/>
      <c r="C110" s="533"/>
      <c r="D110" s="40" t="s">
        <v>597</v>
      </c>
      <c r="E110" s="539">
        <f>+E111</f>
        <v>0</v>
      </c>
      <c r="F110" s="539">
        <f>+F111</f>
        <v>400</v>
      </c>
    </row>
    <row r="111" spans="2:7">
      <c r="B111" s="533"/>
      <c r="C111" s="533"/>
      <c r="D111" s="414" t="s">
        <v>389</v>
      </c>
      <c r="E111" s="535">
        <v>0</v>
      </c>
      <c r="F111" s="535">
        <f>+'Հավելված N 5'!D88</f>
        <v>400</v>
      </c>
      <c r="G111" s="305"/>
    </row>
    <row r="112" spans="2:7">
      <c r="B112" s="533"/>
      <c r="C112" s="533"/>
      <c r="D112" s="40" t="s">
        <v>575</v>
      </c>
      <c r="E112" s="539">
        <f>+E113</f>
        <v>0</v>
      </c>
      <c r="F112" s="539">
        <f>+F113</f>
        <v>400</v>
      </c>
    </row>
    <row r="113" spans="2:7">
      <c r="B113" s="533"/>
      <c r="C113" s="533"/>
      <c r="D113" s="414" t="s">
        <v>390</v>
      </c>
      <c r="E113" s="535">
        <v>0</v>
      </c>
      <c r="F113" s="535">
        <f>+'Հավելված N 5'!D90</f>
        <v>400</v>
      </c>
      <c r="G113" s="305"/>
    </row>
    <row r="114" spans="2:7">
      <c r="B114" s="533"/>
      <c r="C114" s="533"/>
      <c r="D114" s="40" t="s">
        <v>555</v>
      </c>
      <c r="E114" s="539">
        <f>+E115</f>
        <v>0</v>
      </c>
      <c r="F114" s="539">
        <f>+F115</f>
        <v>400</v>
      </c>
    </row>
    <row r="115" spans="2:7">
      <c r="B115" s="533"/>
      <c r="C115" s="533"/>
      <c r="D115" s="414" t="s">
        <v>391</v>
      </c>
      <c r="E115" s="535">
        <v>0</v>
      </c>
      <c r="F115" s="535">
        <f>+'Հավելված N 5'!D92</f>
        <v>400</v>
      </c>
      <c r="G115" s="305"/>
    </row>
    <row r="116" spans="2:7">
      <c r="B116" s="533"/>
      <c r="C116" s="533"/>
      <c r="D116" s="40" t="s">
        <v>140</v>
      </c>
      <c r="E116" s="539">
        <f>+E117</f>
        <v>0</v>
      </c>
      <c r="F116" s="539">
        <f>+F117</f>
        <v>400</v>
      </c>
    </row>
    <row r="117" spans="2:7">
      <c r="B117" s="533"/>
      <c r="C117" s="533"/>
      <c r="D117" s="414" t="s">
        <v>392</v>
      </c>
      <c r="E117" s="535">
        <v>0</v>
      </c>
      <c r="F117" s="535">
        <f>+'Հավելված N 5'!D94</f>
        <v>400</v>
      </c>
      <c r="G117" s="305"/>
    </row>
    <row r="118" spans="2:7" ht="36.85" customHeight="1">
      <c r="B118" s="73">
        <v>1124</v>
      </c>
      <c r="C118" s="73">
        <v>32002</v>
      </c>
      <c r="D118" s="119" t="s">
        <v>253</v>
      </c>
      <c r="E118" s="74">
        <f>+E120</f>
        <v>0</v>
      </c>
      <c r="F118" s="74">
        <f>+F120</f>
        <v>59833.8</v>
      </c>
    </row>
    <row r="119" spans="2:7">
      <c r="B119" s="137"/>
      <c r="C119" s="137"/>
      <c r="D119" s="2" t="s">
        <v>72</v>
      </c>
      <c r="E119" s="39"/>
      <c r="F119" s="39"/>
    </row>
    <row r="120" spans="2:7" ht="33.85">
      <c r="B120" s="555"/>
      <c r="C120" s="555"/>
      <c r="D120" s="138" t="s">
        <v>54</v>
      </c>
      <c r="E120" s="69">
        <f>+E122</f>
        <v>0</v>
      </c>
      <c r="F120" s="69">
        <f>+F122</f>
        <v>59833.8</v>
      </c>
    </row>
    <row r="121" spans="2:7" ht="17.45" customHeight="1">
      <c r="B121" s="555"/>
      <c r="C121" s="555"/>
      <c r="D121" s="2" t="s">
        <v>122</v>
      </c>
      <c r="E121" s="37"/>
      <c r="F121" s="4"/>
    </row>
    <row r="122" spans="2:7">
      <c r="B122" s="555"/>
      <c r="C122" s="555"/>
      <c r="D122" s="76" t="s">
        <v>141</v>
      </c>
      <c r="E122" s="537">
        <f t="shared" ref="E122:F122" si="1">+E123</f>
        <v>0</v>
      </c>
      <c r="F122" s="537">
        <f t="shared" si="1"/>
        <v>59833.8</v>
      </c>
    </row>
    <row r="123" spans="2:7">
      <c r="B123" s="555"/>
      <c r="C123" s="555"/>
      <c r="D123" s="34" t="s">
        <v>250</v>
      </c>
      <c r="E123" s="536">
        <v>0</v>
      </c>
      <c r="F123" s="536">
        <f>+'Հավելված N 5'!D98</f>
        <v>59833.8</v>
      </c>
    </row>
    <row r="124" spans="2:7" ht="36.85" customHeight="1">
      <c r="B124" s="73">
        <v>1146</v>
      </c>
      <c r="C124" s="73">
        <v>12010</v>
      </c>
      <c r="D124" s="352" t="s">
        <v>527</v>
      </c>
      <c r="E124" s="74">
        <f>+E126</f>
        <v>-857210.29999999993</v>
      </c>
      <c r="F124" s="74">
        <f>+F126</f>
        <v>-1467324.9</v>
      </c>
    </row>
    <row r="125" spans="2:7">
      <c r="B125" s="137"/>
      <c r="C125" s="137"/>
      <c r="D125" s="2" t="s">
        <v>72</v>
      </c>
      <c r="E125" s="39"/>
      <c r="F125" s="39"/>
    </row>
    <row r="126" spans="2:7">
      <c r="B126" s="555"/>
      <c r="C126" s="555"/>
      <c r="D126" s="313" t="s">
        <v>86</v>
      </c>
      <c r="E126" s="69">
        <f>+E128+E130+E132+E136+E138+E141+E143+E145</f>
        <v>-857210.29999999993</v>
      </c>
      <c r="F126" s="69">
        <f>+F128+F130+F132+F136+F138+F141+F143+F145</f>
        <v>-1467324.9</v>
      </c>
    </row>
    <row r="127" spans="2:7" ht="17.45" customHeight="1">
      <c r="B127" s="555"/>
      <c r="C127" s="555"/>
      <c r="D127" s="314" t="s">
        <v>122</v>
      </c>
      <c r="E127" s="37"/>
      <c r="F127" s="4"/>
    </row>
    <row r="128" spans="2:7">
      <c r="B128" s="555"/>
      <c r="C128" s="555"/>
      <c r="D128" s="551" t="s">
        <v>531</v>
      </c>
      <c r="E128" s="537">
        <f>+E129</f>
        <v>-80023.099999999991</v>
      </c>
      <c r="F128" s="537">
        <f>+F129</f>
        <v>-160046.19999999998</v>
      </c>
    </row>
    <row r="129" spans="2:7" ht="54">
      <c r="B129" s="555"/>
      <c r="C129" s="555"/>
      <c r="D129" s="376" t="s">
        <v>567</v>
      </c>
      <c r="E129" s="536">
        <f>+'Հավելված N 5'!D102*0.5</f>
        <v>-80023.099999999991</v>
      </c>
      <c r="F129" s="536">
        <f>+'Հավելված N 5'!D102</f>
        <v>-160046.19999999998</v>
      </c>
    </row>
    <row r="130" spans="2:7">
      <c r="B130" s="555"/>
      <c r="C130" s="555"/>
      <c r="D130" s="551" t="s">
        <v>568</v>
      </c>
      <c r="E130" s="537">
        <f>+E131</f>
        <v>-80023.099999999991</v>
      </c>
      <c r="F130" s="537">
        <f>+F131</f>
        <v>-160046.19999999998</v>
      </c>
    </row>
    <row r="131" spans="2:7" ht="54">
      <c r="B131" s="555"/>
      <c r="C131" s="555"/>
      <c r="D131" s="376" t="s">
        <v>569</v>
      </c>
      <c r="E131" s="536">
        <f>+'Հավելված N 5'!D104*0.5</f>
        <v>-80023.099999999991</v>
      </c>
      <c r="F131" s="536">
        <f>+'Հավելված N 5'!D104</f>
        <v>-160046.19999999998</v>
      </c>
    </row>
    <row r="132" spans="2:7">
      <c r="B132" s="555"/>
      <c r="C132" s="555"/>
      <c r="D132" s="551" t="s">
        <v>142</v>
      </c>
      <c r="E132" s="537">
        <f>+E133+E134+E135</f>
        <v>-80023.099999999991</v>
      </c>
      <c r="F132" s="537">
        <f>+F133+F134+F135</f>
        <v>0.20000000001164153</v>
      </c>
    </row>
    <row r="133" spans="2:7" ht="54">
      <c r="B133" s="555"/>
      <c r="C133" s="555"/>
      <c r="D133" s="376" t="s">
        <v>573</v>
      </c>
      <c r="E133" s="536">
        <f>+'Հավելված N 5'!D106*0.5</f>
        <v>-80023.099999999991</v>
      </c>
      <c r="F133" s="536">
        <f>+'Հավելված N 5'!D106</f>
        <v>-160046.19999999998</v>
      </c>
    </row>
    <row r="134" spans="2:7" ht="54">
      <c r="B134" s="555"/>
      <c r="C134" s="555"/>
      <c r="D134" s="376" t="s">
        <v>579</v>
      </c>
      <c r="E134" s="536">
        <v>0</v>
      </c>
      <c r="F134" s="536">
        <f>+'Հավելված N 5'!D107</f>
        <v>80023.199999999997</v>
      </c>
      <c r="G134" s="568"/>
    </row>
    <row r="135" spans="2:7" ht="54">
      <c r="B135" s="555"/>
      <c r="C135" s="555"/>
      <c r="D135" s="376" t="s">
        <v>580</v>
      </c>
      <c r="E135" s="536">
        <v>0</v>
      </c>
      <c r="F135" s="536">
        <f>+'Հավելված N 5'!D108</f>
        <v>80023.199999999997</v>
      </c>
    </row>
    <row r="136" spans="2:7">
      <c r="B136" s="555"/>
      <c r="C136" s="555"/>
      <c r="D136" s="551" t="s">
        <v>143</v>
      </c>
      <c r="E136" s="537">
        <f t="shared" ref="E136" si="2">+E137</f>
        <v>-80023.099999999991</v>
      </c>
      <c r="F136" s="537">
        <f t="shared" ref="F136" si="3">+F137</f>
        <v>-160046.19999999998</v>
      </c>
    </row>
    <row r="137" spans="2:7" ht="54">
      <c r="B137" s="555"/>
      <c r="C137" s="555"/>
      <c r="D137" s="376" t="s">
        <v>570</v>
      </c>
      <c r="E137" s="536">
        <f>+'Հավելված N 5'!D110*0.5</f>
        <v>-80023.099999999991</v>
      </c>
      <c r="F137" s="536">
        <f>+'Հավելված N 5'!D110</f>
        <v>-160046.19999999998</v>
      </c>
    </row>
    <row r="138" spans="2:7">
      <c r="B138" s="555"/>
      <c r="C138" s="555"/>
      <c r="D138" s="551" t="s">
        <v>139</v>
      </c>
      <c r="E138" s="537">
        <f>+E139+E140</f>
        <v>-187769.25</v>
      </c>
      <c r="F138" s="537">
        <f>+F139+F140</f>
        <v>-375538.5</v>
      </c>
    </row>
    <row r="139" spans="2:7" ht="54">
      <c r="B139" s="555"/>
      <c r="C139" s="555"/>
      <c r="D139" s="376" t="s">
        <v>571</v>
      </c>
      <c r="E139" s="536">
        <f>+'Հավելված N 5'!D112*0.5</f>
        <v>-80023.099999999991</v>
      </c>
      <c r="F139" s="536">
        <f>+'Հավելված N 5'!D112</f>
        <v>-160046.19999999998</v>
      </c>
    </row>
    <row r="140" spans="2:7" ht="54">
      <c r="B140" s="555"/>
      <c r="C140" s="555"/>
      <c r="D140" s="376" t="s">
        <v>574</v>
      </c>
      <c r="E140" s="536">
        <f>+'Հավելված N 5'!D113*0.5</f>
        <v>-107746.15000000001</v>
      </c>
      <c r="F140" s="536">
        <f>+'Հավելված N 5'!D113</f>
        <v>-215492.30000000002</v>
      </c>
    </row>
    <row r="141" spans="2:7">
      <c r="B141" s="555"/>
      <c r="C141" s="555"/>
      <c r="D141" s="551" t="s">
        <v>548</v>
      </c>
      <c r="E141" s="537">
        <f t="shared" ref="E141" si="4">+E142</f>
        <v>-80023.099999999991</v>
      </c>
      <c r="F141" s="537">
        <f t="shared" ref="F141" si="5">+F142</f>
        <v>-160046.19999999998</v>
      </c>
    </row>
    <row r="142" spans="2:7" ht="54">
      <c r="B142" s="555"/>
      <c r="C142" s="555"/>
      <c r="D142" s="376" t="s">
        <v>572</v>
      </c>
      <c r="E142" s="536">
        <f>+'Հավելված N 5'!D115*0.5</f>
        <v>-80023.099999999991</v>
      </c>
      <c r="F142" s="536">
        <f>+'Հավելված N 5'!D115</f>
        <v>-160046.19999999998</v>
      </c>
    </row>
    <row r="143" spans="2:7">
      <c r="B143" s="555"/>
      <c r="C143" s="555"/>
      <c r="D143" s="551" t="s">
        <v>575</v>
      </c>
      <c r="E143" s="537">
        <f t="shared" ref="E143" si="6">+E144</f>
        <v>-194058.6</v>
      </c>
      <c r="F143" s="537">
        <f t="shared" ref="F143" si="7">+F144</f>
        <v>-301067.90000000002</v>
      </c>
    </row>
    <row r="144" spans="2:7" ht="54">
      <c r="B144" s="555"/>
      <c r="C144" s="555"/>
      <c r="D144" s="376" t="s">
        <v>576</v>
      </c>
      <c r="E144" s="536">
        <v>-194058.6</v>
      </c>
      <c r="F144" s="536">
        <f>+'Հավելված N 5'!D117</f>
        <v>-301067.90000000002</v>
      </c>
    </row>
    <row r="145" spans="2:7">
      <c r="B145" s="555"/>
      <c r="C145" s="555"/>
      <c r="D145" s="551" t="s">
        <v>140</v>
      </c>
      <c r="E145" s="537">
        <f t="shared" ref="E145" si="8">+E146</f>
        <v>-75266.95</v>
      </c>
      <c r="F145" s="537">
        <f t="shared" ref="F145" si="9">+F146</f>
        <v>-150533.9</v>
      </c>
    </row>
    <row r="146" spans="2:7" ht="54">
      <c r="B146" s="555"/>
      <c r="C146" s="555"/>
      <c r="D146" s="376" t="s">
        <v>577</v>
      </c>
      <c r="E146" s="536">
        <f>+'Հավելված N 5'!D119*0.5</f>
        <v>-75266.95</v>
      </c>
      <c r="F146" s="536">
        <f>+'Հավելված N 5'!D119</f>
        <v>-150533.9</v>
      </c>
    </row>
    <row r="147" spans="2:7" ht="50.75">
      <c r="B147" s="137">
        <v>1148</v>
      </c>
      <c r="C147" s="137">
        <v>32004</v>
      </c>
      <c r="D147" s="119" t="s">
        <v>544</v>
      </c>
      <c r="E147" s="538">
        <f>+E149</f>
        <v>0</v>
      </c>
      <c r="F147" s="538">
        <f>+F149</f>
        <v>26940</v>
      </c>
      <c r="G147" s="254"/>
    </row>
    <row r="148" spans="2:7">
      <c r="B148" s="137"/>
      <c r="C148" s="137"/>
      <c r="D148" s="2" t="s">
        <v>72</v>
      </c>
      <c r="E148" s="37"/>
      <c r="F148" s="37"/>
    </row>
    <row r="149" spans="2:7" ht="33.85">
      <c r="B149" s="534"/>
      <c r="C149" s="532"/>
      <c r="D149" s="138" t="s">
        <v>54</v>
      </c>
      <c r="E149" s="38">
        <f>+E151+E172+E174+E176+E179+E182+E188</f>
        <v>0</v>
      </c>
      <c r="F149" s="38">
        <f>+F151+F172+F174+F176+F179+F182+F188</f>
        <v>26940</v>
      </c>
    </row>
    <row r="150" spans="2:7" ht="16.95" customHeight="1">
      <c r="B150" s="533"/>
      <c r="C150" s="533"/>
      <c r="D150" s="2" t="s">
        <v>122</v>
      </c>
      <c r="E150" s="37"/>
      <c r="F150" s="37"/>
    </row>
    <row r="151" spans="2:7">
      <c r="B151" s="533"/>
      <c r="C151" s="533"/>
      <c r="D151" s="40" t="s">
        <v>141</v>
      </c>
      <c r="E151" s="539">
        <f>SUM(E152:E171)</f>
        <v>0</v>
      </c>
      <c r="F151" s="539">
        <f>SUM(F152:F171)</f>
        <v>16500</v>
      </c>
    </row>
    <row r="152" spans="2:7" ht="36">
      <c r="B152" s="533"/>
      <c r="C152" s="533"/>
      <c r="D152" s="414" t="s">
        <v>419</v>
      </c>
      <c r="E152" s="535">
        <v>0</v>
      </c>
      <c r="F152" s="535">
        <f>+'Հավելված N 5'!D123</f>
        <v>870</v>
      </c>
      <c r="G152" s="305"/>
    </row>
    <row r="153" spans="2:7" ht="36">
      <c r="B153" s="533"/>
      <c r="C153" s="533"/>
      <c r="D153" s="414" t="s">
        <v>420</v>
      </c>
      <c r="E153" s="535">
        <v>0</v>
      </c>
      <c r="F153" s="535">
        <f>+'Հավելված N 5'!D124</f>
        <v>870</v>
      </c>
      <c r="G153" s="305"/>
    </row>
    <row r="154" spans="2:7" ht="36">
      <c r="B154" s="533"/>
      <c r="C154" s="533"/>
      <c r="D154" s="414" t="s">
        <v>421</v>
      </c>
      <c r="E154" s="535">
        <v>0</v>
      </c>
      <c r="F154" s="535">
        <f>+'Հավելված N 5'!D125</f>
        <v>870</v>
      </c>
      <c r="G154" s="305"/>
    </row>
    <row r="155" spans="2:7" ht="54">
      <c r="B155" s="533"/>
      <c r="C155" s="533"/>
      <c r="D155" s="414" t="s">
        <v>422</v>
      </c>
      <c r="E155" s="535">
        <v>0</v>
      </c>
      <c r="F155" s="535">
        <f>+'Հավելված N 5'!D126</f>
        <v>620</v>
      </c>
      <c r="G155" s="305"/>
    </row>
    <row r="156" spans="2:7" ht="54">
      <c r="B156" s="533"/>
      <c r="C156" s="533"/>
      <c r="D156" s="376" t="s">
        <v>423</v>
      </c>
      <c r="E156" s="535">
        <v>0</v>
      </c>
      <c r="F156" s="535">
        <f>+'Հավելված N 5'!D127</f>
        <v>1320</v>
      </c>
      <c r="G156" s="305"/>
    </row>
    <row r="157" spans="2:7" ht="36">
      <c r="B157" s="533"/>
      <c r="C157" s="533"/>
      <c r="D157" s="376" t="s">
        <v>424</v>
      </c>
      <c r="E157" s="535">
        <v>0</v>
      </c>
      <c r="F157" s="535">
        <f>+'Հավելված N 5'!D128</f>
        <v>870</v>
      </c>
      <c r="G157" s="305"/>
    </row>
    <row r="158" spans="2:7" ht="36">
      <c r="B158" s="533"/>
      <c r="C158" s="533"/>
      <c r="D158" s="376" t="s">
        <v>425</v>
      </c>
      <c r="E158" s="535">
        <v>0</v>
      </c>
      <c r="F158" s="535">
        <f>+'Հավելված N 5'!D129</f>
        <v>1320</v>
      </c>
      <c r="G158" s="305"/>
    </row>
    <row r="159" spans="2:7" ht="36">
      <c r="B159" s="533"/>
      <c r="C159" s="533"/>
      <c r="D159" s="376" t="s">
        <v>426</v>
      </c>
      <c r="E159" s="535">
        <v>0</v>
      </c>
      <c r="F159" s="535">
        <f>+'Հավելված N 5'!D130</f>
        <v>870</v>
      </c>
      <c r="G159" s="305"/>
    </row>
    <row r="160" spans="2:7" ht="72">
      <c r="B160" s="533"/>
      <c r="C160" s="533"/>
      <c r="D160" s="376" t="s">
        <v>427</v>
      </c>
      <c r="E160" s="535">
        <v>0</v>
      </c>
      <c r="F160" s="535">
        <f>+'Հավելված N 5'!D131</f>
        <v>870</v>
      </c>
      <c r="G160" s="305"/>
    </row>
    <row r="161" spans="2:7" ht="54">
      <c r="B161" s="533"/>
      <c r="C161" s="533"/>
      <c r="D161" s="376" t="s">
        <v>428</v>
      </c>
      <c r="E161" s="535">
        <v>0</v>
      </c>
      <c r="F161" s="535">
        <f>+'Հավելված N 5'!D132</f>
        <v>870</v>
      </c>
      <c r="G161" s="305"/>
    </row>
    <row r="162" spans="2:7" ht="36">
      <c r="B162" s="533"/>
      <c r="C162" s="533"/>
      <c r="D162" s="414" t="s">
        <v>441</v>
      </c>
      <c r="E162" s="535">
        <v>0</v>
      </c>
      <c r="F162" s="535">
        <f>+'Հավելված N 5'!D133</f>
        <v>870</v>
      </c>
      <c r="G162" s="305"/>
    </row>
    <row r="163" spans="2:7" ht="36">
      <c r="B163" s="533"/>
      <c r="C163" s="533"/>
      <c r="D163" s="414" t="s">
        <v>411</v>
      </c>
      <c r="E163" s="535">
        <v>0</v>
      </c>
      <c r="F163" s="535">
        <f>+'Հավելված N 5'!D134</f>
        <v>1320</v>
      </c>
      <c r="G163" s="305"/>
    </row>
    <row r="164" spans="2:7" ht="36">
      <c r="B164" s="533"/>
      <c r="C164" s="533"/>
      <c r="D164" s="414" t="s">
        <v>412</v>
      </c>
      <c r="E164" s="535">
        <v>0</v>
      </c>
      <c r="F164" s="535">
        <f>+'Հավելված N 5'!D135</f>
        <v>620</v>
      </c>
      <c r="G164" s="305"/>
    </row>
    <row r="165" spans="2:7" ht="36">
      <c r="B165" s="533"/>
      <c r="C165" s="533"/>
      <c r="D165" s="414" t="s">
        <v>413</v>
      </c>
      <c r="E165" s="535">
        <v>0</v>
      </c>
      <c r="F165" s="535">
        <f>+'Հավելված N 5'!D136</f>
        <v>620</v>
      </c>
      <c r="G165" s="305"/>
    </row>
    <row r="166" spans="2:7" ht="36">
      <c r="B166" s="533"/>
      <c r="C166" s="533"/>
      <c r="D166" s="414" t="s">
        <v>414</v>
      </c>
      <c r="E166" s="535">
        <v>0</v>
      </c>
      <c r="F166" s="535">
        <f>+'Հավելված N 5'!D137</f>
        <v>620</v>
      </c>
      <c r="G166" s="305"/>
    </row>
    <row r="167" spans="2:7" ht="36">
      <c r="B167" s="533"/>
      <c r="C167" s="533"/>
      <c r="D167" s="414" t="s">
        <v>415</v>
      </c>
      <c r="E167" s="535">
        <v>0</v>
      </c>
      <c r="F167" s="535">
        <f>+'Հավելված N 5'!D138</f>
        <v>620</v>
      </c>
      <c r="G167" s="305"/>
    </row>
    <row r="168" spans="2:7" ht="36">
      <c r="B168" s="533"/>
      <c r="C168" s="533"/>
      <c r="D168" s="414" t="s">
        <v>416</v>
      </c>
      <c r="E168" s="535">
        <v>0</v>
      </c>
      <c r="F168" s="535">
        <f>+'Հավելված N 5'!D139</f>
        <v>620</v>
      </c>
      <c r="G168" s="305"/>
    </row>
    <row r="169" spans="2:7" ht="36">
      <c r="B169" s="533"/>
      <c r="C169" s="533"/>
      <c r="D169" s="414" t="s">
        <v>417</v>
      </c>
      <c r="E169" s="535">
        <v>0</v>
      </c>
      <c r="F169" s="535">
        <f>+'Հավելված N 5'!D140</f>
        <v>620</v>
      </c>
      <c r="G169" s="305"/>
    </row>
    <row r="170" spans="2:7" ht="36">
      <c r="B170" s="533"/>
      <c r="C170" s="533"/>
      <c r="D170" s="414" t="s">
        <v>542</v>
      </c>
      <c r="E170" s="535">
        <v>0</v>
      </c>
      <c r="F170" s="535">
        <f>+'Հավելված N 5'!D141</f>
        <v>620</v>
      </c>
      <c r="G170" s="305"/>
    </row>
    <row r="171" spans="2:7" ht="36">
      <c r="B171" s="533"/>
      <c r="C171" s="533"/>
      <c r="D171" s="414" t="s">
        <v>547</v>
      </c>
      <c r="E171" s="535">
        <v>0</v>
      </c>
      <c r="F171" s="535">
        <f>+'Հավելված N 5'!D142</f>
        <v>620</v>
      </c>
      <c r="G171" s="305"/>
    </row>
    <row r="172" spans="2:7">
      <c r="B172" s="533"/>
      <c r="C172" s="533"/>
      <c r="D172" s="40" t="s">
        <v>142</v>
      </c>
      <c r="E172" s="539">
        <f>+E173</f>
        <v>0</v>
      </c>
      <c r="F172" s="539">
        <f>+F173</f>
        <v>870</v>
      </c>
    </row>
    <row r="173" spans="2:7" ht="36">
      <c r="B173" s="533"/>
      <c r="C173" s="533"/>
      <c r="D173" s="376" t="s">
        <v>433</v>
      </c>
      <c r="E173" s="535">
        <v>0</v>
      </c>
      <c r="F173" s="535">
        <f>+'Հավելված N 5'!D144</f>
        <v>870</v>
      </c>
      <c r="G173" s="305"/>
    </row>
    <row r="174" spans="2:7">
      <c r="B174" s="533"/>
      <c r="C174" s="533"/>
      <c r="D174" s="40" t="s">
        <v>143</v>
      </c>
      <c r="E174" s="539">
        <f>+E175</f>
        <v>0</v>
      </c>
      <c r="F174" s="539">
        <f>+F175</f>
        <v>870</v>
      </c>
    </row>
    <row r="175" spans="2:7" ht="36">
      <c r="B175" s="533"/>
      <c r="C175" s="533"/>
      <c r="D175" s="376" t="s">
        <v>431</v>
      </c>
      <c r="E175" s="535">
        <v>0</v>
      </c>
      <c r="F175" s="535">
        <f>+'Հավելված N 5'!D146</f>
        <v>870</v>
      </c>
      <c r="G175" s="305"/>
    </row>
    <row r="176" spans="2:7">
      <c r="B176" s="533"/>
      <c r="C176" s="533"/>
      <c r="D176" s="40" t="s">
        <v>139</v>
      </c>
      <c r="E176" s="539">
        <f>+E177+E178</f>
        <v>0</v>
      </c>
      <c r="F176" s="539">
        <f>+F177+F178</f>
        <v>1740</v>
      </c>
    </row>
    <row r="177" spans="2:7" ht="36">
      <c r="B177" s="533"/>
      <c r="C177" s="533"/>
      <c r="D177" s="414" t="s">
        <v>440</v>
      </c>
      <c r="E177" s="535">
        <v>0</v>
      </c>
      <c r="F177" s="535">
        <f>+'Հավելված N 5'!D148</f>
        <v>870</v>
      </c>
      <c r="G177" s="305"/>
    </row>
    <row r="178" spans="2:7" ht="36">
      <c r="B178" s="533"/>
      <c r="C178" s="533"/>
      <c r="D178" s="376" t="s">
        <v>432</v>
      </c>
      <c r="E178" s="540">
        <v>0</v>
      </c>
      <c r="F178" s="535">
        <f>+'Հավելված N 5'!D149</f>
        <v>870</v>
      </c>
      <c r="G178" s="305"/>
    </row>
    <row r="179" spans="2:7">
      <c r="B179" s="533"/>
      <c r="C179" s="533"/>
      <c r="D179" s="40" t="s">
        <v>548</v>
      </c>
      <c r="E179" s="539">
        <f>+E180+E181</f>
        <v>0</v>
      </c>
      <c r="F179" s="539">
        <f>+F180+F181</f>
        <v>1740</v>
      </c>
    </row>
    <row r="180" spans="2:7" ht="54">
      <c r="B180" s="533"/>
      <c r="C180" s="533"/>
      <c r="D180" s="376" t="s">
        <v>429</v>
      </c>
      <c r="E180" s="540">
        <v>0</v>
      </c>
      <c r="F180" s="535">
        <f>+'Հավելված N 5'!D151</f>
        <v>870</v>
      </c>
      <c r="G180" s="305"/>
    </row>
    <row r="181" spans="2:7" ht="54">
      <c r="B181" s="533"/>
      <c r="C181" s="533"/>
      <c r="D181" s="376" t="s">
        <v>430</v>
      </c>
      <c r="E181" s="540">
        <v>0</v>
      </c>
      <c r="F181" s="535">
        <f>+'Հավելված N 5'!D152</f>
        <v>870</v>
      </c>
      <c r="G181" s="305"/>
    </row>
    <row r="182" spans="2:7">
      <c r="B182" s="533"/>
      <c r="C182" s="533"/>
      <c r="D182" s="40" t="s">
        <v>597</v>
      </c>
      <c r="E182" s="539">
        <f>SUM(E183:E187)</f>
        <v>0</v>
      </c>
      <c r="F182" s="539">
        <f>SUM(F183:F187)</f>
        <v>4350</v>
      </c>
    </row>
    <row r="183" spans="2:7" ht="36">
      <c r="B183" s="533"/>
      <c r="C183" s="533"/>
      <c r="D183" s="376" t="s">
        <v>434</v>
      </c>
      <c r="E183" s="540">
        <v>0</v>
      </c>
      <c r="F183" s="535">
        <f>+'Հավելված N 5'!D154</f>
        <v>870</v>
      </c>
      <c r="G183" s="305"/>
    </row>
    <row r="184" spans="2:7" ht="54">
      <c r="B184" s="533"/>
      <c r="C184" s="533"/>
      <c r="D184" s="376" t="s">
        <v>435</v>
      </c>
      <c r="E184" s="540">
        <v>0</v>
      </c>
      <c r="F184" s="535">
        <f>+'Հավելված N 5'!D155</f>
        <v>870</v>
      </c>
      <c r="G184" s="305"/>
    </row>
    <row r="185" spans="2:7" ht="36">
      <c r="B185" s="533"/>
      <c r="C185" s="533"/>
      <c r="D185" s="376" t="s">
        <v>436</v>
      </c>
      <c r="E185" s="540">
        <v>0</v>
      </c>
      <c r="F185" s="535">
        <f>+'Հավելված N 5'!D156</f>
        <v>870</v>
      </c>
      <c r="G185" s="305"/>
    </row>
    <row r="186" spans="2:7" ht="36">
      <c r="B186" s="533"/>
      <c r="C186" s="533"/>
      <c r="D186" s="414" t="s">
        <v>437</v>
      </c>
      <c r="E186" s="540">
        <v>0</v>
      </c>
      <c r="F186" s="535">
        <f>+'Հավելված N 5'!D157</f>
        <v>870</v>
      </c>
      <c r="G186" s="305"/>
    </row>
    <row r="187" spans="2:7" ht="36">
      <c r="B187" s="533"/>
      <c r="C187" s="533"/>
      <c r="D187" s="414" t="s">
        <v>438</v>
      </c>
      <c r="E187" s="540">
        <v>0</v>
      </c>
      <c r="F187" s="535">
        <f>+'Հավելված N 5'!D158</f>
        <v>870</v>
      </c>
      <c r="G187" s="305"/>
    </row>
    <row r="188" spans="2:7">
      <c r="B188" s="533"/>
      <c r="C188" s="533"/>
      <c r="D188" s="40" t="s">
        <v>575</v>
      </c>
      <c r="E188" s="539">
        <f>+E189</f>
        <v>0</v>
      </c>
      <c r="F188" s="539">
        <f>+F189</f>
        <v>870</v>
      </c>
    </row>
    <row r="189" spans="2:7" ht="36">
      <c r="B189" s="533"/>
      <c r="C189" s="533"/>
      <c r="D189" s="414" t="s">
        <v>439</v>
      </c>
      <c r="E189" s="535">
        <v>0</v>
      </c>
      <c r="F189" s="535">
        <f>+'Հավելված N 5'!D146</f>
        <v>870</v>
      </c>
      <c r="G189" s="305"/>
    </row>
    <row r="190" spans="2:7" ht="50.75">
      <c r="B190" s="73">
        <v>1163</v>
      </c>
      <c r="C190" s="73">
        <v>12001</v>
      </c>
      <c r="D190" s="352" t="s">
        <v>596</v>
      </c>
      <c r="E190" s="74">
        <f>+E192</f>
        <v>0</v>
      </c>
      <c r="F190" s="74">
        <f>+F192</f>
        <v>14688</v>
      </c>
    </row>
    <row r="191" spans="2:7">
      <c r="B191" s="137"/>
      <c r="C191" s="137"/>
      <c r="D191" s="2" t="s">
        <v>72</v>
      </c>
      <c r="E191" s="39"/>
      <c r="F191" s="39"/>
    </row>
    <row r="192" spans="2:7">
      <c r="B192" s="555"/>
      <c r="C192" s="555"/>
      <c r="D192" s="313" t="s">
        <v>86</v>
      </c>
      <c r="E192" s="69">
        <f>+E194</f>
        <v>0</v>
      </c>
      <c r="F192" s="69">
        <f>+F194</f>
        <v>14688</v>
      </c>
    </row>
    <row r="193" spans="2:6" ht="17.45" customHeight="1">
      <c r="B193" s="555"/>
      <c r="C193" s="555"/>
      <c r="D193" s="314" t="s">
        <v>122</v>
      </c>
      <c r="E193" s="37"/>
      <c r="F193" s="4"/>
    </row>
    <row r="194" spans="2:6">
      <c r="B194" s="555"/>
      <c r="C194" s="555"/>
      <c r="D194" s="551" t="s">
        <v>597</v>
      </c>
      <c r="E194" s="537">
        <f>+E195</f>
        <v>0</v>
      </c>
      <c r="F194" s="537">
        <f>+F195</f>
        <v>14688</v>
      </c>
    </row>
    <row r="195" spans="2:6" ht="54">
      <c r="B195" s="555"/>
      <c r="C195" s="555"/>
      <c r="D195" s="376" t="s">
        <v>598</v>
      </c>
      <c r="E195" s="536">
        <f>+'Հավելված N 5'!D166*0.8</f>
        <v>0</v>
      </c>
      <c r="F195" s="536">
        <f>+'Հավելված N 5'!D164</f>
        <v>14688</v>
      </c>
    </row>
    <row r="196" spans="2:6">
      <c r="B196" s="73">
        <v>1163</v>
      </c>
      <c r="C196" s="556">
        <v>32002</v>
      </c>
      <c r="D196" s="352" t="s">
        <v>581</v>
      </c>
      <c r="E196" s="74">
        <f>+E198</f>
        <v>-201678.95</v>
      </c>
      <c r="F196" s="74">
        <f>+F198</f>
        <v>-403357.9</v>
      </c>
    </row>
    <row r="197" spans="2:6">
      <c r="B197" s="137"/>
      <c r="C197" s="137"/>
      <c r="D197" s="2" t="s">
        <v>72</v>
      </c>
      <c r="E197" s="39"/>
      <c r="F197" s="39"/>
    </row>
    <row r="198" spans="2:6">
      <c r="B198" s="555"/>
      <c r="C198" s="555"/>
      <c r="D198" s="313" t="s">
        <v>86</v>
      </c>
      <c r="E198" s="69">
        <f>+E200</f>
        <v>-201678.95</v>
      </c>
      <c r="F198" s="69">
        <f>+F200</f>
        <v>-403357.9</v>
      </c>
    </row>
    <row r="199" spans="2:6" ht="17.45" customHeight="1">
      <c r="B199" s="555"/>
      <c r="C199" s="555"/>
      <c r="D199" s="314" t="s">
        <v>122</v>
      </c>
      <c r="E199" s="37"/>
      <c r="F199" s="4"/>
    </row>
    <row r="200" spans="2:6">
      <c r="B200" s="555"/>
      <c r="C200" s="555"/>
      <c r="D200" s="469" t="s">
        <v>141</v>
      </c>
      <c r="E200" s="537">
        <f>+E201</f>
        <v>-201678.95</v>
      </c>
      <c r="F200" s="537">
        <f>+F201</f>
        <v>-403357.9</v>
      </c>
    </row>
    <row r="201" spans="2:6" ht="36">
      <c r="B201" s="555"/>
      <c r="C201" s="555"/>
      <c r="D201" s="172" t="s">
        <v>582</v>
      </c>
      <c r="E201" s="536">
        <f>+'Հավելված N 5'!D168*0.5</f>
        <v>-201678.95</v>
      </c>
      <c r="F201" s="536">
        <f>+'Հավելված N 5'!D168</f>
        <v>-403357.9</v>
      </c>
    </row>
    <row r="202" spans="2:6" ht="39" customHeight="1">
      <c r="B202" s="73">
        <v>1168</v>
      </c>
      <c r="C202" s="73">
        <v>32007</v>
      </c>
      <c r="D202" s="119" t="s">
        <v>190</v>
      </c>
      <c r="E202" s="74">
        <f>+E204</f>
        <v>0</v>
      </c>
      <c r="F202" s="74">
        <f>+F204</f>
        <v>16227</v>
      </c>
    </row>
    <row r="203" spans="2:6">
      <c r="B203" s="137"/>
      <c r="C203" s="137"/>
      <c r="D203" s="2" t="s">
        <v>72</v>
      </c>
      <c r="E203" s="39"/>
      <c r="F203" s="39"/>
    </row>
    <row r="204" spans="2:6" ht="33.85">
      <c r="B204" s="555"/>
      <c r="C204" s="555"/>
      <c r="D204" s="313" t="s">
        <v>54</v>
      </c>
      <c r="E204" s="69">
        <f>+E206</f>
        <v>0</v>
      </c>
      <c r="F204" s="69">
        <f>+F206</f>
        <v>16227</v>
      </c>
    </row>
    <row r="205" spans="2:6" ht="17.45" customHeight="1">
      <c r="B205" s="555"/>
      <c r="C205" s="555"/>
      <c r="D205" s="314" t="s">
        <v>122</v>
      </c>
      <c r="E205" s="37"/>
      <c r="F205" s="4"/>
    </row>
    <row r="206" spans="2:6">
      <c r="B206" s="555"/>
      <c r="C206" s="555"/>
      <c r="D206" s="76" t="s">
        <v>141</v>
      </c>
      <c r="E206" s="537">
        <f>SUM(E207:E209)</f>
        <v>0</v>
      </c>
      <c r="F206" s="537">
        <f>SUM(F207:F209)</f>
        <v>16227</v>
      </c>
    </row>
    <row r="207" spans="2:6">
      <c r="B207" s="555"/>
      <c r="C207" s="555"/>
      <c r="D207" s="414" t="s">
        <v>256</v>
      </c>
      <c r="E207" s="536">
        <v>0</v>
      </c>
      <c r="F207" s="536">
        <f>+'Հավելված N 5'!D172</f>
        <v>7177</v>
      </c>
    </row>
    <row r="208" spans="2:6" ht="36">
      <c r="B208" s="555"/>
      <c r="C208" s="555"/>
      <c r="D208" s="414" t="s">
        <v>534</v>
      </c>
      <c r="E208" s="569">
        <v>0</v>
      </c>
      <c r="F208" s="536">
        <f>+'Հավելված N 5'!D173</f>
        <v>5750</v>
      </c>
    </row>
    <row r="209" spans="2:6" ht="36">
      <c r="B209" s="555"/>
      <c r="C209" s="555"/>
      <c r="D209" s="414" t="s">
        <v>257</v>
      </c>
      <c r="E209" s="569">
        <v>0</v>
      </c>
      <c r="F209" s="536">
        <f>+'Հավելված N 5'!D174</f>
        <v>3300</v>
      </c>
    </row>
    <row r="210" spans="2:6" ht="33.85">
      <c r="B210" s="73">
        <v>1183</v>
      </c>
      <c r="C210" s="73">
        <v>32001</v>
      </c>
      <c r="D210" s="352" t="s">
        <v>527</v>
      </c>
      <c r="E210" s="74">
        <f>+E212+E216+E220</f>
        <v>-67127.600000000006</v>
      </c>
      <c r="F210" s="74">
        <f>+F212+F216+F220</f>
        <v>-3466.7999999999956</v>
      </c>
    </row>
    <row r="211" spans="2:6">
      <c r="B211" s="137"/>
      <c r="C211" s="137"/>
      <c r="D211" s="2" t="s">
        <v>72</v>
      </c>
      <c r="E211" s="39"/>
      <c r="F211" s="39"/>
    </row>
    <row r="212" spans="2:6" ht="33.85">
      <c r="B212" s="658"/>
      <c r="C212" s="658"/>
      <c r="D212" s="313" t="s">
        <v>54</v>
      </c>
      <c r="E212" s="69">
        <f>+E214</f>
        <v>0</v>
      </c>
      <c r="F212" s="69">
        <f>+F214</f>
        <v>17081.7</v>
      </c>
    </row>
    <row r="213" spans="2:6" ht="17.45" customHeight="1">
      <c r="B213" s="659"/>
      <c r="C213" s="659"/>
      <c r="D213" s="314" t="s">
        <v>122</v>
      </c>
      <c r="E213" s="37"/>
      <c r="F213" s="4"/>
    </row>
    <row r="214" spans="2:6">
      <c r="B214" s="659"/>
      <c r="C214" s="659"/>
      <c r="D214" s="76" t="s">
        <v>531</v>
      </c>
      <c r="E214" s="537">
        <f>+E215</f>
        <v>0</v>
      </c>
      <c r="F214" s="537">
        <f>+F215</f>
        <v>17081.7</v>
      </c>
    </row>
    <row r="215" spans="2:6" ht="36">
      <c r="B215" s="659"/>
      <c r="C215" s="659"/>
      <c r="D215" s="35" t="s">
        <v>533</v>
      </c>
      <c r="E215" s="536">
        <v>0</v>
      </c>
      <c r="F215" s="536">
        <f>+'Հավելված N 5'!D180</f>
        <v>17081.7</v>
      </c>
    </row>
    <row r="216" spans="2:6">
      <c r="B216" s="659"/>
      <c r="C216" s="659"/>
      <c r="D216" s="313" t="s">
        <v>86</v>
      </c>
      <c r="E216" s="69">
        <f>+E218</f>
        <v>-67127.600000000006</v>
      </c>
      <c r="F216" s="69">
        <f>+F218</f>
        <v>-61474</v>
      </c>
    </row>
    <row r="217" spans="2:6" ht="17.45" customHeight="1">
      <c r="B217" s="659"/>
      <c r="C217" s="659"/>
      <c r="D217" s="314" t="s">
        <v>122</v>
      </c>
      <c r="E217" s="37"/>
      <c r="F217" s="4"/>
    </row>
    <row r="218" spans="2:6">
      <c r="B218" s="659"/>
      <c r="C218" s="659"/>
      <c r="D218" s="76" t="s">
        <v>141</v>
      </c>
      <c r="E218" s="537">
        <f>+E219</f>
        <v>-67127.600000000006</v>
      </c>
      <c r="F218" s="537">
        <f>+F219</f>
        <v>-61474</v>
      </c>
    </row>
    <row r="219" spans="2:6">
      <c r="B219" s="659"/>
      <c r="C219" s="659"/>
      <c r="D219" s="172" t="s">
        <v>672</v>
      </c>
      <c r="E219" s="536">
        <v>-67127.600000000006</v>
      </c>
      <c r="F219" s="536">
        <f>+'Հավելված N 5'!D178</f>
        <v>-61474</v>
      </c>
    </row>
    <row r="220" spans="2:6" ht="17.45" customHeight="1">
      <c r="B220" s="659"/>
      <c r="C220" s="659"/>
      <c r="D220" s="313" t="s">
        <v>506</v>
      </c>
      <c r="E220" s="69">
        <f>+E222</f>
        <v>0</v>
      </c>
      <c r="F220" s="69">
        <f>+F222</f>
        <v>40925.500000000007</v>
      </c>
    </row>
    <row r="221" spans="2:6" ht="17.45" customHeight="1">
      <c r="B221" s="659"/>
      <c r="C221" s="659"/>
      <c r="D221" s="314" t="s">
        <v>122</v>
      </c>
      <c r="E221" s="37"/>
      <c r="F221" s="4"/>
    </row>
    <row r="222" spans="2:6">
      <c r="B222" s="659"/>
      <c r="C222" s="659"/>
      <c r="D222" s="171" t="s">
        <v>143</v>
      </c>
      <c r="E222" s="537">
        <f>+E223</f>
        <v>0</v>
      </c>
      <c r="F222" s="537">
        <f>+F223</f>
        <v>40925.500000000007</v>
      </c>
    </row>
    <row r="223" spans="2:6" ht="36">
      <c r="B223" s="660"/>
      <c r="C223" s="660"/>
      <c r="D223" s="35" t="s">
        <v>526</v>
      </c>
      <c r="E223" s="536">
        <v>0</v>
      </c>
      <c r="F223" s="536">
        <f>+'Հավելված N 5'!D182</f>
        <v>40925.500000000007</v>
      </c>
    </row>
    <row r="224" spans="2:6" ht="50.75">
      <c r="B224" s="73">
        <v>1183</v>
      </c>
      <c r="C224" s="73">
        <v>32003</v>
      </c>
      <c r="D224" s="352" t="s">
        <v>554</v>
      </c>
      <c r="E224" s="74">
        <f t="shared" ref="E224:F224" si="10">+E226</f>
        <v>-449861.3</v>
      </c>
      <c r="F224" s="74">
        <f t="shared" si="10"/>
        <v>-449861.3</v>
      </c>
    </row>
    <row r="225" spans="2:6">
      <c r="B225" s="137"/>
      <c r="C225" s="137"/>
      <c r="D225" s="2" t="s">
        <v>72</v>
      </c>
      <c r="E225" s="39"/>
      <c r="F225" s="39"/>
    </row>
    <row r="226" spans="2:6">
      <c r="B226" s="555"/>
      <c r="C226" s="555"/>
      <c r="D226" s="313" t="s">
        <v>86</v>
      </c>
      <c r="E226" s="69">
        <f>+E228+E231</f>
        <v>-449861.3</v>
      </c>
      <c r="F226" s="69">
        <f>+F228+F231</f>
        <v>-449861.3</v>
      </c>
    </row>
    <row r="227" spans="2:6" ht="17.45" customHeight="1">
      <c r="B227" s="555"/>
      <c r="C227" s="555"/>
      <c r="D227" s="314" t="s">
        <v>122</v>
      </c>
      <c r="E227" s="37"/>
      <c r="F227" s="4"/>
    </row>
    <row r="228" spans="2:6">
      <c r="B228" s="555"/>
      <c r="C228" s="555"/>
      <c r="D228" s="76" t="s">
        <v>143</v>
      </c>
      <c r="E228" s="537">
        <f>+E229+E230</f>
        <v>-291718.3</v>
      </c>
      <c r="F228" s="537">
        <f>+F229+F230</f>
        <v>-291718.3</v>
      </c>
    </row>
    <row r="229" spans="2:6" ht="36">
      <c r="B229" s="555"/>
      <c r="C229" s="555"/>
      <c r="D229" s="35" t="s">
        <v>557</v>
      </c>
      <c r="E229" s="536">
        <f>+'Հավելված N 5'!D186</f>
        <v>-186065.4</v>
      </c>
      <c r="F229" s="536">
        <f>+'Հավելված N 5'!D186</f>
        <v>-186065.4</v>
      </c>
    </row>
    <row r="230" spans="2:6">
      <c r="B230" s="555"/>
      <c r="C230" s="555"/>
      <c r="D230" s="35" t="s">
        <v>558</v>
      </c>
      <c r="E230" s="536">
        <f>+'Հավելված N 5'!D187</f>
        <v>-105652.9</v>
      </c>
      <c r="F230" s="536">
        <f>+'Հավելված N 5'!D187</f>
        <v>-105652.9</v>
      </c>
    </row>
    <row r="231" spans="2:6">
      <c r="B231" s="555"/>
      <c r="C231" s="555"/>
      <c r="D231" s="76" t="s">
        <v>555</v>
      </c>
      <c r="E231" s="537">
        <f>+E232</f>
        <v>-158143</v>
      </c>
      <c r="F231" s="537">
        <f>+F232</f>
        <v>-158143</v>
      </c>
    </row>
    <row r="232" spans="2:6">
      <c r="B232" s="555"/>
      <c r="C232" s="555"/>
      <c r="D232" s="35" t="s">
        <v>556</v>
      </c>
      <c r="E232" s="536">
        <f>+'Հավելված N 5'!D189</f>
        <v>-158143</v>
      </c>
      <c r="F232" s="536">
        <f>+'Հավելված N 5'!D189</f>
        <v>-158143</v>
      </c>
    </row>
    <row r="233" spans="2:6" ht="50.75">
      <c r="B233" s="73">
        <v>1183</v>
      </c>
      <c r="C233" s="556">
        <v>32007</v>
      </c>
      <c r="D233" s="352" t="s">
        <v>674</v>
      </c>
      <c r="E233" s="74">
        <f>+E235</f>
        <v>-91394.4</v>
      </c>
      <c r="F233" s="74">
        <f t="shared" ref="F233" si="11">+F235</f>
        <v>-182788.8</v>
      </c>
    </row>
    <row r="234" spans="2:6">
      <c r="B234" s="137"/>
      <c r="C234" s="137"/>
      <c r="D234" s="2" t="s">
        <v>72</v>
      </c>
      <c r="E234" s="39"/>
      <c r="F234" s="39"/>
    </row>
    <row r="235" spans="2:6">
      <c r="B235" s="555"/>
      <c r="C235" s="555"/>
      <c r="D235" s="313" t="s">
        <v>86</v>
      </c>
      <c r="E235" s="69">
        <f>+E237</f>
        <v>-91394.4</v>
      </c>
      <c r="F235" s="69">
        <f>+F237</f>
        <v>-182788.8</v>
      </c>
    </row>
    <row r="236" spans="2:6" ht="17.45" customHeight="1">
      <c r="B236" s="555"/>
      <c r="C236" s="555"/>
      <c r="D236" s="314" t="s">
        <v>122</v>
      </c>
      <c r="E236" s="37"/>
      <c r="F236" s="4"/>
    </row>
    <row r="237" spans="2:6">
      <c r="B237" s="555"/>
      <c r="C237" s="555"/>
      <c r="D237" s="76" t="s">
        <v>531</v>
      </c>
      <c r="E237" s="537">
        <f>+E238+E239</f>
        <v>-91394.4</v>
      </c>
      <c r="F237" s="537">
        <f>+F238+F239</f>
        <v>-182788.8</v>
      </c>
    </row>
    <row r="238" spans="2:6">
      <c r="B238" s="555"/>
      <c r="C238" s="555"/>
      <c r="D238" s="35" t="s">
        <v>681</v>
      </c>
      <c r="E238" s="536">
        <f>+'Հավելված N 5'!D193*0.5</f>
        <v>-52408.75</v>
      </c>
      <c r="F238" s="536">
        <f>+'Հավելված N 5'!D193</f>
        <v>-104817.5</v>
      </c>
    </row>
    <row r="239" spans="2:6">
      <c r="B239" s="555"/>
      <c r="C239" s="555"/>
      <c r="D239" s="35" t="s">
        <v>682</v>
      </c>
      <c r="E239" s="536">
        <f>+'Հավելված N 5'!D194*0.5</f>
        <v>-38985.65</v>
      </c>
      <c r="F239" s="536">
        <f>+'Հավելված N 5'!D194</f>
        <v>-77971.3</v>
      </c>
    </row>
    <row r="240" spans="2:6" ht="50.75">
      <c r="B240" s="73">
        <v>1183</v>
      </c>
      <c r="C240" s="73">
        <v>32009</v>
      </c>
      <c r="D240" s="72" t="s">
        <v>192</v>
      </c>
      <c r="E240" s="74">
        <f>+E242</f>
        <v>214028.80000000002</v>
      </c>
      <c r="F240" s="74">
        <f t="shared" ref="F240" si="12">+F242</f>
        <v>713429.5</v>
      </c>
    </row>
    <row r="241" spans="2:6">
      <c r="B241" s="137"/>
      <c r="C241" s="137"/>
      <c r="D241" s="2" t="s">
        <v>72</v>
      </c>
      <c r="E241" s="39"/>
      <c r="F241" s="39"/>
    </row>
    <row r="242" spans="2:6">
      <c r="B242" s="678"/>
      <c r="C242" s="678"/>
      <c r="D242" s="313" t="s">
        <v>86</v>
      </c>
      <c r="E242" s="69">
        <f>+E244+E248+E252+E254</f>
        <v>214028.80000000002</v>
      </c>
      <c r="F242" s="69">
        <f>+F244+F248+F252+F254</f>
        <v>713429.5</v>
      </c>
    </row>
    <row r="243" spans="2:6" ht="17.45" customHeight="1">
      <c r="B243" s="678"/>
      <c r="C243" s="678"/>
      <c r="D243" s="314" t="s">
        <v>122</v>
      </c>
      <c r="E243" s="37"/>
      <c r="F243" s="4"/>
    </row>
    <row r="244" spans="2:6">
      <c r="B244" s="678"/>
      <c r="C244" s="678"/>
      <c r="D244" s="171" t="s">
        <v>141</v>
      </c>
      <c r="E244" s="537">
        <f>SUM(E245:E247)</f>
        <v>78641.2</v>
      </c>
      <c r="F244" s="537">
        <f>SUM(F245:F247)</f>
        <v>262137.59999999998</v>
      </c>
    </row>
    <row r="245" spans="2:6" ht="36">
      <c r="B245" s="678"/>
      <c r="C245" s="678"/>
      <c r="D245" s="172" t="s">
        <v>264</v>
      </c>
      <c r="E245" s="536">
        <v>40705.4</v>
      </c>
      <c r="F245" s="536">
        <f>+'Հավելված N 5'!D198</f>
        <v>135684.79999999999</v>
      </c>
    </row>
    <row r="246" spans="2:6">
      <c r="B246" s="678"/>
      <c r="C246" s="678"/>
      <c r="D246" s="172" t="s">
        <v>279</v>
      </c>
      <c r="E246" s="536">
        <v>25693.9</v>
      </c>
      <c r="F246" s="536">
        <f>+'Հավելված N 5'!D199</f>
        <v>85646.399999999994</v>
      </c>
    </row>
    <row r="247" spans="2:6">
      <c r="B247" s="678"/>
      <c r="C247" s="678"/>
      <c r="D247" s="172" t="s">
        <v>280</v>
      </c>
      <c r="E247" s="536">
        <v>12241.9</v>
      </c>
      <c r="F247" s="536">
        <f>+'Հավելված N 5'!D200</f>
        <v>40806.400000000001</v>
      </c>
    </row>
    <row r="248" spans="2:6">
      <c r="B248" s="678"/>
      <c r="C248" s="678"/>
      <c r="D248" s="171" t="s">
        <v>142</v>
      </c>
      <c r="E248" s="537">
        <f>SUM(E249:E251)</f>
        <v>86423.700000000012</v>
      </c>
      <c r="F248" s="537">
        <f>SUM(F249:F251)</f>
        <v>288078.90000000002</v>
      </c>
    </row>
    <row r="249" spans="2:6">
      <c r="B249" s="678"/>
      <c r="C249" s="678"/>
      <c r="D249" s="172" t="s">
        <v>281</v>
      </c>
      <c r="E249" s="536">
        <v>24537.9</v>
      </c>
      <c r="F249" s="536">
        <f>+'Հավելված N 5'!D202</f>
        <v>81792.899999999994</v>
      </c>
    </row>
    <row r="250" spans="2:6">
      <c r="B250" s="678"/>
      <c r="C250" s="678"/>
      <c r="D250" s="172" t="s">
        <v>271</v>
      </c>
      <c r="E250" s="536">
        <v>28788.2</v>
      </c>
      <c r="F250" s="536">
        <f>+'Հավելված N 5'!D203</f>
        <v>95960.8</v>
      </c>
    </row>
    <row r="251" spans="2:6">
      <c r="B251" s="678"/>
      <c r="C251" s="678"/>
      <c r="D251" s="172" t="s">
        <v>274</v>
      </c>
      <c r="E251" s="536">
        <v>33097.599999999999</v>
      </c>
      <c r="F251" s="536">
        <f>+'Հավելված N 5'!D204</f>
        <v>110325.2</v>
      </c>
    </row>
    <row r="252" spans="2:6">
      <c r="B252" s="678"/>
      <c r="C252" s="678"/>
      <c r="D252" s="171" t="s">
        <v>143</v>
      </c>
      <c r="E252" s="537">
        <f>+E253</f>
        <v>21304.799999999999</v>
      </c>
      <c r="F252" s="537">
        <f>+F253</f>
        <v>71016</v>
      </c>
    </row>
    <row r="253" spans="2:6" ht="36">
      <c r="B253" s="678"/>
      <c r="C253" s="678"/>
      <c r="D253" s="172" t="s">
        <v>282</v>
      </c>
      <c r="E253" s="536">
        <v>21304.799999999999</v>
      </c>
      <c r="F253" s="536">
        <f>+'Հավելված N 5'!D206</f>
        <v>71016</v>
      </c>
    </row>
    <row r="254" spans="2:6">
      <c r="B254" s="678"/>
      <c r="C254" s="678"/>
      <c r="D254" s="171" t="s">
        <v>139</v>
      </c>
      <c r="E254" s="537">
        <f>+E255</f>
        <v>27659.1</v>
      </c>
      <c r="F254" s="537">
        <f>+F255</f>
        <v>92197</v>
      </c>
    </row>
    <row r="255" spans="2:6">
      <c r="B255" s="678"/>
      <c r="C255" s="678"/>
      <c r="D255" s="172" t="s">
        <v>283</v>
      </c>
      <c r="E255" s="536">
        <v>27659.1</v>
      </c>
      <c r="F255" s="536">
        <f>+'Հավելված N 5'!D208</f>
        <v>92197</v>
      </c>
    </row>
    <row r="256" spans="2:6" ht="33.85">
      <c r="B256" s="73">
        <v>1183</v>
      </c>
      <c r="C256" s="73">
        <v>32012</v>
      </c>
      <c r="D256" s="352" t="s">
        <v>500</v>
      </c>
      <c r="E256" s="74">
        <f t="shared" ref="E256:F256" si="13">+E258</f>
        <v>0</v>
      </c>
      <c r="F256" s="74">
        <f t="shared" si="13"/>
        <v>46982.9</v>
      </c>
    </row>
    <row r="257" spans="2:6">
      <c r="B257" s="137"/>
      <c r="C257" s="137"/>
      <c r="D257" s="2" t="s">
        <v>72</v>
      </c>
      <c r="E257" s="39"/>
      <c r="F257" s="39"/>
    </row>
    <row r="258" spans="2:6">
      <c r="B258" s="678"/>
      <c r="C258" s="678"/>
      <c r="D258" s="313" t="s">
        <v>506</v>
      </c>
      <c r="E258" s="69">
        <f>+E260</f>
        <v>0</v>
      </c>
      <c r="F258" s="69">
        <f>+F260</f>
        <v>46982.9</v>
      </c>
    </row>
    <row r="259" spans="2:6" ht="17.45" customHeight="1">
      <c r="B259" s="678"/>
      <c r="C259" s="678"/>
      <c r="D259" s="314" t="s">
        <v>122</v>
      </c>
      <c r="E259" s="37"/>
      <c r="F259" s="4"/>
    </row>
    <row r="260" spans="2:6">
      <c r="B260" s="678"/>
      <c r="C260" s="678"/>
      <c r="D260" s="171" t="s">
        <v>143</v>
      </c>
      <c r="E260" s="537">
        <f>+E261</f>
        <v>0</v>
      </c>
      <c r="F260" s="537">
        <f>+F261</f>
        <v>46982.9</v>
      </c>
    </row>
    <row r="261" spans="2:6" ht="36">
      <c r="B261" s="678"/>
      <c r="C261" s="678"/>
      <c r="D261" s="35" t="s">
        <v>526</v>
      </c>
      <c r="E261" s="536">
        <v>0</v>
      </c>
      <c r="F261" s="536">
        <f>+'Հավելված N 5'!D212</f>
        <v>46982.9</v>
      </c>
    </row>
  </sheetData>
  <mergeCells count="23">
    <mergeCell ref="C258:C261"/>
    <mergeCell ref="B258:B261"/>
    <mergeCell ref="B242:B255"/>
    <mergeCell ref="B43:B47"/>
    <mergeCell ref="C19:C26"/>
    <mergeCell ref="B19:B26"/>
    <mergeCell ref="B37:B40"/>
    <mergeCell ref="D3:F3"/>
    <mergeCell ref="D2:F2"/>
    <mergeCell ref="D1:F1"/>
    <mergeCell ref="E9:F9"/>
    <mergeCell ref="C242:C255"/>
    <mergeCell ref="C43:C47"/>
    <mergeCell ref="B5:F5"/>
    <mergeCell ref="B9:C9"/>
    <mergeCell ref="D9:D11"/>
    <mergeCell ref="C10:C11"/>
    <mergeCell ref="B10:B11"/>
    <mergeCell ref="F10:F11"/>
    <mergeCell ref="E10:E11"/>
    <mergeCell ref="C212:C223"/>
    <mergeCell ref="B212:B223"/>
    <mergeCell ref="C37:C40"/>
  </mergeCells>
  <pageMargins left="0.7" right="0.7" top="0.75" bottom="0.75" header="0.3" footer="0.3"/>
  <pageSetup paperSize="9" scale="9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O13"/>
  <sheetViews>
    <sheetView topLeftCell="A10" zoomScale="85" zoomScaleNormal="85" zoomScaleSheetLayoutView="100" workbookViewId="0">
      <selection sqref="A1:XFD1048576"/>
    </sheetView>
  </sheetViews>
  <sheetFormatPr defaultColWidth="9.09765625" defaultRowHeight="18"/>
  <cols>
    <col min="1" max="1" width="11.8984375" style="147" customWidth="1"/>
    <col min="2" max="2" width="15.3984375" style="147" customWidth="1"/>
    <col min="3" max="3" width="8" style="147" customWidth="1"/>
    <col min="4" max="4" width="7.8984375" style="154" customWidth="1"/>
    <col min="5" max="5" width="25.09765625" style="154" customWidth="1"/>
    <col min="6" max="6" width="62.3984375" style="154" customWidth="1"/>
    <col min="7" max="7" width="26.8984375" style="147" customWidth="1"/>
    <col min="8" max="8" width="9.09765625" style="147"/>
    <col min="9" max="9" width="12.09765625" style="147" customWidth="1"/>
    <col min="10" max="16384" width="9.09765625" style="147"/>
  </cols>
  <sheetData>
    <row r="1" spans="1:41" s="6" customFormat="1" ht="36.950000000000003" customHeight="1">
      <c r="F1" s="685" t="s">
        <v>132</v>
      </c>
      <c r="G1" s="685"/>
      <c r="Z1" s="686"/>
      <c r="AA1" s="686"/>
      <c r="AB1" s="686"/>
    </row>
    <row r="2" spans="1:41" s="6" customFormat="1" ht="17.45" customHeight="1">
      <c r="A2" s="145"/>
      <c r="B2" s="145"/>
      <c r="C2" s="145"/>
      <c r="D2" s="145"/>
      <c r="E2" s="145"/>
      <c r="F2" s="686" t="s">
        <v>243</v>
      </c>
      <c r="G2" s="686"/>
      <c r="W2" s="145"/>
      <c r="X2" s="145"/>
      <c r="Y2" s="686"/>
      <c r="Z2" s="686"/>
      <c r="AA2" s="686"/>
      <c r="AB2" s="686"/>
      <c r="AC2" s="146"/>
      <c r="AD2" s="14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</row>
    <row r="3" spans="1:41" s="6" customFormat="1" ht="17.45" customHeight="1">
      <c r="A3" s="145"/>
      <c r="B3" s="145"/>
      <c r="C3" s="145"/>
      <c r="D3" s="145"/>
      <c r="E3" s="145"/>
      <c r="F3" s="686" t="s">
        <v>9</v>
      </c>
      <c r="G3" s="686"/>
      <c r="W3" s="686"/>
      <c r="X3" s="686"/>
      <c r="Y3" s="686"/>
      <c r="Z3" s="686"/>
      <c r="AA3" s="686"/>
      <c r="AB3" s="686"/>
      <c r="AC3" s="146"/>
      <c r="AD3" s="14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</row>
    <row r="4" spans="1:41" s="6" customFormat="1">
      <c r="F4" s="559"/>
      <c r="G4" s="559"/>
    </row>
    <row r="5" spans="1:41" s="6" customFormat="1" ht="15.95" customHeight="1">
      <c r="F5" s="559"/>
      <c r="G5" s="559"/>
    </row>
    <row r="6" spans="1:41" s="6" customFormat="1" ht="67.5" customHeight="1">
      <c r="A6" s="690" t="s">
        <v>723</v>
      </c>
      <c r="B6" s="690"/>
      <c r="C6" s="690"/>
      <c r="D6" s="690"/>
      <c r="E6" s="690"/>
      <c r="F6" s="690"/>
      <c r="G6" s="690"/>
    </row>
    <row r="7" spans="1:41" s="6" customFormat="1" ht="40.5" customHeight="1">
      <c r="B7" s="557"/>
      <c r="C7" s="557"/>
      <c r="D7" s="557"/>
      <c r="E7" s="557"/>
      <c r="F7" s="557"/>
      <c r="G7" s="559" t="s">
        <v>30</v>
      </c>
    </row>
    <row r="8" spans="1:41" ht="77.45" customHeight="1">
      <c r="A8" s="691" t="s">
        <v>14</v>
      </c>
      <c r="B8" s="691"/>
      <c r="C8" s="692" t="s">
        <v>244</v>
      </c>
      <c r="D8" s="693"/>
      <c r="E8" s="694"/>
      <c r="F8" s="698" t="s">
        <v>245</v>
      </c>
      <c r="G8" s="558" t="s">
        <v>133</v>
      </c>
    </row>
    <row r="9" spans="1:41" ht="37.5" customHeight="1">
      <c r="A9" s="558" t="s">
        <v>70</v>
      </c>
      <c r="B9" s="558" t="s">
        <v>71</v>
      </c>
      <c r="C9" s="695"/>
      <c r="D9" s="696"/>
      <c r="E9" s="697"/>
      <c r="F9" s="699"/>
      <c r="G9" s="558" t="s">
        <v>17</v>
      </c>
    </row>
    <row r="10" spans="1:41" ht="24" customHeight="1">
      <c r="A10" s="700" t="s">
        <v>54</v>
      </c>
      <c r="B10" s="701"/>
      <c r="C10" s="701"/>
      <c r="D10" s="701"/>
      <c r="E10" s="701"/>
      <c r="F10" s="702"/>
      <c r="G10" s="86">
        <f>+G11</f>
        <v>600540.5</v>
      </c>
    </row>
    <row r="11" spans="1:41" ht="35.450000000000003" customHeight="1">
      <c r="A11" s="148">
        <v>1041</v>
      </c>
      <c r="B11" s="687" t="s">
        <v>354</v>
      </c>
      <c r="C11" s="688"/>
      <c r="D11" s="688"/>
      <c r="E11" s="689"/>
      <c r="F11" s="149"/>
      <c r="G11" s="150">
        <f>+G12</f>
        <v>600540.5</v>
      </c>
    </row>
    <row r="12" spans="1:41" ht="108" customHeight="1">
      <c r="A12" s="795"/>
      <c r="B12" s="148">
        <v>32001</v>
      </c>
      <c r="C12" s="796" t="s">
        <v>285</v>
      </c>
      <c r="D12" s="797"/>
      <c r="E12" s="798"/>
      <c r="F12" s="799" t="s">
        <v>54</v>
      </c>
      <c r="G12" s="86">
        <f>+G13</f>
        <v>600540.5</v>
      </c>
    </row>
    <row r="13" spans="1:41" s="153" customFormat="1">
      <c r="A13" s="800"/>
      <c r="B13" s="801"/>
      <c r="C13" s="802"/>
      <c r="D13" s="151"/>
      <c r="E13" s="151"/>
      <c r="F13" s="151" t="s">
        <v>355</v>
      </c>
      <c r="G13" s="152">
        <v>600540.5</v>
      </c>
    </row>
  </sheetData>
  <mergeCells count="13">
    <mergeCell ref="B11:E11"/>
    <mergeCell ref="C12:E12"/>
    <mergeCell ref="A6:G6"/>
    <mergeCell ref="A8:B8"/>
    <mergeCell ref="C8:E9"/>
    <mergeCell ref="F8:F9"/>
    <mergeCell ref="A10:F10"/>
    <mergeCell ref="F1:G1"/>
    <mergeCell ref="Z1:AB1"/>
    <mergeCell ref="F2:G2"/>
    <mergeCell ref="Y2:AB2"/>
    <mergeCell ref="F3:G3"/>
    <mergeCell ref="W3:AB3"/>
  </mergeCells>
  <pageMargins left="0.70866141732283505" right="0.70866141732283505" top="0.74803149606299202" bottom="0.74803149606299202" header="0.31496062992126" footer="0.31496062992126"/>
  <pageSetup paperSize="9" scale="16" fitToHeight="0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:AQ35"/>
  <sheetViews>
    <sheetView zoomScale="70" zoomScaleNormal="70" zoomScaleSheetLayoutView="85" workbookViewId="0">
      <selection activeCell="C8" sqref="C8"/>
    </sheetView>
  </sheetViews>
  <sheetFormatPr defaultColWidth="8.09765625" defaultRowHeight="18"/>
  <cols>
    <col min="1" max="1" width="11.59765625" style="431" customWidth="1"/>
    <col min="2" max="2" width="18.8984375" style="431" customWidth="1"/>
    <col min="3" max="3" width="74" style="431" customWidth="1"/>
    <col min="4" max="4" width="17.3984375" style="431" customWidth="1"/>
    <col min="5" max="5" width="20.8984375" style="431" customWidth="1"/>
    <col min="6" max="6" width="18.09765625" style="431" customWidth="1"/>
    <col min="7" max="7" width="17.3984375" style="431" customWidth="1"/>
    <col min="8" max="8" width="20.8984375" style="431" customWidth="1"/>
    <col min="9" max="9" width="18.09765625" style="431" customWidth="1"/>
    <col min="10" max="10" width="14.3984375" style="431" customWidth="1"/>
    <col min="11" max="11" width="11.296875" style="431" customWidth="1"/>
    <col min="12" max="12" width="13" style="431" customWidth="1"/>
    <col min="13" max="13" width="12.8984375" style="431" customWidth="1"/>
    <col min="14" max="14" width="10.8984375" style="431" customWidth="1"/>
    <col min="15" max="15" width="10.296875" style="431" customWidth="1"/>
    <col min="16" max="16" width="8.09765625" style="431"/>
    <col min="17" max="17" width="13" style="431" bestFit="1" customWidth="1"/>
    <col min="18" max="16384" width="8.09765625" style="431"/>
  </cols>
  <sheetData>
    <row r="1" spans="1:43" s="6" customFormat="1" ht="36.950000000000003" customHeight="1">
      <c r="F1" s="703" t="s">
        <v>121</v>
      </c>
      <c r="G1" s="703"/>
      <c r="H1" s="703"/>
      <c r="I1" s="703"/>
      <c r="AB1" s="686"/>
      <c r="AC1" s="686"/>
      <c r="AD1" s="686"/>
    </row>
    <row r="2" spans="1:43" s="6" customFormat="1" ht="17.45" customHeight="1">
      <c r="A2" s="145"/>
      <c r="B2" s="145"/>
      <c r="C2" s="145"/>
      <c r="D2" s="145"/>
      <c r="E2" s="145"/>
      <c r="F2" s="704" t="s">
        <v>238</v>
      </c>
      <c r="G2" s="704"/>
      <c r="H2" s="704"/>
      <c r="I2" s="704"/>
      <c r="Y2" s="145"/>
      <c r="Z2" s="145"/>
      <c r="AA2" s="686"/>
      <c r="AB2" s="686"/>
      <c r="AC2" s="686"/>
      <c r="AD2" s="686"/>
      <c r="AE2" s="146"/>
      <c r="AF2" s="146"/>
      <c r="AG2" s="146"/>
      <c r="AH2" s="146"/>
      <c r="AI2" s="146"/>
      <c r="AJ2" s="146"/>
      <c r="AK2" s="146"/>
      <c r="AL2" s="146"/>
      <c r="AM2" s="146"/>
      <c r="AN2" s="146"/>
      <c r="AO2" s="146"/>
      <c r="AP2" s="146"/>
      <c r="AQ2" s="146"/>
    </row>
    <row r="3" spans="1:43" s="6" customFormat="1" ht="17.45" customHeight="1">
      <c r="A3" s="145"/>
      <c r="B3" s="145"/>
      <c r="C3" s="145"/>
      <c r="D3" s="145"/>
      <c r="E3" s="145"/>
      <c r="F3" s="704" t="s">
        <v>9</v>
      </c>
      <c r="G3" s="704"/>
      <c r="H3" s="704"/>
      <c r="I3" s="704"/>
      <c r="Y3" s="686"/>
      <c r="Z3" s="686"/>
      <c r="AA3" s="686"/>
      <c r="AB3" s="686"/>
      <c r="AC3" s="686"/>
      <c r="AD3" s="686"/>
      <c r="AE3" s="146"/>
      <c r="AF3" s="146"/>
      <c r="AG3" s="146"/>
      <c r="AH3" s="146"/>
      <c r="AI3" s="146"/>
      <c r="AJ3" s="146"/>
      <c r="AK3" s="146"/>
      <c r="AL3" s="146"/>
      <c r="AM3" s="146"/>
      <c r="AN3" s="146"/>
      <c r="AO3" s="146"/>
      <c r="AP3" s="146"/>
      <c r="AQ3" s="146"/>
    </row>
    <row r="4" spans="1:43" s="6" customFormat="1">
      <c r="F4" s="424"/>
      <c r="G4" s="424"/>
      <c r="H4" s="426"/>
      <c r="I4" s="144"/>
    </row>
    <row r="5" spans="1:43" s="6" customFormat="1" ht="15.95" customHeight="1">
      <c r="F5" s="424"/>
      <c r="G5" s="424"/>
      <c r="H5" s="426"/>
      <c r="I5" s="144"/>
    </row>
    <row r="6" spans="1:43" s="6" customFormat="1" ht="67.5" customHeight="1">
      <c r="A6" s="711" t="s">
        <v>721</v>
      </c>
      <c r="B6" s="711"/>
      <c r="C6" s="711"/>
      <c r="D6" s="711"/>
      <c r="E6" s="711"/>
      <c r="F6" s="711"/>
      <c r="G6" s="711"/>
      <c r="H6" s="711"/>
      <c r="I6" s="711"/>
    </row>
    <row r="7" spans="1:43" s="6" customFormat="1" ht="36.950000000000003" customHeight="1">
      <c r="A7" s="711"/>
      <c r="B7" s="711"/>
      <c r="C7" s="711"/>
      <c r="D7" s="711"/>
      <c r="E7" s="711"/>
      <c r="F7" s="711"/>
      <c r="G7" s="711"/>
      <c r="H7" s="711"/>
      <c r="I7" s="711"/>
      <c r="AB7" s="686"/>
      <c r="AC7" s="686"/>
      <c r="AD7" s="686"/>
    </row>
    <row r="8" spans="1:43" s="6" customFormat="1" ht="40.5" customHeight="1">
      <c r="B8" s="425"/>
      <c r="C8" s="425"/>
      <c r="D8" s="425"/>
      <c r="E8" s="425"/>
      <c r="F8" s="425"/>
      <c r="G8" s="425"/>
      <c r="H8" s="425"/>
      <c r="I8" s="312" t="s">
        <v>30</v>
      </c>
    </row>
    <row r="9" spans="1:43" s="430" customFormat="1" ht="21.95" customHeight="1">
      <c r="A9" s="712" t="s">
        <v>66</v>
      </c>
      <c r="B9" s="712"/>
      <c r="C9" s="713" t="s">
        <v>362</v>
      </c>
      <c r="D9" s="712" t="s">
        <v>68</v>
      </c>
      <c r="E9" s="712"/>
      <c r="F9" s="712"/>
      <c r="G9" s="712" t="s">
        <v>69</v>
      </c>
      <c r="H9" s="712"/>
      <c r="I9" s="712"/>
    </row>
    <row r="10" spans="1:43" ht="18" customHeight="1">
      <c r="A10" s="712"/>
      <c r="B10" s="712"/>
      <c r="C10" s="713"/>
      <c r="D10" s="713" t="s">
        <v>363</v>
      </c>
      <c r="E10" s="713" t="s">
        <v>364</v>
      </c>
      <c r="F10" s="713"/>
      <c r="G10" s="713" t="s">
        <v>363</v>
      </c>
      <c r="H10" s="713" t="s">
        <v>364</v>
      </c>
      <c r="I10" s="713"/>
    </row>
    <row r="11" spans="1:43" s="434" customFormat="1" ht="54.95" customHeight="1">
      <c r="A11" s="432" t="s">
        <v>70</v>
      </c>
      <c r="B11" s="432" t="s">
        <v>71</v>
      </c>
      <c r="C11" s="713"/>
      <c r="D11" s="713"/>
      <c r="E11" s="433" t="s">
        <v>370</v>
      </c>
      <c r="F11" s="433" t="s">
        <v>369</v>
      </c>
      <c r="G11" s="713"/>
      <c r="H11" s="433" t="s">
        <v>370</v>
      </c>
      <c r="I11" s="433" t="s">
        <v>369</v>
      </c>
    </row>
    <row r="12" spans="1:43" s="434" customFormat="1" ht="36.950000000000003" customHeight="1">
      <c r="A12" s="435"/>
      <c r="B12" s="435"/>
      <c r="C12" s="436" t="s">
        <v>365</v>
      </c>
      <c r="D12" s="437">
        <f>E12+F12</f>
        <v>0</v>
      </c>
      <c r="E12" s="438">
        <f>+E14</f>
        <v>0</v>
      </c>
      <c r="F12" s="438">
        <f>+F14</f>
        <v>0</v>
      </c>
      <c r="G12" s="437">
        <f>H12+I12</f>
        <v>-1044331.2</v>
      </c>
      <c r="H12" s="438">
        <f>+H14</f>
        <v>-1044331.2</v>
      </c>
      <c r="I12" s="438">
        <f>+I14</f>
        <v>0</v>
      </c>
    </row>
    <row r="13" spans="1:43" s="434" customFormat="1">
      <c r="A13" s="435"/>
      <c r="B13" s="435"/>
      <c r="C13" s="439" t="s">
        <v>23</v>
      </c>
      <c r="D13" s="437"/>
      <c r="E13" s="438"/>
      <c r="F13" s="438"/>
      <c r="G13" s="437"/>
      <c r="H13" s="438"/>
      <c r="I13" s="438"/>
    </row>
    <row r="14" spans="1:43" s="434" customFormat="1">
      <c r="A14" s="435"/>
      <c r="B14" s="435"/>
      <c r="C14" s="436" t="s">
        <v>146</v>
      </c>
      <c r="D14" s="437">
        <f>E14+F14</f>
        <v>0</v>
      </c>
      <c r="E14" s="438">
        <f>+E15</f>
        <v>0</v>
      </c>
      <c r="F14" s="438">
        <f>+F15</f>
        <v>0</v>
      </c>
      <c r="G14" s="437">
        <f>H14+I14</f>
        <v>-1044331.2</v>
      </c>
      <c r="H14" s="438">
        <f>+H15</f>
        <v>-1044331.2</v>
      </c>
      <c r="I14" s="438">
        <f>+I15</f>
        <v>0</v>
      </c>
    </row>
    <row r="15" spans="1:43" ht="42" customHeight="1">
      <c r="A15" s="440"/>
      <c r="B15" s="440"/>
      <c r="C15" s="441" t="s">
        <v>366</v>
      </c>
      <c r="D15" s="438">
        <f t="shared" ref="D15:D16" si="0">E15+F15</f>
        <v>0</v>
      </c>
      <c r="E15" s="438">
        <f>E16</f>
        <v>0</v>
      </c>
      <c r="F15" s="438">
        <f>F16</f>
        <v>0</v>
      </c>
      <c r="G15" s="438">
        <f t="shared" ref="G15:G16" si="1">H15+I15</f>
        <v>-1044331.2</v>
      </c>
      <c r="H15" s="438">
        <f>H16</f>
        <v>-1044331.2</v>
      </c>
      <c r="I15" s="438">
        <f>I16</f>
        <v>0</v>
      </c>
    </row>
    <row r="16" spans="1:43" ht="30.95" customHeight="1">
      <c r="A16" s="442" t="s">
        <v>367</v>
      </c>
      <c r="B16" s="443"/>
      <c r="C16" s="435" t="s">
        <v>359</v>
      </c>
      <c r="D16" s="438">
        <f t="shared" si="0"/>
        <v>0</v>
      </c>
      <c r="E16" s="438">
        <f>+E18+E27</f>
        <v>0</v>
      </c>
      <c r="F16" s="438">
        <f>+F18+F27</f>
        <v>0</v>
      </c>
      <c r="G16" s="438">
        <f t="shared" si="1"/>
        <v>-1044331.2</v>
      </c>
      <c r="H16" s="438">
        <f>+H18+H27</f>
        <v>-1044331.2</v>
      </c>
      <c r="I16" s="438">
        <f>+I18+I27</f>
        <v>0</v>
      </c>
    </row>
    <row r="17" spans="1:9" ht="27" customHeight="1">
      <c r="A17" s="705"/>
      <c r="B17" s="444"/>
      <c r="C17" s="439" t="s">
        <v>368</v>
      </c>
      <c r="D17" s="445"/>
      <c r="E17" s="445"/>
      <c r="F17" s="445"/>
      <c r="G17" s="445"/>
      <c r="H17" s="445"/>
      <c r="I17" s="445"/>
    </row>
    <row r="18" spans="1:9" ht="72" customHeight="1">
      <c r="A18" s="706"/>
      <c r="B18" s="444" t="s">
        <v>371</v>
      </c>
      <c r="C18" s="446" t="s">
        <v>360</v>
      </c>
      <c r="D18" s="433">
        <f>E18+F18</f>
        <v>0</v>
      </c>
      <c r="E18" s="433">
        <f>+E20</f>
        <v>0</v>
      </c>
      <c r="F18" s="433">
        <f>+F20</f>
        <v>0</v>
      </c>
      <c r="G18" s="433">
        <f>H18+I18</f>
        <v>-713429.5</v>
      </c>
      <c r="H18" s="433">
        <f>+H20</f>
        <v>-713429.5</v>
      </c>
      <c r="I18" s="433">
        <f>+I20</f>
        <v>0</v>
      </c>
    </row>
    <row r="19" spans="1:9" s="449" customFormat="1">
      <c r="A19" s="706"/>
      <c r="B19" s="708"/>
      <c r="C19" s="447" t="s">
        <v>73</v>
      </c>
      <c r="D19" s="448"/>
      <c r="E19" s="448"/>
      <c r="F19" s="448"/>
      <c r="G19" s="448"/>
      <c r="H19" s="448"/>
      <c r="I19" s="448"/>
    </row>
    <row r="20" spans="1:9" s="449" customFormat="1">
      <c r="A20" s="706"/>
      <c r="B20" s="709"/>
      <c r="C20" s="450" t="s">
        <v>671</v>
      </c>
      <c r="D20" s="451">
        <f t="shared" ref="D20:D25" si="2">+E20+F20</f>
        <v>0</v>
      </c>
      <c r="E20" s="451">
        <f>+E22</f>
        <v>0</v>
      </c>
      <c r="F20" s="451">
        <f>+F22</f>
        <v>0</v>
      </c>
      <c r="G20" s="451">
        <f t="shared" ref="G20" si="3">+H20+I20</f>
        <v>-713429.5</v>
      </c>
      <c r="H20" s="451">
        <f>+H22</f>
        <v>-713429.5</v>
      </c>
      <c r="I20" s="451">
        <f>+I22</f>
        <v>0</v>
      </c>
    </row>
    <row r="21" spans="1:9" s="449" customFormat="1" ht="36">
      <c r="A21" s="706"/>
      <c r="B21" s="709"/>
      <c r="C21" s="447" t="s">
        <v>25</v>
      </c>
      <c r="D21" s="448"/>
      <c r="E21" s="448"/>
      <c r="F21" s="448"/>
      <c r="G21" s="448"/>
      <c r="H21" s="448"/>
      <c r="I21" s="448"/>
    </row>
    <row r="22" spans="1:9" s="454" customFormat="1">
      <c r="A22" s="706"/>
      <c r="B22" s="709"/>
      <c r="C22" s="452" t="s">
        <v>26</v>
      </c>
      <c r="D22" s="448">
        <f t="shared" si="2"/>
        <v>0</v>
      </c>
      <c r="E22" s="448">
        <f t="shared" ref="E22:F25" si="4">+E23</f>
        <v>0</v>
      </c>
      <c r="F22" s="448">
        <f t="shared" si="4"/>
        <v>0</v>
      </c>
      <c r="G22" s="453">
        <f t="shared" ref="G22:G25" si="5">+H22+I22</f>
        <v>-713429.5</v>
      </c>
      <c r="H22" s="448">
        <f t="shared" ref="H22:I25" si="6">+H23</f>
        <v>-713429.5</v>
      </c>
      <c r="I22" s="448">
        <f t="shared" si="6"/>
        <v>0</v>
      </c>
    </row>
    <row r="23" spans="1:9" s="449" customFormat="1">
      <c r="A23" s="706"/>
      <c r="B23" s="709"/>
      <c r="C23" s="447" t="s">
        <v>146</v>
      </c>
      <c r="D23" s="448">
        <f t="shared" si="2"/>
        <v>0</v>
      </c>
      <c r="E23" s="448">
        <f t="shared" si="4"/>
        <v>0</v>
      </c>
      <c r="F23" s="448">
        <f t="shared" si="4"/>
        <v>0</v>
      </c>
      <c r="G23" s="448">
        <f t="shared" si="5"/>
        <v>-713429.5</v>
      </c>
      <c r="H23" s="448">
        <f t="shared" si="6"/>
        <v>-713429.5</v>
      </c>
      <c r="I23" s="448">
        <f t="shared" si="6"/>
        <v>0</v>
      </c>
    </row>
    <row r="24" spans="1:9" s="449" customFormat="1">
      <c r="A24" s="706"/>
      <c r="B24" s="709"/>
      <c r="C24" s="447" t="s">
        <v>147</v>
      </c>
      <c r="D24" s="448">
        <f t="shared" si="2"/>
        <v>0</v>
      </c>
      <c r="E24" s="448">
        <f t="shared" si="4"/>
        <v>0</v>
      </c>
      <c r="F24" s="448">
        <f t="shared" si="4"/>
        <v>0</v>
      </c>
      <c r="G24" s="448">
        <f t="shared" si="5"/>
        <v>-713429.5</v>
      </c>
      <c r="H24" s="448">
        <f t="shared" si="6"/>
        <v>-713429.5</v>
      </c>
      <c r="I24" s="448">
        <f t="shared" si="6"/>
        <v>0</v>
      </c>
    </row>
    <row r="25" spans="1:9" s="449" customFormat="1">
      <c r="A25" s="706"/>
      <c r="B25" s="709"/>
      <c r="C25" s="447" t="s">
        <v>148</v>
      </c>
      <c r="D25" s="448">
        <f t="shared" si="2"/>
        <v>0</v>
      </c>
      <c r="E25" s="448">
        <f t="shared" si="4"/>
        <v>0</v>
      </c>
      <c r="F25" s="448">
        <f t="shared" si="4"/>
        <v>0</v>
      </c>
      <c r="G25" s="448">
        <f t="shared" si="5"/>
        <v>-713429.5</v>
      </c>
      <c r="H25" s="448">
        <f t="shared" si="6"/>
        <v>-713429.5</v>
      </c>
      <c r="I25" s="448">
        <f t="shared" si="6"/>
        <v>0</v>
      </c>
    </row>
    <row r="26" spans="1:9" s="449" customFormat="1">
      <c r="A26" s="706"/>
      <c r="B26" s="710"/>
      <c r="C26" s="447" t="s">
        <v>149</v>
      </c>
      <c r="D26" s="448">
        <f>+E26+F26</f>
        <v>0</v>
      </c>
      <c r="E26" s="448">
        <v>0</v>
      </c>
      <c r="F26" s="448">
        <v>0</v>
      </c>
      <c r="G26" s="448">
        <f>+H26+I26</f>
        <v>-713429.5</v>
      </c>
      <c r="H26" s="448">
        <v>-713429.5</v>
      </c>
      <c r="I26" s="448">
        <v>0</v>
      </c>
    </row>
    <row r="27" spans="1:9" ht="72" customHeight="1">
      <c r="A27" s="706"/>
      <c r="B27" s="444" t="s">
        <v>372</v>
      </c>
      <c r="C27" s="446" t="s">
        <v>361</v>
      </c>
      <c r="D27" s="433">
        <f>E27+F27</f>
        <v>0</v>
      </c>
      <c r="E27" s="433">
        <f>+E29</f>
        <v>0</v>
      </c>
      <c r="F27" s="433">
        <f>+F29</f>
        <v>0</v>
      </c>
      <c r="G27" s="433">
        <f>H27+I27</f>
        <v>-330901.7</v>
      </c>
      <c r="H27" s="433">
        <f>+H29</f>
        <v>-330901.7</v>
      </c>
      <c r="I27" s="433">
        <f>+I29</f>
        <v>0</v>
      </c>
    </row>
    <row r="28" spans="1:9" s="449" customFormat="1">
      <c r="A28" s="706"/>
      <c r="B28" s="708"/>
      <c r="C28" s="447" t="s">
        <v>73</v>
      </c>
      <c r="D28" s="448"/>
      <c r="E28" s="448"/>
      <c r="F28" s="448"/>
      <c r="G28" s="448"/>
      <c r="H28" s="448"/>
      <c r="I28" s="448"/>
    </row>
    <row r="29" spans="1:9" s="449" customFormat="1">
      <c r="A29" s="706"/>
      <c r="B29" s="709"/>
      <c r="C29" s="450" t="s">
        <v>671</v>
      </c>
      <c r="D29" s="451">
        <f t="shared" ref="D29" si="7">+E29+F29</f>
        <v>0</v>
      </c>
      <c r="E29" s="451">
        <f>+E31</f>
        <v>0</v>
      </c>
      <c r="F29" s="451">
        <f>+F31</f>
        <v>0</v>
      </c>
      <c r="G29" s="451">
        <f t="shared" ref="G29" si="8">+H29+I29</f>
        <v>-330901.7</v>
      </c>
      <c r="H29" s="451">
        <f>+H31</f>
        <v>-330901.7</v>
      </c>
      <c r="I29" s="451">
        <f>+I31</f>
        <v>0</v>
      </c>
    </row>
    <row r="30" spans="1:9" s="449" customFormat="1" ht="36">
      <c r="A30" s="706"/>
      <c r="B30" s="709"/>
      <c r="C30" s="447" t="s">
        <v>25</v>
      </c>
      <c r="D30" s="448"/>
      <c r="E30" s="448"/>
      <c r="F30" s="448"/>
      <c r="G30" s="448"/>
      <c r="H30" s="448"/>
      <c r="I30" s="448"/>
    </row>
    <row r="31" spans="1:9" s="454" customFormat="1">
      <c r="A31" s="706"/>
      <c r="B31" s="709"/>
      <c r="C31" s="452" t="s">
        <v>26</v>
      </c>
      <c r="D31" s="448">
        <f t="shared" ref="D31:D34" si="9">+E31+F31</f>
        <v>0</v>
      </c>
      <c r="E31" s="448">
        <f t="shared" ref="E31:F34" si="10">+E32</f>
        <v>0</v>
      </c>
      <c r="F31" s="448">
        <f t="shared" si="10"/>
        <v>0</v>
      </c>
      <c r="G31" s="453">
        <f t="shared" ref="G31:G34" si="11">+H31+I31</f>
        <v>-330901.7</v>
      </c>
      <c r="H31" s="448">
        <f t="shared" ref="H31:I34" si="12">+H32</f>
        <v>-330901.7</v>
      </c>
      <c r="I31" s="448">
        <f t="shared" si="12"/>
        <v>0</v>
      </c>
    </row>
    <row r="32" spans="1:9" s="449" customFormat="1">
      <c r="A32" s="706"/>
      <c r="B32" s="709"/>
      <c r="C32" s="447" t="s">
        <v>146</v>
      </c>
      <c r="D32" s="448">
        <f t="shared" si="9"/>
        <v>0</v>
      </c>
      <c r="E32" s="448">
        <f t="shared" si="10"/>
        <v>0</v>
      </c>
      <c r="F32" s="448">
        <f t="shared" si="10"/>
        <v>0</v>
      </c>
      <c r="G32" s="448">
        <f t="shared" si="11"/>
        <v>-330901.7</v>
      </c>
      <c r="H32" s="448">
        <f t="shared" si="12"/>
        <v>-330901.7</v>
      </c>
      <c r="I32" s="448">
        <f t="shared" si="12"/>
        <v>0</v>
      </c>
    </row>
    <row r="33" spans="1:9" s="449" customFormat="1">
      <c r="A33" s="706"/>
      <c r="B33" s="709"/>
      <c r="C33" s="447" t="s">
        <v>147</v>
      </c>
      <c r="D33" s="448">
        <f t="shared" si="9"/>
        <v>0</v>
      </c>
      <c r="E33" s="448">
        <f t="shared" si="10"/>
        <v>0</v>
      </c>
      <c r="F33" s="448">
        <f t="shared" si="10"/>
        <v>0</v>
      </c>
      <c r="G33" s="448">
        <f t="shared" si="11"/>
        <v>-330901.7</v>
      </c>
      <c r="H33" s="448">
        <f t="shared" si="12"/>
        <v>-330901.7</v>
      </c>
      <c r="I33" s="448">
        <f t="shared" si="12"/>
        <v>0</v>
      </c>
    </row>
    <row r="34" spans="1:9" s="449" customFormat="1">
      <c r="A34" s="706"/>
      <c r="B34" s="709"/>
      <c r="C34" s="447" t="s">
        <v>203</v>
      </c>
      <c r="D34" s="448">
        <f t="shared" si="9"/>
        <v>0</v>
      </c>
      <c r="E34" s="448">
        <f t="shared" si="10"/>
        <v>0</v>
      </c>
      <c r="F34" s="448">
        <f t="shared" si="10"/>
        <v>0</v>
      </c>
      <c r="G34" s="448">
        <f t="shared" si="11"/>
        <v>-330901.7</v>
      </c>
      <c r="H34" s="448">
        <f t="shared" si="12"/>
        <v>-330901.7</v>
      </c>
      <c r="I34" s="448">
        <f t="shared" si="12"/>
        <v>0</v>
      </c>
    </row>
    <row r="35" spans="1:9" s="449" customFormat="1">
      <c r="A35" s="707"/>
      <c r="B35" s="710"/>
      <c r="C35" s="447" t="s">
        <v>204</v>
      </c>
      <c r="D35" s="448">
        <f>+E35+F35</f>
        <v>0</v>
      </c>
      <c r="E35" s="448">
        <v>0</v>
      </c>
      <c r="F35" s="448">
        <v>0</v>
      </c>
      <c r="G35" s="448">
        <f>+H35+I35</f>
        <v>-330901.7</v>
      </c>
      <c r="H35" s="448">
        <v>-330901.7</v>
      </c>
      <c r="I35" s="448">
        <v>0</v>
      </c>
    </row>
  </sheetData>
  <mergeCells count="19">
    <mergeCell ref="A17:A35"/>
    <mergeCell ref="B19:B26"/>
    <mergeCell ref="B28:B35"/>
    <mergeCell ref="A6:I7"/>
    <mergeCell ref="AB7:AD7"/>
    <mergeCell ref="A9:B10"/>
    <mergeCell ref="C9:C11"/>
    <mergeCell ref="D9:F9"/>
    <mergeCell ref="G9:I9"/>
    <mergeCell ref="D10:D11"/>
    <mergeCell ref="E10:F10"/>
    <mergeCell ref="G10:G11"/>
    <mergeCell ref="H10:I10"/>
    <mergeCell ref="F1:I1"/>
    <mergeCell ref="AB1:AD1"/>
    <mergeCell ref="F2:I2"/>
    <mergeCell ref="AA2:AD2"/>
    <mergeCell ref="F3:I3"/>
    <mergeCell ref="Y3:AD3"/>
  </mergeCells>
  <printOptions horizontalCentered="1"/>
  <pageMargins left="0" right="0" top="0" bottom="0.44" header="0" footer="0"/>
  <pageSetup paperSize="9" scale="64" firstPageNumber="195" orientation="portrait" useFirstPageNumber="1" horizontalDpi="4294967294" verticalDpi="4294967294" r:id="rId1"/>
  <headerFooter>
    <oddFooter>&amp;C&amp;P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>
  <dimension ref="A1:F313"/>
  <sheetViews>
    <sheetView topLeftCell="A155" zoomScale="85" zoomScaleNormal="85" zoomScaleSheetLayoutView="100" workbookViewId="0">
      <selection activeCell="C154" sqref="C1:C1048576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5" width="21.3984375" style="6" customWidth="1"/>
    <col min="6" max="6" width="32" style="6" customWidth="1"/>
    <col min="7" max="7" width="49.8984375" style="6" customWidth="1"/>
    <col min="8" max="16384" width="9.09765625" style="6"/>
  </cols>
  <sheetData>
    <row r="1" spans="1:5" ht="37.5" customHeight="1">
      <c r="C1" s="685" t="s">
        <v>136</v>
      </c>
      <c r="D1" s="685"/>
      <c r="E1" s="685"/>
    </row>
    <row r="2" spans="1:5" ht="17.45" customHeight="1">
      <c r="C2" s="686" t="s">
        <v>238</v>
      </c>
      <c r="D2" s="686"/>
      <c r="E2" s="686"/>
    </row>
    <row r="3" spans="1:5" ht="17.45" customHeight="1">
      <c r="C3" s="686" t="s">
        <v>9</v>
      </c>
      <c r="D3" s="686"/>
      <c r="E3" s="686"/>
    </row>
    <row r="5" spans="1:5" ht="59.45" customHeight="1">
      <c r="A5" s="245"/>
      <c r="B5" s="711" t="s">
        <v>237</v>
      </c>
      <c r="C5" s="711"/>
      <c r="D5" s="711"/>
      <c r="E5" s="711"/>
    </row>
    <row r="6" spans="1:5" ht="23.45" customHeight="1"/>
    <row r="7" spans="1:5" ht="21.95" customHeight="1">
      <c r="A7" s="740" t="s">
        <v>232</v>
      </c>
      <c r="B7" s="740"/>
      <c r="C7" s="740"/>
      <c r="D7" s="740"/>
      <c r="E7" s="740"/>
    </row>
    <row r="8" spans="1:5" ht="38.9" customHeight="1">
      <c r="C8" s="41" t="s">
        <v>175</v>
      </c>
      <c r="E8" s="42"/>
    </row>
    <row r="9" spans="1:5">
      <c r="B9" s="737" t="s">
        <v>11</v>
      </c>
      <c r="C9" s="738"/>
      <c r="D9" s="738"/>
      <c r="E9" s="739"/>
    </row>
    <row r="10" spans="1:5" s="146" customFormat="1">
      <c r="B10" s="246"/>
      <c r="C10" s="246"/>
      <c r="D10" s="247"/>
      <c r="E10" s="247"/>
    </row>
    <row r="11" spans="1:5" s="146" customFormat="1">
      <c r="B11" s="246"/>
      <c r="C11" s="246"/>
    </row>
    <row r="12" spans="1:5">
      <c r="B12" s="43" t="s">
        <v>1</v>
      </c>
      <c r="C12" s="43" t="s">
        <v>2</v>
      </c>
      <c r="D12" s="248"/>
      <c r="E12" s="248"/>
    </row>
    <row r="13" spans="1:5">
      <c r="B13" s="249">
        <v>1041</v>
      </c>
      <c r="C13" s="250" t="s">
        <v>448</v>
      </c>
      <c r="D13" s="251"/>
      <c r="E13" s="251"/>
    </row>
    <row r="15" spans="1:5" s="10" customFormat="1">
      <c r="B15" s="716" t="s">
        <v>3</v>
      </c>
      <c r="C15" s="717"/>
      <c r="D15" s="48"/>
      <c r="E15" s="48"/>
    </row>
    <row r="16" spans="1:5" s="10" customFormat="1" ht="58.4" customHeight="1">
      <c r="B16" s="44" t="s">
        <v>4</v>
      </c>
      <c r="C16" s="226">
        <v>1041</v>
      </c>
      <c r="D16" s="591" t="s">
        <v>133</v>
      </c>
      <c r="E16" s="592"/>
    </row>
    <row r="17" spans="2:6" s="10" customFormat="1">
      <c r="B17" s="44" t="s">
        <v>5</v>
      </c>
      <c r="C17" s="226">
        <v>32001</v>
      </c>
      <c r="D17" s="45" t="s">
        <v>12</v>
      </c>
      <c r="E17" s="45" t="s">
        <v>13</v>
      </c>
    </row>
    <row r="18" spans="2:6" s="10" customFormat="1" ht="54">
      <c r="B18" s="44" t="s">
        <v>6</v>
      </c>
      <c r="C18" s="252" t="s">
        <v>285</v>
      </c>
      <c r="D18" s="638"/>
      <c r="E18" s="638"/>
    </row>
    <row r="19" spans="2:6" s="10" customFormat="1" ht="72">
      <c r="B19" s="44" t="s">
        <v>10</v>
      </c>
      <c r="C19" s="252" t="s">
        <v>451</v>
      </c>
      <c r="D19" s="639"/>
      <c r="E19" s="639"/>
    </row>
    <row r="20" spans="2:6" s="10" customFormat="1" ht="36">
      <c r="B20" s="44" t="s">
        <v>7</v>
      </c>
      <c r="C20" s="252" t="s">
        <v>166</v>
      </c>
      <c r="D20" s="639"/>
      <c r="E20" s="639"/>
    </row>
    <row r="21" spans="2:6" s="10" customFormat="1" ht="54">
      <c r="B21" s="19" t="s">
        <v>167</v>
      </c>
      <c r="C21" s="252" t="s">
        <v>468</v>
      </c>
      <c r="D21" s="639"/>
      <c r="E21" s="639"/>
    </row>
    <row r="22" spans="2:6" s="10" customFormat="1">
      <c r="B22" s="730" t="s">
        <v>0</v>
      </c>
      <c r="C22" s="731"/>
      <c r="D22" s="583"/>
      <c r="E22" s="583"/>
    </row>
    <row r="23" spans="2:6" s="10" customFormat="1">
      <c r="B23" s="46" t="s">
        <v>8</v>
      </c>
      <c r="C23" s="46"/>
      <c r="D23" s="253">
        <f>+'Հավելված N 3'!D23</f>
        <v>600540.5</v>
      </c>
      <c r="E23" s="253">
        <f>+'Հավելված N 3'!E23</f>
        <v>931442.18200000003</v>
      </c>
      <c r="F23" s="254"/>
    </row>
    <row r="25" spans="2:6">
      <c r="B25" s="43" t="s">
        <v>1</v>
      </c>
      <c r="C25" s="43" t="s">
        <v>2</v>
      </c>
      <c r="D25" s="248"/>
      <c r="E25" s="248"/>
    </row>
    <row r="26" spans="2:6" ht="36">
      <c r="B26" s="249">
        <v>1045</v>
      </c>
      <c r="C26" s="250" t="s">
        <v>124</v>
      </c>
      <c r="D26" s="251"/>
      <c r="E26" s="251"/>
    </row>
    <row r="28" spans="2:6" s="10" customFormat="1">
      <c r="B28" s="716" t="s">
        <v>3</v>
      </c>
      <c r="C28" s="717"/>
      <c r="D28" s="48"/>
      <c r="E28" s="48"/>
    </row>
    <row r="29" spans="2:6" s="10" customFormat="1" ht="74.900000000000006" customHeight="1">
      <c r="B29" s="44" t="s">
        <v>4</v>
      </c>
      <c r="C29" s="226">
        <v>1045</v>
      </c>
      <c r="D29" s="591" t="s">
        <v>182</v>
      </c>
      <c r="E29" s="592"/>
    </row>
    <row r="30" spans="2:6" s="10" customFormat="1">
      <c r="B30" s="44" t="s">
        <v>5</v>
      </c>
      <c r="C30" s="226">
        <v>32001</v>
      </c>
      <c r="D30" s="45" t="s">
        <v>12</v>
      </c>
      <c r="E30" s="45" t="s">
        <v>13</v>
      </c>
    </row>
    <row r="31" spans="2:6" s="10" customFormat="1" ht="54">
      <c r="B31" s="44" t="s">
        <v>6</v>
      </c>
      <c r="C31" s="252" t="s">
        <v>164</v>
      </c>
      <c r="D31" s="638"/>
      <c r="E31" s="638"/>
    </row>
    <row r="32" spans="2:6" s="10" customFormat="1" ht="72">
      <c r="B32" s="44" t="s">
        <v>10</v>
      </c>
      <c r="C32" s="252" t="s">
        <v>165</v>
      </c>
      <c r="D32" s="639"/>
      <c r="E32" s="639"/>
    </row>
    <row r="33" spans="2:6" s="10" customFormat="1" ht="36">
      <c r="B33" s="44" t="s">
        <v>7</v>
      </c>
      <c r="C33" s="252" t="s">
        <v>166</v>
      </c>
      <c r="D33" s="639"/>
      <c r="E33" s="639"/>
    </row>
    <row r="34" spans="2:6" s="10" customFormat="1" ht="54">
      <c r="B34" s="19" t="s">
        <v>167</v>
      </c>
      <c r="C34" s="252" t="s">
        <v>214</v>
      </c>
      <c r="D34" s="639"/>
      <c r="E34" s="639"/>
    </row>
    <row r="35" spans="2:6" s="10" customFormat="1">
      <c r="B35" s="730" t="s">
        <v>0</v>
      </c>
      <c r="C35" s="731"/>
      <c r="D35" s="583"/>
      <c r="E35" s="583"/>
    </row>
    <row r="36" spans="2:6" s="10" customFormat="1" ht="34.950000000000003" customHeight="1">
      <c r="B36" s="735" t="s">
        <v>176</v>
      </c>
      <c r="C36" s="736"/>
      <c r="D36" s="47"/>
      <c r="E36" s="47">
        <v>1</v>
      </c>
    </row>
    <row r="37" spans="2:6" s="10" customFormat="1" ht="34.950000000000003" customHeight="1">
      <c r="B37" s="735" t="s">
        <v>213</v>
      </c>
      <c r="C37" s="736"/>
      <c r="D37" s="47"/>
      <c r="E37" s="47">
        <v>1</v>
      </c>
    </row>
    <row r="38" spans="2:6" s="10" customFormat="1">
      <c r="B38" s="46" t="s">
        <v>8</v>
      </c>
      <c r="C38" s="46"/>
      <c r="D38" s="253">
        <f>+'Հավելված N 3'!D36</f>
        <v>-129825.2</v>
      </c>
      <c r="E38" s="253">
        <f>+'Հավելված N 3'!E36</f>
        <v>-217911.4</v>
      </c>
      <c r="F38" s="254"/>
    </row>
    <row r="39" spans="2:6" ht="9.9499999999999993" customHeight="1"/>
    <row r="40" spans="2:6" s="10" customFormat="1">
      <c r="B40" s="716" t="s">
        <v>3</v>
      </c>
      <c r="C40" s="717"/>
      <c r="D40" s="48"/>
      <c r="E40" s="48"/>
    </row>
    <row r="41" spans="2:6" s="10" customFormat="1" ht="58.4" customHeight="1">
      <c r="B41" s="44" t="s">
        <v>4</v>
      </c>
      <c r="C41" s="226">
        <v>1045</v>
      </c>
      <c r="D41" s="591" t="s">
        <v>133</v>
      </c>
      <c r="E41" s="592"/>
    </row>
    <row r="42" spans="2:6" s="10" customFormat="1">
      <c r="B42" s="44" t="s">
        <v>5</v>
      </c>
      <c r="C42" s="226">
        <v>32004</v>
      </c>
      <c r="D42" s="45" t="s">
        <v>12</v>
      </c>
      <c r="E42" s="45" t="s">
        <v>13</v>
      </c>
    </row>
    <row r="43" spans="2:6" s="10" customFormat="1" ht="54">
      <c r="B43" s="44" t="s">
        <v>6</v>
      </c>
      <c r="C43" s="252" t="s">
        <v>207</v>
      </c>
      <c r="D43" s="638"/>
      <c r="E43" s="638"/>
    </row>
    <row r="44" spans="2:6" s="10" customFormat="1" ht="36">
      <c r="B44" s="44" t="s">
        <v>10</v>
      </c>
      <c r="C44" s="252" t="s">
        <v>208</v>
      </c>
      <c r="D44" s="639"/>
      <c r="E44" s="639"/>
    </row>
    <row r="45" spans="2:6" s="10" customFormat="1" ht="36">
      <c r="B45" s="44" t="s">
        <v>7</v>
      </c>
      <c r="C45" s="252" t="s">
        <v>169</v>
      </c>
      <c r="D45" s="639"/>
      <c r="E45" s="639"/>
    </row>
    <row r="46" spans="2:6" s="10" customFormat="1" ht="54">
      <c r="B46" s="19" t="s">
        <v>167</v>
      </c>
      <c r="C46" s="252" t="s">
        <v>214</v>
      </c>
      <c r="D46" s="639"/>
      <c r="E46" s="639"/>
    </row>
    <row r="47" spans="2:6" s="10" customFormat="1">
      <c r="B47" s="730" t="s">
        <v>0</v>
      </c>
      <c r="C47" s="731"/>
      <c r="D47" s="583"/>
      <c r="E47" s="583"/>
    </row>
    <row r="48" spans="2:6" s="10" customFormat="1">
      <c r="B48" s="735" t="s">
        <v>215</v>
      </c>
      <c r="C48" s="736"/>
      <c r="D48" s="47"/>
      <c r="E48" s="47">
        <v>2</v>
      </c>
    </row>
    <row r="49" spans="2:6" s="10" customFormat="1">
      <c r="B49" s="46" t="s">
        <v>8</v>
      </c>
      <c r="C49" s="46"/>
      <c r="D49" s="253">
        <f>+'Հավելված N 3'!D42</f>
        <v>0</v>
      </c>
      <c r="E49" s="253">
        <f>+'Հավելված N 3'!E42</f>
        <v>60165.1</v>
      </c>
      <c r="F49" s="254"/>
    </row>
    <row r="50" spans="2:6" ht="9.9499999999999993" customHeight="1"/>
    <row r="51" spans="2:6" s="10" customFormat="1">
      <c r="B51" s="716" t="s">
        <v>3</v>
      </c>
      <c r="C51" s="717"/>
      <c r="D51" s="48"/>
      <c r="E51" s="48"/>
    </row>
    <row r="52" spans="2:6" s="10" customFormat="1" ht="58.4" customHeight="1">
      <c r="B52" s="44" t="s">
        <v>4</v>
      </c>
      <c r="C52" s="226">
        <v>1045</v>
      </c>
      <c r="D52" s="591" t="s">
        <v>220</v>
      </c>
      <c r="E52" s="592"/>
    </row>
    <row r="53" spans="2:6" s="10" customFormat="1">
      <c r="B53" s="44" t="s">
        <v>5</v>
      </c>
      <c r="C53" s="226">
        <v>32005</v>
      </c>
      <c r="D53" s="417" t="s">
        <v>12</v>
      </c>
      <c r="E53" s="417" t="s">
        <v>13</v>
      </c>
    </row>
    <row r="54" spans="2:6" s="10" customFormat="1" ht="54">
      <c r="B54" s="44" t="s">
        <v>6</v>
      </c>
      <c r="C54" s="409" t="s">
        <v>687</v>
      </c>
      <c r="D54" s="638"/>
      <c r="E54" s="638"/>
    </row>
    <row r="55" spans="2:6" s="10" customFormat="1" ht="36">
      <c r="B55" s="44" t="s">
        <v>10</v>
      </c>
      <c r="C55" s="409" t="s">
        <v>692</v>
      </c>
      <c r="D55" s="639"/>
      <c r="E55" s="639"/>
    </row>
    <row r="56" spans="2:6" s="10" customFormat="1" ht="36">
      <c r="B56" s="44" t="s">
        <v>7</v>
      </c>
      <c r="C56" s="409" t="s">
        <v>169</v>
      </c>
      <c r="D56" s="639"/>
      <c r="E56" s="639"/>
    </row>
    <row r="57" spans="2:6" s="10" customFormat="1" ht="54">
      <c r="B57" s="19" t="s">
        <v>167</v>
      </c>
      <c r="C57" s="409" t="s">
        <v>214</v>
      </c>
      <c r="D57" s="639"/>
      <c r="E57" s="639"/>
    </row>
    <row r="58" spans="2:6" s="10" customFormat="1">
      <c r="B58" s="730" t="s">
        <v>0</v>
      </c>
      <c r="C58" s="731"/>
      <c r="D58" s="583"/>
      <c r="E58" s="583"/>
    </row>
    <row r="59" spans="2:6" s="10" customFormat="1">
      <c r="B59" s="46" t="s">
        <v>8</v>
      </c>
      <c r="C59" s="46"/>
      <c r="D59" s="253">
        <f>+'Հավելված N 3'!D48</f>
        <v>-59798.9</v>
      </c>
      <c r="E59" s="253">
        <f>+'Հավելված N 3'!E48</f>
        <v>-176098.9</v>
      </c>
      <c r="F59" s="254"/>
    </row>
    <row r="61" spans="2:6" s="10" customFormat="1">
      <c r="B61" s="48" t="s">
        <v>1</v>
      </c>
      <c r="C61" s="48" t="s">
        <v>2</v>
      </c>
      <c r="D61" s="255"/>
      <c r="E61" s="255"/>
    </row>
    <row r="62" spans="2:6" s="10" customFormat="1">
      <c r="B62" s="256">
        <v>1075</v>
      </c>
      <c r="C62" s="44" t="s">
        <v>168</v>
      </c>
      <c r="D62" s="48"/>
      <c r="E62" s="48"/>
    </row>
    <row r="63" spans="2:6" s="10" customFormat="1"/>
    <row r="64" spans="2:6" s="10" customFormat="1">
      <c r="B64" s="716" t="s">
        <v>3</v>
      </c>
      <c r="C64" s="717"/>
      <c r="D64" s="48"/>
      <c r="E64" s="48"/>
    </row>
    <row r="65" spans="2:6" s="10" customFormat="1" ht="58.4" customHeight="1">
      <c r="B65" s="44" t="s">
        <v>4</v>
      </c>
      <c r="C65" s="226">
        <v>1075</v>
      </c>
      <c r="D65" s="591" t="s">
        <v>133</v>
      </c>
      <c r="E65" s="592"/>
    </row>
    <row r="66" spans="2:6" s="10" customFormat="1">
      <c r="B66" s="44" t="s">
        <v>5</v>
      </c>
      <c r="C66" s="226">
        <v>21001</v>
      </c>
      <c r="D66" s="45" t="s">
        <v>12</v>
      </c>
      <c r="E66" s="45" t="s">
        <v>13</v>
      </c>
    </row>
    <row r="67" spans="2:6" s="10" customFormat="1" ht="36">
      <c r="B67" s="49" t="s">
        <v>6</v>
      </c>
      <c r="C67" s="252" t="s">
        <v>216</v>
      </c>
      <c r="D67" s="638"/>
      <c r="E67" s="638"/>
    </row>
    <row r="68" spans="2:6" s="10" customFormat="1" ht="72">
      <c r="B68" s="44" t="s">
        <v>10</v>
      </c>
      <c r="C68" s="252" t="s">
        <v>217</v>
      </c>
      <c r="D68" s="639"/>
      <c r="E68" s="639"/>
    </row>
    <row r="69" spans="2:6" s="10" customFormat="1" ht="36">
      <c r="B69" s="50" t="s">
        <v>7</v>
      </c>
      <c r="C69" s="252" t="s">
        <v>218</v>
      </c>
      <c r="D69" s="639"/>
      <c r="E69" s="639"/>
    </row>
    <row r="70" spans="2:6" s="10" customFormat="1" ht="54">
      <c r="B70" s="19" t="s">
        <v>219</v>
      </c>
      <c r="C70" s="252" t="s">
        <v>127</v>
      </c>
      <c r="D70" s="639"/>
      <c r="E70" s="639"/>
    </row>
    <row r="71" spans="2:6" s="10" customFormat="1">
      <c r="B71" s="730" t="s">
        <v>0</v>
      </c>
      <c r="C71" s="731"/>
      <c r="D71" s="583"/>
      <c r="E71" s="583"/>
    </row>
    <row r="72" spans="2:6" s="10" customFormat="1" ht="36.950000000000003" customHeight="1">
      <c r="B72" s="714" t="s">
        <v>695</v>
      </c>
      <c r="C72" s="715"/>
      <c r="D72" s="47"/>
      <c r="E72" s="47">
        <v>1</v>
      </c>
    </row>
    <row r="73" spans="2:6" s="141" customFormat="1">
      <c r="B73" s="51" t="s">
        <v>8</v>
      </c>
      <c r="C73" s="51"/>
      <c r="D73" s="258">
        <f>+'Հավելված N 3'!D61</f>
        <v>1734</v>
      </c>
      <c r="E73" s="258">
        <f>+'Հավելված N 3'!E61</f>
        <v>4505.7</v>
      </c>
      <c r="F73" s="259"/>
    </row>
    <row r="74" spans="2:6" ht="9.9499999999999993" customHeight="1"/>
    <row r="75" spans="2:6" s="10" customFormat="1">
      <c r="B75" s="716" t="s">
        <v>3</v>
      </c>
      <c r="C75" s="717"/>
      <c r="D75" s="48"/>
      <c r="E75" s="48"/>
    </row>
    <row r="76" spans="2:6" s="10" customFormat="1" ht="58.4" customHeight="1">
      <c r="B76" s="44" t="s">
        <v>4</v>
      </c>
      <c r="C76" s="226">
        <v>1075</v>
      </c>
      <c r="D76" s="591" t="s">
        <v>133</v>
      </c>
      <c r="E76" s="592"/>
    </row>
    <row r="77" spans="2:6" s="10" customFormat="1">
      <c r="B77" s="44" t="s">
        <v>5</v>
      </c>
      <c r="C77" s="226">
        <v>32008</v>
      </c>
      <c r="D77" s="45" t="s">
        <v>12</v>
      </c>
      <c r="E77" s="45" t="s">
        <v>13</v>
      </c>
    </row>
    <row r="78" spans="2:6" s="10" customFormat="1" ht="36">
      <c r="B78" s="49" t="s">
        <v>6</v>
      </c>
      <c r="C78" s="252" t="s">
        <v>284</v>
      </c>
      <c r="D78" s="638"/>
      <c r="E78" s="638"/>
    </row>
    <row r="79" spans="2:6" s="10" customFormat="1" ht="36">
      <c r="B79" s="44" t="s">
        <v>10</v>
      </c>
      <c r="C79" s="252" t="s">
        <v>452</v>
      </c>
      <c r="D79" s="639"/>
      <c r="E79" s="639"/>
    </row>
    <row r="80" spans="2:6" s="10" customFormat="1" ht="36">
      <c r="B80" s="50" t="s">
        <v>7</v>
      </c>
      <c r="C80" s="252" t="s">
        <v>169</v>
      </c>
      <c r="D80" s="639"/>
      <c r="E80" s="639"/>
    </row>
    <row r="81" spans="2:6" s="10" customFormat="1" ht="54">
      <c r="B81" s="19" t="s">
        <v>167</v>
      </c>
      <c r="C81" s="252" t="s">
        <v>231</v>
      </c>
      <c r="D81" s="639"/>
      <c r="E81" s="639"/>
    </row>
    <row r="82" spans="2:6" s="10" customFormat="1">
      <c r="B82" s="730" t="s">
        <v>0</v>
      </c>
      <c r="C82" s="731"/>
      <c r="D82" s="583"/>
      <c r="E82" s="583"/>
    </row>
    <row r="83" spans="2:6" s="10" customFormat="1" ht="18" customHeight="1">
      <c r="B83" s="720" t="s">
        <v>469</v>
      </c>
      <c r="C83" s="721"/>
      <c r="D83" s="47"/>
      <c r="E83" s="47">
        <v>19</v>
      </c>
    </row>
    <row r="84" spans="2:6" s="141" customFormat="1">
      <c r="B84" s="51" t="s">
        <v>8</v>
      </c>
      <c r="C84" s="51"/>
      <c r="D84" s="258">
        <f>+'Հավելված N 3'!D67</f>
        <v>0</v>
      </c>
      <c r="E84" s="258">
        <f>+'Հավելված N 3'!E67</f>
        <v>43600</v>
      </c>
      <c r="F84" s="259"/>
    </row>
    <row r="85" spans="2:6" ht="9.9499999999999993" customHeight="1"/>
    <row r="86" spans="2:6" s="10" customFormat="1">
      <c r="B86" s="716" t="s">
        <v>3</v>
      </c>
      <c r="C86" s="717"/>
      <c r="D86" s="48"/>
      <c r="E86" s="48"/>
    </row>
    <row r="87" spans="2:6" s="10" customFormat="1" ht="58.4" customHeight="1">
      <c r="B87" s="44" t="s">
        <v>4</v>
      </c>
      <c r="C87" s="226">
        <v>1075</v>
      </c>
      <c r="D87" s="591" t="s">
        <v>133</v>
      </c>
      <c r="E87" s="592"/>
    </row>
    <row r="88" spans="2:6" s="10" customFormat="1">
      <c r="B88" s="44" t="s">
        <v>5</v>
      </c>
      <c r="C88" s="226">
        <v>32009</v>
      </c>
      <c r="D88" s="45" t="s">
        <v>12</v>
      </c>
      <c r="E88" s="45" t="s">
        <v>13</v>
      </c>
    </row>
    <row r="89" spans="2:6" s="10" customFormat="1" ht="54">
      <c r="B89" s="49" t="s">
        <v>6</v>
      </c>
      <c r="C89" s="252" t="s">
        <v>453</v>
      </c>
      <c r="D89" s="638"/>
      <c r="E89" s="638"/>
    </row>
    <row r="90" spans="2:6" s="10" customFormat="1" ht="36">
      <c r="B90" s="44" t="s">
        <v>10</v>
      </c>
      <c r="C90" s="252" t="s">
        <v>470</v>
      </c>
      <c r="D90" s="639"/>
      <c r="E90" s="639"/>
    </row>
    <row r="91" spans="2:6" s="10" customFormat="1" ht="36">
      <c r="B91" s="50" t="s">
        <v>7</v>
      </c>
      <c r="C91" s="252" t="s">
        <v>169</v>
      </c>
      <c r="D91" s="639"/>
      <c r="E91" s="639"/>
    </row>
    <row r="92" spans="2:6" s="10" customFormat="1" ht="54">
      <c r="B92" s="19" t="s">
        <v>167</v>
      </c>
      <c r="C92" s="252" t="s">
        <v>471</v>
      </c>
      <c r="D92" s="639"/>
      <c r="E92" s="639"/>
    </row>
    <row r="93" spans="2:6" s="10" customFormat="1">
      <c r="B93" s="730" t="s">
        <v>0</v>
      </c>
      <c r="C93" s="731"/>
      <c r="D93" s="583"/>
      <c r="E93" s="583"/>
    </row>
    <row r="94" spans="2:6" s="10" customFormat="1" ht="18" customHeight="1">
      <c r="B94" s="714" t="s">
        <v>472</v>
      </c>
      <c r="C94" s="715"/>
      <c r="D94" s="47"/>
      <c r="E94" s="47">
        <v>1</v>
      </c>
    </row>
    <row r="95" spans="2:6" s="141" customFormat="1">
      <c r="B95" s="51" t="s">
        <v>8</v>
      </c>
      <c r="C95" s="51"/>
      <c r="D95" s="258">
        <f>+'Հավելված N 3'!D73</f>
        <v>0</v>
      </c>
      <c r="E95" s="258">
        <f>+'Հավելված N 3'!E73</f>
        <v>11381.099999999999</v>
      </c>
      <c r="F95" s="259"/>
    </row>
    <row r="96" spans="2:6" s="10" customFormat="1"/>
    <row r="97" spans="2:6" s="10" customFormat="1">
      <c r="B97" s="48" t="s">
        <v>1</v>
      </c>
      <c r="C97" s="48" t="s">
        <v>2</v>
      </c>
      <c r="D97" s="255"/>
      <c r="E97" s="255"/>
    </row>
    <row r="98" spans="2:6" s="10" customFormat="1" ht="36">
      <c r="B98" s="256">
        <v>1111</v>
      </c>
      <c r="C98" s="44" t="s">
        <v>605</v>
      </c>
      <c r="D98" s="48"/>
      <c r="E98" s="48"/>
    </row>
    <row r="99" spans="2:6" s="10" customFormat="1"/>
    <row r="100" spans="2:6" s="10" customFormat="1">
      <c r="B100" s="716" t="s">
        <v>3</v>
      </c>
      <c r="C100" s="717"/>
      <c r="D100" s="48"/>
      <c r="E100" s="48"/>
    </row>
    <row r="101" spans="2:6" s="10" customFormat="1" ht="58.4" customHeight="1">
      <c r="B101" s="44" t="s">
        <v>4</v>
      </c>
      <c r="C101" s="226">
        <v>1111</v>
      </c>
      <c r="D101" s="591" t="s">
        <v>220</v>
      </c>
      <c r="E101" s="592"/>
    </row>
    <row r="102" spans="2:6" s="10" customFormat="1">
      <c r="B102" s="44" t="s">
        <v>5</v>
      </c>
      <c r="C102" s="226">
        <v>32001</v>
      </c>
      <c r="D102" s="369" t="s">
        <v>12</v>
      </c>
      <c r="E102" s="369" t="s">
        <v>13</v>
      </c>
    </row>
    <row r="103" spans="2:6" s="10" customFormat="1" ht="54">
      <c r="B103" s="49" t="s">
        <v>6</v>
      </c>
      <c r="C103" s="252" t="s">
        <v>649</v>
      </c>
      <c r="D103" s="638"/>
      <c r="E103" s="638"/>
    </row>
    <row r="104" spans="2:6" s="10" customFormat="1" ht="54">
      <c r="B104" s="44" t="s">
        <v>10</v>
      </c>
      <c r="C104" s="252" t="s">
        <v>650</v>
      </c>
      <c r="D104" s="639"/>
      <c r="E104" s="639"/>
    </row>
    <row r="105" spans="2:6" s="10" customFormat="1" ht="36">
      <c r="B105" s="50" t="s">
        <v>7</v>
      </c>
      <c r="C105" s="252" t="s">
        <v>166</v>
      </c>
      <c r="D105" s="639"/>
      <c r="E105" s="639"/>
    </row>
    <row r="106" spans="2:6" s="10" customFormat="1" ht="72">
      <c r="B106" s="19" t="s">
        <v>474</v>
      </c>
      <c r="C106" s="226" t="s">
        <v>651</v>
      </c>
      <c r="D106" s="639"/>
      <c r="E106" s="639"/>
    </row>
    <row r="107" spans="2:6" s="10" customFormat="1">
      <c r="B107" s="730" t="s">
        <v>0</v>
      </c>
      <c r="C107" s="731"/>
      <c r="D107" s="583"/>
      <c r="E107" s="583"/>
    </row>
    <row r="108" spans="2:6" s="141" customFormat="1">
      <c r="B108" s="51" t="s">
        <v>8</v>
      </c>
      <c r="C108" s="51"/>
      <c r="D108" s="258">
        <f>+'Հավելված N 3'!D86</f>
        <v>-103032.59999999999</v>
      </c>
      <c r="E108" s="258">
        <f>+'Հավելված N 3'!E86</f>
        <v>-206065.19999999998</v>
      </c>
      <c r="F108" s="259"/>
    </row>
    <row r="110" spans="2:6" s="10" customFormat="1">
      <c r="B110" s="48" t="s">
        <v>1</v>
      </c>
      <c r="C110" s="48" t="s">
        <v>2</v>
      </c>
      <c r="D110" s="255"/>
      <c r="E110" s="255"/>
    </row>
    <row r="111" spans="2:6" s="10" customFormat="1">
      <c r="B111" s="256">
        <v>1124</v>
      </c>
      <c r="C111" s="44" t="s">
        <v>260</v>
      </c>
      <c r="D111" s="48"/>
      <c r="E111" s="48"/>
    </row>
    <row r="112" spans="2:6" s="10" customFormat="1"/>
    <row r="113" spans="2:6" s="10" customFormat="1">
      <c r="B113" s="716" t="s">
        <v>3</v>
      </c>
      <c r="C113" s="717"/>
      <c r="D113" s="48"/>
      <c r="E113" s="48"/>
    </row>
    <row r="114" spans="2:6" s="10" customFormat="1" ht="58.4" customHeight="1">
      <c r="B114" s="44" t="s">
        <v>4</v>
      </c>
      <c r="C114" s="226">
        <v>1124</v>
      </c>
      <c r="D114" s="591" t="s">
        <v>133</v>
      </c>
      <c r="E114" s="592"/>
    </row>
    <row r="115" spans="2:6" s="10" customFormat="1">
      <c r="B115" s="44" t="s">
        <v>5</v>
      </c>
      <c r="C115" s="226">
        <v>32001</v>
      </c>
      <c r="D115" s="45" t="s">
        <v>12</v>
      </c>
      <c r="E115" s="45" t="s">
        <v>13</v>
      </c>
    </row>
    <row r="116" spans="2:6" s="10" customFormat="1" ht="36">
      <c r="B116" s="49" t="s">
        <v>6</v>
      </c>
      <c r="C116" s="252" t="s">
        <v>473</v>
      </c>
      <c r="D116" s="638"/>
      <c r="E116" s="638"/>
    </row>
    <row r="117" spans="2:6" s="10" customFormat="1" ht="36">
      <c r="B117" s="44" t="s">
        <v>10</v>
      </c>
      <c r="C117" s="252" t="s">
        <v>473</v>
      </c>
      <c r="D117" s="639"/>
      <c r="E117" s="639"/>
    </row>
    <row r="118" spans="2:6" s="10" customFormat="1" ht="36">
      <c r="B118" s="50" t="s">
        <v>7</v>
      </c>
      <c r="C118" s="252" t="s">
        <v>166</v>
      </c>
      <c r="D118" s="639"/>
      <c r="E118" s="639"/>
    </row>
    <row r="119" spans="2:6" s="10" customFormat="1" ht="72">
      <c r="B119" s="19" t="s">
        <v>474</v>
      </c>
      <c r="C119" s="226" t="s">
        <v>475</v>
      </c>
      <c r="D119" s="639"/>
      <c r="E119" s="639"/>
    </row>
    <row r="120" spans="2:6" s="10" customFormat="1">
      <c r="B120" s="730" t="s">
        <v>0</v>
      </c>
      <c r="C120" s="731"/>
      <c r="D120" s="583"/>
      <c r="E120" s="583"/>
    </row>
    <row r="121" spans="2:6" s="10" customFormat="1">
      <c r="B121" s="714" t="s">
        <v>476</v>
      </c>
      <c r="C121" s="715"/>
      <c r="D121" s="47"/>
      <c r="E121" s="47">
        <v>2</v>
      </c>
    </row>
    <row r="122" spans="2:6" s="141" customFormat="1">
      <c r="B122" s="51" t="s">
        <v>8</v>
      </c>
      <c r="C122" s="51"/>
      <c r="D122" s="258">
        <f>+'Հավելված N 3'!D99</f>
        <v>0</v>
      </c>
      <c r="E122" s="258">
        <f>+'Հավելված N 3'!E99</f>
        <v>43800</v>
      </c>
      <c r="F122" s="259"/>
    </row>
    <row r="123" spans="2:6" ht="9.9499999999999993" customHeight="1"/>
    <row r="124" spans="2:6" s="10" customFormat="1">
      <c r="B124" s="716" t="s">
        <v>3</v>
      </c>
      <c r="C124" s="717"/>
      <c r="D124" s="48"/>
      <c r="E124" s="48"/>
    </row>
    <row r="125" spans="2:6" s="10" customFormat="1" ht="58.4" customHeight="1">
      <c r="B125" s="44" t="s">
        <v>4</v>
      </c>
      <c r="C125" s="226">
        <v>1124</v>
      </c>
      <c r="D125" s="591" t="s">
        <v>133</v>
      </c>
      <c r="E125" s="592"/>
    </row>
    <row r="126" spans="2:6" s="10" customFormat="1">
      <c r="B126" s="44" t="s">
        <v>5</v>
      </c>
      <c r="C126" s="226">
        <v>32002</v>
      </c>
      <c r="D126" s="45" t="s">
        <v>12</v>
      </c>
      <c r="E126" s="45" t="s">
        <v>13</v>
      </c>
    </row>
    <row r="127" spans="2:6" s="10" customFormat="1" ht="36">
      <c r="B127" s="49" t="s">
        <v>6</v>
      </c>
      <c r="C127" s="252" t="s">
        <v>477</v>
      </c>
      <c r="D127" s="638"/>
      <c r="E127" s="638"/>
    </row>
    <row r="128" spans="2:6" s="10" customFormat="1" ht="72">
      <c r="B128" s="44" t="s">
        <v>10</v>
      </c>
      <c r="C128" s="252" t="s">
        <v>478</v>
      </c>
      <c r="D128" s="639"/>
      <c r="E128" s="639"/>
    </row>
    <row r="129" spans="2:6" s="10" customFormat="1" ht="36">
      <c r="B129" s="50" t="s">
        <v>7</v>
      </c>
      <c r="C129" s="252" t="s">
        <v>169</v>
      </c>
      <c r="D129" s="639"/>
      <c r="E129" s="639"/>
    </row>
    <row r="130" spans="2:6" s="10" customFormat="1" ht="54">
      <c r="B130" s="19" t="s">
        <v>167</v>
      </c>
      <c r="C130" s="226" t="s">
        <v>475</v>
      </c>
      <c r="D130" s="639"/>
      <c r="E130" s="639"/>
    </row>
    <row r="131" spans="2:6" s="10" customFormat="1">
      <c r="B131" s="730" t="s">
        <v>0</v>
      </c>
      <c r="C131" s="731"/>
      <c r="D131" s="583"/>
      <c r="E131" s="583"/>
    </row>
    <row r="132" spans="2:6" s="10" customFormat="1" ht="18" customHeight="1">
      <c r="B132" s="720" t="s">
        <v>479</v>
      </c>
      <c r="C132" s="721"/>
      <c r="D132" s="47"/>
      <c r="E132" s="47">
        <v>1</v>
      </c>
    </row>
    <row r="133" spans="2:6" s="10" customFormat="1" ht="37.1" customHeight="1">
      <c r="B133" s="720" t="s">
        <v>213</v>
      </c>
      <c r="C133" s="721"/>
      <c r="D133" s="47"/>
      <c r="E133" s="263">
        <v>1</v>
      </c>
    </row>
    <row r="134" spans="2:6" s="141" customFormat="1">
      <c r="B134" s="51" t="s">
        <v>8</v>
      </c>
      <c r="C134" s="51"/>
      <c r="D134" s="258">
        <f>+'Հավելված N 3'!D105</f>
        <v>0</v>
      </c>
      <c r="E134" s="258">
        <f>+'Հավելված N 3'!E105</f>
        <v>59833.8</v>
      </c>
      <c r="F134" s="259"/>
    </row>
    <row r="136" spans="2:6" s="10" customFormat="1">
      <c r="B136" s="48" t="s">
        <v>1</v>
      </c>
      <c r="C136" s="48" t="s">
        <v>2</v>
      </c>
      <c r="D136" s="255"/>
      <c r="E136" s="255"/>
    </row>
    <row r="137" spans="2:6" s="10" customFormat="1">
      <c r="B137" s="256">
        <v>1146</v>
      </c>
      <c r="C137" s="412" t="s">
        <v>661</v>
      </c>
      <c r="D137" s="48"/>
      <c r="E137" s="48"/>
    </row>
    <row r="138" spans="2:6" s="10" customFormat="1"/>
    <row r="139" spans="2:6" s="10" customFormat="1">
      <c r="B139" s="716" t="s">
        <v>3</v>
      </c>
      <c r="C139" s="717"/>
      <c r="D139" s="48"/>
      <c r="E139" s="48"/>
    </row>
    <row r="140" spans="2:6" s="10" customFormat="1" ht="73.099999999999994" customHeight="1">
      <c r="B140" s="44" t="s">
        <v>4</v>
      </c>
      <c r="C140" s="395">
        <v>1146</v>
      </c>
      <c r="D140" s="591" t="s">
        <v>182</v>
      </c>
      <c r="E140" s="592"/>
    </row>
    <row r="141" spans="2:6" s="10" customFormat="1">
      <c r="B141" s="44" t="s">
        <v>5</v>
      </c>
      <c r="C141" s="395">
        <v>12010</v>
      </c>
      <c r="D141" s="369" t="s">
        <v>12</v>
      </c>
      <c r="E141" s="369" t="s">
        <v>13</v>
      </c>
    </row>
    <row r="142" spans="2:6" s="10" customFormat="1" ht="36">
      <c r="B142" s="49" t="s">
        <v>6</v>
      </c>
      <c r="C142" s="409" t="s">
        <v>662</v>
      </c>
      <c r="D142" s="638"/>
      <c r="E142" s="638"/>
    </row>
    <row r="143" spans="2:6" s="10" customFormat="1" ht="36">
      <c r="B143" s="44" t="s">
        <v>10</v>
      </c>
      <c r="C143" s="409" t="s">
        <v>663</v>
      </c>
      <c r="D143" s="639"/>
      <c r="E143" s="639"/>
    </row>
    <row r="144" spans="2:6" s="10" customFormat="1" ht="36">
      <c r="B144" s="50" t="s">
        <v>7</v>
      </c>
      <c r="C144" s="411" t="s">
        <v>664</v>
      </c>
      <c r="D144" s="639"/>
      <c r="E144" s="639"/>
    </row>
    <row r="145" spans="2:6" s="10" customFormat="1" ht="54">
      <c r="B145" s="386" t="s">
        <v>666</v>
      </c>
      <c r="C145" s="411" t="s">
        <v>665</v>
      </c>
      <c r="D145" s="639"/>
      <c r="E145" s="639"/>
    </row>
    <row r="146" spans="2:6" s="10" customFormat="1">
      <c r="B146" s="730" t="s">
        <v>0</v>
      </c>
      <c r="C146" s="731"/>
      <c r="D146" s="583"/>
      <c r="E146" s="583"/>
    </row>
    <row r="147" spans="2:6" s="10" customFormat="1" ht="18" customHeight="1">
      <c r="B147" s="720" t="s">
        <v>673</v>
      </c>
      <c r="C147" s="721"/>
      <c r="D147" s="47">
        <v>1</v>
      </c>
      <c r="E147" s="47">
        <v>1</v>
      </c>
    </row>
    <row r="148" spans="2:6" s="141" customFormat="1">
      <c r="B148" s="51" t="s">
        <v>8</v>
      </c>
      <c r="C148" s="51"/>
      <c r="D148" s="258">
        <f>+'Հավելված N 3'!D118</f>
        <v>-857210.29999999993</v>
      </c>
      <c r="E148" s="258">
        <f>+'Հավելված N 3'!E118</f>
        <v>-1467324.9</v>
      </c>
      <c r="F148" s="259"/>
    </row>
    <row r="150" spans="2:6">
      <c r="B150" s="55" t="s">
        <v>1</v>
      </c>
      <c r="C150" s="732" t="s">
        <v>2</v>
      </c>
      <c r="D150" s="733"/>
      <c r="E150" s="734"/>
    </row>
    <row r="151" spans="2:6">
      <c r="B151" s="256">
        <v>1148</v>
      </c>
      <c r="C151" s="52" t="s">
        <v>458</v>
      </c>
      <c r="D151" s="55"/>
      <c r="E151" s="55"/>
    </row>
    <row r="153" spans="2:6" s="10" customFormat="1">
      <c r="B153" s="716" t="s">
        <v>3</v>
      </c>
      <c r="C153" s="717"/>
      <c r="D153" s="48"/>
      <c r="E153" s="48"/>
    </row>
    <row r="154" spans="2:6" s="10" customFormat="1" ht="58.4" customHeight="1">
      <c r="B154" s="44" t="s">
        <v>4</v>
      </c>
      <c r="C154" s="226">
        <v>1148</v>
      </c>
      <c r="D154" s="724" t="s">
        <v>133</v>
      </c>
      <c r="E154" s="725"/>
    </row>
    <row r="155" spans="2:6" s="10" customFormat="1">
      <c r="B155" s="44" t="s">
        <v>5</v>
      </c>
      <c r="C155" s="226">
        <v>32004</v>
      </c>
      <c r="D155" s="45" t="s">
        <v>12</v>
      </c>
      <c r="E155" s="45" t="s">
        <v>13</v>
      </c>
    </row>
    <row r="156" spans="2:6" s="10" customFormat="1" ht="36">
      <c r="B156" s="49" t="s">
        <v>6</v>
      </c>
      <c r="C156" s="252" t="s">
        <v>544</v>
      </c>
      <c r="D156" s="638"/>
      <c r="E156" s="638"/>
    </row>
    <row r="157" spans="2:6" s="10" customFormat="1" ht="54">
      <c r="B157" s="44" t="s">
        <v>10</v>
      </c>
      <c r="C157" s="252" t="s">
        <v>480</v>
      </c>
      <c r="D157" s="639"/>
      <c r="E157" s="639"/>
    </row>
    <row r="158" spans="2:6" s="10" customFormat="1" ht="36">
      <c r="B158" s="50" t="s">
        <v>7</v>
      </c>
      <c r="C158" s="252" t="s">
        <v>169</v>
      </c>
      <c r="D158" s="639"/>
      <c r="E158" s="639"/>
    </row>
    <row r="159" spans="2:6" s="10" customFormat="1" ht="73.099999999999994" customHeight="1">
      <c r="B159" s="19" t="s">
        <v>170</v>
      </c>
      <c r="C159" s="252" t="s">
        <v>481</v>
      </c>
      <c r="D159" s="639"/>
      <c r="E159" s="639"/>
    </row>
    <row r="160" spans="2:6" s="10" customFormat="1">
      <c r="B160" s="730" t="s">
        <v>0</v>
      </c>
      <c r="C160" s="731"/>
      <c r="D160" s="583"/>
      <c r="E160" s="583"/>
    </row>
    <row r="161" spans="2:6" s="10" customFormat="1" ht="16.95" customHeight="1">
      <c r="B161" s="720" t="s">
        <v>482</v>
      </c>
      <c r="C161" s="721"/>
      <c r="D161" s="47"/>
      <c r="E161" s="263">
        <v>32</v>
      </c>
    </row>
    <row r="162" spans="2:6" s="141" customFormat="1">
      <c r="B162" s="51" t="s">
        <v>8</v>
      </c>
      <c r="C162" s="51"/>
      <c r="D162" s="258">
        <f>+'Հավելված N 3'!D131</f>
        <v>0</v>
      </c>
      <c r="E162" s="258">
        <f>+'Հավելված N 3'!E131</f>
        <v>26940</v>
      </c>
      <c r="F162" s="259"/>
    </row>
    <row r="164" spans="2:6" s="10" customFormat="1">
      <c r="B164" s="48" t="s">
        <v>1</v>
      </c>
      <c r="C164" s="48" t="s">
        <v>2</v>
      </c>
      <c r="D164" s="255"/>
      <c r="E164" s="255"/>
    </row>
    <row r="165" spans="2:6" s="10" customFormat="1">
      <c r="B165" s="256">
        <v>1163</v>
      </c>
      <c r="C165" s="408" t="s">
        <v>609</v>
      </c>
      <c r="D165" s="48"/>
      <c r="E165" s="48"/>
    </row>
    <row r="166" spans="2:6" s="10" customFormat="1"/>
    <row r="167" spans="2:6" s="10" customFormat="1">
      <c r="B167" s="716" t="s">
        <v>3</v>
      </c>
      <c r="C167" s="717"/>
      <c r="D167" s="48"/>
      <c r="E167" s="48"/>
    </row>
    <row r="168" spans="2:6" s="10" customFormat="1" ht="58.4" customHeight="1">
      <c r="B168" s="44" t="s">
        <v>4</v>
      </c>
      <c r="C168" s="395">
        <v>1163</v>
      </c>
      <c r="D168" s="591" t="s">
        <v>133</v>
      </c>
      <c r="E168" s="592"/>
    </row>
    <row r="169" spans="2:6" s="10" customFormat="1">
      <c r="B169" s="44" t="s">
        <v>5</v>
      </c>
      <c r="C169" s="409">
        <v>12001</v>
      </c>
      <c r="D169" s="369" t="s">
        <v>12</v>
      </c>
      <c r="E169" s="369" t="s">
        <v>13</v>
      </c>
    </row>
    <row r="170" spans="2:6" s="10" customFormat="1" ht="36">
      <c r="B170" s="49" t="s">
        <v>6</v>
      </c>
      <c r="C170" s="409" t="s">
        <v>645</v>
      </c>
      <c r="D170" s="638"/>
      <c r="E170" s="638"/>
    </row>
    <row r="171" spans="2:6" s="10" customFormat="1" ht="36">
      <c r="B171" s="44" t="s">
        <v>10</v>
      </c>
      <c r="C171" s="409" t="s">
        <v>646</v>
      </c>
      <c r="D171" s="639"/>
      <c r="E171" s="639"/>
    </row>
    <row r="172" spans="2:6" s="10" customFormat="1" ht="36">
      <c r="B172" s="50" t="s">
        <v>7</v>
      </c>
      <c r="C172" s="409" t="s">
        <v>639</v>
      </c>
      <c r="D172" s="639"/>
      <c r="E172" s="639"/>
    </row>
    <row r="173" spans="2:6" s="10" customFormat="1" ht="54">
      <c r="B173" s="374" t="s">
        <v>653</v>
      </c>
      <c r="C173" s="409" t="s">
        <v>652</v>
      </c>
      <c r="D173" s="639"/>
      <c r="E173" s="639"/>
    </row>
    <row r="174" spans="2:6" s="10" customFormat="1">
      <c r="B174" s="730" t="s">
        <v>0</v>
      </c>
      <c r="C174" s="731"/>
      <c r="D174" s="583"/>
      <c r="E174" s="583"/>
    </row>
    <row r="175" spans="2:6" s="10" customFormat="1">
      <c r="B175" s="714" t="s">
        <v>654</v>
      </c>
      <c r="C175" s="715"/>
      <c r="D175" s="47"/>
      <c r="E175" s="47">
        <v>1</v>
      </c>
    </row>
    <row r="176" spans="2:6" s="141" customFormat="1">
      <c r="B176" s="51" t="s">
        <v>8</v>
      </c>
      <c r="C176" s="51"/>
      <c r="D176" s="258">
        <f>+'Հավելված N 3'!D144</f>
        <v>0</v>
      </c>
      <c r="E176" s="258">
        <f>+'Հավելված N 3'!E144</f>
        <v>14688</v>
      </c>
      <c r="F176" s="259"/>
    </row>
    <row r="177" spans="2:6" ht="9.9499999999999993" customHeight="1"/>
    <row r="178" spans="2:6" s="10" customFormat="1">
      <c r="B178" s="716" t="s">
        <v>3</v>
      </c>
      <c r="C178" s="717"/>
      <c r="D178" s="48"/>
      <c r="E178" s="48"/>
    </row>
    <row r="179" spans="2:6" s="10" customFormat="1" ht="58.4" customHeight="1">
      <c r="B179" s="44" t="s">
        <v>4</v>
      </c>
      <c r="C179" s="395">
        <v>1163</v>
      </c>
      <c r="D179" s="591" t="s">
        <v>220</v>
      </c>
      <c r="E179" s="592"/>
    </row>
    <row r="180" spans="2:6" s="10" customFormat="1">
      <c r="B180" s="44" t="s">
        <v>5</v>
      </c>
      <c r="C180" s="395">
        <v>32002</v>
      </c>
      <c r="D180" s="369" t="s">
        <v>12</v>
      </c>
      <c r="E180" s="369" t="s">
        <v>13</v>
      </c>
    </row>
    <row r="181" spans="2:6" s="10" customFormat="1" ht="36">
      <c r="B181" s="49" t="s">
        <v>6</v>
      </c>
      <c r="C181" s="409" t="s">
        <v>581</v>
      </c>
      <c r="D181" s="638"/>
      <c r="E181" s="638"/>
    </row>
    <row r="182" spans="2:6" s="10" customFormat="1" ht="36">
      <c r="B182" s="44" t="s">
        <v>10</v>
      </c>
      <c r="C182" s="409" t="s">
        <v>647</v>
      </c>
      <c r="D182" s="639"/>
      <c r="E182" s="639"/>
    </row>
    <row r="183" spans="2:6" s="10" customFormat="1" ht="36">
      <c r="B183" s="50" t="s">
        <v>7</v>
      </c>
      <c r="C183" s="409" t="s">
        <v>655</v>
      </c>
      <c r="D183" s="639"/>
      <c r="E183" s="639"/>
    </row>
    <row r="184" spans="2:6" s="10" customFormat="1" ht="54">
      <c r="B184" s="19" t="s">
        <v>167</v>
      </c>
      <c r="C184" s="409" t="s">
        <v>656</v>
      </c>
      <c r="D184" s="639"/>
      <c r="E184" s="639"/>
    </row>
    <row r="185" spans="2:6" s="10" customFormat="1">
      <c r="B185" s="730" t="s">
        <v>0</v>
      </c>
      <c r="C185" s="731"/>
      <c r="D185" s="583"/>
      <c r="E185" s="583"/>
    </row>
    <row r="186" spans="2:6" s="10" customFormat="1" ht="36.549999999999997" customHeight="1">
      <c r="B186" s="714" t="s">
        <v>657</v>
      </c>
      <c r="C186" s="715"/>
      <c r="D186" s="368"/>
      <c r="E186" s="410">
        <v>-1</v>
      </c>
    </row>
    <row r="187" spans="2:6" s="141" customFormat="1">
      <c r="B187" s="51" t="s">
        <v>8</v>
      </c>
      <c r="C187" s="51"/>
      <c r="D187" s="258">
        <f>+'Հավելված N 3'!D150</f>
        <v>-201678.95</v>
      </c>
      <c r="E187" s="258">
        <f>+'Հավելված N 3'!E150</f>
        <v>-403357.9</v>
      </c>
      <c r="F187" s="259"/>
    </row>
    <row r="188" spans="2:6" s="10" customFormat="1"/>
    <row r="189" spans="2:6">
      <c r="B189" s="55" t="s">
        <v>1</v>
      </c>
      <c r="C189" s="732" t="s">
        <v>2</v>
      </c>
      <c r="D189" s="733"/>
      <c r="E189" s="734"/>
    </row>
    <row r="190" spans="2:6">
      <c r="B190" s="256">
        <v>1168</v>
      </c>
      <c r="C190" s="52" t="s">
        <v>171</v>
      </c>
      <c r="D190" s="55"/>
      <c r="E190" s="55"/>
    </row>
    <row r="192" spans="2:6" s="10" customFormat="1">
      <c r="B192" s="716" t="s">
        <v>3</v>
      </c>
      <c r="C192" s="717"/>
      <c r="D192" s="48"/>
      <c r="E192" s="48"/>
    </row>
    <row r="193" spans="2:6" s="10" customFormat="1" ht="58.4" customHeight="1">
      <c r="B193" s="44" t="s">
        <v>4</v>
      </c>
      <c r="C193" s="226">
        <v>1168</v>
      </c>
      <c r="D193" s="724" t="s">
        <v>133</v>
      </c>
      <c r="E193" s="725"/>
    </row>
    <row r="194" spans="2:6" s="10" customFormat="1">
      <c r="B194" s="44" t="s">
        <v>5</v>
      </c>
      <c r="C194" s="226">
        <v>32007</v>
      </c>
      <c r="D194" s="45" t="s">
        <v>12</v>
      </c>
      <c r="E194" s="45" t="s">
        <v>13</v>
      </c>
    </row>
    <row r="195" spans="2:6" s="10" customFormat="1" ht="36">
      <c r="B195" s="49" t="s">
        <v>6</v>
      </c>
      <c r="C195" s="252" t="s">
        <v>221</v>
      </c>
      <c r="D195" s="638"/>
      <c r="E195" s="638"/>
    </row>
    <row r="196" spans="2:6" s="10" customFormat="1" ht="36">
      <c r="B196" s="44" t="s">
        <v>10</v>
      </c>
      <c r="C196" s="252" t="s">
        <v>222</v>
      </c>
      <c r="D196" s="639"/>
      <c r="E196" s="639"/>
    </row>
    <row r="197" spans="2:6" s="10" customFormat="1" ht="36">
      <c r="B197" s="50" t="s">
        <v>7</v>
      </c>
      <c r="C197" s="252" t="s">
        <v>166</v>
      </c>
      <c r="D197" s="639"/>
      <c r="E197" s="639"/>
    </row>
    <row r="198" spans="2:6" s="10" customFormat="1" ht="54">
      <c r="B198" s="19" t="s">
        <v>170</v>
      </c>
      <c r="C198" s="252" t="s">
        <v>484</v>
      </c>
      <c r="D198" s="639"/>
      <c r="E198" s="639"/>
    </row>
    <row r="199" spans="2:6" s="10" customFormat="1">
      <c r="B199" s="730" t="s">
        <v>0</v>
      </c>
      <c r="C199" s="731"/>
      <c r="D199" s="583"/>
      <c r="E199" s="583"/>
    </row>
    <row r="200" spans="2:6" s="10" customFormat="1" ht="16.95" customHeight="1">
      <c r="B200" s="720" t="s">
        <v>223</v>
      </c>
      <c r="C200" s="721"/>
      <c r="D200" s="257"/>
      <c r="E200" s="257">
        <v>2</v>
      </c>
    </row>
    <row r="201" spans="2:6" s="10" customFormat="1" ht="37.65" customHeight="1">
      <c r="B201" s="720" t="s">
        <v>483</v>
      </c>
      <c r="C201" s="721"/>
      <c r="D201" s="270"/>
      <c r="E201" s="270">
        <v>1</v>
      </c>
    </row>
    <row r="202" spans="2:6" s="141" customFormat="1">
      <c r="B202" s="51" t="s">
        <v>8</v>
      </c>
      <c r="C202" s="51"/>
      <c r="D202" s="258">
        <f>+'Հավելված N 3'!D163</f>
        <v>0</v>
      </c>
      <c r="E202" s="258">
        <f>+'Հավելված N 3'!E163</f>
        <v>16227</v>
      </c>
      <c r="F202" s="259"/>
    </row>
    <row r="204" spans="2:6" ht="50.75">
      <c r="B204" s="54" t="s">
        <v>95</v>
      </c>
      <c r="C204" s="732" t="s">
        <v>2</v>
      </c>
      <c r="D204" s="733"/>
      <c r="E204" s="734"/>
    </row>
    <row r="205" spans="2:6">
      <c r="B205" s="256">
        <v>1183</v>
      </c>
      <c r="C205" s="52" t="s">
        <v>172</v>
      </c>
      <c r="D205" s="52"/>
      <c r="E205" s="52"/>
    </row>
    <row r="207" spans="2:6">
      <c r="B207" s="718" t="s">
        <v>3</v>
      </c>
      <c r="C207" s="719"/>
      <c r="D207" s="261"/>
      <c r="E207" s="261"/>
    </row>
    <row r="208" spans="2:6" s="10" customFormat="1" ht="58.4" customHeight="1">
      <c r="B208" s="44" t="s">
        <v>46</v>
      </c>
      <c r="C208" s="226">
        <v>1183</v>
      </c>
      <c r="D208" s="724" t="s">
        <v>133</v>
      </c>
      <c r="E208" s="725"/>
    </row>
    <row r="209" spans="2:6">
      <c r="B209" s="56" t="s">
        <v>47</v>
      </c>
      <c r="C209" s="226">
        <v>32001</v>
      </c>
      <c r="D209" s="362" t="s">
        <v>12</v>
      </c>
      <c r="E209" s="362" t="s">
        <v>13</v>
      </c>
    </row>
    <row r="210" spans="2:6" ht="36">
      <c r="B210" s="56" t="s">
        <v>48</v>
      </c>
      <c r="C210" s="252" t="s">
        <v>529</v>
      </c>
      <c r="D210" s="726"/>
      <c r="E210" s="726"/>
    </row>
    <row r="211" spans="2:6" ht="75" customHeight="1">
      <c r="B211" s="56" t="s">
        <v>49</v>
      </c>
      <c r="C211" s="252" t="s">
        <v>535</v>
      </c>
      <c r="D211" s="727"/>
      <c r="E211" s="727"/>
    </row>
    <row r="212" spans="2:6" ht="36">
      <c r="B212" s="56" t="s">
        <v>50</v>
      </c>
      <c r="C212" s="262" t="s">
        <v>166</v>
      </c>
      <c r="D212" s="727"/>
      <c r="E212" s="727"/>
    </row>
    <row r="213" spans="2:6" ht="72" customHeight="1">
      <c r="B213" s="56" t="s">
        <v>174</v>
      </c>
      <c r="C213" s="262" t="s">
        <v>173</v>
      </c>
      <c r="D213" s="727"/>
      <c r="E213" s="727"/>
    </row>
    <row r="214" spans="2:6">
      <c r="B214" s="729" t="s">
        <v>51</v>
      </c>
      <c r="C214" s="729"/>
      <c r="D214" s="728"/>
      <c r="E214" s="728"/>
    </row>
    <row r="215" spans="2:6" ht="17.45" customHeight="1">
      <c r="B215" s="720" t="s">
        <v>472</v>
      </c>
      <c r="C215" s="721"/>
      <c r="D215" s="264"/>
      <c r="E215" s="264">
        <v>2</v>
      </c>
    </row>
    <row r="216" spans="2:6" ht="37.1" customHeight="1">
      <c r="B216" s="720" t="s">
        <v>213</v>
      </c>
      <c r="C216" s="721"/>
      <c r="D216" s="375"/>
      <c r="E216" s="375">
        <v>1</v>
      </c>
    </row>
    <row r="217" spans="2:6">
      <c r="B217" s="53" t="s">
        <v>52</v>
      </c>
      <c r="C217" s="53"/>
      <c r="D217" s="258">
        <f>+'Հավելված N 3'!D176</f>
        <v>-67127.600000000006</v>
      </c>
      <c r="E217" s="258">
        <f>+'Հավելված N 3'!E176</f>
        <v>-3466.7999999999956</v>
      </c>
    </row>
    <row r="218" spans="2:6" ht="9.9499999999999993" customHeight="1"/>
    <row r="219" spans="2:6">
      <c r="B219" s="718" t="s">
        <v>3</v>
      </c>
      <c r="C219" s="719"/>
      <c r="D219" s="261"/>
      <c r="E219" s="261"/>
      <c r="F219" s="10"/>
    </row>
    <row r="220" spans="2:6" s="10" customFormat="1" ht="58.4" customHeight="1">
      <c r="B220" s="44" t="s">
        <v>46</v>
      </c>
      <c r="C220" s="226">
        <v>1183</v>
      </c>
      <c r="D220" s="591" t="s">
        <v>220</v>
      </c>
      <c r="E220" s="592"/>
      <c r="F220" s="6"/>
    </row>
    <row r="221" spans="2:6">
      <c r="B221" s="56" t="s">
        <v>47</v>
      </c>
      <c r="C221" s="226">
        <v>32003</v>
      </c>
      <c r="D221" s="369" t="s">
        <v>12</v>
      </c>
      <c r="E221" s="369" t="s">
        <v>13</v>
      </c>
    </row>
    <row r="222" spans="2:6" ht="36">
      <c r="B222" s="56" t="s">
        <v>48</v>
      </c>
      <c r="C222" s="409" t="s">
        <v>658</v>
      </c>
      <c r="D222" s="726"/>
      <c r="E222" s="726"/>
    </row>
    <row r="223" spans="2:6" ht="36">
      <c r="B223" s="56" t="s">
        <v>49</v>
      </c>
      <c r="C223" s="409" t="s">
        <v>659</v>
      </c>
      <c r="D223" s="727"/>
      <c r="E223" s="727"/>
    </row>
    <row r="224" spans="2:6" ht="36">
      <c r="B224" s="56" t="s">
        <v>50</v>
      </c>
      <c r="C224" s="411" t="s">
        <v>166</v>
      </c>
      <c r="D224" s="727"/>
      <c r="E224" s="727"/>
    </row>
    <row r="225" spans="2:5" ht="72" customHeight="1">
      <c r="B225" s="56" t="s">
        <v>174</v>
      </c>
      <c r="C225" s="411" t="s">
        <v>660</v>
      </c>
      <c r="D225" s="727"/>
      <c r="E225" s="727"/>
    </row>
    <row r="226" spans="2:5">
      <c r="B226" s="729" t="s">
        <v>51</v>
      </c>
      <c r="C226" s="729"/>
      <c r="D226" s="728"/>
      <c r="E226" s="728"/>
    </row>
    <row r="227" spans="2:5" ht="35.450000000000003" customHeight="1">
      <c r="B227" s="714" t="s">
        <v>213</v>
      </c>
      <c r="C227" s="715"/>
      <c r="D227" s="264"/>
      <c r="E227" s="264">
        <v>-3</v>
      </c>
    </row>
    <row r="228" spans="2:5">
      <c r="B228" s="53" t="s">
        <v>52</v>
      </c>
      <c r="C228" s="53"/>
      <c r="D228" s="258">
        <f>+'Հավելված N 3'!D182</f>
        <v>-449861.3</v>
      </c>
      <c r="E228" s="258">
        <f>+'Հավելված N 3'!E182</f>
        <v>-449861.3</v>
      </c>
    </row>
    <row r="229" spans="2:5" ht="9.9499999999999993" customHeight="1"/>
    <row r="230" spans="2:5">
      <c r="B230" s="718" t="s">
        <v>3</v>
      </c>
      <c r="C230" s="719"/>
      <c r="D230" s="261"/>
      <c r="E230" s="261"/>
    </row>
    <row r="231" spans="2:5" s="10" customFormat="1" ht="58.4" customHeight="1">
      <c r="B231" s="44" t="s">
        <v>46</v>
      </c>
      <c r="C231" s="226">
        <v>1183</v>
      </c>
      <c r="D231" s="591" t="s">
        <v>220</v>
      </c>
      <c r="E231" s="592"/>
    </row>
    <row r="232" spans="2:5">
      <c r="B232" s="56" t="s">
        <v>47</v>
      </c>
      <c r="C232" s="395">
        <v>32007</v>
      </c>
      <c r="D232" s="417" t="s">
        <v>12</v>
      </c>
      <c r="E232" s="417" t="s">
        <v>13</v>
      </c>
    </row>
    <row r="233" spans="2:5" ht="36">
      <c r="B233" s="56" t="s">
        <v>48</v>
      </c>
      <c r="C233" s="409" t="s">
        <v>684</v>
      </c>
      <c r="D233" s="726"/>
      <c r="E233" s="726"/>
    </row>
    <row r="234" spans="2:5" ht="54">
      <c r="B234" s="56" t="s">
        <v>49</v>
      </c>
      <c r="C234" s="409" t="s">
        <v>685</v>
      </c>
      <c r="D234" s="727"/>
      <c r="E234" s="727"/>
    </row>
    <row r="235" spans="2:5" ht="36">
      <c r="B235" s="56" t="s">
        <v>50</v>
      </c>
      <c r="C235" s="411" t="s">
        <v>166</v>
      </c>
      <c r="D235" s="727"/>
      <c r="E235" s="727"/>
    </row>
    <row r="236" spans="2:5" ht="72" customHeight="1">
      <c r="B236" s="56" t="s">
        <v>174</v>
      </c>
      <c r="C236" s="411" t="s">
        <v>173</v>
      </c>
      <c r="D236" s="727"/>
      <c r="E236" s="727"/>
    </row>
    <row r="237" spans="2:5">
      <c r="B237" s="729" t="s">
        <v>51</v>
      </c>
      <c r="C237" s="729"/>
      <c r="D237" s="728"/>
      <c r="E237" s="728"/>
    </row>
    <row r="238" spans="2:5">
      <c r="B238" s="53" t="s">
        <v>52</v>
      </c>
      <c r="C238" s="53"/>
      <c r="D238" s="258">
        <f>+'Հավելված N 3'!D176</f>
        <v>-67127.600000000006</v>
      </c>
      <c r="E238" s="258">
        <f>+'Հավելված N 3'!E176</f>
        <v>-3466.7999999999956</v>
      </c>
    </row>
    <row r="239" spans="2:5" ht="9.9499999999999993" customHeight="1"/>
    <row r="240" spans="2:5">
      <c r="B240" s="718" t="s">
        <v>3</v>
      </c>
      <c r="C240" s="719"/>
      <c r="D240" s="261"/>
      <c r="E240" s="261"/>
    </row>
    <row r="241" spans="2:5" s="10" customFormat="1" ht="58.4" customHeight="1">
      <c r="B241" s="44" t="s">
        <v>46</v>
      </c>
      <c r="C241" s="226">
        <v>1183</v>
      </c>
      <c r="D241" s="724" t="s">
        <v>133</v>
      </c>
      <c r="E241" s="725"/>
    </row>
    <row r="242" spans="2:5">
      <c r="B242" s="56" t="s">
        <v>47</v>
      </c>
      <c r="C242" s="226">
        <v>32009</v>
      </c>
      <c r="D242" s="45" t="s">
        <v>12</v>
      </c>
      <c r="E242" s="45" t="s">
        <v>13</v>
      </c>
    </row>
    <row r="243" spans="2:5" ht="36">
      <c r="B243" s="56" t="s">
        <v>48</v>
      </c>
      <c r="C243" s="252" t="s">
        <v>224</v>
      </c>
      <c r="D243" s="726"/>
      <c r="E243" s="726"/>
    </row>
    <row r="244" spans="2:5" ht="54">
      <c r="B244" s="56" t="s">
        <v>49</v>
      </c>
      <c r="C244" s="252" t="s">
        <v>225</v>
      </c>
      <c r="D244" s="727"/>
      <c r="E244" s="727"/>
    </row>
    <row r="245" spans="2:5" ht="36">
      <c r="B245" s="56" t="s">
        <v>50</v>
      </c>
      <c r="C245" s="262" t="s">
        <v>166</v>
      </c>
      <c r="D245" s="727"/>
      <c r="E245" s="727"/>
    </row>
    <row r="246" spans="2:5" ht="72" customHeight="1">
      <c r="B246" s="56" t="s">
        <v>174</v>
      </c>
      <c r="C246" s="262" t="s">
        <v>173</v>
      </c>
      <c r="D246" s="727"/>
      <c r="E246" s="727"/>
    </row>
    <row r="247" spans="2:5">
      <c r="B247" s="729" t="s">
        <v>51</v>
      </c>
      <c r="C247" s="729"/>
      <c r="D247" s="728"/>
      <c r="E247" s="728"/>
    </row>
    <row r="248" spans="2:5">
      <c r="B248" s="714" t="s">
        <v>485</v>
      </c>
      <c r="C248" s="715"/>
      <c r="D248" s="545">
        <v>8</v>
      </c>
      <c r="E248" s="264">
        <v>8</v>
      </c>
    </row>
    <row r="249" spans="2:5">
      <c r="B249" s="53" t="s">
        <v>52</v>
      </c>
      <c r="C249" s="53"/>
      <c r="D249" s="546">
        <f>+'Հավելված N 3'!D194</f>
        <v>214028.80000000002</v>
      </c>
      <c r="E249" s="258">
        <f>+'Հավելված N 3'!E194</f>
        <v>713429.5</v>
      </c>
    </row>
    <row r="250" spans="2:5" ht="9.9499999999999993" customHeight="1"/>
    <row r="251" spans="2:5">
      <c r="B251" s="718" t="s">
        <v>3</v>
      </c>
      <c r="C251" s="719"/>
      <c r="D251" s="261"/>
      <c r="E251" s="261"/>
    </row>
    <row r="252" spans="2:5" s="10" customFormat="1" ht="58.4" customHeight="1">
      <c r="B252" s="44" t="s">
        <v>46</v>
      </c>
      <c r="C252" s="226">
        <v>1183</v>
      </c>
      <c r="D252" s="724" t="s">
        <v>133</v>
      </c>
      <c r="E252" s="725"/>
    </row>
    <row r="253" spans="2:5">
      <c r="B253" s="56" t="s">
        <v>47</v>
      </c>
      <c r="C253" s="226">
        <v>32012</v>
      </c>
      <c r="D253" s="362" t="s">
        <v>12</v>
      </c>
      <c r="E253" s="362" t="s">
        <v>13</v>
      </c>
    </row>
    <row r="254" spans="2:5" ht="36">
      <c r="B254" s="56" t="s">
        <v>48</v>
      </c>
      <c r="C254" s="252" t="s">
        <v>537</v>
      </c>
      <c r="D254" s="726"/>
      <c r="E254" s="726"/>
    </row>
    <row r="255" spans="2:5" ht="36">
      <c r="B255" s="56" t="s">
        <v>49</v>
      </c>
      <c r="C255" s="252" t="s">
        <v>538</v>
      </c>
      <c r="D255" s="727"/>
      <c r="E255" s="727"/>
    </row>
    <row r="256" spans="2:5" ht="36">
      <c r="B256" s="56" t="s">
        <v>50</v>
      </c>
      <c r="C256" s="262" t="s">
        <v>166</v>
      </c>
      <c r="D256" s="727"/>
      <c r="E256" s="727"/>
    </row>
    <row r="257" spans="2:5" ht="72" customHeight="1">
      <c r="B257" s="56" t="s">
        <v>174</v>
      </c>
      <c r="C257" s="262" t="s">
        <v>173</v>
      </c>
      <c r="D257" s="727"/>
      <c r="E257" s="727"/>
    </row>
    <row r="258" spans="2:5">
      <c r="B258" s="729" t="s">
        <v>51</v>
      </c>
      <c r="C258" s="729"/>
      <c r="D258" s="728"/>
      <c r="E258" s="728"/>
    </row>
    <row r="259" spans="2:5">
      <c r="B259" s="720" t="s">
        <v>539</v>
      </c>
      <c r="C259" s="721"/>
      <c r="D259" s="264"/>
      <c r="E259" s="264">
        <v>1</v>
      </c>
    </row>
    <row r="260" spans="2:5">
      <c r="B260" s="53" t="s">
        <v>52</v>
      </c>
      <c r="C260" s="53"/>
      <c r="D260" s="258">
        <f>+'Հավելված N 3'!D200</f>
        <v>0</v>
      </c>
      <c r="E260" s="258">
        <f>+'Հավելված N 3'!E200</f>
        <v>46982.9</v>
      </c>
    </row>
    <row r="262" spans="2:5">
      <c r="B262" s="55" t="s">
        <v>1</v>
      </c>
      <c r="C262" s="732" t="s">
        <v>2</v>
      </c>
      <c r="D262" s="733"/>
      <c r="E262" s="734"/>
    </row>
    <row r="263" spans="2:5">
      <c r="B263" s="256">
        <v>1192</v>
      </c>
      <c r="C263" s="52" t="s">
        <v>462</v>
      </c>
      <c r="D263" s="55"/>
      <c r="E263" s="55"/>
    </row>
    <row r="265" spans="2:5" s="10" customFormat="1">
      <c r="B265" s="716" t="s">
        <v>3</v>
      </c>
      <c r="C265" s="717"/>
      <c r="D265" s="48"/>
      <c r="E265" s="48"/>
    </row>
    <row r="266" spans="2:5" s="10" customFormat="1" ht="58.4" customHeight="1">
      <c r="B266" s="44" t="s">
        <v>4</v>
      </c>
      <c r="C266" s="226">
        <v>1192</v>
      </c>
      <c r="D266" s="724" t="s">
        <v>220</v>
      </c>
      <c r="E266" s="725"/>
    </row>
    <row r="267" spans="2:5" s="10" customFormat="1">
      <c r="B267" s="44" t="s">
        <v>5</v>
      </c>
      <c r="C267" s="226">
        <v>32004</v>
      </c>
      <c r="D267" s="45" t="s">
        <v>12</v>
      </c>
      <c r="E267" s="45" t="s">
        <v>13</v>
      </c>
    </row>
    <row r="268" spans="2:5" s="10" customFormat="1" ht="54">
      <c r="B268" s="49" t="s">
        <v>6</v>
      </c>
      <c r="C268" s="252" t="s">
        <v>486</v>
      </c>
      <c r="D268" s="638"/>
      <c r="E268" s="638"/>
    </row>
    <row r="269" spans="2:5" s="10" customFormat="1" ht="72">
      <c r="B269" s="44" t="s">
        <v>10</v>
      </c>
      <c r="C269" s="252" t="s">
        <v>487</v>
      </c>
      <c r="D269" s="639"/>
      <c r="E269" s="639"/>
    </row>
    <row r="270" spans="2:5" s="10" customFormat="1" ht="36">
      <c r="B270" s="50" t="s">
        <v>7</v>
      </c>
      <c r="C270" s="252" t="s">
        <v>166</v>
      </c>
      <c r="D270" s="639"/>
      <c r="E270" s="639"/>
    </row>
    <row r="271" spans="2:5" s="10" customFormat="1" ht="54">
      <c r="B271" s="19" t="s">
        <v>170</v>
      </c>
      <c r="C271" s="252" t="s">
        <v>488</v>
      </c>
      <c r="D271" s="639"/>
      <c r="E271" s="639"/>
    </row>
    <row r="272" spans="2:5" s="10" customFormat="1">
      <c r="B272" s="730" t="s">
        <v>0</v>
      </c>
      <c r="C272" s="731"/>
      <c r="D272" s="583"/>
      <c r="E272" s="583"/>
    </row>
    <row r="273" spans="1:6" s="10" customFormat="1" ht="16.95" customHeight="1">
      <c r="B273" s="720" t="s">
        <v>489</v>
      </c>
      <c r="C273" s="721"/>
      <c r="D273" s="47"/>
      <c r="E273" s="263">
        <v>-8</v>
      </c>
    </row>
    <row r="274" spans="1:6" s="141" customFormat="1">
      <c r="B274" s="51" t="s">
        <v>8</v>
      </c>
      <c r="C274" s="51"/>
      <c r="D274" s="258">
        <f>+'Հավելված N 3'!D213</f>
        <v>0</v>
      </c>
      <c r="E274" s="258">
        <f>+'Հավելված N 3'!E213</f>
        <v>-713429.5</v>
      </c>
      <c r="F274" s="259"/>
    </row>
    <row r="275" spans="1:6" ht="9.9499999999999993" customHeight="1"/>
    <row r="276" spans="1:6" s="10" customFormat="1">
      <c r="B276" s="716" t="s">
        <v>3</v>
      </c>
      <c r="C276" s="717"/>
      <c r="D276" s="48"/>
      <c r="E276" s="48"/>
    </row>
    <row r="277" spans="1:6" s="10" customFormat="1" ht="58.4" customHeight="1">
      <c r="B277" s="44" t="s">
        <v>4</v>
      </c>
      <c r="C277" s="226">
        <v>1192</v>
      </c>
      <c r="D277" s="724" t="s">
        <v>220</v>
      </c>
      <c r="E277" s="725"/>
    </row>
    <row r="278" spans="1:6" s="10" customFormat="1">
      <c r="B278" s="44" t="s">
        <v>5</v>
      </c>
      <c r="C278" s="226">
        <v>32005</v>
      </c>
      <c r="D278" s="45" t="s">
        <v>12</v>
      </c>
      <c r="E278" s="45" t="s">
        <v>13</v>
      </c>
    </row>
    <row r="279" spans="1:6" s="10" customFormat="1" ht="72">
      <c r="B279" s="49" t="s">
        <v>6</v>
      </c>
      <c r="C279" s="252" t="s">
        <v>490</v>
      </c>
      <c r="D279" s="638"/>
      <c r="E279" s="638"/>
    </row>
    <row r="280" spans="1:6" s="10" customFormat="1" ht="72">
      <c r="B280" s="44" t="s">
        <v>10</v>
      </c>
      <c r="C280" s="252" t="s">
        <v>491</v>
      </c>
      <c r="D280" s="639"/>
      <c r="E280" s="639"/>
    </row>
    <row r="281" spans="1:6" s="10" customFormat="1" ht="36">
      <c r="B281" s="50" t="s">
        <v>7</v>
      </c>
      <c r="C281" s="252" t="s">
        <v>166</v>
      </c>
      <c r="D281" s="639"/>
      <c r="E281" s="639"/>
    </row>
    <row r="282" spans="1:6" s="10" customFormat="1" ht="54">
      <c r="B282" s="19" t="s">
        <v>170</v>
      </c>
      <c r="C282" s="252" t="s">
        <v>492</v>
      </c>
      <c r="D282" s="639"/>
      <c r="E282" s="639"/>
    </row>
    <row r="283" spans="1:6" s="10" customFormat="1">
      <c r="B283" s="730" t="s">
        <v>0</v>
      </c>
      <c r="C283" s="731"/>
      <c r="D283" s="583"/>
      <c r="E283" s="583"/>
    </row>
    <row r="284" spans="1:6" s="141" customFormat="1">
      <c r="B284" s="51" t="s">
        <v>8</v>
      </c>
      <c r="C284" s="51"/>
      <c r="D284" s="258">
        <f>+'Հավելված N 3'!D219</f>
        <v>0</v>
      </c>
      <c r="E284" s="258">
        <f>+'Հավելված N 3'!E219</f>
        <v>-330901.7</v>
      </c>
      <c r="F284" s="259"/>
    </row>
    <row r="288" spans="1:6">
      <c r="A288" s="723" t="s">
        <v>96</v>
      </c>
      <c r="B288" s="723"/>
      <c r="C288" s="723"/>
      <c r="D288" s="723"/>
      <c r="E288" s="723"/>
    </row>
    <row r="289" spans="2:5">
      <c r="C289" s="57" t="s">
        <v>57</v>
      </c>
      <c r="E289" s="42"/>
    </row>
    <row r="290" spans="2:5">
      <c r="B290" s="58" t="s">
        <v>11</v>
      </c>
      <c r="C290" s="59"/>
      <c r="D290" s="59"/>
      <c r="E290" s="60"/>
    </row>
    <row r="291" spans="2:5" s="146" customFormat="1">
      <c r="B291" s="246"/>
      <c r="C291" s="246"/>
      <c r="D291" s="247"/>
      <c r="E291" s="247"/>
    </row>
    <row r="292" spans="2:5" s="146" customFormat="1">
      <c r="B292" s="246"/>
      <c r="C292" s="246"/>
      <c r="D292" s="247"/>
      <c r="E292" s="247"/>
    </row>
    <row r="293" spans="2:5">
      <c r="B293" s="48" t="s">
        <v>1</v>
      </c>
      <c r="C293" s="48" t="s">
        <v>2</v>
      </c>
      <c r="D293" s="260"/>
      <c r="E293" s="260"/>
    </row>
    <row r="294" spans="2:5">
      <c r="B294" s="256">
        <v>1139</v>
      </c>
      <c r="C294" s="52" t="s">
        <v>93</v>
      </c>
      <c r="D294" s="55"/>
      <c r="E294" s="55"/>
    </row>
    <row r="295" spans="2:5" s="146" customFormat="1">
      <c r="B295" s="246"/>
      <c r="C295" s="246"/>
      <c r="D295" s="247"/>
      <c r="E295" s="247"/>
    </row>
    <row r="296" spans="2:5">
      <c r="B296" s="741" t="s">
        <v>3</v>
      </c>
      <c r="C296" s="742"/>
      <c r="D296" s="260"/>
      <c r="E296" s="260"/>
    </row>
    <row r="297" spans="2:5" s="10" customFormat="1" ht="58.4" customHeight="1">
      <c r="B297" s="44" t="s">
        <v>4</v>
      </c>
      <c r="C297" s="226">
        <v>1139</v>
      </c>
      <c r="D297" s="724" t="s">
        <v>133</v>
      </c>
      <c r="E297" s="725"/>
    </row>
    <row r="298" spans="2:5">
      <c r="B298" s="265" t="s">
        <v>5</v>
      </c>
      <c r="C298" s="266">
        <v>11001</v>
      </c>
      <c r="D298" s="45" t="s">
        <v>12</v>
      </c>
      <c r="E298" s="45" t="s">
        <v>13</v>
      </c>
    </row>
    <row r="299" spans="2:5" ht="36">
      <c r="B299" s="265" t="s">
        <v>6</v>
      </c>
      <c r="C299" s="252" t="s">
        <v>93</v>
      </c>
      <c r="D299" s="638"/>
      <c r="E299" s="638"/>
    </row>
    <row r="300" spans="2:5" ht="72">
      <c r="B300" s="265" t="s">
        <v>10</v>
      </c>
      <c r="C300" s="252" t="s">
        <v>94</v>
      </c>
      <c r="D300" s="639"/>
      <c r="E300" s="639"/>
    </row>
    <row r="301" spans="2:5" ht="36">
      <c r="B301" s="265" t="s">
        <v>7</v>
      </c>
      <c r="C301" s="252" t="s">
        <v>65</v>
      </c>
      <c r="D301" s="639"/>
      <c r="E301" s="639"/>
    </row>
    <row r="302" spans="2:5" ht="54">
      <c r="B302" s="203" t="s">
        <v>45</v>
      </c>
      <c r="C302" s="252" t="s">
        <v>57</v>
      </c>
      <c r="D302" s="639"/>
      <c r="E302" s="639"/>
    </row>
    <row r="303" spans="2:5">
      <c r="B303" s="267"/>
      <c r="C303" s="268" t="s">
        <v>0</v>
      </c>
      <c r="D303" s="583"/>
      <c r="E303" s="583"/>
    </row>
    <row r="304" spans="2:5">
      <c r="B304" s="722" t="s">
        <v>8</v>
      </c>
      <c r="C304" s="722"/>
      <c r="D304" s="132">
        <f>+'Հավելված N 3'!D233</f>
        <v>1744166.45</v>
      </c>
      <c r="E304" s="132">
        <f>+'Հավելված N 3'!E233</f>
        <v>2207076.9999999991</v>
      </c>
    </row>
    <row r="305" spans="2:5" ht="9.9499999999999993" customHeight="1"/>
    <row r="306" spans="2:5" s="10" customFormat="1" ht="58.4" customHeight="1">
      <c r="B306" s="44" t="s">
        <v>4</v>
      </c>
      <c r="C306" s="226">
        <v>1139</v>
      </c>
      <c r="D306" s="724" t="s">
        <v>220</v>
      </c>
      <c r="E306" s="725"/>
    </row>
    <row r="307" spans="2:5">
      <c r="B307" s="498" t="s">
        <v>5</v>
      </c>
      <c r="C307" s="266">
        <v>11001</v>
      </c>
      <c r="D307" s="492" t="s">
        <v>12</v>
      </c>
      <c r="E307" s="492" t="s">
        <v>13</v>
      </c>
    </row>
    <row r="308" spans="2:5" ht="36">
      <c r="B308" s="498" t="s">
        <v>6</v>
      </c>
      <c r="C308" s="252" t="s">
        <v>93</v>
      </c>
      <c r="D308" s="638"/>
      <c r="E308" s="638"/>
    </row>
    <row r="309" spans="2:5" ht="72">
      <c r="B309" s="498" t="s">
        <v>10</v>
      </c>
      <c r="C309" s="252" t="s">
        <v>94</v>
      </c>
      <c r="D309" s="639"/>
      <c r="E309" s="639"/>
    </row>
    <row r="310" spans="2:5" ht="36">
      <c r="B310" s="498" t="s">
        <v>7</v>
      </c>
      <c r="C310" s="252" t="s">
        <v>65</v>
      </c>
      <c r="D310" s="639"/>
      <c r="E310" s="639"/>
    </row>
    <row r="311" spans="2:5" ht="54">
      <c r="B311" s="496" t="s">
        <v>45</v>
      </c>
      <c r="C311" s="252" t="s">
        <v>57</v>
      </c>
      <c r="D311" s="639"/>
      <c r="E311" s="639"/>
    </row>
    <row r="312" spans="2:5">
      <c r="B312" s="267"/>
      <c r="C312" s="268" t="s">
        <v>0</v>
      </c>
      <c r="D312" s="583"/>
      <c r="E312" s="583"/>
    </row>
    <row r="313" spans="2:5">
      <c r="B313" s="722" t="s">
        <v>8</v>
      </c>
      <c r="C313" s="722"/>
      <c r="D313" s="132">
        <f>+'Հավելված N 3'!D239</f>
        <v>-600540.5</v>
      </c>
      <c r="E313" s="132">
        <f>+'Հավելված N 3'!E239</f>
        <v>-1073197.0819999999</v>
      </c>
    </row>
  </sheetData>
  <mergeCells count="151">
    <mergeCell ref="B296:C296"/>
    <mergeCell ref="D306:E306"/>
    <mergeCell ref="D308:D312"/>
    <mergeCell ref="E308:E312"/>
    <mergeCell ref="B313:C313"/>
    <mergeCell ref="D268:D272"/>
    <mergeCell ref="E268:E272"/>
    <mergeCell ref="B273:C273"/>
    <mergeCell ref="D114:E114"/>
    <mergeCell ref="D116:D120"/>
    <mergeCell ref="E116:E120"/>
    <mergeCell ref="B120:C120"/>
    <mergeCell ref="B124:C124"/>
    <mergeCell ref="D125:E125"/>
    <mergeCell ref="D127:D131"/>
    <mergeCell ref="E127:E131"/>
    <mergeCell ref="B131:C131"/>
    <mergeCell ref="B121:C121"/>
    <mergeCell ref="D222:D226"/>
    <mergeCell ref="E222:E226"/>
    <mergeCell ref="B226:C226"/>
    <mergeCell ref="B227:C227"/>
    <mergeCell ref="B139:C139"/>
    <mergeCell ref="D140:E140"/>
    <mergeCell ref="B276:C276"/>
    <mergeCell ref="D277:E277"/>
    <mergeCell ref="D279:D283"/>
    <mergeCell ref="B283:C283"/>
    <mergeCell ref="B248:C248"/>
    <mergeCell ref="C262:E262"/>
    <mergeCell ref="B265:C265"/>
    <mergeCell ref="D266:E266"/>
    <mergeCell ref="C204:E204"/>
    <mergeCell ref="D252:E252"/>
    <mergeCell ref="D254:D258"/>
    <mergeCell ref="E254:E258"/>
    <mergeCell ref="B258:C258"/>
    <mergeCell ref="B259:C259"/>
    <mergeCell ref="B219:C219"/>
    <mergeCell ref="D220:E220"/>
    <mergeCell ref="B230:C230"/>
    <mergeCell ref="D231:E231"/>
    <mergeCell ref="D233:D237"/>
    <mergeCell ref="B216:C216"/>
    <mergeCell ref="C2:E2"/>
    <mergeCell ref="C1:E1"/>
    <mergeCell ref="D16:E16"/>
    <mergeCell ref="B86:C86"/>
    <mergeCell ref="D87:E87"/>
    <mergeCell ref="D89:D93"/>
    <mergeCell ref="E89:E93"/>
    <mergeCell ref="B93:C93"/>
    <mergeCell ref="B15:C15"/>
    <mergeCell ref="D18:D22"/>
    <mergeCell ref="E18:E22"/>
    <mergeCell ref="B22:C22"/>
    <mergeCell ref="B9:E9"/>
    <mergeCell ref="A7:E7"/>
    <mergeCell ref="B5:E5"/>
    <mergeCell ref="B28:C28"/>
    <mergeCell ref="B35:C35"/>
    <mergeCell ref="B64:C64"/>
    <mergeCell ref="B75:C75"/>
    <mergeCell ref="D76:E76"/>
    <mergeCell ref="D29:E29"/>
    <mergeCell ref="B37:C37"/>
    <mergeCell ref="D41:E41"/>
    <mergeCell ref="D43:D47"/>
    <mergeCell ref="E43:E47"/>
    <mergeCell ref="B47:C47"/>
    <mergeCell ref="E67:E71"/>
    <mergeCell ref="D67:D71"/>
    <mergeCell ref="B36:C36"/>
    <mergeCell ref="E233:E237"/>
    <mergeCell ref="C3:E3"/>
    <mergeCell ref="D142:D146"/>
    <mergeCell ref="E142:E146"/>
    <mergeCell ref="B167:C167"/>
    <mergeCell ref="E181:E185"/>
    <mergeCell ref="B185:C185"/>
    <mergeCell ref="D181:D185"/>
    <mergeCell ref="B186:C186"/>
    <mergeCell ref="D31:D35"/>
    <mergeCell ref="E31:E35"/>
    <mergeCell ref="B51:C51"/>
    <mergeCell ref="D52:E52"/>
    <mergeCell ref="D54:D58"/>
    <mergeCell ref="B48:C48"/>
    <mergeCell ref="B161:C161"/>
    <mergeCell ref="B146:C146"/>
    <mergeCell ref="B147:C147"/>
    <mergeCell ref="E54:E58"/>
    <mergeCell ref="B174:C174"/>
    <mergeCell ref="B58:C58"/>
    <mergeCell ref="D65:E65"/>
    <mergeCell ref="B71:C71"/>
    <mergeCell ref="B100:C100"/>
    <mergeCell ref="D101:E101"/>
    <mergeCell ref="D103:D107"/>
    <mergeCell ref="E103:E107"/>
    <mergeCell ref="B107:C107"/>
    <mergeCell ref="D78:D82"/>
    <mergeCell ref="E78:E82"/>
    <mergeCell ref="B215:C215"/>
    <mergeCell ref="B40:C40"/>
    <mergeCell ref="B82:C82"/>
    <mergeCell ref="B72:C72"/>
    <mergeCell ref="B83:C83"/>
    <mergeCell ref="B240:C240"/>
    <mergeCell ref="B192:C192"/>
    <mergeCell ref="B199:C199"/>
    <mergeCell ref="B200:C200"/>
    <mergeCell ref="B94:C94"/>
    <mergeCell ref="B113:C113"/>
    <mergeCell ref="B132:C132"/>
    <mergeCell ref="C150:E150"/>
    <mergeCell ref="B153:C153"/>
    <mergeCell ref="D154:E154"/>
    <mergeCell ref="D156:D160"/>
    <mergeCell ref="C189:E189"/>
    <mergeCell ref="B237:C237"/>
    <mergeCell ref="D193:E193"/>
    <mergeCell ref="E156:E160"/>
    <mergeCell ref="B160:C160"/>
    <mergeCell ref="D168:E168"/>
    <mergeCell ref="D170:D174"/>
    <mergeCell ref="E170:E174"/>
    <mergeCell ref="D179:E179"/>
    <mergeCell ref="B175:C175"/>
    <mergeCell ref="B178:C178"/>
    <mergeCell ref="B251:C251"/>
    <mergeCell ref="B133:C133"/>
    <mergeCell ref="B304:C304"/>
    <mergeCell ref="A288:E288"/>
    <mergeCell ref="D299:D303"/>
    <mergeCell ref="D241:E241"/>
    <mergeCell ref="D243:D247"/>
    <mergeCell ref="E243:E247"/>
    <mergeCell ref="B247:C247"/>
    <mergeCell ref="D195:D199"/>
    <mergeCell ref="E195:E199"/>
    <mergeCell ref="D297:E297"/>
    <mergeCell ref="E299:E303"/>
    <mergeCell ref="E279:E283"/>
    <mergeCell ref="B272:C272"/>
    <mergeCell ref="B201:C201"/>
    <mergeCell ref="B207:C207"/>
    <mergeCell ref="D208:E208"/>
    <mergeCell ref="D210:D214"/>
    <mergeCell ref="E210:E214"/>
    <mergeCell ref="B214:C214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375"/>
  <sheetViews>
    <sheetView topLeftCell="A364" zoomScale="85" zoomScaleNormal="85" zoomScaleSheetLayoutView="100" workbookViewId="0">
      <selection activeCell="D368" sqref="D368:E368"/>
    </sheetView>
  </sheetViews>
  <sheetFormatPr defaultColWidth="9.09765625" defaultRowHeight="18"/>
  <cols>
    <col min="1" max="1" width="5.296875" style="6" customWidth="1"/>
    <col min="2" max="2" width="24.59765625" style="6" customWidth="1"/>
    <col min="3" max="3" width="67.8984375" style="6" customWidth="1"/>
    <col min="4" max="5" width="21.3984375" style="6" customWidth="1"/>
    <col min="6" max="6" width="14.69921875" style="6" customWidth="1"/>
    <col min="7" max="7" width="49.8984375" style="6" customWidth="1"/>
    <col min="8" max="16384" width="9.09765625" style="6"/>
  </cols>
  <sheetData>
    <row r="1" spans="1:5" ht="37.5" customHeight="1">
      <c r="C1" s="685" t="s">
        <v>445</v>
      </c>
      <c r="D1" s="685"/>
      <c r="E1" s="685"/>
    </row>
    <row r="2" spans="1:5" ht="17.45" customHeight="1">
      <c r="C2" s="686" t="s">
        <v>238</v>
      </c>
      <c r="D2" s="686"/>
      <c r="E2" s="686"/>
    </row>
    <row r="3" spans="1:5" ht="17.45" customHeight="1">
      <c r="C3" s="686" t="s">
        <v>9</v>
      </c>
      <c r="D3" s="686"/>
      <c r="E3" s="686"/>
    </row>
    <row r="6" spans="1:5" ht="59.45" customHeight="1">
      <c r="A6" s="245"/>
      <c r="B6" s="711" t="s">
        <v>540</v>
      </c>
      <c r="C6" s="711"/>
      <c r="D6" s="711"/>
      <c r="E6" s="711"/>
    </row>
    <row r="7" spans="1:5">
      <c r="A7" s="245"/>
      <c r="B7" s="201"/>
      <c r="C7" s="201"/>
      <c r="D7" s="201"/>
      <c r="E7" s="201"/>
    </row>
    <row r="8" spans="1:5" ht="23.45" customHeight="1"/>
    <row r="9" spans="1:5" ht="21.95" customHeight="1">
      <c r="A9" s="740" t="s">
        <v>128</v>
      </c>
      <c r="B9" s="740"/>
      <c r="C9" s="740"/>
      <c r="D9" s="740"/>
      <c r="E9" s="740"/>
    </row>
    <row r="10" spans="1:5" ht="38.9" customHeight="1">
      <c r="C10" s="41" t="s">
        <v>175</v>
      </c>
      <c r="E10" s="42"/>
    </row>
    <row r="11" spans="1:5">
      <c r="B11" s="737" t="s">
        <v>226</v>
      </c>
      <c r="C11" s="738"/>
      <c r="D11" s="738"/>
      <c r="E11" s="739"/>
    </row>
    <row r="12" spans="1:5" s="146" customFormat="1">
      <c r="B12" s="246"/>
      <c r="C12" s="246"/>
      <c r="D12" s="247"/>
      <c r="E12" s="247"/>
    </row>
    <row r="13" spans="1:5" s="146" customFormat="1">
      <c r="B13" s="246"/>
      <c r="C13" s="246"/>
    </row>
    <row r="14" spans="1:5">
      <c r="B14" s="43" t="s">
        <v>1</v>
      </c>
      <c r="C14" s="43" t="s">
        <v>2</v>
      </c>
      <c r="D14" s="248"/>
      <c r="E14" s="248"/>
    </row>
    <row r="15" spans="1:5">
      <c r="B15" s="249">
        <v>1041</v>
      </c>
      <c r="C15" s="250" t="s">
        <v>448</v>
      </c>
      <c r="D15" s="251"/>
      <c r="E15" s="251"/>
    </row>
    <row r="17" spans="2:6" s="10" customFormat="1">
      <c r="B17" s="716" t="s">
        <v>3</v>
      </c>
      <c r="C17" s="717"/>
      <c r="D17" s="48"/>
      <c r="E17" s="48"/>
    </row>
    <row r="18" spans="2:6" s="10" customFormat="1" ht="58.4" customHeight="1">
      <c r="B18" s="44" t="s">
        <v>4</v>
      </c>
      <c r="C18" s="226">
        <v>1041</v>
      </c>
      <c r="D18" s="591" t="s">
        <v>133</v>
      </c>
      <c r="E18" s="592"/>
    </row>
    <row r="19" spans="2:6" s="10" customFormat="1">
      <c r="B19" s="44" t="s">
        <v>5</v>
      </c>
      <c r="C19" s="226">
        <v>32001</v>
      </c>
      <c r="D19" s="45" t="s">
        <v>12</v>
      </c>
      <c r="E19" s="45" t="s">
        <v>13</v>
      </c>
    </row>
    <row r="20" spans="2:6" s="10" customFormat="1" ht="54">
      <c r="B20" s="44" t="s">
        <v>6</v>
      </c>
      <c r="C20" s="252" t="s">
        <v>285</v>
      </c>
      <c r="D20" s="638"/>
      <c r="E20" s="638"/>
    </row>
    <row r="21" spans="2:6" s="10" customFormat="1" ht="72">
      <c r="B21" s="44" t="s">
        <v>10</v>
      </c>
      <c r="C21" s="252" t="s">
        <v>451</v>
      </c>
      <c r="D21" s="639"/>
      <c r="E21" s="639"/>
    </row>
    <row r="22" spans="2:6" s="10" customFormat="1" ht="36">
      <c r="B22" s="44" t="s">
        <v>7</v>
      </c>
      <c r="C22" s="252" t="s">
        <v>166</v>
      </c>
      <c r="D22" s="639"/>
      <c r="E22" s="639"/>
    </row>
    <row r="23" spans="2:6" s="10" customFormat="1" ht="54">
      <c r="B23" s="19" t="s">
        <v>167</v>
      </c>
      <c r="C23" s="252" t="s">
        <v>468</v>
      </c>
      <c r="D23" s="639"/>
      <c r="E23" s="639"/>
    </row>
    <row r="24" spans="2:6" s="10" customFormat="1">
      <c r="B24" s="730" t="s">
        <v>0</v>
      </c>
      <c r="C24" s="731"/>
      <c r="D24" s="583"/>
      <c r="E24" s="583"/>
    </row>
    <row r="25" spans="2:6" s="10" customFormat="1">
      <c r="B25" s="46" t="s">
        <v>8</v>
      </c>
      <c r="C25" s="46"/>
      <c r="D25" s="253">
        <f>+'Հավելված N 4'!G25</f>
        <v>600540.5</v>
      </c>
      <c r="E25" s="253">
        <f>+'Հավելված N 4'!H25</f>
        <v>931442.18200000003</v>
      </c>
      <c r="F25" s="254"/>
    </row>
    <row r="27" spans="2:6">
      <c r="B27" s="43" t="s">
        <v>1</v>
      </c>
      <c r="C27" s="43" t="s">
        <v>2</v>
      </c>
      <c r="D27" s="248"/>
      <c r="E27" s="248"/>
    </row>
    <row r="28" spans="2:6" ht="36">
      <c r="B28" s="249">
        <v>1045</v>
      </c>
      <c r="C28" s="250" t="s">
        <v>124</v>
      </c>
      <c r="D28" s="251"/>
      <c r="E28" s="251"/>
    </row>
    <row r="30" spans="2:6" s="10" customFormat="1">
      <c r="B30" s="716" t="s">
        <v>3</v>
      </c>
      <c r="C30" s="717"/>
      <c r="D30" s="48"/>
      <c r="E30" s="48"/>
    </row>
    <row r="31" spans="2:6" s="10" customFormat="1" ht="74.900000000000006" customHeight="1">
      <c r="B31" s="44" t="s">
        <v>4</v>
      </c>
      <c r="C31" s="226">
        <v>1045</v>
      </c>
      <c r="D31" s="591" t="s">
        <v>182</v>
      </c>
      <c r="E31" s="592"/>
    </row>
    <row r="32" spans="2:6" s="10" customFormat="1">
      <c r="B32" s="44" t="s">
        <v>5</v>
      </c>
      <c r="C32" s="226">
        <v>32001</v>
      </c>
      <c r="D32" s="488" t="s">
        <v>12</v>
      </c>
      <c r="E32" s="488" t="s">
        <v>13</v>
      </c>
    </row>
    <row r="33" spans="2:6" s="10" customFormat="1" ht="54">
      <c r="B33" s="44" t="s">
        <v>6</v>
      </c>
      <c r="C33" s="252" t="s">
        <v>164</v>
      </c>
      <c r="D33" s="638"/>
      <c r="E33" s="638"/>
    </row>
    <row r="34" spans="2:6" s="10" customFormat="1" ht="72">
      <c r="B34" s="44" t="s">
        <v>10</v>
      </c>
      <c r="C34" s="252" t="s">
        <v>165</v>
      </c>
      <c r="D34" s="639"/>
      <c r="E34" s="639"/>
    </row>
    <row r="35" spans="2:6" s="10" customFormat="1" ht="36">
      <c r="B35" s="44" t="s">
        <v>7</v>
      </c>
      <c r="C35" s="252" t="s">
        <v>166</v>
      </c>
      <c r="D35" s="639"/>
      <c r="E35" s="639"/>
    </row>
    <row r="36" spans="2:6" s="10" customFormat="1" ht="54">
      <c r="B36" s="19" t="s">
        <v>167</v>
      </c>
      <c r="C36" s="252" t="s">
        <v>214</v>
      </c>
      <c r="D36" s="639"/>
      <c r="E36" s="639"/>
    </row>
    <row r="37" spans="2:6" s="10" customFormat="1">
      <c r="B37" s="730" t="s">
        <v>0</v>
      </c>
      <c r="C37" s="731"/>
      <c r="D37" s="583"/>
      <c r="E37" s="583"/>
    </row>
    <row r="38" spans="2:6" s="10" customFormat="1" ht="34.950000000000003" customHeight="1">
      <c r="B38" s="735" t="s">
        <v>176</v>
      </c>
      <c r="C38" s="736"/>
      <c r="D38" s="47"/>
      <c r="E38" s="47">
        <v>1</v>
      </c>
    </row>
    <row r="39" spans="2:6" s="10" customFormat="1" ht="34.950000000000003" customHeight="1">
      <c r="B39" s="735" t="s">
        <v>213</v>
      </c>
      <c r="C39" s="736"/>
      <c r="D39" s="47"/>
      <c r="E39" s="47">
        <v>1</v>
      </c>
    </row>
    <row r="40" spans="2:6" s="10" customFormat="1">
      <c r="B40" s="46" t="s">
        <v>8</v>
      </c>
      <c r="C40" s="46"/>
      <c r="D40" s="253">
        <f>+'Հավելված N 4'!G153</f>
        <v>0</v>
      </c>
      <c r="E40" s="253">
        <f>+'Հավելված N 4'!H153</f>
        <v>41739</v>
      </c>
      <c r="F40" s="254"/>
    </row>
    <row r="41" spans="2:6" ht="9.9499999999999993" customHeight="1">
      <c r="F41" s="10"/>
    </row>
    <row r="42" spans="2:6" s="10" customFormat="1">
      <c r="B42" s="716" t="s">
        <v>3</v>
      </c>
      <c r="C42" s="717"/>
      <c r="D42" s="48"/>
      <c r="E42" s="48"/>
    </row>
    <row r="43" spans="2:6" s="10" customFormat="1" ht="58.4" customHeight="1">
      <c r="B43" s="44" t="s">
        <v>4</v>
      </c>
      <c r="C43" s="226">
        <v>1045</v>
      </c>
      <c r="D43" s="591" t="s">
        <v>133</v>
      </c>
      <c r="E43" s="592"/>
    </row>
    <row r="44" spans="2:6" s="10" customFormat="1">
      <c r="B44" s="44" t="s">
        <v>5</v>
      </c>
      <c r="C44" s="226">
        <v>32004</v>
      </c>
      <c r="D44" s="45" t="s">
        <v>12</v>
      </c>
      <c r="E44" s="45" t="s">
        <v>13</v>
      </c>
    </row>
    <row r="45" spans="2:6" s="10" customFormat="1" ht="54">
      <c r="B45" s="44" t="s">
        <v>6</v>
      </c>
      <c r="C45" s="252" t="s">
        <v>207</v>
      </c>
      <c r="D45" s="638"/>
      <c r="E45" s="638"/>
    </row>
    <row r="46" spans="2:6" s="10" customFormat="1" ht="36">
      <c r="B46" s="44" t="s">
        <v>10</v>
      </c>
      <c r="C46" s="252" t="s">
        <v>208</v>
      </c>
      <c r="D46" s="639"/>
      <c r="E46" s="639"/>
    </row>
    <row r="47" spans="2:6" s="10" customFormat="1" ht="36">
      <c r="B47" s="44" t="s">
        <v>7</v>
      </c>
      <c r="C47" s="252" t="s">
        <v>169</v>
      </c>
      <c r="D47" s="639"/>
      <c r="E47" s="639"/>
    </row>
    <row r="48" spans="2:6" s="10" customFormat="1" ht="54">
      <c r="B48" s="19" t="s">
        <v>167</v>
      </c>
      <c r="C48" s="252" t="s">
        <v>214</v>
      </c>
      <c r="D48" s="639"/>
      <c r="E48" s="639"/>
    </row>
    <row r="49" spans="2:6" s="10" customFormat="1">
      <c r="B49" s="730" t="s">
        <v>0</v>
      </c>
      <c r="C49" s="731"/>
      <c r="D49" s="583"/>
      <c r="E49" s="583"/>
    </row>
    <row r="50" spans="2:6" s="10" customFormat="1">
      <c r="B50" s="735" t="s">
        <v>215</v>
      </c>
      <c r="C50" s="736"/>
      <c r="D50" s="47"/>
      <c r="E50" s="47">
        <v>2</v>
      </c>
    </row>
    <row r="51" spans="2:6" s="10" customFormat="1">
      <c r="B51" s="46" t="s">
        <v>8</v>
      </c>
      <c r="C51" s="46"/>
      <c r="D51" s="253">
        <f>+'Հավելված N 4'!G169</f>
        <v>0</v>
      </c>
      <c r="E51" s="253">
        <f>+'Հավելված N 4'!H169</f>
        <v>60165.1</v>
      </c>
      <c r="F51" s="6"/>
    </row>
    <row r="52" spans="2:6">
      <c r="F52" s="10"/>
    </row>
    <row r="53" spans="2:6" s="10" customFormat="1">
      <c r="B53" s="48" t="s">
        <v>1</v>
      </c>
      <c r="C53" s="48" t="s">
        <v>2</v>
      </c>
      <c r="D53" s="255"/>
      <c r="E53" s="255"/>
    </row>
    <row r="54" spans="2:6" s="10" customFormat="1">
      <c r="B54" s="256">
        <v>1075</v>
      </c>
      <c r="C54" s="44" t="s">
        <v>168</v>
      </c>
      <c r="D54" s="48"/>
      <c r="E54" s="48"/>
    </row>
    <row r="55" spans="2:6" s="10" customFormat="1"/>
    <row r="56" spans="2:6" s="10" customFormat="1">
      <c r="B56" s="716" t="s">
        <v>3</v>
      </c>
      <c r="C56" s="717"/>
      <c r="D56" s="48"/>
      <c r="E56" s="48"/>
    </row>
    <row r="57" spans="2:6" s="10" customFormat="1" ht="58.4" customHeight="1">
      <c r="B57" s="44" t="s">
        <v>4</v>
      </c>
      <c r="C57" s="226">
        <v>1075</v>
      </c>
      <c r="D57" s="591" t="s">
        <v>133</v>
      </c>
      <c r="E57" s="592"/>
    </row>
    <row r="58" spans="2:6" s="10" customFormat="1">
      <c r="B58" s="44" t="s">
        <v>5</v>
      </c>
      <c r="C58" s="226">
        <v>21001</v>
      </c>
      <c r="D58" s="45" t="s">
        <v>12</v>
      </c>
      <c r="E58" s="45" t="s">
        <v>13</v>
      </c>
    </row>
    <row r="59" spans="2:6" s="10" customFormat="1" ht="36">
      <c r="B59" s="49" t="s">
        <v>6</v>
      </c>
      <c r="C59" s="252" t="s">
        <v>216</v>
      </c>
      <c r="D59" s="638"/>
      <c r="E59" s="638"/>
    </row>
    <row r="60" spans="2:6" s="10" customFormat="1" ht="72">
      <c r="B60" s="44" t="s">
        <v>10</v>
      </c>
      <c r="C60" s="252" t="s">
        <v>217</v>
      </c>
      <c r="D60" s="639"/>
      <c r="E60" s="639"/>
    </row>
    <row r="61" spans="2:6" s="10" customFormat="1" ht="36">
      <c r="B61" s="50" t="s">
        <v>7</v>
      </c>
      <c r="C61" s="252" t="s">
        <v>218</v>
      </c>
      <c r="D61" s="639"/>
      <c r="E61" s="639"/>
    </row>
    <row r="62" spans="2:6" s="10" customFormat="1" ht="54">
      <c r="B62" s="19" t="s">
        <v>219</v>
      </c>
      <c r="C62" s="252" t="s">
        <v>127</v>
      </c>
      <c r="D62" s="639"/>
      <c r="E62" s="639"/>
    </row>
    <row r="63" spans="2:6" s="10" customFormat="1">
      <c r="B63" s="730" t="s">
        <v>0</v>
      </c>
      <c r="C63" s="731"/>
      <c r="D63" s="583"/>
      <c r="E63" s="583"/>
      <c r="F63" s="259"/>
    </row>
    <row r="64" spans="2:6" s="10" customFormat="1" ht="36.950000000000003" customHeight="1">
      <c r="B64" s="714" t="s">
        <v>695</v>
      </c>
      <c r="C64" s="715"/>
      <c r="D64" s="47"/>
      <c r="E64" s="47">
        <v>1</v>
      </c>
    </row>
    <row r="65" spans="2:6" s="141" customFormat="1">
      <c r="B65" s="51" t="s">
        <v>8</v>
      </c>
      <c r="C65" s="51"/>
      <c r="D65" s="258">
        <f>+'Հավելված N 4'!G115</f>
        <v>1734</v>
      </c>
      <c r="E65" s="258">
        <f>+'Հավելված N 4'!H115</f>
        <v>4505.7</v>
      </c>
      <c r="F65" s="6"/>
    </row>
    <row r="66" spans="2:6" ht="9.9499999999999993" customHeight="1">
      <c r="F66" s="10"/>
    </row>
    <row r="67" spans="2:6" s="10" customFormat="1">
      <c r="B67" s="716" t="s">
        <v>3</v>
      </c>
      <c r="C67" s="717"/>
      <c r="D67" s="48"/>
      <c r="E67" s="48"/>
    </row>
    <row r="68" spans="2:6" s="10" customFormat="1" ht="58.4" customHeight="1">
      <c r="B68" s="44" t="s">
        <v>4</v>
      </c>
      <c r="C68" s="226">
        <v>1075</v>
      </c>
      <c r="D68" s="591" t="s">
        <v>133</v>
      </c>
      <c r="E68" s="592"/>
    </row>
    <row r="69" spans="2:6" s="10" customFormat="1">
      <c r="B69" s="44" t="s">
        <v>5</v>
      </c>
      <c r="C69" s="226">
        <v>32008</v>
      </c>
      <c r="D69" s="45" t="s">
        <v>12</v>
      </c>
      <c r="E69" s="45" t="s">
        <v>13</v>
      </c>
    </row>
    <row r="70" spans="2:6" s="10" customFormat="1" ht="36">
      <c r="B70" s="49" t="s">
        <v>6</v>
      </c>
      <c r="C70" s="252" t="s">
        <v>284</v>
      </c>
      <c r="D70" s="638"/>
      <c r="E70" s="638"/>
    </row>
    <row r="71" spans="2:6" s="10" customFormat="1" ht="36">
      <c r="B71" s="44" t="s">
        <v>10</v>
      </c>
      <c r="C71" s="252" t="s">
        <v>452</v>
      </c>
      <c r="D71" s="639"/>
      <c r="E71" s="639"/>
    </row>
    <row r="72" spans="2:6" s="10" customFormat="1" ht="36">
      <c r="B72" s="50" t="s">
        <v>7</v>
      </c>
      <c r="C72" s="252" t="s">
        <v>169</v>
      </c>
      <c r="D72" s="639"/>
      <c r="E72" s="639"/>
    </row>
    <row r="73" spans="2:6" s="10" customFormat="1" ht="54">
      <c r="B73" s="19" t="s">
        <v>167</v>
      </c>
      <c r="C73" s="252" t="s">
        <v>231</v>
      </c>
      <c r="D73" s="639"/>
      <c r="E73" s="639"/>
    </row>
    <row r="74" spans="2:6" s="10" customFormat="1">
      <c r="B74" s="730" t="s">
        <v>0</v>
      </c>
      <c r="C74" s="731"/>
      <c r="D74" s="583"/>
      <c r="E74" s="583"/>
    </row>
    <row r="75" spans="2:6" s="10" customFormat="1" ht="18" customHeight="1">
      <c r="B75" s="720" t="s">
        <v>469</v>
      </c>
      <c r="C75" s="721"/>
      <c r="D75" s="47"/>
      <c r="E75" s="47">
        <v>19</v>
      </c>
      <c r="F75" s="259"/>
    </row>
    <row r="76" spans="2:6" s="141" customFormat="1">
      <c r="B76" s="51" t="s">
        <v>8</v>
      </c>
      <c r="C76" s="51"/>
      <c r="D76" s="258">
        <f>+'Հավելված N 4'!G70</f>
        <v>0</v>
      </c>
      <c r="E76" s="258">
        <f>+'Հավելված N 4'!H70</f>
        <v>43600</v>
      </c>
      <c r="F76" s="489"/>
    </row>
    <row r="77" spans="2:6" ht="9.9499999999999993" customHeight="1">
      <c r="F77" s="10"/>
    </row>
    <row r="78" spans="2:6" s="10" customFormat="1">
      <c r="B78" s="716" t="s">
        <v>3</v>
      </c>
      <c r="C78" s="717"/>
      <c r="D78" s="48"/>
      <c r="E78" s="48"/>
    </row>
    <row r="79" spans="2:6" s="10" customFormat="1" ht="58.4" customHeight="1">
      <c r="B79" s="44" t="s">
        <v>4</v>
      </c>
      <c r="C79" s="226">
        <v>1075</v>
      </c>
      <c r="D79" s="591" t="s">
        <v>133</v>
      </c>
      <c r="E79" s="592"/>
    </row>
    <row r="80" spans="2:6" s="10" customFormat="1">
      <c r="B80" s="44" t="s">
        <v>5</v>
      </c>
      <c r="C80" s="226">
        <v>32009</v>
      </c>
      <c r="D80" s="45" t="s">
        <v>12</v>
      </c>
      <c r="E80" s="45" t="s">
        <v>13</v>
      </c>
    </row>
    <row r="81" spans="2:6" s="10" customFormat="1" ht="54">
      <c r="B81" s="49" t="s">
        <v>6</v>
      </c>
      <c r="C81" s="252" t="s">
        <v>453</v>
      </c>
      <c r="D81" s="638"/>
      <c r="E81" s="638"/>
    </row>
    <row r="82" spans="2:6" s="10" customFormat="1" ht="36">
      <c r="B82" s="44" t="s">
        <v>10</v>
      </c>
      <c r="C82" s="252" t="s">
        <v>470</v>
      </c>
      <c r="D82" s="639"/>
      <c r="E82" s="639"/>
    </row>
    <row r="83" spans="2:6" s="10" customFormat="1" ht="36">
      <c r="B83" s="50" t="s">
        <v>7</v>
      </c>
      <c r="C83" s="252" t="s">
        <v>169</v>
      </c>
      <c r="D83" s="639"/>
      <c r="E83" s="639"/>
    </row>
    <row r="84" spans="2:6" s="10" customFormat="1" ht="54">
      <c r="B84" s="19" t="s">
        <v>167</v>
      </c>
      <c r="C84" s="252" t="s">
        <v>471</v>
      </c>
      <c r="D84" s="639"/>
      <c r="E84" s="639"/>
    </row>
    <row r="85" spans="2:6" s="10" customFormat="1">
      <c r="B85" s="730" t="s">
        <v>0</v>
      </c>
      <c r="C85" s="731"/>
      <c r="D85" s="583"/>
      <c r="E85" s="583"/>
    </row>
    <row r="86" spans="2:6" s="10" customFormat="1" ht="18" customHeight="1">
      <c r="B86" s="714" t="s">
        <v>472</v>
      </c>
      <c r="C86" s="715"/>
      <c r="D86" s="47"/>
      <c r="E86" s="47">
        <v>1</v>
      </c>
      <c r="F86" s="259"/>
    </row>
    <row r="87" spans="2:6" s="141" customFormat="1">
      <c r="B87" s="51" t="s">
        <v>8</v>
      </c>
      <c r="C87" s="51"/>
      <c r="D87" s="258">
        <f>+'Հավելված N 4'!G85</f>
        <v>0</v>
      </c>
      <c r="E87" s="258">
        <f>+'Հավելված N 4'!H85</f>
        <v>11381.099999999999</v>
      </c>
      <c r="F87" s="10"/>
    </row>
    <row r="88" spans="2:6" s="10" customFormat="1"/>
    <row r="89" spans="2:6" s="10" customFormat="1">
      <c r="B89" s="48" t="s">
        <v>1</v>
      </c>
      <c r="C89" s="48" t="s">
        <v>2</v>
      </c>
      <c r="D89" s="255"/>
      <c r="E89" s="255"/>
    </row>
    <row r="90" spans="2:6" s="10" customFormat="1">
      <c r="B90" s="256">
        <v>1124</v>
      </c>
      <c r="C90" s="44" t="s">
        <v>260</v>
      </c>
      <c r="D90" s="48"/>
      <c r="E90" s="48"/>
    </row>
    <row r="91" spans="2:6" s="10" customFormat="1"/>
    <row r="92" spans="2:6" s="10" customFormat="1">
      <c r="B92" s="716" t="s">
        <v>3</v>
      </c>
      <c r="C92" s="717"/>
      <c r="D92" s="48"/>
      <c r="E92" s="48"/>
    </row>
    <row r="93" spans="2:6" s="10" customFormat="1" ht="58.4" customHeight="1">
      <c r="B93" s="44" t="s">
        <v>4</v>
      </c>
      <c r="C93" s="226">
        <v>1124</v>
      </c>
      <c r="D93" s="591" t="s">
        <v>133</v>
      </c>
      <c r="E93" s="592"/>
    </row>
    <row r="94" spans="2:6" s="10" customFormat="1">
      <c r="B94" s="44" t="s">
        <v>5</v>
      </c>
      <c r="C94" s="226">
        <v>32001</v>
      </c>
      <c r="D94" s="45" t="s">
        <v>12</v>
      </c>
      <c r="E94" s="45" t="s">
        <v>13</v>
      </c>
    </row>
    <row r="95" spans="2:6" s="10" customFormat="1" ht="36">
      <c r="B95" s="49" t="s">
        <v>6</v>
      </c>
      <c r="C95" s="252" t="s">
        <v>473</v>
      </c>
      <c r="D95" s="638"/>
      <c r="E95" s="638"/>
    </row>
    <row r="96" spans="2:6" s="10" customFormat="1" ht="36">
      <c r="B96" s="44" t="s">
        <v>10</v>
      </c>
      <c r="C96" s="252" t="s">
        <v>473</v>
      </c>
      <c r="D96" s="639"/>
      <c r="E96" s="639"/>
    </row>
    <row r="97" spans="2:6" s="10" customFormat="1" ht="36">
      <c r="B97" s="50" t="s">
        <v>7</v>
      </c>
      <c r="C97" s="252" t="s">
        <v>166</v>
      </c>
      <c r="D97" s="639"/>
      <c r="E97" s="639"/>
    </row>
    <row r="98" spans="2:6" s="10" customFormat="1" ht="72">
      <c r="B98" s="19" t="s">
        <v>474</v>
      </c>
      <c r="C98" s="226" t="s">
        <v>475</v>
      </c>
      <c r="D98" s="639"/>
      <c r="E98" s="639"/>
    </row>
    <row r="99" spans="2:6" s="10" customFormat="1">
      <c r="B99" s="730" t="s">
        <v>0</v>
      </c>
      <c r="C99" s="731"/>
      <c r="D99" s="583"/>
      <c r="E99" s="583"/>
    </row>
    <row r="100" spans="2:6" s="10" customFormat="1">
      <c r="B100" s="714" t="s">
        <v>476</v>
      </c>
      <c r="C100" s="715"/>
      <c r="D100" s="47"/>
      <c r="E100" s="47">
        <v>2</v>
      </c>
      <c r="F100" s="259"/>
    </row>
    <row r="101" spans="2:6" s="141" customFormat="1">
      <c r="B101" s="51" t="s">
        <v>8</v>
      </c>
      <c r="C101" s="51"/>
      <c r="D101" s="258">
        <f>+'Հավելված N 4'!G46</f>
        <v>0</v>
      </c>
      <c r="E101" s="258">
        <f>+'Հավելված N 4'!H46</f>
        <v>43800</v>
      </c>
      <c r="F101" s="6"/>
    </row>
    <row r="102" spans="2:6" ht="9.9499999999999993" customHeight="1">
      <c r="F102" s="10"/>
    </row>
    <row r="103" spans="2:6" s="10" customFormat="1">
      <c r="B103" s="716" t="s">
        <v>3</v>
      </c>
      <c r="C103" s="717"/>
      <c r="D103" s="48"/>
      <c r="E103" s="48"/>
    </row>
    <row r="104" spans="2:6" s="10" customFormat="1" ht="58.4" customHeight="1">
      <c r="B104" s="44" t="s">
        <v>4</v>
      </c>
      <c r="C104" s="226">
        <v>1124</v>
      </c>
      <c r="D104" s="591" t="s">
        <v>133</v>
      </c>
      <c r="E104" s="592"/>
    </row>
    <row r="105" spans="2:6" s="10" customFormat="1">
      <c r="B105" s="44" t="s">
        <v>5</v>
      </c>
      <c r="C105" s="226">
        <v>32002</v>
      </c>
      <c r="D105" s="45" t="s">
        <v>12</v>
      </c>
      <c r="E105" s="45" t="s">
        <v>13</v>
      </c>
    </row>
    <row r="106" spans="2:6" s="10" customFormat="1" ht="36">
      <c r="B106" s="49" t="s">
        <v>6</v>
      </c>
      <c r="C106" s="252" t="s">
        <v>477</v>
      </c>
      <c r="D106" s="638"/>
      <c r="E106" s="638"/>
    </row>
    <row r="107" spans="2:6" s="10" customFormat="1" ht="72">
      <c r="B107" s="44" t="s">
        <v>10</v>
      </c>
      <c r="C107" s="252" t="s">
        <v>457</v>
      </c>
      <c r="D107" s="639"/>
      <c r="E107" s="639"/>
    </row>
    <row r="108" spans="2:6" s="10" customFormat="1" ht="36">
      <c r="B108" s="50" t="s">
        <v>7</v>
      </c>
      <c r="C108" s="252" t="s">
        <v>169</v>
      </c>
      <c r="D108" s="639"/>
      <c r="E108" s="639"/>
    </row>
    <row r="109" spans="2:6" s="10" customFormat="1" ht="54">
      <c r="B109" s="19" t="s">
        <v>167</v>
      </c>
      <c r="C109" s="226" t="s">
        <v>475</v>
      </c>
      <c r="D109" s="639"/>
      <c r="E109" s="639"/>
    </row>
    <row r="110" spans="2:6" s="10" customFormat="1">
      <c r="B110" s="730" t="s">
        <v>0</v>
      </c>
      <c r="C110" s="731"/>
      <c r="D110" s="583"/>
      <c r="E110" s="583"/>
    </row>
    <row r="111" spans="2:6" s="10" customFormat="1" ht="18" customHeight="1">
      <c r="B111" s="720" t="s">
        <v>479</v>
      </c>
      <c r="C111" s="721"/>
      <c r="D111" s="47"/>
      <c r="E111" s="47">
        <v>1</v>
      </c>
    </row>
    <row r="112" spans="2:6" s="10" customFormat="1" ht="37.1" customHeight="1">
      <c r="B112" s="720" t="s">
        <v>213</v>
      </c>
      <c r="C112" s="721"/>
      <c r="D112" s="47"/>
      <c r="E112" s="263">
        <v>1</v>
      </c>
      <c r="F112" s="259"/>
    </row>
    <row r="113" spans="2:6" s="141" customFormat="1">
      <c r="B113" s="51" t="s">
        <v>8</v>
      </c>
      <c r="C113" s="51"/>
      <c r="D113" s="258">
        <f>+'Հավելված N 4'!G55</f>
        <v>0</v>
      </c>
      <c r="E113" s="258">
        <f>+'Հավելված N 4'!H55</f>
        <v>59833.8</v>
      </c>
      <c r="F113" s="6"/>
    </row>
    <row r="115" spans="2:6">
      <c r="B115" s="55" t="s">
        <v>1</v>
      </c>
      <c r="C115" s="732" t="s">
        <v>2</v>
      </c>
      <c r="D115" s="733"/>
      <c r="E115" s="734"/>
    </row>
    <row r="116" spans="2:6">
      <c r="B116" s="256">
        <v>1148</v>
      </c>
      <c r="C116" s="52" t="s">
        <v>458</v>
      </c>
      <c r="D116" s="55"/>
      <c r="E116" s="55"/>
    </row>
    <row r="117" spans="2:6">
      <c r="F117" s="10"/>
    </row>
    <row r="118" spans="2:6" s="10" customFormat="1">
      <c r="B118" s="716" t="s">
        <v>3</v>
      </c>
      <c r="C118" s="717"/>
      <c r="D118" s="48"/>
      <c r="E118" s="48"/>
    </row>
    <row r="119" spans="2:6" s="10" customFormat="1" ht="58.4" customHeight="1">
      <c r="B119" s="44" t="s">
        <v>4</v>
      </c>
      <c r="C119" s="226">
        <v>1148</v>
      </c>
      <c r="D119" s="724" t="s">
        <v>133</v>
      </c>
      <c r="E119" s="725"/>
    </row>
    <row r="120" spans="2:6" s="10" customFormat="1">
      <c r="B120" s="44" t="s">
        <v>5</v>
      </c>
      <c r="C120" s="226">
        <v>32004</v>
      </c>
      <c r="D120" s="45" t="s">
        <v>12</v>
      </c>
      <c r="E120" s="45" t="s">
        <v>13</v>
      </c>
    </row>
    <row r="121" spans="2:6" s="10" customFormat="1" ht="36">
      <c r="B121" s="49" t="s">
        <v>6</v>
      </c>
      <c r="C121" s="252" t="s">
        <v>544</v>
      </c>
      <c r="D121" s="638"/>
      <c r="E121" s="638"/>
    </row>
    <row r="122" spans="2:6" s="10" customFormat="1" ht="54">
      <c r="B122" s="44" t="s">
        <v>10</v>
      </c>
      <c r="C122" s="252" t="s">
        <v>480</v>
      </c>
      <c r="D122" s="639"/>
      <c r="E122" s="639"/>
    </row>
    <row r="123" spans="2:6" s="10" customFormat="1" ht="36">
      <c r="B123" s="50" t="s">
        <v>7</v>
      </c>
      <c r="C123" s="252" t="s">
        <v>169</v>
      </c>
      <c r="D123" s="639"/>
      <c r="E123" s="639"/>
    </row>
    <row r="124" spans="2:6" s="10" customFormat="1" ht="54">
      <c r="B124" s="19" t="s">
        <v>170</v>
      </c>
      <c r="C124" s="252" t="s">
        <v>481</v>
      </c>
      <c r="D124" s="639"/>
      <c r="E124" s="639"/>
    </row>
    <row r="125" spans="2:6" s="10" customFormat="1">
      <c r="B125" s="730" t="s">
        <v>0</v>
      </c>
      <c r="C125" s="731"/>
      <c r="D125" s="583"/>
      <c r="E125" s="583"/>
    </row>
    <row r="126" spans="2:6" s="10" customFormat="1" ht="16.95" customHeight="1">
      <c r="B126" s="720" t="s">
        <v>482</v>
      </c>
      <c r="C126" s="721"/>
      <c r="D126" s="47"/>
      <c r="E126" s="263">
        <v>32</v>
      </c>
      <c r="F126" s="259"/>
    </row>
    <row r="127" spans="2:6" s="141" customFormat="1">
      <c r="B127" s="51" t="s">
        <v>8</v>
      </c>
      <c r="C127" s="51"/>
      <c r="D127" s="258">
        <f>+'Հավելված N 4'!G136</f>
        <v>0</v>
      </c>
      <c r="E127" s="258">
        <f>+'Հավելված N 4'!H136</f>
        <v>26940</v>
      </c>
      <c r="F127" s="6"/>
    </row>
    <row r="129" spans="2:6">
      <c r="B129" s="55" t="s">
        <v>1</v>
      </c>
      <c r="C129" s="732" t="s">
        <v>2</v>
      </c>
      <c r="D129" s="733"/>
      <c r="E129" s="734"/>
    </row>
    <row r="130" spans="2:6">
      <c r="B130" s="256">
        <v>1168</v>
      </c>
      <c r="C130" s="52" t="s">
        <v>171</v>
      </c>
      <c r="D130" s="55"/>
      <c r="E130" s="55"/>
    </row>
    <row r="131" spans="2:6">
      <c r="F131" s="10"/>
    </row>
    <row r="132" spans="2:6" s="10" customFormat="1">
      <c r="B132" s="716" t="s">
        <v>3</v>
      </c>
      <c r="C132" s="717"/>
      <c r="D132" s="48"/>
      <c r="E132" s="48"/>
    </row>
    <row r="133" spans="2:6" s="10" customFormat="1" ht="58.4" customHeight="1">
      <c r="B133" s="44" t="s">
        <v>4</v>
      </c>
      <c r="C133" s="226">
        <v>1168</v>
      </c>
      <c r="D133" s="724" t="s">
        <v>133</v>
      </c>
      <c r="E133" s="725"/>
    </row>
    <row r="134" spans="2:6" s="10" customFormat="1">
      <c r="B134" s="44" t="s">
        <v>5</v>
      </c>
      <c r="C134" s="226">
        <v>32007</v>
      </c>
      <c r="D134" s="45" t="s">
        <v>12</v>
      </c>
      <c r="E134" s="45" t="s">
        <v>13</v>
      </c>
    </row>
    <row r="135" spans="2:6" s="10" customFormat="1" ht="36">
      <c r="B135" s="49" t="s">
        <v>6</v>
      </c>
      <c r="C135" s="252" t="s">
        <v>221</v>
      </c>
      <c r="D135" s="638"/>
      <c r="E135" s="638"/>
    </row>
    <row r="136" spans="2:6" s="10" customFormat="1" ht="36">
      <c r="B136" s="44" t="s">
        <v>10</v>
      </c>
      <c r="C136" s="252" t="s">
        <v>222</v>
      </c>
      <c r="D136" s="639"/>
      <c r="E136" s="639"/>
    </row>
    <row r="137" spans="2:6" s="10" customFormat="1" ht="36">
      <c r="B137" s="50" t="s">
        <v>7</v>
      </c>
      <c r="C137" s="252" t="s">
        <v>166</v>
      </c>
      <c r="D137" s="639"/>
      <c r="E137" s="639"/>
    </row>
    <row r="138" spans="2:6" s="10" customFormat="1" ht="54">
      <c r="B138" s="19" t="s">
        <v>170</v>
      </c>
      <c r="C138" s="252" t="s">
        <v>484</v>
      </c>
      <c r="D138" s="639"/>
      <c r="E138" s="639"/>
    </row>
    <row r="139" spans="2:6" s="10" customFormat="1">
      <c r="B139" s="730" t="s">
        <v>0</v>
      </c>
      <c r="C139" s="731"/>
      <c r="D139" s="583"/>
      <c r="E139" s="583"/>
    </row>
    <row r="140" spans="2:6" s="10" customFormat="1" ht="16.95" customHeight="1">
      <c r="B140" s="720" t="s">
        <v>223</v>
      </c>
      <c r="C140" s="721"/>
      <c r="D140" s="257"/>
      <c r="E140" s="257">
        <v>2</v>
      </c>
    </row>
    <row r="141" spans="2:6" s="10" customFormat="1" ht="37.65" customHeight="1">
      <c r="B141" s="720" t="s">
        <v>483</v>
      </c>
      <c r="C141" s="721"/>
      <c r="D141" s="270"/>
      <c r="E141" s="270">
        <v>1</v>
      </c>
      <c r="F141" s="259"/>
    </row>
    <row r="142" spans="2:6" s="141" customFormat="1">
      <c r="B142" s="51" t="s">
        <v>8</v>
      </c>
      <c r="C142" s="51"/>
      <c r="D142" s="258">
        <f>+'Հավելված N 4'!G100</f>
        <v>0</v>
      </c>
      <c r="E142" s="258">
        <f>+'Հավելված N 4'!H100</f>
        <v>16227</v>
      </c>
      <c r="F142" s="6"/>
    </row>
    <row r="144" spans="2:6" ht="50.75">
      <c r="B144" s="54" t="s">
        <v>95</v>
      </c>
      <c r="C144" s="732" t="s">
        <v>2</v>
      </c>
      <c r="D144" s="733"/>
      <c r="E144" s="734"/>
    </row>
    <row r="145" spans="2:5">
      <c r="B145" s="256">
        <v>1183</v>
      </c>
      <c r="C145" s="52" t="s">
        <v>172</v>
      </c>
      <c r="D145" s="52"/>
      <c r="E145" s="52"/>
    </row>
    <row r="147" spans="2:5">
      <c r="B147" s="718" t="s">
        <v>3</v>
      </c>
      <c r="C147" s="719"/>
      <c r="D147" s="261"/>
      <c r="E147" s="261"/>
    </row>
    <row r="148" spans="2:5" s="10" customFormat="1" ht="58.4" customHeight="1">
      <c r="B148" s="44" t="s">
        <v>46</v>
      </c>
      <c r="C148" s="226">
        <v>1183</v>
      </c>
      <c r="D148" s="724" t="s">
        <v>133</v>
      </c>
      <c r="E148" s="725"/>
    </row>
    <row r="149" spans="2:5">
      <c r="B149" s="56" t="s">
        <v>47</v>
      </c>
      <c r="C149" s="226">
        <v>32001</v>
      </c>
      <c r="D149" s="362" t="s">
        <v>12</v>
      </c>
      <c r="E149" s="362" t="s">
        <v>13</v>
      </c>
    </row>
    <row r="150" spans="2:5" ht="36">
      <c r="B150" s="56" t="s">
        <v>48</v>
      </c>
      <c r="C150" s="252" t="s">
        <v>529</v>
      </c>
      <c r="D150" s="726"/>
      <c r="E150" s="726"/>
    </row>
    <row r="151" spans="2:5" ht="75" customHeight="1">
      <c r="B151" s="56" t="s">
        <v>49</v>
      </c>
      <c r="C151" s="252" t="s">
        <v>535</v>
      </c>
      <c r="D151" s="727"/>
      <c r="E151" s="727"/>
    </row>
    <row r="152" spans="2:5" ht="36">
      <c r="B152" s="56" t="s">
        <v>50</v>
      </c>
      <c r="C152" s="262" t="s">
        <v>166</v>
      </c>
      <c r="D152" s="727"/>
      <c r="E152" s="727"/>
    </row>
    <row r="153" spans="2:5" ht="72" customHeight="1">
      <c r="B153" s="56" t="s">
        <v>174</v>
      </c>
      <c r="C153" s="262" t="s">
        <v>173</v>
      </c>
      <c r="D153" s="727"/>
      <c r="E153" s="727"/>
    </row>
    <row r="154" spans="2:5">
      <c r="B154" s="729" t="s">
        <v>51</v>
      </c>
      <c r="C154" s="729"/>
      <c r="D154" s="728"/>
      <c r="E154" s="728"/>
    </row>
    <row r="155" spans="2:5" ht="17.45" customHeight="1">
      <c r="B155" s="720" t="s">
        <v>472</v>
      </c>
      <c r="C155" s="721"/>
      <c r="D155" s="264"/>
      <c r="E155" s="264">
        <v>1</v>
      </c>
    </row>
    <row r="156" spans="2:5" ht="17.45" customHeight="1">
      <c r="B156" s="720" t="s">
        <v>213</v>
      </c>
      <c r="C156" s="721"/>
      <c r="D156" s="375"/>
      <c r="E156" s="375">
        <v>1</v>
      </c>
    </row>
    <row r="157" spans="2:5">
      <c r="B157" s="53" t="s">
        <v>52</v>
      </c>
      <c r="C157" s="53"/>
      <c r="D157" s="258">
        <f>+'Հավելված N 4'!G231</f>
        <v>0</v>
      </c>
      <c r="E157" s="258">
        <f>+'Հավելված N 4'!H231</f>
        <v>17081.7</v>
      </c>
    </row>
    <row r="159" spans="2:5">
      <c r="B159" s="55" t="s">
        <v>1</v>
      </c>
      <c r="C159" s="732" t="s">
        <v>2</v>
      </c>
      <c r="D159" s="733"/>
      <c r="E159" s="734"/>
    </row>
    <row r="160" spans="2:5">
      <c r="B160" s="256">
        <v>1192</v>
      </c>
      <c r="C160" s="52" t="s">
        <v>462</v>
      </c>
      <c r="D160" s="55"/>
      <c r="E160" s="55"/>
    </row>
    <row r="161" spans="2:6">
      <c r="F161" s="10"/>
    </row>
    <row r="162" spans="2:6" s="10" customFormat="1">
      <c r="B162" s="716" t="s">
        <v>3</v>
      </c>
      <c r="C162" s="717"/>
      <c r="D162" s="48"/>
      <c r="E162" s="48"/>
    </row>
    <row r="163" spans="2:6" s="10" customFormat="1" ht="58.4" customHeight="1">
      <c r="B163" s="44" t="s">
        <v>4</v>
      </c>
      <c r="C163" s="226">
        <v>1192</v>
      </c>
      <c r="D163" s="724" t="s">
        <v>220</v>
      </c>
      <c r="E163" s="725"/>
    </row>
    <row r="164" spans="2:6" s="10" customFormat="1">
      <c r="B164" s="44" t="s">
        <v>5</v>
      </c>
      <c r="C164" s="226">
        <v>32004</v>
      </c>
      <c r="D164" s="45" t="s">
        <v>12</v>
      </c>
      <c r="E164" s="45" t="s">
        <v>13</v>
      </c>
    </row>
    <row r="165" spans="2:6" s="10" customFormat="1" ht="54">
      <c r="B165" s="49" t="s">
        <v>6</v>
      </c>
      <c r="C165" s="252" t="s">
        <v>486</v>
      </c>
      <c r="D165" s="638"/>
      <c r="E165" s="638"/>
    </row>
    <row r="166" spans="2:6" s="10" customFormat="1" ht="72">
      <c r="B166" s="44" t="s">
        <v>10</v>
      </c>
      <c r="C166" s="252" t="s">
        <v>487</v>
      </c>
      <c r="D166" s="639"/>
      <c r="E166" s="639"/>
    </row>
    <row r="167" spans="2:6" s="10" customFormat="1" ht="36">
      <c r="B167" s="50" t="s">
        <v>7</v>
      </c>
      <c r="C167" s="252" t="s">
        <v>166</v>
      </c>
      <c r="D167" s="639"/>
      <c r="E167" s="639"/>
    </row>
    <row r="168" spans="2:6" s="10" customFormat="1" ht="54">
      <c r="B168" s="19" t="s">
        <v>170</v>
      </c>
      <c r="C168" s="252" t="s">
        <v>488</v>
      </c>
      <c r="D168" s="639"/>
      <c r="E168" s="639"/>
    </row>
    <row r="169" spans="2:6" s="10" customFormat="1">
      <c r="B169" s="730" t="s">
        <v>0</v>
      </c>
      <c r="C169" s="731"/>
      <c r="D169" s="583"/>
      <c r="E169" s="583"/>
    </row>
    <row r="170" spans="2:6" s="10" customFormat="1" ht="16.95" customHeight="1">
      <c r="B170" s="720" t="s">
        <v>489</v>
      </c>
      <c r="C170" s="721"/>
      <c r="D170" s="47"/>
      <c r="E170" s="263">
        <v>-8</v>
      </c>
      <c r="F170" s="259"/>
    </row>
    <row r="171" spans="2:6" s="141" customFormat="1">
      <c r="B171" s="51" t="s">
        <v>8</v>
      </c>
      <c r="C171" s="51"/>
      <c r="D171" s="258">
        <f>+'Հավելված N 4'!G292</f>
        <v>0</v>
      </c>
      <c r="E171" s="258">
        <f>+'Հավելված N 4'!H292</f>
        <v>-713429.5</v>
      </c>
      <c r="F171" s="6"/>
    </row>
    <row r="172" spans="2:6" ht="9.9499999999999993" customHeight="1">
      <c r="F172" s="10"/>
    </row>
    <row r="173" spans="2:6" s="10" customFormat="1">
      <c r="B173" s="716" t="s">
        <v>3</v>
      </c>
      <c r="C173" s="717"/>
      <c r="D173" s="48"/>
      <c r="E173" s="48"/>
    </row>
    <row r="174" spans="2:6" s="10" customFormat="1" ht="58.4" customHeight="1">
      <c r="B174" s="44" t="s">
        <v>4</v>
      </c>
      <c r="C174" s="226">
        <v>1192</v>
      </c>
      <c r="D174" s="724" t="s">
        <v>220</v>
      </c>
      <c r="E174" s="725"/>
    </row>
    <row r="175" spans="2:6" s="10" customFormat="1">
      <c r="B175" s="44" t="s">
        <v>5</v>
      </c>
      <c r="C175" s="226">
        <v>32005</v>
      </c>
      <c r="D175" s="45" t="s">
        <v>12</v>
      </c>
      <c r="E175" s="45" t="s">
        <v>13</v>
      </c>
    </row>
    <row r="176" spans="2:6" s="10" customFormat="1" ht="72">
      <c r="B176" s="49" t="s">
        <v>6</v>
      </c>
      <c r="C176" s="252" t="s">
        <v>490</v>
      </c>
      <c r="D176" s="638"/>
      <c r="E176" s="638"/>
    </row>
    <row r="177" spans="1:6" s="10" customFormat="1" ht="72">
      <c r="B177" s="44" t="s">
        <v>10</v>
      </c>
      <c r="C177" s="252" t="s">
        <v>491</v>
      </c>
      <c r="D177" s="639"/>
      <c r="E177" s="639"/>
    </row>
    <row r="178" spans="1:6" s="10" customFormat="1" ht="36">
      <c r="B178" s="50" t="s">
        <v>7</v>
      </c>
      <c r="C178" s="252" t="s">
        <v>166</v>
      </c>
      <c r="D178" s="639"/>
      <c r="E178" s="639"/>
    </row>
    <row r="179" spans="1:6" s="10" customFormat="1" ht="54">
      <c r="B179" s="19" t="s">
        <v>170</v>
      </c>
      <c r="C179" s="252" t="s">
        <v>492</v>
      </c>
      <c r="D179" s="639"/>
      <c r="E179" s="639"/>
    </row>
    <row r="180" spans="1:6" s="10" customFormat="1">
      <c r="B180" s="730" t="s">
        <v>0</v>
      </c>
      <c r="C180" s="731"/>
      <c r="D180" s="583"/>
      <c r="E180" s="583"/>
      <c r="F180" s="259"/>
    </row>
    <row r="181" spans="1:6" s="141" customFormat="1">
      <c r="B181" s="51" t="s">
        <v>8</v>
      </c>
      <c r="C181" s="51"/>
      <c r="D181" s="258">
        <f>+'Հավելված N 4'!G301</f>
        <v>0</v>
      </c>
      <c r="E181" s="258">
        <f>+'Հավելված N 4'!H301</f>
        <v>-330901.7</v>
      </c>
      <c r="F181" s="6"/>
    </row>
    <row r="182" spans="1:6">
      <c r="A182" s="245"/>
      <c r="B182" s="201"/>
      <c r="C182" s="201"/>
      <c r="D182" s="201"/>
      <c r="E182" s="201"/>
    </row>
    <row r="183" spans="1:6">
      <c r="A183" s="245"/>
      <c r="B183" s="201"/>
      <c r="C183" s="201"/>
      <c r="D183" s="201"/>
      <c r="E183" s="201"/>
    </row>
    <row r="184" spans="1:6" ht="23.45" customHeight="1"/>
    <row r="185" spans="1:6" ht="21.95" customHeight="1">
      <c r="A185" s="740" t="s">
        <v>129</v>
      </c>
      <c r="B185" s="740"/>
      <c r="C185" s="740"/>
      <c r="D185" s="740"/>
      <c r="E185" s="740"/>
    </row>
    <row r="186" spans="1:6" ht="38.9" customHeight="1">
      <c r="C186" s="41" t="s">
        <v>493</v>
      </c>
      <c r="E186" s="42"/>
    </row>
    <row r="187" spans="1:6">
      <c r="B187" s="737" t="s">
        <v>226</v>
      </c>
      <c r="C187" s="738"/>
      <c r="D187" s="738"/>
      <c r="E187" s="739"/>
    </row>
    <row r="190" spans="1:6">
      <c r="B190" s="43" t="s">
        <v>1</v>
      </c>
      <c r="C190" s="43" t="s">
        <v>2</v>
      </c>
      <c r="D190" s="248"/>
      <c r="E190" s="248"/>
    </row>
    <row r="191" spans="1:6" ht="36">
      <c r="B191" s="249">
        <v>1045</v>
      </c>
      <c r="C191" s="250" t="s">
        <v>124</v>
      </c>
      <c r="D191" s="251"/>
      <c r="E191" s="251"/>
    </row>
    <row r="193" spans="2:6" s="10" customFormat="1">
      <c r="B193" s="716" t="s">
        <v>3</v>
      </c>
      <c r="C193" s="717"/>
      <c r="D193" s="48"/>
      <c r="E193" s="48"/>
    </row>
    <row r="194" spans="2:6" s="10" customFormat="1" ht="58.4" customHeight="1">
      <c r="B194" s="44" t="s">
        <v>4</v>
      </c>
      <c r="C194" s="226">
        <v>1045</v>
      </c>
      <c r="D194" s="591" t="s">
        <v>220</v>
      </c>
      <c r="E194" s="592"/>
    </row>
    <row r="195" spans="2:6" s="10" customFormat="1">
      <c r="B195" s="44" t="s">
        <v>5</v>
      </c>
      <c r="C195" s="226">
        <v>32001</v>
      </c>
      <c r="D195" s="45" t="s">
        <v>12</v>
      </c>
      <c r="E195" s="45" t="s">
        <v>13</v>
      </c>
    </row>
    <row r="196" spans="2:6" s="10" customFormat="1" ht="54">
      <c r="B196" s="44" t="s">
        <v>6</v>
      </c>
      <c r="C196" s="252" t="s">
        <v>164</v>
      </c>
      <c r="D196" s="638"/>
      <c r="E196" s="638"/>
    </row>
    <row r="197" spans="2:6" s="10" customFormat="1" ht="72">
      <c r="B197" s="44" t="s">
        <v>10</v>
      </c>
      <c r="C197" s="252" t="s">
        <v>165</v>
      </c>
      <c r="D197" s="639"/>
      <c r="E197" s="639"/>
    </row>
    <row r="198" spans="2:6" s="10" customFormat="1" ht="36">
      <c r="B198" s="44" t="s">
        <v>7</v>
      </c>
      <c r="C198" s="252" t="s">
        <v>166</v>
      </c>
      <c r="D198" s="639"/>
      <c r="E198" s="639"/>
    </row>
    <row r="199" spans="2:6" s="10" customFormat="1" ht="54">
      <c r="B199" s="19" t="s">
        <v>167</v>
      </c>
      <c r="C199" s="252" t="s">
        <v>214</v>
      </c>
      <c r="D199" s="639"/>
      <c r="E199" s="639"/>
    </row>
    <row r="200" spans="2:6" s="10" customFormat="1">
      <c r="B200" s="730" t="s">
        <v>0</v>
      </c>
      <c r="C200" s="731"/>
      <c r="D200" s="583"/>
      <c r="E200" s="583"/>
    </row>
    <row r="201" spans="2:6" s="10" customFormat="1">
      <c r="B201" s="46" t="s">
        <v>8</v>
      </c>
      <c r="C201" s="46"/>
      <c r="D201" s="253">
        <f>+'Հավելված N 4'!G160</f>
        <v>-129825.2</v>
      </c>
      <c r="E201" s="253">
        <f>+'Հավելված N 4'!H160</f>
        <v>-259650.4</v>
      </c>
      <c r="F201" s="254"/>
    </row>
    <row r="202" spans="2:6" ht="9.9499999999999993" customHeight="1"/>
    <row r="203" spans="2:6" s="10" customFormat="1">
      <c r="B203" s="716" t="s">
        <v>3</v>
      </c>
      <c r="C203" s="717"/>
      <c r="D203" s="48"/>
      <c r="E203" s="48"/>
    </row>
    <row r="204" spans="2:6" s="10" customFormat="1" ht="58.4" customHeight="1">
      <c r="B204" s="44" t="s">
        <v>4</v>
      </c>
      <c r="C204" s="226">
        <v>1045</v>
      </c>
      <c r="D204" s="591" t="s">
        <v>220</v>
      </c>
      <c r="E204" s="592"/>
    </row>
    <row r="205" spans="2:6" s="10" customFormat="1">
      <c r="B205" s="44" t="s">
        <v>5</v>
      </c>
      <c r="C205" s="226">
        <v>32005</v>
      </c>
      <c r="D205" s="417" t="s">
        <v>12</v>
      </c>
      <c r="E205" s="417" t="s">
        <v>13</v>
      </c>
    </row>
    <row r="206" spans="2:6" s="10" customFormat="1" ht="54">
      <c r="B206" s="44" t="s">
        <v>6</v>
      </c>
      <c r="C206" s="409" t="s">
        <v>687</v>
      </c>
      <c r="D206" s="638"/>
      <c r="E206" s="638"/>
    </row>
    <row r="207" spans="2:6" s="10" customFormat="1" ht="36">
      <c r="B207" s="44" t="s">
        <v>10</v>
      </c>
      <c r="C207" s="409" t="s">
        <v>692</v>
      </c>
      <c r="D207" s="639"/>
      <c r="E207" s="639"/>
    </row>
    <row r="208" spans="2:6" s="10" customFormat="1" ht="36">
      <c r="B208" s="44" t="s">
        <v>7</v>
      </c>
      <c r="C208" s="409" t="s">
        <v>169</v>
      </c>
      <c r="D208" s="639"/>
      <c r="E208" s="639"/>
    </row>
    <row r="209" spans="2:6" s="10" customFormat="1" ht="54">
      <c r="B209" s="19" t="s">
        <v>167</v>
      </c>
      <c r="C209" s="409" t="s">
        <v>214</v>
      </c>
      <c r="D209" s="639"/>
      <c r="E209" s="639"/>
    </row>
    <row r="210" spans="2:6" s="10" customFormat="1">
      <c r="B210" s="730" t="s">
        <v>0</v>
      </c>
      <c r="C210" s="731"/>
      <c r="D210" s="583"/>
      <c r="E210" s="583"/>
    </row>
    <row r="211" spans="2:6" s="10" customFormat="1">
      <c r="B211" s="46" t="s">
        <v>8</v>
      </c>
      <c r="C211" s="46"/>
      <c r="D211" s="253">
        <f>+'Հավելված N 4'!G178</f>
        <v>-59798.9</v>
      </c>
      <c r="E211" s="253">
        <f>+'Հավելված N 4'!H178</f>
        <v>-176098.9</v>
      </c>
      <c r="F211" s="254"/>
    </row>
    <row r="213" spans="2:6" s="10" customFormat="1">
      <c r="B213" s="48" t="s">
        <v>1</v>
      </c>
      <c r="C213" s="48" t="s">
        <v>2</v>
      </c>
      <c r="D213" s="255"/>
      <c r="E213" s="255"/>
    </row>
    <row r="214" spans="2:6" s="10" customFormat="1" ht="36">
      <c r="B214" s="256">
        <v>1111</v>
      </c>
      <c r="C214" s="44" t="s">
        <v>605</v>
      </c>
      <c r="D214" s="48"/>
      <c r="E214" s="48"/>
    </row>
    <row r="215" spans="2:6" s="10" customFormat="1"/>
    <row r="216" spans="2:6" s="10" customFormat="1">
      <c r="B216" s="716" t="s">
        <v>3</v>
      </c>
      <c r="C216" s="717"/>
      <c r="D216" s="48"/>
      <c r="E216" s="48"/>
    </row>
    <row r="217" spans="2:6" s="10" customFormat="1" ht="58.4" customHeight="1">
      <c r="B217" s="44" t="s">
        <v>4</v>
      </c>
      <c r="C217" s="226">
        <v>1111</v>
      </c>
      <c r="D217" s="591" t="s">
        <v>220</v>
      </c>
      <c r="E217" s="592"/>
    </row>
    <row r="218" spans="2:6" s="10" customFormat="1">
      <c r="B218" s="44" t="s">
        <v>5</v>
      </c>
      <c r="C218" s="226">
        <v>32001</v>
      </c>
      <c r="D218" s="369" t="s">
        <v>12</v>
      </c>
      <c r="E218" s="369" t="s">
        <v>13</v>
      </c>
    </row>
    <row r="219" spans="2:6" s="10" customFormat="1" ht="54">
      <c r="B219" s="49" t="s">
        <v>6</v>
      </c>
      <c r="C219" s="252" t="s">
        <v>649</v>
      </c>
      <c r="D219" s="638"/>
      <c r="E219" s="638"/>
    </row>
    <row r="220" spans="2:6" s="10" customFormat="1" ht="54">
      <c r="B220" s="44" t="s">
        <v>10</v>
      </c>
      <c r="C220" s="252" t="s">
        <v>650</v>
      </c>
      <c r="D220" s="639"/>
      <c r="E220" s="639"/>
    </row>
    <row r="221" spans="2:6" s="10" customFormat="1" ht="36">
      <c r="B221" s="50" t="s">
        <v>7</v>
      </c>
      <c r="C221" s="252" t="s">
        <v>166</v>
      </c>
      <c r="D221" s="639"/>
      <c r="E221" s="639"/>
    </row>
    <row r="222" spans="2:6" s="10" customFormat="1" ht="72">
      <c r="B222" s="19" t="s">
        <v>474</v>
      </c>
      <c r="C222" s="226" t="s">
        <v>651</v>
      </c>
      <c r="D222" s="639"/>
      <c r="E222" s="639"/>
    </row>
    <row r="223" spans="2:6" s="10" customFormat="1">
      <c r="B223" s="730" t="s">
        <v>0</v>
      </c>
      <c r="C223" s="731"/>
      <c r="D223" s="583"/>
      <c r="E223" s="583"/>
    </row>
    <row r="224" spans="2:6" s="141" customFormat="1">
      <c r="B224" s="51" t="s">
        <v>8</v>
      </c>
      <c r="C224" s="51"/>
      <c r="D224" s="258">
        <f>+'Հավելված N 4'!G189</f>
        <v>-103032.59999999999</v>
      </c>
      <c r="E224" s="258">
        <f>+'Հավելված N 4'!H189</f>
        <v>-206065.19999999998</v>
      </c>
      <c r="F224" s="259"/>
    </row>
    <row r="225" spans="2:6" s="10" customFormat="1"/>
    <row r="226" spans="2:6" s="10" customFormat="1">
      <c r="B226" s="48" t="s">
        <v>1</v>
      </c>
      <c r="C226" s="48" t="s">
        <v>2</v>
      </c>
      <c r="D226" s="255"/>
      <c r="E226" s="255"/>
    </row>
    <row r="227" spans="2:6" s="10" customFormat="1">
      <c r="B227" s="256">
        <v>1146</v>
      </c>
      <c r="C227" s="412" t="s">
        <v>661</v>
      </c>
      <c r="D227" s="48"/>
      <c r="E227" s="48"/>
    </row>
    <row r="228" spans="2:6" s="10" customFormat="1"/>
    <row r="229" spans="2:6" s="10" customFormat="1">
      <c r="B229" s="716" t="s">
        <v>3</v>
      </c>
      <c r="C229" s="717"/>
      <c r="D229" s="48"/>
      <c r="E229" s="48"/>
    </row>
    <row r="230" spans="2:6" s="10" customFormat="1" ht="73.099999999999994" customHeight="1">
      <c r="B230" s="44" t="s">
        <v>4</v>
      </c>
      <c r="C230" s="395">
        <v>1146</v>
      </c>
      <c r="D230" s="591" t="s">
        <v>182</v>
      </c>
      <c r="E230" s="592"/>
    </row>
    <row r="231" spans="2:6" s="10" customFormat="1">
      <c r="B231" s="44" t="s">
        <v>5</v>
      </c>
      <c r="C231" s="395">
        <v>12010</v>
      </c>
      <c r="D231" s="369" t="s">
        <v>12</v>
      </c>
      <c r="E231" s="369" t="s">
        <v>13</v>
      </c>
    </row>
    <row r="232" spans="2:6" s="10" customFormat="1" ht="36">
      <c r="B232" s="49" t="s">
        <v>6</v>
      </c>
      <c r="C232" s="409" t="s">
        <v>662</v>
      </c>
      <c r="D232" s="638"/>
      <c r="E232" s="638"/>
    </row>
    <row r="233" spans="2:6" s="10" customFormat="1" ht="36">
      <c r="B233" s="44" t="s">
        <v>10</v>
      </c>
      <c r="C233" s="409" t="s">
        <v>663</v>
      </c>
      <c r="D233" s="639"/>
      <c r="E233" s="639"/>
    </row>
    <row r="234" spans="2:6" s="10" customFormat="1" ht="36">
      <c r="B234" s="50" t="s">
        <v>7</v>
      </c>
      <c r="C234" s="411" t="s">
        <v>664</v>
      </c>
      <c r="D234" s="639"/>
      <c r="E234" s="639"/>
    </row>
    <row r="235" spans="2:6" s="10" customFormat="1" ht="54">
      <c r="B235" s="386" t="s">
        <v>666</v>
      </c>
      <c r="C235" s="411" t="s">
        <v>665</v>
      </c>
      <c r="D235" s="639"/>
      <c r="E235" s="639"/>
    </row>
    <row r="236" spans="2:6" s="10" customFormat="1">
      <c r="B236" s="730" t="s">
        <v>0</v>
      </c>
      <c r="C236" s="731"/>
      <c r="D236" s="583"/>
      <c r="E236" s="583"/>
    </row>
    <row r="237" spans="2:6" s="10" customFormat="1">
      <c r="B237" s="720" t="s">
        <v>673</v>
      </c>
      <c r="C237" s="721"/>
      <c r="D237" s="547">
        <v>1</v>
      </c>
      <c r="E237" s="47">
        <v>1</v>
      </c>
    </row>
    <row r="238" spans="2:6" s="141" customFormat="1">
      <c r="B238" s="51" t="s">
        <v>8</v>
      </c>
      <c r="C238" s="51"/>
      <c r="D238" s="546">
        <f>+'Հավելված N 4'!G200</f>
        <v>-857210.29999999993</v>
      </c>
      <c r="E238" s="258">
        <f>+'Հավելված N 4'!H200</f>
        <v>-1467324.9</v>
      </c>
      <c r="F238" s="259"/>
    </row>
    <row r="240" spans="2:6" s="10" customFormat="1">
      <c r="B240" s="48" t="s">
        <v>1</v>
      </c>
      <c r="C240" s="48" t="s">
        <v>2</v>
      </c>
      <c r="D240" s="255"/>
      <c r="E240" s="255"/>
    </row>
    <row r="241" spans="2:6" s="10" customFormat="1">
      <c r="B241" s="256">
        <v>1163</v>
      </c>
      <c r="C241" s="408" t="s">
        <v>609</v>
      </c>
      <c r="D241" s="48"/>
      <c r="E241" s="48"/>
    </row>
    <row r="242" spans="2:6" s="10" customFormat="1"/>
    <row r="243" spans="2:6" s="10" customFormat="1">
      <c r="B243" s="716" t="s">
        <v>3</v>
      </c>
      <c r="C243" s="717"/>
      <c r="D243" s="48"/>
      <c r="E243" s="48"/>
    </row>
    <row r="244" spans="2:6" s="10" customFormat="1" ht="58.4" customHeight="1">
      <c r="B244" s="44" t="s">
        <v>4</v>
      </c>
      <c r="C244" s="395">
        <v>1163</v>
      </c>
      <c r="D244" s="591" t="s">
        <v>133</v>
      </c>
      <c r="E244" s="592"/>
    </row>
    <row r="245" spans="2:6" s="10" customFormat="1">
      <c r="B245" s="44" t="s">
        <v>5</v>
      </c>
      <c r="C245" s="409">
        <v>12001</v>
      </c>
      <c r="D245" s="369" t="s">
        <v>12</v>
      </c>
      <c r="E245" s="369" t="s">
        <v>13</v>
      </c>
    </row>
    <row r="246" spans="2:6" s="10" customFormat="1" ht="36">
      <c r="B246" s="49" t="s">
        <v>6</v>
      </c>
      <c r="C246" s="409" t="s">
        <v>645</v>
      </c>
      <c r="D246" s="638"/>
      <c r="E246" s="638"/>
    </row>
    <row r="247" spans="2:6" s="10" customFormat="1" ht="36">
      <c r="B247" s="44" t="s">
        <v>10</v>
      </c>
      <c r="C247" s="409" t="s">
        <v>646</v>
      </c>
      <c r="D247" s="639"/>
      <c r="E247" s="639"/>
    </row>
    <row r="248" spans="2:6" s="10" customFormat="1" ht="36">
      <c r="B248" s="50" t="s">
        <v>7</v>
      </c>
      <c r="C248" s="409" t="s">
        <v>639</v>
      </c>
      <c r="D248" s="639"/>
      <c r="E248" s="639"/>
    </row>
    <row r="249" spans="2:6" s="10" customFormat="1" ht="54">
      <c r="B249" s="374" t="s">
        <v>653</v>
      </c>
      <c r="C249" s="409" t="s">
        <v>652</v>
      </c>
      <c r="D249" s="639"/>
      <c r="E249" s="639"/>
    </row>
    <row r="250" spans="2:6" s="10" customFormat="1">
      <c r="B250" s="730" t="s">
        <v>0</v>
      </c>
      <c r="C250" s="731"/>
      <c r="D250" s="583"/>
      <c r="E250" s="583"/>
    </row>
    <row r="251" spans="2:6" s="10" customFormat="1">
      <c r="B251" s="714" t="s">
        <v>654</v>
      </c>
      <c r="C251" s="715"/>
      <c r="D251" s="47"/>
      <c r="E251" s="47">
        <v>1</v>
      </c>
    </row>
    <row r="252" spans="2:6" s="141" customFormat="1">
      <c r="B252" s="51" t="s">
        <v>8</v>
      </c>
      <c r="C252" s="51"/>
      <c r="D252" s="258">
        <f>+'Հավելված N 4'!G211</f>
        <v>0</v>
      </c>
      <c r="E252" s="258">
        <f>+'Հավելված N 4'!H211</f>
        <v>14688</v>
      </c>
      <c r="F252" s="259"/>
    </row>
    <row r="253" spans="2:6" ht="9.9499999999999993" customHeight="1"/>
    <row r="254" spans="2:6" s="10" customFormat="1">
      <c r="B254" s="716" t="s">
        <v>3</v>
      </c>
      <c r="C254" s="717"/>
      <c r="D254" s="48"/>
      <c r="E254" s="48"/>
    </row>
    <row r="255" spans="2:6" s="10" customFormat="1" ht="58.4" customHeight="1">
      <c r="B255" s="44" t="s">
        <v>4</v>
      </c>
      <c r="C255" s="395">
        <v>1163</v>
      </c>
      <c r="D255" s="591" t="s">
        <v>220</v>
      </c>
      <c r="E255" s="592"/>
    </row>
    <row r="256" spans="2:6" s="10" customFormat="1">
      <c r="B256" s="44" t="s">
        <v>5</v>
      </c>
      <c r="C256" s="395">
        <v>32002</v>
      </c>
      <c r="D256" s="369" t="s">
        <v>12</v>
      </c>
      <c r="E256" s="369" t="s">
        <v>13</v>
      </c>
    </row>
    <row r="257" spans="2:6" s="10" customFormat="1" ht="36">
      <c r="B257" s="49" t="s">
        <v>6</v>
      </c>
      <c r="C257" s="409" t="s">
        <v>581</v>
      </c>
      <c r="D257" s="638"/>
      <c r="E257" s="638"/>
    </row>
    <row r="258" spans="2:6" s="10" customFormat="1" ht="36">
      <c r="B258" s="44" t="s">
        <v>10</v>
      </c>
      <c r="C258" s="409" t="s">
        <v>647</v>
      </c>
      <c r="D258" s="639"/>
      <c r="E258" s="639"/>
    </row>
    <row r="259" spans="2:6" s="10" customFormat="1" ht="36">
      <c r="B259" s="50" t="s">
        <v>7</v>
      </c>
      <c r="C259" s="409" t="s">
        <v>655</v>
      </c>
      <c r="D259" s="639"/>
      <c r="E259" s="639"/>
    </row>
    <row r="260" spans="2:6" s="10" customFormat="1" ht="54">
      <c r="B260" s="19" t="s">
        <v>167</v>
      </c>
      <c r="C260" s="409" t="s">
        <v>656</v>
      </c>
      <c r="D260" s="639"/>
      <c r="E260" s="639"/>
    </row>
    <row r="261" spans="2:6" s="10" customFormat="1">
      <c r="B261" s="730" t="s">
        <v>0</v>
      </c>
      <c r="C261" s="731"/>
      <c r="D261" s="583"/>
      <c r="E261" s="583"/>
    </row>
    <row r="262" spans="2:6" s="10" customFormat="1" ht="36.549999999999997" customHeight="1">
      <c r="B262" s="714" t="s">
        <v>657</v>
      </c>
      <c r="C262" s="715"/>
      <c r="D262" s="368"/>
      <c r="E262" s="410">
        <v>-1</v>
      </c>
    </row>
    <row r="263" spans="2:6" s="141" customFormat="1">
      <c r="B263" s="51" t="s">
        <v>8</v>
      </c>
      <c r="C263" s="51"/>
      <c r="D263" s="258">
        <f>+'Հավելված N 4'!G220</f>
        <v>-201678.95</v>
      </c>
      <c r="E263" s="258">
        <f>+'Հավելված N 4'!H220</f>
        <v>-403357.9</v>
      </c>
      <c r="F263" s="259"/>
    </row>
    <row r="264" spans="2:6" s="10" customFormat="1"/>
    <row r="265" spans="2:6" ht="50.75">
      <c r="B265" s="54" t="s">
        <v>95</v>
      </c>
      <c r="C265" s="732" t="s">
        <v>2</v>
      </c>
      <c r="D265" s="733"/>
      <c r="E265" s="734"/>
    </row>
    <row r="266" spans="2:6">
      <c r="B266" s="256">
        <v>1183</v>
      </c>
      <c r="C266" s="52" t="s">
        <v>172</v>
      </c>
      <c r="D266" s="52"/>
      <c r="E266" s="52"/>
    </row>
    <row r="267" spans="2:6" ht="21.45" customHeight="1"/>
    <row r="268" spans="2:6">
      <c r="B268" s="718" t="s">
        <v>3</v>
      </c>
      <c r="C268" s="719"/>
      <c r="D268" s="261"/>
      <c r="E268" s="261"/>
    </row>
    <row r="269" spans="2:6" s="10" customFormat="1" ht="58.4" customHeight="1">
      <c r="B269" s="44" t="s">
        <v>46</v>
      </c>
      <c r="C269" s="226">
        <v>1183</v>
      </c>
      <c r="D269" s="724" t="s">
        <v>133</v>
      </c>
      <c r="E269" s="725"/>
    </row>
    <row r="270" spans="2:6">
      <c r="B270" s="56" t="s">
        <v>47</v>
      </c>
      <c r="C270" s="226">
        <v>32001</v>
      </c>
      <c r="D270" s="417" t="s">
        <v>12</v>
      </c>
      <c r="E270" s="417" t="s">
        <v>13</v>
      </c>
    </row>
    <row r="271" spans="2:6" ht="36">
      <c r="B271" s="56" t="s">
        <v>48</v>
      </c>
      <c r="C271" s="252" t="s">
        <v>529</v>
      </c>
      <c r="D271" s="726"/>
      <c r="E271" s="726"/>
    </row>
    <row r="272" spans="2:6" ht="75" customHeight="1">
      <c r="B272" s="56" t="s">
        <v>49</v>
      </c>
      <c r="C272" s="252" t="s">
        <v>535</v>
      </c>
      <c r="D272" s="727"/>
      <c r="E272" s="727"/>
    </row>
    <row r="273" spans="2:6" ht="36">
      <c r="B273" s="56" t="s">
        <v>50</v>
      </c>
      <c r="C273" s="262" t="s">
        <v>166</v>
      </c>
      <c r="D273" s="727"/>
      <c r="E273" s="727"/>
    </row>
    <row r="274" spans="2:6" ht="72" customHeight="1">
      <c r="B274" s="56" t="s">
        <v>174</v>
      </c>
      <c r="C274" s="262" t="s">
        <v>173</v>
      </c>
      <c r="D274" s="727"/>
      <c r="E274" s="727"/>
    </row>
    <row r="275" spans="2:6">
      <c r="B275" s="729" t="s">
        <v>51</v>
      </c>
      <c r="C275" s="729"/>
      <c r="D275" s="728"/>
      <c r="E275" s="728"/>
    </row>
    <row r="276" spans="2:6" ht="18" customHeight="1">
      <c r="B276" s="720" t="s">
        <v>472</v>
      </c>
      <c r="C276" s="721"/>
      <c r="D276" s="375">
        <v>-1</v>
      </c>
      <c r="E276" s="427"/>
    </row>
    <row r="277" spans="2:6" ht="35.450000000000003" customHeight="1">
      <c r="B277" s="720" t="s">
        <v>213</v>
      </c>
      <c r="C277" s="721"/>
      <c r="D277" s="375"/>
      <c r="E277" s="375">
        <v>-1</v>
      </c>
    </row>
    <row r="278" spans="2:6">
      <c r="B278" s="53" t="s">
        <v>52</v>
      </c>
      <c r="C278" s="53"/>
      <c r="D278" s="258">
        <f>+'Հավելված N 4'!G238</f>
        <v>-67127.600000000006</v>
      </c>
      <c r="E278" s="258">
        <f>+'Հավելված N 4'!H238</f>
        <v>-61474</v>
      </c>
    </row>
    <row r="279" spans="2:6" ht="9.9499999999999993" customHeight="1"/>
    <row r="280" spans="2:6">
      <c r="B280" s="718" t="s">
        <v>3</v>
      </c>
      <c r="C280" s="719"/>
      <c r="D280" s="261"/>
      <c r="E280" s="261"/>
      <c r="F280" s="10"/>
    </row>
    <row r="281" spans="2:6" s="10" customFormat="1" ht="58.4" customHeight="1">
      <c r="B281" s="44" t="s">
        <v>46</v>
      </c>
      <c r="C281" s="226">
        <v>1183</v>
      </c>
      <c r="D281" s="591" t="s">
        <v>220</v>
      </c>
      <c r="E281" s="592"/>
      <c r="F281" s="6"/>
    </row>
    <row r="282" spans="2:6">
      <c r="B282" s="56" t="s">
        <v>47</v>
      </c>
      <c r="C282" s="226">
        <v>32003</v>
      </c>
      <c r="D282" s="369" t="s">
        <v>12</v>
      </c>
      <c r="E282" s="369" t="s">
        <v>13</v>
      </c>
    </row>
    <row r="283" spans="2:6" ht="36">
      <c r="B283" s="56" t="s">
        <v>48</v>
      </c>
      <c r="C283" s="409" t="s">
        <v>658</v>
      </c>
      <c r="D283" s="726"/>
      <c r="E283" s="726"/>
    </row>
    <row r="284" spans="2:6" ht="36">
      <c r="B284" s="56" t="s">
        <v>49</v>
      </c>
      <c r="C284" s="409" t="s">
        <v>659</v>
      </c>
      <c r="D284" s="727"/>
      <c r="E284" s="727"/>
    </row>
    <row r="285" spans="2:6" ht="36">
      <c r="B285" s="56" t="s">
        <v>50</v>
      </c>
      <c r="C285" s="411" t="s">
        <v>166</v>
      </c>
      <c r="D285" s="727"/>
      <c r="E285" s="727"/>
    </row>
    <row r="286" spans="2:6" ht="72" customHeight="1">
      <c r="B286" s="56" t="s">
        <v>174</v>
      </c>
      <c r="C286" s="411" t="s">
        <v>660</v>
      </c>
      <c r="D286" s="727"/>
      <c r="E286" s="727"/>
    </row>
    <row r="287" spans="2:6">
      <c r="B287" s="729" t="s">
        <v>51</v>
      </c>
      <c r="C287" s="729"/>
      <c r="D287" s="728"/>
      <c r="E287" s="728"/>
    </row>
    <row r="288" spans="2:6" ht="35.450000000000003" customHeight="1">
      <c r="B288" s="714" t="s">
        <v>213</v>
      </c>
      <c r="C288" s="715"/>
      <c r="D288" s="264"/>
      <c r="E288" s="264">
        <v>-3</v>
      </c>
    </row>
    <row r="289" spans="2:6">
      <c r="B289" s="53" t="s">
        <v>52</v>
      </c>
      <c r="C289" s="53"/>
      <c r="D289" s="258">
        <f>+'Հավելված N 4'!G254</f>
        <v>-449861.3</v>
      </c>
      <c r="E289" s="258">
        <f>+'Հավելված N 4'!H254</f>
        <v>-449861.3</v>
      </c>
    </row>
    <row r="290" spans="2:6" ht="9.9499999999999993" customHeight="1"/>
    <row r="291" spans="2:6">
      <c r="B291" s="718" t="s">
        <v>3</v>
      </c>
      <c r="C291" s="719"/>
      <c r="D291" s="261"/>
      <c r="E291" s="261"/>
    </row>
    <row r="292" spans="2:6" s="10" customFormat="1" ht="58.4" customHeight="1">
      <c r="B292" s="44" t="s">
        <v>46</v>
      </c>
      <c r="C292" s="226">
        <v>1183</v>
      </c>
      <c r="D292" s="591" t="s">
        <v>220</v>
      </c>
      <c r="E292" s="592"/>
    </row>
    <row r="293" spans="2:6">
      <c r="B293" s="56" t="s">
        <v>47</v>
      </c>
      <c r="C293" s="395">
        <v>32007</v>
      </c>
      <c r="D293" s="417" t="s">
        <v>12</v>
      </c>
      <c r="E293" s="417" t="s">
        <v>13</v>
      </c>
    </row>
    <row r="294" spans="2:6" ht="36">
      <c r="B294" s="56" t="s">
        <v>48</v>
      </c>
      <c r="C294" s="409" t="s">
        <v>684</v>
      </c>
      <c r="D294" s="726"/>
      <c r="E294" s="726"/>
    </row>
    <row r="295" spans="2:6" ht="54">
      <c r="B295" s="56" t="s">
        <v>49</v>
      </c>
      <c r="C295" s="409" t="s">
        <v>685</v>
      </c>
      <c r="D295" s="727"/>
      <c r="E295" s="727"/>
    </row>
    <row r="296" spans="2:6" ht="36">
      <c r="B296" s="56" t="s">
        <v>50</v>
      </c>
      <c r="C296" s="411" t="s">
        <v>166</v>
      </c>
      <c r="D296" s="727"/>
      <c r="E296" s="727"/>
    </row>
    <row r="297" spans="2:6" ht="72" customHeight="1">
      <c r="B297" s="56" t="s">
        <v>174</v>
      </c>
      <c r="C297" s="411" t="s">
        <v>173</v>
      </c>
      <c r="D297" s="727"/>
      <c r="E297" s="727"/>
    </row>
    <row r="298" spans="2:6">
      <c r="B298" s="729" t="s">
        <v>51</v>
      </c>
      <c r="C298" s="729"/>
      <c r="D298" s="728"/>
      <c r="E298" s="728"/>
    </row>
    <row r="299" spans="2:6">
      <c r="B299" s="53" t="s">
        <v>52</v>
      </c>
      <c r="C299" s="53"/>
      <c r="D299" s="258">
        <f>+'Հավելված N 4'!G263</f>
        <v>-91394.4</v>
      </c>
      <c r="E299" s="258">
        <f>+'Հավելված N 4'!H263</f>
        <v>-182788.8</v>
      </c>
    </row>
    <row r="300" spans="2:6" ht="9.9499999999999993" customHeight="1"/>
    <row r="301" spans="2:6">
      <c r="B301" s="718" t="s">
        <v>3</v>
      </c>
      <c r="C301" s="719"/>
      <c r="D301" s="261"/>
      <c r="E301" s="261"/>
      <c r="F301" s="10"/>
    </row>
    <row r="302" spans="2:6" s="10" customFormat="1" ht="58.4" customHeight="1">
      <c r="B302" s="44" t="s">
        <v>46</v>
      </c>
      <c r="C302" s="226">
        <v>1183</v>
      </c>
      <c r="D302" s="724" t="s">
        <v>133</v>
      </c>
      <c r="E302" s="725"/>
      <c r="F302" s="6"/>
    </row>
    <row r="303" spans="2:6">
      <c r="B303" s="56" t="s">
        <v>47</v>
      </c>
      <c r="C303" s="226">
        <v>32009</v>
      </c>
      <c r="D303" s="45" t="s">
        <v>12</v>
      </c>
      <c r="E303" s="45" t="s">
        <v>13</v>
      </c>
    </row>
    <row r="304" spans="2:6" ht="36">
      <c r="B304" s="56" t="s">
        <v>48</v>
      </c>
      <c r="C304" s="252" t="s">
        <v>224</v>
      </c>
      <c r="D304" s="726"/>
      <c r="E304" s="726"/>
    </row>
    <row r="305" spans="1:5" ht="54">
      <c r="B305" s="56" t="s">
        <v>49</v>
      </c>
      <c r="C305" s="252" t="s">
        <v>225</v>
      </c>
      <c r="D305" s="727"/>
      <c r="E305" s="727"/>
    </row>
    <row r="306" spans="1:5" ht="36">
      <c r="B306" s="56" t="s">
        <v>50</v>
      </c>
      <c r="C306" s="262" t="s">
        <v>166</v>
      </c>
      <c r="D306" s="727"/>
      <c r="E306" s="727"/>
    </row>
    <row r="307" spans="1:5" ht="72" customHeight="1">
      <c r="B307" s="56" t="s">
        <v>174</v>
      </c>
      <c r="C307" s="262" t="s">
        <v>173</v>
      </c>
      <c r="D307" s="727"/>
      <c r="E307" s="727"/>
    </row>
    <row r="308" spans="1:5">
      <c r="B308" s="729" t="s">
        <v>51</v>
      </c>
      <c r="C308" s="729"/>
      <c r="D308" s="728"/>
      <c r="E308" s="728"/>
    </row>
    <row r="309" spans="1:5">
      <c r="B309" s="720" t="s">
        <v>485</v>
      </c>
      <c r="C309" s="721"/>
      <c r="D309" s="545">
        <v>8</v>
      </c>
      <c r="E309" s="264">
        <v>8</v>
      </c>
    </row>
    <row r="310" spans="1:5">
      <c r="B310" s="53" t="s">
        <v>52</v>
      </c>
      <c r="C310" s="53"/>
      <c r="D310" s="546">
        <f>+'Հավելված N 4'!G272</f>
        <v>214028.80000000002</v>
      </c>
      <c r="E310" s="258">
        <f>+'Հավելված N 4'!H272</f>
        <v>713429.5</v>
      </c>
    </row>
    <row r="311" spans="1:5">
      <c r="A311" s="245"/>
      <c r="B311" s="363"/>
      <c r="C311" s="363"/>
      <c r="D311" s="363"/>
      <c r="E311" s="363"/>
    </row>
    <row r="312" spans="1:5">
      <c r="A312" s="245"/>
      <c r="B312" s="363"/>
      <c r="C312" s="363"/>
      <c r="D312" s="363"/>
      <c r="E312" s="363"/>
    </row>
    <row r="313" spans="1:5" ht="23.45" customHeight="1"/>
    <row r="314" spans="1:5" ht="21.95" customHeight="1">
      <c r="A314" s="740" t="s">
        <v>541</v>
      </c>
      <c r="B314" s="740"/>
      <c r="C314" s="740"/>
      <c r="D314" s="740"/>
      <c r="E314" s="740"/>
    </row>
    <row r="315" spans="1:5" ht="38.9" customHeight="1">
      <c r="C315" s="41" t="s">
        <v>506</v>
      </c>
      <c r="E315" s="42"/>
    </row>
    <row r="316" spans="1:5">
      <c r="B316" s="737" t="s">
        <v>226</v>
      </c>
      <c r="C316" s="738"/>
      <c r="D316" s="738"/>
      <c r="E316" s="739"/>
    </row>
    <row r="319" spans="1:5" ht="50.75">
      <c r="B319" s="54" t="s">
        <v>95</v>
      </c>
      <c r="C319" s="732" t="s">
        <v>2</v>
      </c>
      <c r="D319" s="733"/>
      <c r="E319" s="734"/>
    </row>
    <row r="320" spans="1:5">
      <c r="B320" s="256">
        <v>1183</v>
      </c>
      <c r="C320" s="52" t="s">
        <v>172</v>
      </c>
      <c r="D320" s="52"/>
      <c r="E320" s="52"/>
    </row>
    <row r="322" spans="2:5">
      <c r="B322" s="718" t="s">
        <v>3</v>
      </c>
      <c r="C322" s="719"/>
      <c r="D322" s="261"/>
      <c r="E322" s="261"/>
    </row>
    <row r="323" spans="2:5" s="10" customFormat="1" ht="58.4" customHeight="1">
      <c r="B323" s="44" t="s">
        <v>46</v>
      </c>
      <c r="C323" s="226">
        <v>1183</v>
      </c>
      <c r="D323" s="724" t="s">
        <v>133</v>
      </c>
      <c r="E323" s="725"/>
    </row>
    <row r="324" spans="2:5">
      <c r="B324" s="56" t="s">
        <v>47</v>
      </c>
      <c r="C324" s="226">
        <v>32001</v>
      </c>
      <c r="D324" s="362" t="s">
        <v>12</v>
      </c>
      <c r="E324" s="362" t="s">
        <v>13</v>
      </c>
    </row>
    <row r="325" spans="2:5" ht="36">
      <c r="B325" s="56" t="s">
        <v>48</v>
      </c>
      <c r="C325" s="252" t="s">
        <v>529</v>
      </c>
      <c r="D325" s="726"/>
      <c r="E325" s="726"/>
    </row>
    <row r="326" spans="2:5" ht="75" customHeight="1">
      <c r="B326" s="56" t="s">
        <v>49</v>
      </c>
      <c r="C326" s="252" t="s">
        <v>535</v>
      </c>
      <c r="D326" s="727"/>
      <c r="E326" s="727"/>
    </row>
    <row r="327" spans="2:5" ht="36">
      <c r="B327" s="56" t="s">
        <v>50</v>
      </c>
      <c r="C327" s="262" t="s">
        <v>166</v>
      </c>
      <c r="D327" s="727"/>
      <c r="E327" s="727"/>
    </row>
    <row r="328" spans="2:5" ht="72" customHeight="1">
      <c r="B328" s="56" t="s">
        <v>174</v>
      </c>
      <c r="C328" s="262" t="s">
        <v>173</v>
      </c>
      <c r="D328" s="727"/>
      <c r="E328" s="727"/>
    </row>
    <row r="329" spans="2:5">
      <c r="B329" s="729" t="s">
        <v>51</v>
      </c>
      <c r="C329" s="729"/>
      <c r="D329" s="728"/>
      <c r="E329" s="728"/>
    </row>
    <row r="330" spans="2:5" ht="17.45" customHeight="1">
      <c r="B330" s="720" t="s">
        <v>472</v>
      </c>
      <c r="C330" s="721"/>
      <c r="D330" s="264"/>
      <c r="E330" s="264">
        <v>1</v>
      </c>
    </row>
    <row r="331" spans="2:5" ht="17.45" customHeight="1">
      <c r="B331" s="720" t="s">
        <v>213</v>
      </c>
      <c r="C331" s="721"/>
      <c r="D331" s="375"/>
      <c r="E331" s="375">
        <v>1</v>
      </c>
    </row>
    <row r="332" spans="2:5">
      <c r="B332" s="53" t="s">
        <v>52</v>
      </c>
      <c r="C332" s="53"/>
      <c r="D332" s="258">
        <f>+'Հավելված N 4'!G245</f>
        <v>0</v>
      </c>
      <c r="E332" s="258">
        <f>+'Հավելված N 4'!H245</f>
        <v>40925.500000000007</v>
      </c>
    </row>
    <row r="333" spans="2:5" ht="9.9499999999999993" customHeight="1"/>
    <row r="334" spans="2:5">
      <c r="B334" s="718" t="s">
        <v>3</v>
      </c>
      <c r="C334" s="719"/>
      <c r="D334" s="261"/>
      <c r="E334" s="261"/>
    </row>
    <row r="335" spans="2:5" s="10" customFormat="1" ht="58.4" customHeight="1">
      <c r="B335" s="44" t="s">
        <v>46</v>
      </c>
      <c r="C335" s="226">
        <v>1183</v>
      </c>
      <c r="D335" s="724" t="s">
        <v>133</v>
      </c>
      <c r="E335" s="725"/>
    </row>
    <row r="336" spans="2:5">
      <c r="B336" s="56" t="s">
        <v>47</v>
      </c>
      <c r="C336" s="226">
        <v>32012</v>
      </c>
      <c r="D336" s="362" t="s">
        <v>12</v>
      </c>
      <c r="E336" s="362" t="s">
        <v>13</v>
      </c>
    </row>
    <row r="337" spans="1:5" ht="36">
      <c r="B337" s="56" t="s">
        <v>48</v>
      </c>
      <c r="C337" s="252" t="s">
        <v>537</v>
      </c>
      <c r="D337" s="726"/>
      <c r="E337" s="726"/>
    </row>
    <row r="338" spans="1:5" ht="36">
      <c r="B338" s="56" t="s">
        <v>49</v>
      </c>
      <c r="C338" s="252" t="s">
        <v>538</v>
      </c>
      <c r="D338" s="727"/>
      <c r="E338" s="727"/>
    </row>
    <row r="339" spans="1:5" ht="36">
      <c r="B339" s="56" t="s">
        <v>50</v>
      </c>
      <c r="C339" s="262" t="s">
        <v>166</v>
      </c>
      <c r="D339" s="727"/>
      <c r="E339" s="727"/>
    </row>
    <row r="340" spans="1:5" ht="72" customHeight="1">
      <c r="B340" s="56" t="s">
        <v>174</v>
      </c>
      <c r="C340" s="262" t="s">
        <v>173</v>
      </c>
      <c r="D340" s="727"/>
      <c r="E340" s="727"/>
    </row>
    <row r="341" spans="1:5">
      <c r="B341" s="729" t="s">
        <v>51</v>
      </c>
      <c r="C341" s="729"/>
      <c r="D341" s="728"/>
      <c r="E341" s="728"/>
    </row>
    <row r="342" spans="1:5">
      <c r="B342" s="720" t="s">
        <v>539</v>
      </c>
      <c r="C342" s="721"/>
      <c r="D342" s="264"/>
      <c r="E342" s="264">
        <v>1</v>
      </c>
    </row>
    <row r="343" spans="1:5">
      <c r="B343" s="53" t="s">
        <v>52</v>
      </c>
      <c r="C343" s="53"/>
      <c r="D343" s="258">
        <f>+'Հավելված N 4'!G281</f>
        <v>0</v>
      </c>
      <c r="E343" s="258">
        <f>+'Հավելված N 4'!H281</f>
        <v>46982.9</v>
      </c>
    </row>
    <row r="345" spans="1:5">
      <c r="B345" s="271"/>
      <c r="C345" s="271"/>
      <c r="D345" s="269"/>
      <c r="E345" s="269"/>
    </row>
    <row r="346" spans="1:5">
      <c r="B346" s="271"/>
      <c r="C346" s="271"/>
      <c r="D346" s="269"/>
      <c r="E346" s="269"/>
    </row>
    <row r="347" spans="1:5">
      <c r="B347" s="271"/>
      <c r="C347" s="271"/>
      <c r="D347" s="269"/>
      <c r="E347" s="269"/>
    </row>
    <row r="349" spans="1:5" ht="17.45" customHeight="1">
      <c r="A349" s="740" t="s">
        <v>233</v>
      </c>
      <c r="B349" s="740"/>
      <c r="C349" s="740"/>
      <c r="D349" s="740"/>
      <c r="E349" s="740"/>
    </row>
    <row r="350" spans="1:5">
      <c r="C350" s="57" t="s">
        <v>57</v>
      </c>
      <c r="E350" s="42"/>
    </row>
    <row r="351" spans="1:5">
      <c r="B351" s="58" t="s">
        <v>226</v>
      </c>
      <c r="C351" s="59"/>
      <c r="D351" s="59"/>
      <c r="E351" s="60"/>
    </row>
    <row r="354" spans="2:6">
      <c r="B354" s="48" t="s">
        <v>1</v>
      </c>
      <c r="C354" s="48" t="s">
        <v>2</v>
      </c>
      <c r="D354" s="260"/>
      <c r="E354" s="260"/>
    </row>
    <row r="355" spans="2:6">
      <c r="B355" s="256">
        <v>1139</v>
      </c>
      <c r="C355" s="52" t="s">
        <v>93</v>
      </c>
      <c r="D355" s="55"/>
      <c r="E355" s="55"/>
    </row>
    <row r="357" spans="2:6">
      <c r="B357" s="741" t="s">
        <v>3</v>
      </c>
      <c r="C357" s="742"/>
      <c r="D357" s="260"/>
      <c r="E357" s="260"/>
      <c r="F357" s="10"/>
    </row>
    <row r="358" spans="2:6" s="10" customFormat="1" ht="58.4" customHeight="1">
      <c r="B358" s="44" t="s">
        <v>4</v>
      </c>
      <c r="C358" s="226">
        <v>1139</v>
      </c>
      <c r="D358" s="724" t="s">
        <v>133</v>
      </c>
      <c r="E358" s="725"/>
      <c r="F358" s="6"/>
    </row>
    <row r="359" spans="2:6">
      <c r="B359" s="265" t="s">
        <v>5</v>
      </c>
      <c r="C359" s="266">
        <v>11001</v>
      </c>
      <c r="D359" s="45" t="s">
        <v>12</v>
      </c>
      <c r="E359" s="45" t="s">
        <v>13</v>
      </c>
    </row>
    <row r="360" spans="2:6" ht="36">
      <c r="B360" s="265" t="s">
        <v>6</v>
      </c>
      <c r="C360" s="252" t="s">
        <v>93</v>
      </c>
      <c r="D360" s="638"/>
      <c r="E360" s="638"/>
    </row>
    <row r="361" spans="2:6" ht="72">
      <c r="B361" s="265" t="s">
        <v>10</v>
      </c>
      <c r="C361" s="252" t="s">
        <v>94</v>
      </c>
      <c r="D361" s="639"/>
      <c r="E361" s="639"/>
    </row>
    <row r="362" spans="2:6" ht="36">
      <c r="B362" s="265" t="s">
        <v>7</v>
      </c>
      <c r="C362" s="252" t="s">
        <v>65</v>
      </c>
      <c r="D362" s="639"/>
      <c r="E362" s="639"/>
    </row>
    <row r="363" spans="2:6" ht="54">
      <c r="B363" s="203" t="s">
        <v>45</v>
      </c>
      <c r="C363" s="252" t="s">
        <v>57</v>
      </c>
      <c r="D363" s="639"/>
      <c r="E363" s="639"/>
    </row>
    <row r="364" spans="2:6">
      <c r="B364" s="267"/>
      <c r="C364" s="268" t="s">
        <v>0</v>
      </c>
      <c r="D364" s="583"/>
      <c r="E364" s="583"/>
    </row>
    <row r="365" spans="2:6">
      <c r="B365" s="722" t="s">
        <v>8</v>
      </c>
      <c r="C365" s="722"/>
      <c r="D365" s="132">
        <f>+'Հավելված N 4'!G322</f>
        <v>1744166.45</v>
      </c>
      <c r="E365" s="132">
        <f>+'Հավելված N 4'!H322</f>
        <v>2207076.9999999991</v>
      </c>
    </row>
    <row r="366" spans="2:6" ht="9.9499999999999993" customHeight="1"/>
    <row r="367" spans="2:6">
      <c r="B367" s="741" t="s">
        <v>3</v>
      </c>
      <c r="C367" s="742"/>
      <c r="D367" s="260"/>
      <c r="E367" s="260"/>
      <c r="F367" s="10"/>
    </row>
    <row r="368" spans="2:6" s="10" customFormat="1" ht="58.4" customHeight="1">
      <c r="B368" s="44" t="s">
        <v>4</v>
      </c>
      <c r="C368" s="226">
        <v>1139</v>
      </c>
      <c r="D368" s="724" t="s">
        <v>220</v>
      </c>
      <c r="E368" s="725"/>
      <c r="F368" s="6"/>
    </row>
    <row r="369" spans="2:5">
      <c r="B369" s="498" t="s">
        <v>5</v>
      </c>
      <c r="C369" s="266">
        <v>11001</v>
      </c>
      <c r="D369" s="492" t="s">
        <v>12</v>
      </c>
      <c r="E369" s="492" t="s">
        <v>13</v>
      </c>
    </row>
    <row r="370" spans="2:5" ht="36">
      <c r="B370" s="498" t="s">
        <v>6</v>
      </c>
      <c r="C370" s="252" t="s">
        <v>93</v>
      </c>
      <c r="D370" s="638"/>
      <c r="E370" s="638"/>
    </row>
    <row r="371" spans="2:5" ht="72">
      <c r="B371" s="498" t="s">
        <v>10</v>
      </c>
      <c r="C371" s="252" t="s">
        <v>94</v>
      </c>
      <c r="D371" s="639"/>
      <c r="E371" s="639"/>
    </row>
    <row r="372" spans="2:5" ht="36">
      <c r="B372" s="498" t="s">
        <v>7</v>
      </c>
      <c r="C372" s="252" t="s">
        <v>65</v>
      </c>
      <c r="D372" s="639"/>
      <c r="E372" s="639"/>
    </row>
    <row r="373" spans="2:5" ht="54">
      <c r="B373" s="496" t="s">
        <v>45</v>
      </c>
      <c r="C373" s="252" t="s">
        <v>57</v>
      </c>
      <c r="D373" s="639"/>
      <c r="E373" s="639"/>
    </row>
    <row r="374" spans="2:5">
      <c r="B374" s="267"/>
      <c r="C374" s="268" t="s">
        <v>0</v>
      </c>
      <c r="D374" s="583"/>
      <c r="E374" s="583"/>
    </row>
    <row r="375" spans="2:5">
      <c r="B375" s="722" t="s">
        <v>8</v>
      </c>
      <c r="C375" s="722"/>
      <c r="D375" s="132">
        <f>+'Հավելված N 4'!G330</f>
        <v>-600540.5</v>
      </c>
      <c r="E375" s="132">
        <f>+'Հավելված N 4'!H330</f>
        <v>-1073197.0819999999</v>
      </c>
    </row>
  </sheetData>
  <mergeCells count="177">
    <mergeCell ref="B357:C357"/>
    <mergeCell ref="B367:C367"/>
    <mergeCell ref="D368:E368"/>
    <mergeCell ref="D370:D374"/>
    <mergeCell ref="E370:E374"/>
    <mergeCell ref="B375:C375"/>
    <mergeCell ref="D33:D37"/>
    <mergeCell ref="E33:E37"/>
    <mergeCell ref="B37:C37"/>
    <mergeCell ref="B38:C38"/>
    <mergeCell ref="B39:C39"/>
    <mergeCell ref="D150:D154"/>
    <mergeCell ref="E150:E154"/>
    <mergeCell ref="B154:C154"/>
    <mergeCell ref="B155:C155"/>
    <mergeCell ref="B132:C132"/>
    <mergeCell ref="D133:E133"/>
    <mergeCell ref="D135:D139"/>
    <mergeCell ref="E135:E139"/>
    <mergeCell ref="B139:C139"/>
    <mergeCell ref="B126:C126"/>
    <mergeCell ref="C129:E129"/>
    <mergeCell ref="C115:E115"/>
    <mergeCell ref="B118:C118"/>
    <mergeCell ref="B334:C334"/>
    <mergeCell ref="D335:E335"/>
    <mergeCell ref="E337:E341"/>
    <mergeCell ref="B216:C216"/>
    <mergeCell ref="D217:E217"/>
    <mergeCell ref="D219:D223"/>
    <mergeCell ref="E219:E223"/>
    <mergeCell ref="E165:E169"/>
    <mergeCell ref="B169:C169"/>
    <mergeCell ref="B229:C229"/>
    <mergeCell ref="D230:E230"/>
    <mergeCell ref="D194:E194"/>
    <mergeCell ref="D165:D169"/>
    <mergeCell ref="B203:C203"/>
    <mergeCell ref="D204:E204"/>
    <mergeCell ref="D206:D210"/>
    <mergeCell ref="E206:E210"/>
    <mergeCell ref="B210:C210"/>
    <mergeCell ref="D196:D200"/>
    <mergeCell ref="E196:E200"/>
    <mergeCell ref="B200:C200"/>
    <mergeCell ref="D358:E358"/>
    <mergeCell ref="D360:D364"/>
    <mergeCell ref="E360:E364"/>
    <mergeCell ref="B365:C365"/>
    <mergeCell ref="B309:C309"/>
    <mergeCell ref="D302:E302"/>
    <mergeCell ref="D304:D308"/>
    <mergeCell ref="E304:E308"/>
    <mergeCell ref="B308:C308"/>
    <mergeCell ref="A314:E314"/>
    <mergeCell ref="B316:E316"/>
    <mergeCell ref="B342:C342"/>
    <mergeCell ref="B330:C330"/>
    <mergeCell ref="B331:C331"/>
    <mergeCell ref="C319:E319"/>
    <mergeCell ref="B322:C322"/>
    <mergeCell ref="D323:E323"/>
    <mergeCell ref="D325:D329"/>
    <mergeCell ref="E325:E329"/>
    <mergeCell ref="B329:C329"/>
    <mergeCell ref="A349:E349"/>
    <mergeCell ref="B140:C140"/>
    <mergeCell ref="B141:C141"/>
    <mergeCell ref="B193:C193"/>
    <mergeCell ref="A185:E185"/>
    <mergeCell ref="B187:E187"/>
    <mergeCell ref="B170:C170"/>
    <mergeCell ref="B173:C173"/>
    <mergeCell ref="D174:E174"/>
    <mergeCell ref="D176:D180"/>
    <mergeCell ref="E176:E180"/>
    <mergeCell ref="B180:C180"/>
    <mergeCell ref="B162:C162"/>
    <mergeCell ref="D163:E163"/>
    <mergeCell ref="B147:C147"/>
    <mergeCell ref="D148:E148"/>
    <mergeCell ref="C144:E144"/>
    <mergeCell ref="B156:C156"/>
    <mergeCell ref="C159:E159"/>
    <mergeCell ref="D104:E104"/>
    <mergeCell ref="D93:E93"/>
    <mergeCell ref="D95:D99"/>
    <mergeCell ref="E95:E99"/>
    <mergeCell ref="B99:C99"/>
    <mergeCell ref="B100:C100"/>
    <mergeCell ref="B103:C103"/>
    <mergeCell ref="B86:C86"/>
    <mergeCell ref="B92:C92"/>
    <mergeCell ref="D119:E119"/>
    <mergeCell ref="D121:D125"/>
    <mergeCell ref="E121:E125"/>
    <mergeCell ref="B125:C125"/>
    <mergeCell ref="D106:D110"/>
    <mergeCell ref="E106:E110"/>
    <mergeCell ref="B110:C110"/>
    <mergeCell ref="B111:C111"/>
    <mergeCell ref="B112:C112"/>
    <mergeCell ref="B67:C67"/>
    <mergeCell ref="D79:E79"/>
    <mergeCell ref="D81:D85"/>
    <mergeCell ref="E81:E85"/>
    <mergeCell ref="B85:C85"/>
    <mergeCell ref="B64:C64"/>
    <mergeCell ref="D68:E68"/>
    <mergeCell ref="D70:D74"/>
    <mergeCell ref="E70:E74"/>
    <mergeCell ref="B74:C74"/>
    <mergeCell ref="B75:C75"/>
    <mergeCell ref="B78:C78"/>
    <mergeCell ref="C1:E1"/>
    <mergeCell ref="C2:E2"/>
    <mergeCell ref="C3:E3"/>
    <mergeCell ref="B6:E6"/>
    <mergeCell ref="A9:E9"/>
    <mergeCell ref="B11:E11"/>
    <mergeCell ref="D57:E57"/>
    <mergeCell ref="D59:D63"/>
    <mergeCell ref="E59:E63"/>
    <mergeCell ref="B63:C63"/>
    <mergeCell ref="B42:C42"/>
    <mergeCell ref="D43:E43"/>
    <mergeCell ref="D45:D49"/>
    <mergeCell ref="E45:E49"/>
    <mergeCell ref="B49:C49"/>
    <mergeCell ref="B50:C50"/>
    <mergeCell ref="B17:C17"/>
    <mergeCell ref="D18:E18"/>
    <mergeCell ref="D20:D24"/>
    <mergeCell ref="E20:E24"/>
    <mergeCell ref="B24:C24"/>
    <mergeCell ref="B56:C56"/>
    <mergeCell ref="B30:C30"/>
    <mergeCell ref="D31:E31"/>
    <mergeCell ref="B341:C341"/>
    <mergeCell ref="D257:D261"/>
    <mergeCell ref="E257:E261"/>
    <mergeCell ref="B261:C261"/>
    <mergeCell ref="B262:C262"/>
    <mergeCell ref="B280:C280"/>
    <mergeCell ref="D281:E281"/>
    <mergeCell ref="D283:D287"/>
    <mergeCell ref="B301:C301"/>
    <mergeCell ref="C265:E265"/>
    <mergeCell ref="B287:C287"/>
    <mergeCell ref="B288:C288"/>
    <mergeCell ref="B268:C268"/>
    <mergeCell ref="D269:E269"/>
    <mergeCell ref="D271:D275"/>
    <mergeCell ref="B276:C276"/>
    <mergeCell ref="E271:E275"/>
    <mergeCell ref="B275:C275"/>
    <mergeCell ref="B277:C277"/>
    <mergeCell ref="B291:C291"/>
    <mergeCell ref="D292:E292"/>
    <mergeCell ref="D294:D298"/>
    <mergeCell ref="D337:D341"/>
    <mergeCell ref="E294:E298"/>
    <mergeCell ref="B298:C298"/>
    <mergeCell ref="D232:D236"/>
    <mergeCell ref="E232:E236"/>
    <mergeCell ref="B251:C251"/>
    <mergeCell ref="B254:C254"/>
    <mergeCell ref="D255:E255"/>
    <mergeCell ref="B223:C223"/>
    <mergeCell ref="B243:C243"/>
    <mergeCell ref="E283:E287"/>
    <mergeCell ref="D244:E244"/>
    <mergeCell ref="D246:D250"/>
    <mergeCell ref="E246:E250"/>
    <mergeCell ref="B250:C250"/>
    <mergeCell ref="B237:C237"/>
    <mergeCell ref="B236:C236"/>
  </mergeCell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47"/>
  <sheetViews>
    <sheetView zoomScale="85" zoomScaleNormal="85" workbookViewId="0">
      <selection activeCell="J10" sqref="J10"/>
    </sheetView>
  </sheetViews>
  <sheetFormatPr defaultColWidth="9.296875" defaultRowHeight="18"/>
  <cols>
    <col min="1" max="4" width="18.296875" style="10" customWidth="1"/>
    <col min="5" max="6" width="14.296875" style="10" customWidth="1"/>
    <col min="7" max="7" width="18.296875" style="315" bestFit="1" customWidth="1"/>
    <col min="8" max="8" width="14.296875" style="10" customWidth="1"/>
    <col min="9" max="9" width="30.296875" style="10" customWidth="1"/>
    <col min="10" max="10" width="19.59765625" style="10" customWidth="1"/>
    <col min="11" max="11" width="9.296875" style="10"/>
    <col min="12" max="13" width="11" style="10" bestFit="1" customWidth="1"/>
    <col min="14" max="16384" width="9.296875" style="10"/>
  </cols>
  <sheetData>
    <row r="1" spans="1:11" ht="37.5" customHeight="1">
      <c r="H1" s="570" t="s">
        <v>444</v>
      </c>
      <c r="I1" s="570"/>
    </row>
    <row r="2" spans="1:11" ht="17.45" customHeight="1">
      <c r="H2" s="571" t="s">
        <v>238</v>
      </c>
      <c r="I2" s="571"/>
    </row>
    <row r="3" spans="1:11" ht="17.45" customHeight="1">
      <c r="H3" s="571" t="s">
        <v>9</v>
      </c>
      <c r="I3" s="571"/>
    </row>
    <row r="4" spans="1:11" ht="13.5" customHeight="1">
      <c r="I4" s="512"/>
      <c r="J4" s="315"/>
      <c r="K4" s="315"/>
    </row>
    <row r="5" spans="1:11" ht="42.95" customHeight="1">
      <c r="A5" s="573" t="s">
        <v>668</v>
      </c>
      <c r="B5" s="573"/>
      <c r="C5" s="573"/>
      <c r="D5" s="573"/>
      <c r="E5" s="573"/>
      <c r="F5" s="573"/>
      <c r="G5" s="573"/>
      <c r="H5" s="573"/>
      <c r="I5" s="573"/>
    </row>
    <row r="6" spans="1:11" ht="15.95" customHeight="1">
      <c r="A6" s="777"/>
      <c r="B6" s="777"/>
      <c r="C6" s="777"/>
      <c r="D6" s="777"/>
      <c r="E6" s="777"/>
      <c r="F6" s="777"/>
      <c r="G6" s="777"/>
      <c r="H6" s="777"/>
      <c r="I6" s="777"/>
    </row>
    <row r="7" spans="1:11" ht="101.45" customHeight="1">
      <c r="A7" s="641" t="s">
        <v>98</v>
      </c>
      <c r="B7" s="768" t="s">
        <v>99</v>
      </c>
      <c r="C7" s="769"/>
      <c r="D7" s="770"/>
      <c r="E7" s="641" t="s">
        <v>100</v>
      </c>
      <c r="F7" s="641" t="s">
        <v>101</v>
      </c>
      <c r="G7" s="780" t="s">
        <v>102</v>
      </c>
      <c r="H7" s="778" t="s">
        <v>667</v>
      </c>
      <c r="I7" s="779"/>
    </row>
    <row r="8" spans="1:11" ht="35.450000000000003" customHeight="1">
      <c r="A8" s="641"/>
      <c r="B8" s="771"/>
      <c r="C8" s="772"/>
      <c r="D8" s="773"/>
      <c r="E8" s="641"/>
      <c r="F8" s="641"/>
      <c r="G8" s="780"/>
      <c r="H8" s="316" t="s">
        <v>103</v>
      </c>
      <c r="I8" s="61" t="s">
        <v>104</v>
      </c>
    </row>
    <row r="9" spans="1:11">
      <c r="A9" s="317">
        <v>1</v>
      </c>
      <c r="B9" s="774">
        <v>2</v>
      </c>
      <c r="C9" s="775"/>
      <c r="D9" s="776"/>
      <c r="E9" s="421">
        <v>3</v>
      </c>
      <c r="F9" s="421">
        <v>4</v>
      </c>
      <c r="G9" s="516">
        <v>5</v>
      </c>
      <c r="H9" s="421">
        <v>6</v>
      </c>
      <c r="I9" s="317">
        <v>7</v>
      </c>
    </row>
    <row r="10" spans="1:11" ht="45" customHeight="1">
      <c r="A10" s="767" t="s">
        <v>54</v>
      </c>
      <c r="B10" s="767"/>
      <c r="C10" s="767"/>
      <c r="D10" s="767"/>
      <c r="E10" s="767"/>
      <c r="F10" s="767"/>
      <c r="G10" s="767"/>
      <c r="H10" s="767"/>
      <c r="I10" s="553">
        <f>+I11+I112+I123+I127+I147+I157+I162+I169</f>
        <v>656175.08200000005</v>
      </c>
      <c r="J10" s="97"/>
    </row>
    <row r="11" spans="1:11" ht="17.45" customHeight="1">
      <c r="A11" s="364" t="s">
        <v>180</v>
      </c>
      <c r="B11" s="364" t="s">
        <v>286</v>
      </c>
      <c r="C11" s="364" t="s">
        <v>108</v>
      </c>
      <c r="D11" s="756" t="s">
        <v>287</v>
      </c>
      <c r="E11" s="757"/>
      <c r="F11" s="757"/>
      <c r="G11" s="757"/>
      <c r="H11" s="758"/>
      <c r="I11" s="365">
        <f>+I12</f>
        <v>330901.68200000003</v>
      </c>
    </row>
    <row r="12" spans="1:11" s="79" customFormat="1" ht="54.95" customHeight="1">
      <c r="A12" s="77" t="s">
        <v>288</v>
      </c>
      <c r="B12" s="752" t="s">
        <v>285</v>
      </c>
      <c r="C12" s="752"/>
      <c r="D12" s="752"/>
      <c r="E12" s="752"/>
      <c r="F12" s="752"/>
      <c r="G12" s="752"/>
      <c r="H12" s="752"/>
      <c r="I12" s="78">
        <f>+I13</f>
        <v>330901.68200000003</v>
      </c>
    </row>
    <row r="13" spans="1:11" s="85" customFormat="1" ht="20.9" customHeight="1">
      <c r="A13" s="525"/>
      <c r="B13" s="749" t="s">
        <v>246</v>
      </c>
      <c r="C13" s="750"/>
      <c r="D13" s="751"/>
      <c r="E13" s="93"/>
      <c r="F13" s="93"/>
      <c r="G13" s="93"/>
      <c r="H13" s="94"/>
      <c r="I13" s="84">
        <f>SUM(I14:I111)</f>
        <v>330901.68200000003</v>
      </c>
    </row>
    <row r="14" spans="1:11" s="85" customFormat="1">
      <c r="A14" s="455">
        <v>37411630</v>
      </c>
      <c r="B14" s="753" t="s">
        <v>291</v>
      </c>
      <c r="C14" s="754"/>
      <c r="D14" s="755"/>
      <c r="E14" s="61" t="s">
        <v>292</v>
      </c>
      <c r="F14" s="523" t="s">
        <v>252</v>
      </c>
      <c r="G14" s="132">
        <v>174000</v>
      </c>
      <c r="H14" s="80">
        <v>12</v>
      </c>
      <c r="I14" s="84">
        <f>+G14*H14/1000</f>
        <v>2088</v>
      </c>
    </row>
    <row r="15" spans="1:11" s="85" customFormat="1">
      <c r="A15" s="455">
        <v>37451620</v>
      </c>
      <c r="B15" s="753" t="s">
        <v>293</v>
      </c>
      <c r="C15" s="754"/>
      <c r="D15" s="755"/>
      <c r="E15" s="61" t="s">
        <v>292</v>
      </c>
      <c r="F15" s="523" t="s">
        <v>252</v>
      </c>
      <c r="G15" s="132">
        <v>196000</v>
      </c>
      <c r="H15" s="80">
        <v>1</v>
      </c>
      <c r="I15" s="84">
        <f>+G15*H15/1000</f>
        <v>196</v>
      </c>
    </row>
    <row r="16" spans="1:11" s="85" customFormat="1" ht="17.45" customHeight="1">
      <c r="A16" s="455">
        <v>37451620</v>
      </c>
      <c r="B16" s="753" t="s">
        <v>293</v>
      </c>
      <c r="C16" s="754"/>
      <c r="D16" s="755"/>
      <c r="E16" s="61" t="s">
        <v>292</v>
      </c>
      <c r="F16" s="523" t="s">
        <v>252</v>
      </c>
      <c r="G16" s="132">
        <v>188000</v>
      </c>
      <c r="H16" s="80">
        <v>4</v>
      </c>
      <c r="I16" s="84">
        <f t="shared" ref="I16:I82" si="0">+G16*H16/1000</f>
        <v>752</v>
      </c>
    </row>
    <row r="17" spans="1:9" s="85" customFormat="1" ht="17.45" customHeight="1">
      <c r="A17" s="456">
        <v>37411630</v>
      </c>
      <c r="B17" s="761" t="s">
        <v>291</v>
      </c>
      <c r="C17" s="762"/>
      <c r="D17" s="763"/>
      <c r="E17" s="61" t="s">
        <v>292</v>
      </c>
      <c r="F17" s="523" t="s">
        <v>252</v>
      </c>
      <c r="G17" s="132">
        <v>7200000</v>
      </c>
      <c r="H17" s="80">
        <v>1</v>
      </c>
      <c r="I17" s="84">
        <f t="shared" si="0"/>
        <v>7200</v>
      </c>
    </row>
    <row r="18" spans="1:9" s="85" customFormat="1" ht="17.45" customHeight="1">
      <c r="A18" s="456">
        <v>37411630</v>
      </c>
      <c r="B18" s="761" t="s">
        <v>291</v>
      </c>
      <c r="C18" s="762"/>
      <c r="D18" s="763"/>
      <c r="E18" s="61" t="s">
        <v>292</v>
      </c>
      <c r="F18" s="523" t="s">
        <v>252</v>
      </c>
      <c r="G18" s="132">
        <v>131000</v>
      </c>
      <c r="H18" s="80">
        <v>4</v>
      </c>
      <c r="I18" s="84">
        <f t="shared" si="0"/>
        <v>524</v>
      </c>
    </row>
    <row r="19" spans="1:9" s="85" customFormat="1" ht="19.649999999999999">
      <c r="A19" s="455">
        <v>39531700</v>
      </c>
      <c r="B19" s="753" t="s">
        <v>294</v>
      </c>
      <c r="C19" s="754"/>
      <c r="D19" s="755"/>
      <c r="E19" s="61" t="s">
        <v>292</v>
      </c>
      <c r="F19" s="523" t="s">
        <v>508</v>
      </c>
      <c r="G19" s="132">
        <v>28817</v>
      </c>
      <c r="H19" s="80">
        <v>93</v>
      </c>
      <c r="I19" s="84">
        <f t="shared" si="0"/>
        <v>2679.9810000000002</v>
      </c>
    </row>
    <row r="20" spans="1:9" s="85" customFormat="1">
      <c r="A20" s="456">
        <v>37411130</v>
      </c>
      <c r="B20" s="753" t="s">
        <v>296</v>
      </c>
      <c r="C20" s="754"/>
      <c r="D20" s="755"/>
      <c r="E20" s="61" t="s">
        <v>292</v>
      </c>
      <c r="F20" s="523" t="s">
        <v>252</v>
      </c>
      <c r="G20" s="132">
        <v>266400</v>
      </c>
      <c r="H20" s="80">
        <v>14</v>
      </c>
      <c r="I20" s="84">
        <f t="shared" si="0"/>
        <v>3729.6</v>
      </c>
    </row>
    <row r="21" spans="1:9" s="85" customFormat="1">
      <c r="A21" s="456">
        <v>37411130</v>
      </c>
      <c r="B21" s="753" t="s">
        <v>296</v>
      </c>
      <c r="C21" s="754"/>
      <c r="D21" s="755"/>
      <c r="E21" s="61" t="s">
        <v>292</v>
      </c>
      <c r="F21" s="523" t="s">
        <v>252</v>
      </c>
      <c r="G21" s="132">
        <v>279000</v>
      </c>
      <c r="H21" s="80">
        <v>14</v>
      </c>
      <c r="I21" s="84">
        <f t="shared" si="0"/>
        <v>3906</v>
      </c>
    </row>
    <row r="22" spans="1:9" s="85" customFormat="1">
      <c r="A22" s="455">
        <v>34521140</v>
      </c>
      <c r="B22" s="753" t="s">
        <v>297</v>
      </c>
      <c r="C22" s="754"/>
      <c r="D22" s="755"/>
      <c r="E22" s="61" t="s">
        <v>292</v>
      </c>
      <c r="F22" s="523" t="s">
        <v>252</v>
      </c>
      <c r="G22" s="132">
        <v>2976000</v>
      </c>
      <c r="H22" s="80">
        <v>2</v>
      </c>
      <c r="I22" s="84">
        <f t="shared" si="0"/>
        <v>5952</v>
      </c>
    </row>
    <row r="23" spans="1:9" s="85" customFormat="1">
      <c r="A23" s="455">
        <v>34521140</v>
      </c>
      <c r="B23" s="753" t="s">
        <v>297</v>
      </c>
      <c r="C23" s="754"/>
      <c r="D23" s="755"/>
      <c r="E23" s="61" t="s">
        <v>292</v>
      </c>
      <c r="F23" s="523" t="s">
        <v>252</v>
      </c>
      <c r="G23" s="132">
        <v>3390000</v>
      </c>
      <c r="H23" s="80">
        <v>2</v>
      </c>
      <c r="I23" s="84">
        <f t="shared" si="0"/>
        <v>6780</v>
      </c>
    </row>
    <row r="24" spans="1:9" s="85" customFormat="1">
      <c r="A24" s="455">
        <v>37451413</v>
      </c>
      <c r="B24" s="753" t="s">
        <v>298</v>
      </c>
      <c r="C24" s="754"/>
      <c r="D24" s="755"/>
      <c r="E24" s="61" t="s">
        <v>292</v>
      </c>
      <c r="F24" s="523" t="s">
        <v>299</v>
      </c>
      <c r="G24" s="132">
        <v>96000</v>
      </c>
      <c r="H24" s="80">
        <v>10</v>
      </c>
      <c r="I24" s="84">
        <f t="shared" si="0"/>
        <v>960</v>
      </c>
    </row>
    <row r="25" spans="1:9" s="85" customFormat="1" ht="17.45" customHeight="1">
      <c r="A25" s="456">
        <v>37451420</v>
      </c>
      <c r="B25" s="761" t="s">
        <v>300</v>
      </c>
      <c r="C25" s="762"/>
      <c r="D25" s="763"/>
      <c r="E25" s="61" t="s">
        <v>292</v>
      </c>
      <c r="F25" s="523" t="s">
        <v>252</v>
      </c>
      <c r="G25" s="132">
        <v>950000</v>
      </c>
      <c r="H25" s="80">
        <v>2</v>
      </c>
      <c r="I25" s="84">
        <f t="shared" si="0"/>
        <v>1900</v>
      </c>
    </row>
    <row r="26" spans="1:9" s="85" customFormat="1">
      <c r="A26" s="456">
        <v>37451420</v>
      </c>
      <c r="B26" s="761" t="s">
        <v>300</v>
      </c>
      <c r="C26" s="762"/>
      <c r="D26" s="763"/>
      <c r="E26" s="61" t="s">
        <v>292</v>
      </c>
      <c r="F26" s="523" t="s">
        <v>252</v>
      </c>
      <c r="G26" s="132">
        <v>96000</v>
      </c>
      <c r="H26" s="80">
        <v>10</v>
      </c>
      <c r="I26" s="84">
        <f t="shared" si="0"/>
        <v>960</v>
      </c>
    </row>
    <row r="27" spans="1:9" s="85" customFormat="1">
      <c r="A27" s="455">
        <v>37451400</v>
      </c>
      <c r="B27" s="753" t="s">
        <v>301</v>
      </c>
      <c r="C27" s="754"/>
      <c r="D27" s="755"/>
      <c r="E27" s="61" t="s">
        <v>292</v>
      </c>
      <c r="F27" s="523" t="s">
        <v>252</v>
      </c>
      <c r="G27" s="132">
        <v>33900</v>
      </c>
      <c r="H27" s="80">
        <v>20</v>
      </c>
      <c r="I27" s="84">
        <f t="shared" si="0"/>
        <v>678</v>
      </c>
    </row>
    <row r="28" spans="1:9" s="85" customFormat="1">
      <c r="A28" s="455">
        <v>37431130</v>
      </c>
      <c r="B28" s="753" t="s">
        <v>302</v>
      </c>
      <c r="C28" s="754"/>
      <c r="D28" s="755"/>
      <c r="E28" s="61" t="s">
        <v>292</v>
      </c>
      <c r="F28" s="523" t="s">
        <v>252</v>
      </c>
      <c r="G28" s="132">
        <v>16000</v>
      </c>
      <c r="H28" s="80">
        <v>30</v>
      </c>
      <c r="I28" s="84">
        <f t="shared" si="0"/>
        <v>480</v>
      </c>
    </row>
    <row r="29" spans="1:9" s="85" customFormat="1" ht="17.45" customHeight="1">
      <c r="A29" s="456">
        <v>37431110</v>
      </c>
      <c r="B29" s="761" t="s">
        <v>303</v>
      </c>
      <c r="C29" s="762"/>
      <c r="D29" s="763"/>
      <c r="E29" s="61" t="s">
        <v>292</v>
      </c>
      <c r="F29" s="523" t="s">
        <v>252</v>
      </c>
      <c r="G29" s="132">
        <v>56000</v>
      </c>
      <c r="H29" s="80">
        <v>30</v>
      </c>
      <c r="I29" s="84">
        <f t="shared" si="0"/>
        <v>1680</v>
      </c>
    </row>
    <row r="30" spans="1:9" s="85" customFormat="1">
      <c r="A30" s="455">
        <v>37431140</v>
      </c>
      <c r="B30" s="753" t="s">
        <v>304</v>
      </c>
      <c r="C30" s="754"/>
      <c r="D30" s="755"/>
      <c r="E30" s="61" t="s">
        <v>292</v>
      </c>
      <c r="F30" s="523" t="s">
        <v>252</v>
      </c>
      <c r="G30" s="132">
        <v>75000</v>
      </c>
      <c r="H30" s="80">
        <v>10</v>
      </c>
      <c r="I30" s="84">
        <f t="shared" si="0"/>
        <v>750</v>
      </c>
    </row>
    <row r="31" spans="1:9" s="85" customFormat="1">
      <c r="A31" s="455">
        <v>37431142</v>
      </c>
      <c r="B31" s="753" t="s">
        <v>305</v>
      </c>
      <c r="C31" s="754"/>
      <c r="D31" s="755"/>
      <c r="E31" s="61" t="s">
        <v>292</v>
      </c>
      <c r="F31" s="523" t="s">
        <v>252</v>
      </c>
      <c r="G31" s="132">
        <v>56000</v>
      </c>
      <c r="H31" s="80">
        <v>30</v>
      </c>
      <c r="I31" s="84">
        <f t="shared" si="0"/>
        <v>1680</v>
      </c>
    </row>
    <row r="32" spans="1:9" s="85" customFormat="1">
      <c r="A32" s="455">
        <v>37431111</v>
      </c>
      <c r="B32" s="753" t="s">
        <v>306</v>
      </c>
      <c r="C32" s="754"/>
      <c r="D32" s="755"/>
      <c r="E32" s="61" t="s">
        <v>292</v>
      </c>
      <c r="F32" s="523" t="s">
        <v>295</v>
      </c>
      <c r="G32" s="132">
        <v>2720000</v>
      </c>
      <c r="H32" s="80">
        <v>1</v>
      </c>
      <c r="I32" s="84">
        <f t="shared" si="0"/>
        <v>2720</v>
      </c>
    </row>
    <row r="33" spans="1:9" s="85" customFormat="1">
      <c r="A33" s="455">
        <v>37451850</v>
      </c>
      <c r="B33" s="753" t="s">
        <v>307</v>
      </c>
      <c r="C33" s="754"/>
      <c r="D33" s="755"/>
      <c r="E33" s="61" t="s">
        <v>292</v>
      </c>
      <c r="F33" s="523" t="s">
        <v>252</v>
      </c>
      <c r="G33" s="132">
        <v>81600</v>
      </c>
      <c r="H33" s="80">
        <v>2</v>
      </c>
      <c r="I33" s="84">
        <f t="shared" si="0"/>
        <v>163.19999999999999</v>
      </c>
    </row>
    <row r="34" spans="1:9" s="85" customFormat="1" ht="17.45" customHeight="1">
      <c r="A34" s="456">
        <v>37451380</v>
      </c>
      <c r="B34" s="753" t="s">
        <v>308</v>
      </c>
      <c r="C34" s="754"/>
      <c r="D34" s="755"/>
      <c r="E34" s="61" t="s">
        <v>292</v>
      </c>
      <c r="F34" s="523" t="s">
        <v>252</v>
      </c>
      <c r="G34" s="132">
        <v>39000</v>
      </c>
      <c r="H34" s="80">
        <v>4</v>
      </c>
      <c r="I34" s="84">
        <f t="shared" si="0"/>
        <v>156</v>
      </c>
    </row>
    <row r="35" spans="1:9" s="85" customFormat="1">
      <c r="A35" s="455">
        <v>37421170</v>
      </c>
      <c r="B35" s="753" t="s">
        <v>309</v>
      </c>
      <c r="C35" s="754"/>
      <c r="D35" s="755"/>
      <c r="E35" s="61" t="s">
        <v>292</v>
      </c>
      <c r="F35" s="523" t="s">
        <v>252</v>
      </c>
      <c r="G35" s="132">
        <v>47000</v>
      </c>
      <c r="H35" s="80">
        <v>10</v>
      </c>
      <c r="I35" s="84">
        <f t="shared" si="0"/>
        <v>470</v>
      </c>
    </row>
    <row r="36" spans="1:9" s="85" customFormat="1">
      <c r="A36" s="455">
        <v>37421161</v>
      </c>
      <c r="B36" s="753" t="s">
        <v>310</v>
      </c>
      <c r="C36" s="754"/>
      <c r="D36" s="755"/>
      <c r="E36" s="61" t="s">
        <v>292</v>
      </c>
      <c r="F36" s="523" t="s">
        <v>252</v>
      </c>
      <c r="G36" s="132">
        <v>52000</v>
      </c>
      <c r="H36" s="80">
        <v>10</v>
      </c>
      <c r="I36" s="84">
        <f t="shared" si="0"/>
        <v>520</v>
      </c>
    </row>
    <row r="37" spans="1:9" s="85" customFormat="1">
      <c r="A37" s="455">
        <v>37471200</v>
      </c>
      <c r="B37" s="753" t="s">
        <v>311</v>
      </c>
      <c r="C37" s="754"/>
      <c r="D37" s="755"/>
      <c r="E37" s="61" t="s">
        <v>292</v>
      </c>
      <c r="F37" s="523" t="s">
        <v>252</v>
      </c>
      <c r="G37" s="132">
        <v>52000</v>
      </c>
      <c r="H37" s="80">
        <v>10</v>
      </c>
      <c r="I37" s="84">
        <f t="shared" si="0"/>
        <v>520</v>
      </c>
    </row>
    <row r="38" spans="1:9" s="85" customFormat="1">
      <c r="A38" s="455">
        <v>37421160</v>
      </c>
      <c r="B38" s="753" t="s">
        <v>312</v>
      </c>
      <c r="C38" s="754"/>
      <c r="D38" s="755"/>
      <c r="E38" s="61" t="s">
        <v>292</v>
      </c>
      <c r="F38" s="523" t="s">
        <v>252</v>
      </c>
      <c r="G38" s="132">
        <v>49000</v>
      </c>
      <c r="H38" s="80">
        <v>10</v>
      </c>
      <c r="I38" s="84">
        <f t="shared" si="0"/>
        <v>490</v>
      </c>
    </row>
    <row r="39" spans="1:9" s="85" customFormat="1">
      <c r="A39" s="455">
        <v>37411150</v>
      </c>
      <c r="B39" s="753" t="s">
        <v>313</v>
      </c>
      <c r="C39" s="754"/>
      <c r="D39" s="755"/>
      <c r="E39" s="61" t="s">
        <v>292</v>
      </c>
      <c r="F39" s="523" t="s">
        <v>252</v>
      </c>
      <c r="G39" s="132">
        <v>36900</v>
      </c>
      <c r="H39" s="80">
        <v>20</v>
      </c>
      <c r="I39" s="84">
        <f t="shared" si="0"/>
        <v>738</v>
      </c>
    </row>
    <row r="40" spans="1:9" s="85" customFormat="1" ht="17.45" customHeight="1">
      <c r="A40" s="455">
        <v>37411150</v>
      </c>
      <c r="B40" s="753" t="s">
        <v>313</v>
      </c>
      <c r="C40" s="754"/>
      <c r="D40" s="755"/>
      <c r="E40" s="61" t="s">
        <v>292</v>
      </c>
      <c r="F40" s="523" t="s">
        <v>252</v>
      </c>
      <c r="G40" s="132">
        <v>41900</v>
      </c>
      <c r="H40" s="80">
        <v>20</v>
      </c>
      <c r="I40" s="84">
        <f t="shared" si="0"/>
        <v>838</v>
      </c>
    </row>
    <row r="41" spans="1:9" s="85" customFormat="1" ht="17.45" customHeight="1">
      <c r="A41" s="455">
        <v>37411150</v>
      </c>
      <c r="B41" s="753" t="s">
        <v>313</v>
      </c>
      <c r="C41" s="754"/>
      <c r="D41" s="755"/>
      <c r="E41" s="61" t="s">
        <v>292</v>
      </c>
      <c r="F41" s="523" t="s">
        <v>252</v>
      </c>
      <c r="G41" s="132">
        <v>23000</v>
      </c>
      <c r="H41" s="80">
        <v>10</v>
      </c>
      <c r="I41" s="84">
        <f>+G41*H41/1000</f>
        <v>230</v>
      </c>
    </row>
    <row r="42" spans="1:9" s="85" customFormat="1" ht="17.45" customHeight="1">
      <c r="A42" s="456">
        <v>37411130</v>
      </c>
      <c r="B42" s="753" t="s">
        <v>296</v>
      </c>
      <c r="C42" s="754"/>
      <c r="D42" s="755"/>
      <c r="E42" s="61" t="s">
        <v>292</v>
      </c>
      <c r="F42" s="523" t="s">
        <v>252</v>
      </c>
      <c r="G42" s="132">
        <v>266400</v>
      </c>
      <c r="H42" s="80">
        <v>20</v>
      </c>
      <c r="I42" s="84">
        <f t="shared" si="0"/>
        <v>5328</v>
      </c>
    </row>
    <row r="43" spans="1:9" s="85" customFormat="1" ht="17.45" customHeight="1">
      <c r="A43" s="456">
        <v>37411130</v>
      </c>
      <c r="B43" s="753" t="s">
        <v>296</v>
      </c>
      <c r="C43" s="754"/>
      <c r="D43" s="755"/>
      <c r="E43" s="61" t="s">
        <v>292</v>
      </c>
      <c r="F43" s="523" t="s">
        <v>252</v>
      </c>
      <c r="G43" s="132">
        <v>279000</v>
      </c>
      <c r="H43" s="80">
        <v>20</v>
      </c>
      <c r="I43" s="84">
        <f t="shared" si="0"/>
        <v>5580</v>
      </c>
    </row>
    <row r="44" spans="1:9" s="85" customFormat="1" ht="17.45" customHeight="1">
      <c r="A44" s="456">
        <v>37411130</v>
      </c>
      <c r="B44" s="753" t="s">
        <v>296</v>
      </c>
      <c r="C44" s="754"/>
      <c r="D44" s="755"/>
      <c r="E44" s="61" t="s">
        <v>292</v>
      </c>
      <c r="F44" s="523" t="s">
        <v>252</v>
      </c>
      <c r="G44" s="132">
        <v>278000</v>
      </c>
      <c r="H44" s="80">
        <v>10</v>
      </c>
      <c r="I44" s="84">
        <f>+G44*H44/1000</f>
        <v>2780</v>
      </c>
    </row>
    <row r="45" spans="1:9" s="85" customFormat="1" ht="17.45" customHeight="1">
      <c r="A45" s="456">
        <v>37411140</v>
      </c>
      <c r="B45" s="753" t="s">
        <v>314</v>
      </c>
      <c r="C45" s="754"/>
      <c r="D45" s="755"/>
      <c r="E45" s="61" t="s">
        <v>292</v>
      </c>
      <c r="F45" s="523" t="s">
        <v>252</v>
      </c>
      <c r="G45" s="132">
        <v>55800</v>
      </c>
      <c r="H45" s="80">
        <v>30</v>
      </c>
      <c r="I45" s="84">
        <f t="shared" si="0"/>
        <v>1674</v>
      </c>
    </row>
    <row r="46" spans="1:9" s="85" customFormat="1" ht="17.45" customHeight="1">
      <c r="A46" s="456">
        <v>37411140</v>
      </c>
      <c r="B46" s="753" t="s">
        <v>314</v>
      </c>
      <c r="C46" s="754"/>
      <c r="D46" s="755"/>
      <c r="E46" s="61" t="s">
        <v>292</v>
      </c>
      <c r="F46" s="523" t="s">
        <v>252</v>
      </c>
      <c r="G46" s="132">
        <v>63000</v>
      </c>
      <c r="H46" s="80">
        <v>30</v>
      </c>
      <c r="I46" s="84">
        <f t="shared" si="0"/>
        <v>1890</v>
      </c>
    </row>
    <row r="47" spans="1:9" s="85" customFormat="1" ht="17.45" customHeight="1">
      <c r="A47" s="456">
        <v>37411140</v>
      </c>
      <c r="B47" s="753" t="s">
        <v>314</v>
      </c>
      <c r="C47" s="754"/>
      <c r="D47" s="755"/>
      <c r="E47" s="61" t="s">
        <v>292</v>
      </c>
      <c r="F47" s="523" t="s">
        <v>252</v>
      </c>
      <c r="G47" s="132">
        <v>29000</v>
      </c>
      <c r="H47" s="80">
        <v>10</v>
      </c>
      <c r="I47" s="84">
        <f>+G47*H47/1000</f>
        <v>290</v>
      </c>
    </row>
    <row r="48" spans="1:9" s="85" customFormat="1" ht="17.45" customHeight="1">
      <c r="A48" s="456">
        <v>39295420</v>
      </c>
      <c r="B48" s="753" t="s">
        <v>315</v>
      </c>
      <c r="C48" s="754"/>
      <c r="D48" s="755"/>
      <c r="E48" s="61" t="s">
        <v>292</v>
      </c>
      <c r="F48" s="523" t="s">
        <v>252</v>
      </c>
      <c r="G48" s="132">
        <v>585000</v>
      </c>
      <c r="H48" s="80">
        <v>2</v>
      </c>
      <c r="I48" s="84">
        <f t="shared" si="0"/>
        <v>1170</v>
      </c>
    </row>
    <row r="49" spans="1:9" s="85" customFormat="1" ht="17.45" customHeight="1">
      <c r="A49" s="456">
        <v>39295420</v>
      </c>
      <c r="B49" s="753" t="s">
        <v>315</v>
      </c>
      <c r="C49" s="754"/>
      <c r="D49" s="755"/>
      <c r="E49" s="61" t="s">
        <v>292</v>
      </c>
      <c r="F49" s="523" t="s">
        <v>252</v>
      </c>
      <c r="G49" s="132">
        <v>585000</v>
      </c>
      <c r="H49" s="80">
        <v>2</v>
      </c>
      <c r="I49" s="84">
        <f t="shared" si="0"/>
        <v>1170</v>
      </c>
    </row>
    <row r="50" spans="1:9" s="85" customFormat="1" ht="17.45" customHeight="1">
      <c r="A50" s="456">
        <v>18441210</v>
      </c>
      <c r="B50" s="761" t="s">
        <v>322</v>
      </c>
      <c r="C50" s="762"/>
      <c r="D50" s="763"/>
      <c r="E50" s="61" t="s">
        <v>292</v>
      </c>
      <c r="F50" s="523" t="s">
        <v>252</v>
      </c>
      <c r="G50" s="132">
        <v>69000</v>
      </c>
      <c r="H50" s="80">
        <v>10</v>
      </c>
      <c r="I50" s="84">
        <f>+G50*H50/1000</f>
        <v>690</v>
      </c>
    </row>
    <row r="51" spans="1:9" s="85" customFormat="1" ht="17.45" customHeight="1">
      <c r="A51" s="524">
        <v>35211110</v>
      </c>
      <c r="B51" s="753" t="s">
        <v>316</v>
      </c>
      <c r="C51" s="754"/>
      <c r="D51" s="755"/>
      <c r="E51" s="61" t="s">
        <v>292</v>
      </c>
      <c r="F51" s="523" t="s">
        <v>252</v>
      </c>
      <c r="G51" s="132">
        <v>5494500</v>
      </c>
      <c r="H51" s="80">
        <v>2</v>
      </c>
      <c r="I51" s="84">
        <f t="shared" si="0"/>
        <v>10989</v>
      </c>
    </row>
    <row r="52" spans="1:9" s="85" customFormat="1" ht="17.45" customHeight="1">
      <c r="A52" s="524">
        <v>35211110</v>
      </c>
      <c r="B52" s="753" t="s">
        <v>316</v>
      </c>
      <c r="C52" s="754"/>
      <c r="D52" s="755"/>
      <c r="E52" s="61" t="s">
        <v>292</v>
      </c>
      <c r="F52" s="523" t="s">
        <v>252</v>
      </c>
      <c r="G52" s="132">
        <v>3052500</v>
      </c>
      <c r="H52" s="80">
        <v>1</v>
      </c>
      <c r="I52" s="84">
        <f>+G52*H52/1000</f>
        <v>3052.5</v>
      </c>
    </row>
    <row r="53" spans="1:9" s="85" customFormat="1" ht="17.45" customHeight="1">
      <c r="A53" s="524">
        <v>35211110</v>
      </c>
      <c r="B53" s="753" t="s">
        <v>316</v>
      </c>
      <c r="C53" s="754"/>
      <c r="D53" s="755"/>
      <c r="E53" s="61" t="s">
        <v>292</v>
      </c>
      <c r="F53" s="523" t="s">
        <v>252</v>
      </c>
      <c r="G53" s="132">
        <v>3330000</v>
      </c>
      <c r="H53" s="80">
        <v>1</v>
      </c>
      <c r="I53" s="84">
        <f>+G53*H53/1000</f>
        <v>3330</v>
      </c>
    </row>
    <row r="54" spans="1:9" s="85" customFormat="1" ht="17.45" customHeight="1">
      <c r="A54" s="456">
        <v>37421111</v>
      </c>
      <c r="B54" s="753" t="s">
        <v>317</v>
      </c>
      <c r="C54" s="754"/>
      <c r="D54" s="755"/>
      <c r="E54" s="61" t="s">
        <v>292</v>
      </c>
      <c r="F54" s="523" t="s">
        <v>252</v>
      </c>
      <c r="G54" s="132">
        <v>1320000</v>
      </c>
      <c r="H54" s="80">
        <v>10</v>
      </c>
      <c r="I54" s="84">
        <f t="shared" si="0"/>
        <v>13200</v>
      </c>
    </row>
    <row r="55" spans="1:9" s="85" customFormat="1" ht="17.45" customHeight="1">
      <c r="A55" s="456">
        <v>37421112</v>
      </c>
      <c r="B55" s="753" t="s">
        <v>318</v>
      </c>
      <c r="C55" s="754"/>
      <c r="D55" s="755"/>
      <c r="E55" s="61" t="s">
        <v>292</v>
      </c>
      <c r="F55" s="523" t="s">
        <v>295</v>
      </c>
      <c r="G55" s="132">
        <v>2290000</v>
      </c>
      <c r="H55" s="80">
        <v>20</v>
      </c>
      <c r="I55" s="84">
        <f t="shared" si="0"/>
        <v>45800</v>
      </c>
    </row>
    <row r="56" spans="1:9" s="85" customFormat="1" ht="17.45" customHeight="1">
      <c r="A56" s="456">
        <v>37421121</v>
      </c>
      <c r="B56" s="753" t="s">
        <v>319</v>
      </c>
      <c r="C56" s="754"/>
      <c r="D56" s="755"/>
      <c r="E56" s="61" t="s">
        <v>292</v>
      </c>
      <c r="F56" s="523" t="s">
        <v>252</v>
      </c>
      <c r="G56" s="132">
        <v>21000</v>
      </c>
      <c r="H56" s="80">
        <v>200</v>
      </c>
      <c r="I56" s="84">
        <f t="shared" si="0"/>
        <v>4200</v>
      </c>
    </row>
    <row r="57" spans="1:9" s="85" customFormat="1" ht="17.45" customHeight="1">
      <c r="A57" s="456">
        <v>37421120</v>
      </c>
      <c r="B57" s="753" t="s">
        <v>320</v>
      </c>
      <c r="C57" s="754"/>
      <c r="D57" s="755"/>
      <c r="E57" s="61" t="s">
        <v>292</v>
      </c>
      <c r="F57" s="523" t="s">
        <v>252</v>
      </c>
      <c r="G57" s="132">
        <v>78000</v>
      </c>
      <c r="H57" s="80">
        <v>30</v>
      </c>
      <c r="I57" s="84">
        <f t="shared" si="0"/>
        <v>2340</v>
      </c>
    </row>
    <row r="58" spans="1:9" s="85" customFormat="1" ht="17.45" customHeight="1">
      <c r="A58" s="456">
        <v>37451710</v>
      </c>
      <c r="B58" s="753" t="s">
        <v>321</v>
      </c>
      <c r="C58" s="754"/>
      <c r="D58" s="755"/>
      <c r="E58" s="61" t="s">
        <v>292</v>
      </c>
      <c r="F58" s="523" t="s">
        <v>252</v>
      </c>
      <c r="G58" s="132">
        <v>135000</v>
      </c>
      <c r="H58" s="80">
        <v>10</v>
      </c>
      <c r="I58" s="84">
        <f t="shared" si="0"/>
        <v>1350</v>
      </c>
    </row>
    <row r="59" spans="1:9" s="85" customFormat="1" ht="17.45" customHeight="1">
      <c r="A59" s="524">
        <v>37431282</v>
      </c>
      <c r="B59" s="753" t="s">
        <v>323</v>
      </c>
      <c r="C59" s="754"/>
      <c r="D59" s="755"/>
      <c r="E59" s="61" t="s">
        <v>292</v>
      </c>
      <c r="F59" s="523" t="s">
        <v>295</v>
      </c>
      <c r="G59" s="132">
        <v>4128000</v>
      </c>
      <c r="H59" s="80">
        <v>1</v>
      </c>
      <c r="I59" s="84">
        <f t="shared" si="0"/>
        <v>4128</v>
      </c>
    </row>
    <row r="60" spans="1:9" s="85" customFormat="1" ht="17.45" customHeight="1">
      <c r="A60" s="524">
        <v>37431282</v>
      </c>
      <c r="B60" s="753" t="s">
        <v>323</v>
      </c>
      <c r="C60" s="754"/>
      <c r="D60" s="755"/>
      <c r="E60" s="61" t="s">
        <v>292</v>
      </c>
      <c r="F60" s="523" t="s">
        <v>295</v>
      </c>
      <c r="G60" s="132">
        <v>2000000</v>
      </c>
      <c r="H60" s="80">
        <v>12</v>
      </c>
      <c r="I60" s="84">
        <f t="shared" si="0"/>
        <v>24000</v>
      </c>
    </row>
    <row r="61" spans="1:9" s="85" customFormat="1" ht="17.45" customHeight="1">
      <c r="A61" s="524">
        <v>37431282</v>
      </c>
      <c r="B61" s="753" t="s">
        <v>323</v>
      </c>
      <c r="C61" s="754"/>
      <c r="D61" s="755"/>
      <c r="E61" s="61" t="s">
        <v>292</v>
      </c>
      <c r="F61" s="523" t="s">
        <v>295</v>
      </c>
      <c r="G61" s="132">
        <v>4128000</v>
      </c>
      <c r="H61" s="80">
        <v>1</v>
      </c>
      <c r="I61" s="84">
        <f t="shared" si="0"/>
        <v>4128</v>
      </c>
    </row>
    <row r="62" spans="1:9" s="85" customFormat="1" ht="17.45" customHeight="1">
      <c r="A62" s="524">
        <v>37431282</v>
      </c>
      <c r="B62" s="753" t="s">
        <v>323</v>
      </c>
      <c r="C62" s="754"/>
      <c r="D62" s="755"/>
      <c r="E62" s="61" t="s">
        <v>292</v>
      </c>
      <c r="F62" s="523" t="s">
        <v>295</v>
      </c>
      <c r="G62" s="132">
        <v>3571143</v>
      </c>
      <c r="H62" s="80">
        <v>7</v>
      </c>
      <c r="I62" s="84">
        <f t="shared" si="0"/>
        <v>24998.001</v>
      </c>
    </row>
    <row r="63" spans="1:9" s="85" customFormat="1" ht="17.45" customHeight="1">
      <c r="A63" s="524">
        <v>37431282</v>
      </c>
      <c r="B63" s="753" t="s">
        <v>323</v>
      </c>
      <c r="C63" s="754"/>
      <c r="D63" s="755"/>
      <c r="E63" s="61" t="s">
        <v>292</v>
      </c>
      <c r="F63" s="523" t="s">
        <v>295</v>
      </c>
      <c r="G63" s="132">
        <v>444000</v>
      </c>
      <c r="H63" s="80">
        <v>15</v>
      </c>
      <c r="I63" s="84">
        <f t="shared" si="0"/>
        <v>6660</v>
      </c>
    </row>
    <row r="64" spans="1:9" s="85" customFormat="1" ht="17.45" customHeight="1">
      <c r="A64" s="524">
        <v>37431312</v>
      </c>
      <c r="B64" s="753" t="s">
        <v>324</v>
      </c>
      <c r="C64" s="754"/>
      <c r="D64" s="755"/>
      <c r="E64" s="61" t="s">
        <v>292</v>
      </c>
      <c r="F64" s="523" t="s">
        <v>252</v>
      </c>
      <c r="G64" s="132">
        <v>157000</v>
      </c>
      <c r="H64" s="80">
        <v>2</v>
      </c>
      <c r="I64" s="84">
        <f t="shared" si="0"/>
        <v>314</v>
      </c>
    </row>
    <row r="65" spans="1:9" s="85" customFormat="1" ht="17.45" customHeight="1">
      <c r="A65" s="524">
        <v>37431312</v>
      </c>
      <c r="B65" s="753" t="s">
        <v>324</v>
      </c>
      <c r="C65" s="754"/>
      <c r="D65" s="755"/>
      <c r="E65" s="61" t="s">
        <v>292</v>
      </c>
      <c r="F65" s="523" t="s">
        <v>252</v>
      </c>
      <c r="G65" s="132">
        <v>152000</v>
      </c>
      <c r="H65" s="80">
        <v>2</v>
      </c>
      <c r="I65" s="84">
        <f t="shared" si="0"/>
        <v>304</v>
      </c>
    </row>
    <row r="66" spans="1:9" s="85" customFormat="1" ht="17.45" customHeight="1">
      <c r="A66" s="524">
        <v>37431283</v>
      </c>
      <c r="B66" s="753" t="s">
        <v>325</v>
      </c>
      <c r="C66" s="754"/>
      <c r="D66" s="755"/>
      <c r="E66" s="61" t="s">
        <v>292</v>
      </c>
      <c r="F66" s="523" t="s">
        <v>252</v>
      </c>
      <c r="G66" s="132">
        <v>234000</v>
      </c>
      <c r="H66" s="80">
        <v>4</v>
      </c>
      <c r="I66" s="84">
        <f t="shared" si="0"/>
        <v>936</v>
      </c>
    </row>
    <row r="67" spans="1:9" s="85" customFormat="1" ht="17.45" customHeight="1">
      <c r="A67" s="524">
        <v>37431281</v>
      </c>
      <c r="B67" s="753" t="s">
        <v>326</v>
      </c>
      <c r="C67" s="754"/>
      <c r="D67" s="755"/>
      <c r="E67" s="61" t="s">
        <v>292</v>
      </c>
      <c r="F67" s="523" t="s">
        <v>299</v>
      </c>
      <c r="G67" s="132">
        <v>288000</v>
      </c>
      <c r="H67" s="80">
        <v>6</v>
      </c>
      <c r="I67" s="84">
        <f t="shared" si="0"/>
        <v>1728</v>
      </c>
    </row>
    <row r="68" spans="1:9" s="85" customFormat="1" ht="17.45" customHeight="1">
      <c r="A68" s="524">
        <v>38311400</v>
      </c>
      <c r="B68" s="753" t="s">
        <v>327</v>
      </c>
      <c r="C68" s="754"/>
      <c r="D68" s="755"/>
      <c r="E68" s="61" t="s">
        <v>292</v>
      </c>
      <c r="F68" s="523" t="s">
        <v>252</v>
      </c>
      <c r="G68" s="132">
        <v>29000</v>
      </c>
      <c r="H68" s="80">
        <v>12</v>
      </c>
      <c r="I68" s="84">
        <f t="shared" si="0"/>
        <v>348</v>
      </c>
    </row>
    <row r="69" spans="1:9" s="85" customFormat="1" ht="17.45" customHeight="1">
      <c r="A69" s="524">
        <v>38311400</v>
      </c>
      <c r="B69" s="753" t="s">
        <v>327</v>
      </c>
      <c r="C69" s="754"/>
      <c r="D69" s="755"/>
      <c r="E69" s="61" t="s">
        <v>292</v>
      </c>
      <c r="F69" s="523" t="s">
        <v>252</v>
      </c>
      <c r="G69" s="132">
        <v>43000</v>
      </c>
      <c r="H69" s="80">
        <v>20</v>
      </c>
      <c r="I69" s="84">
        <f t="shared" si="0"/>
        <v>860</v>
      </c>
    </row>
    <row r="70" spans="1:9" s="85" customFormat="1" ht="17.45" customHeight="1">
      <c r="A70" s="524">
        <v>34521240</v>
      </c>
      <c r="B70" s="753" t="s">
        <v>328</v>
      </c>
      <c r="C70" s="754"/>
      <c r="D70" s="755"/>
      <c r="E70" s="61" t="s">
        <v>292</v>
      </c>
      <c r="F70" s="523" t="s">
        <v>252</v>
      </c>
      <c r="G70" s="132">
        <v>1000000</v>
      </c>
      <c r="H70" s="80">
        <v>2</v>
      </c>
      <c r="I70" s="84">
        <f t="shared" si="0"/>
        <v>2000</v>
      </c>
    </row>
    <row r="71" spans="1:9" s="85" customFormat="1" ht="17.45" customHeight="1">
      <c r="A71" s="524">
        <v>34521240</v>
      </c>
      <c r="B71" s="753" t="s">
        <v>328</v>
      </c>
      <c r="C71" s="754"/>
      <c r="D71" s="755"/>
      <c r="E71" s="61" t="s">
        <v>292</v>
      </c>
      <c r="F71" s="523" t="s">
        <v>252</v>
      </c>
      <c r="G71" s="132">
        <v>1250000</v>
      </c>
      <c r="H71" s="80">
        <v>1</v>
      </c>
      <c r="I71" s="84">
        <f t="shared" si="0"/>
        <v>1250</v>
      </c>
    </row>
    <row r="72" spans="1:9" s="85" customFormat="1" ht="17.45" customHeight="1">
      <c r="A72" s="524">
        <v>33111210</v>
      </c>
      <c r="B72" s="753" t="s">
        <v>329</v>
      </c>
      <c r="C72" s="754"/>
      <c r="D72" s="755"/>
      <c r="E72" s="61" t="s">
        <v>292</v>
      </c>
      <c r="F72" s="523" t="s">
        <v>252</v>
      </c>
      <c r="G72" s="132">
        <v>69000</v>
      </c>
      <c r="H72" s="80">
        <v>10</v>
      </c>
      <c r="I72" s="84">
        <f t="shared" si="0"/>
        <v>690</v>
      </c>
    </row>
    <row r="73" spans="1:9" s="85" customFormat="1" ht="17.45" customHeight="1">
      <c r="A73" s="524">
        <v>33111210</v>
      </c>
      <c r="B73" s="753" t="s">
        <v>329</v>
      </c>
      <c r="C73" s="754"/>
      <c r="D73" s="755"/>
      <c r="E73" s="61" t="s">
        <v>292</v>
      </c>
      <c r="F73" s="523" t="s">
        <v>252</v>
      </c>
      <c r="G73" s="132">
        <v>244000</v>
      </c>
      <c r="H73" s="80">
        <v>10</v>
      </c>
      <c r="I73" s="84">
        <f t="shared" si="0"/>
        <v>2440</v>
      </c>
    </row>
    <row r="74" spans="1:9" s="85" customFormat="1" ht="17.45" customHeight="1">
      <c r="A74" s="524">
        <v>34431100</v>
      </c>
      <c r="B74" s="753" t="s">
        <v>409</v>
      </c>
      <c r="C74" s="754"/>
      <c r="D74" s="755"/>
      <c r="E74" s="61" t="s">
        <v>292</v>
      </c>
      <c r="F74" s="523" t="s">
        <v>252</v>
      </c>
      <c r="G74" s="132">
        <v>150000</v>
      </c>
      <c r="H74" s="80">
        <v>15</v>
      </c>
      <c r="I74" s="84">
        <f t="shared" si="0"/>
        <v>2250</v>
      </c>
    </row>
    <row r="75" spans="1:9" s="85" customFormat="1" ht="17.45" customHeight="1">
      <c r="A75" s="524">
        <v>34431100</v>
      </c>
      <c r="B75" s="753" t="s">
        <v>409</v>
      </c>
      <c r="C75" s="754"/>
      <c r="D75" s="755"/>
      <c r="E75" s="61" t="s">
        <v>292</v>
      </c>
      <c r="F75" s="523" t="s">
        <v>252</v>
      </c>
      <c r="G75" s="132">
        <v>600000</v>
      </c>
      <c r="H75" s="80">
        <v>3</v>
      </c>
      <c r="I75" s="84">
        <f t="shared" si="0"/>
        <v>1800</v>
      </c>
    </row>
    <row r="76" spans="1:9" s="85" customFormat="1" ht="17.45" customHeight="1">
      <c r="A76" s="524">
        <v>37451860</v>
      </c>
      <c r="B76" s="753" t="s">
        <v>330</v>
      </c>
      <c r="C76" s="754"/>
      <c r="D76" s="755"/>
      <c r="E76" s="61" t="s">
        <v>292</v>
      </c>
      <c r="F76" s="523" t="s">
        <v>252</v>
      </c>
      <c r="G76" s="132">
        <v>32000</v>
      </c>
      <c r="H76" s="80">
        <v>30</v>
      </c>
      <c r="I76" s="84">
        <f t="shared" si="0"/>
        <v>960</v>
      </c>
    </row>
    <row r="77" spans="1:9" s="85" customFormat="1" ht="17.45" customHeight="1">
      <c r="A77" s="524">
        <v>37451860</v>
      </c>
      <c r="B77" s="753" t="s">
        <v>330</v>
      </c>
      <c r="C77" s="754"/>
      <c r="D77" s="755"/>
      <c r="E77" s="61" t="s">
        <v>292</v>
      </c>
      <c r="F77" s="523" t="s">
        <v>252</v>
      </c>
      <c r="G77" s="132">
        <v>90000</v>
      </c>
      <c r="H77" s="80">
        <v>2</v>
      </c>
      <c r="I77" s="84">
        <f>+G77*H77/1000</f>
        <v>180</v>
      </c>
    </row>
    <row r="78" spans="1:9" s="85" customFormat="1" ht="17.45" customHeight="1">
      <c r="A78" s="524">
        <v>37451860</v>
      </c>
      <c r="B78" s="753" t="s">
        <v>330</v>
      </c>
      <c r="C78" s="754"/>
      <c r="D78" s="755"/>
      <c r="E78" s="61" t="s">
        <v>292</v>
      </c>
      <c r="F78" s="523" t="s">
        <v>252</v>
      </c>
      <c r="G78" s="132">
        <v>32000</v>
      </c>
      <c r="H78" s="80">
        <v>10</v>
      </c>
      <c r="I78" s="84">
        <f>+G78*H78/1000</f>
        <v>320</v>
      </c>
    </row>
    <row r="79" spans="1:9" s="85" customFormat="1" ht="17.45" customHeight="1">
      <c r="A79" s="524">
        <v>37451860</v>
      </c>
      <c r="B79" s="753" t="s">
        <v>330</v>
      </c>
      <c r="C79" s="754"/>
      <c r="D79" s="755"/>
      <c r="E79" s="61" t="s">
        <v>292</v>
      </c>
      <c r="F79" s="523" t="s">
        <v>252</v>
      </c>
      <c r="G79" s="132">
        <v>68000</v>
      </c>
      <c r="H79" s="80">
        <v>12</v>
      </c>
      <c r="I79" s="84">
        <f>+G79*H79/1000</f>
        <v>816</v>
      </c>
    </row>
    <row r="80" spans="1:9" s="85" customFormat="1" ht="17.45" customHeight="1">
      <c r="A80" s="524">
        <v>37451861</v>
      </c>
      <c r="B80" s="753" t="s">
        <v>331</v>
      </c>
      <c r="C80" s="754"/>
      <c r="D80" s="755"/>
      <c r="E80" s="61" t="s">
        <v>292</v>
      </c>
      <c r="F80" s="523" t="s">
        <v>252</v>
      </c>
      <c r="G80" s="132">
        <v>470000</v>
      </c>
      <c r="H80" s="80">
        <v>10</v>
      </c>
      <c r="I80" s="84">
        <f t="shared" si="0"/>
        <v>4700</v>
      </c>
    </row>
    <row r="81" spans="1:9" s="85" customFormat="1" ht="17.45" customHeight="1">
      <c r="A81" s="524">
        <v>37451861</v>
      </c>
      <c r="B81" s="753" t="s">
        <v>331</v>
      </c>
      <c r="C81" s="754"/>
      <c r="D81" s="755"/>
      <c r="E81" s="61" t="s">
        <v>292</v>
      </c>
      <c r="F81" s="523" t="s">
        <v>252</v>
      </c>
      <c r="G81" s="132">
        <v>470000</v>
      </c>
      <c r="H81" s="80">
        <v>4</v>
      </c>
      <c r="I81" s="84">
        <f>+G81*H81/1000</f>
        <v>1880</v>
      </c>
    </row>
    <row r="82" spans="1:9" s="85" customFormat="1" ht="17.45" customHeight="1">
      <c r="A82" s="456">
        <v>35321120</v>
      </c>
      <c r="B82" s="753" t="s">
        <v>332</v>
      </c>
      <c r="C82" s="754"/>
      <c r="D82" s="755"/>
      <c r="E82" s="61" t="s">
        <v>105</v>
      </c>
      <c r="F82" s="523" t="s">
        <v>252</v>
      </c>
      <c r="G82" s="132">
        <v>3885000</v>
      </c>
      <c r="H82" s="80">
        <v>2</v>
      </c>
      <c r="I82" s="84">
        <f t="shared" si="0"/>
        <v>7770</v>
      </c>
    </row>
    <row r="83" spans="1:9" s="85" customFormat="1" ht="17.45" customHeight="1">
      <c r="A83" s="456">
        <v>35321120</v>
      </c>
      <c r="B83" s="753" t="s">
        <v>332</v>
      </c>
      <c r="C83" s="754"/>
      <c r="D83" s="755"/>
      <c r="E83" s="61" t="s">
        <v>105</v>
      </c>
      <c r="F83" s="523" t="s">
        <v>252</v>
      </c>
      <c r="G83" s="132">
        <v>4440000</v>
      </c>
      <c r="H83" s="80">
        <v>2</v>
      </c>
      <c r="I83" s="84">
        <f t="shared" ref="I83:I111" si="1">+G83*H83/1000</f>
        <v>8880</v>
      </c>
    </row>
    <row r="84" spans="1:9" s="85" customFormat="1" ht="17.45" customHeight="1">
      <c r="A84" s="524">
        <v>37421131</v>
      </c>
      <c r="B84" s="753" t="s">
        <v>333</v>
      </c>
      <c r="C84" s="754"/>
      <c r="D84" s="755"/>
      <c r="E84" s="61" t="s">
        <v>292</v>
      </c>
      <c r="F84" s="523" t="s">
        <v>295</v>
      </c>
      <c r="G84" s="132">
        <v>4798000</v>
      </c>
      <c r="H84" s="80">
        <v>2</v>
      </c>
      <c r="I84" s="84">
        <f t="shared" si="1"/>
        <v>9596</v>
      </c>
    </row>
    <row r="85" spans="1:9" s="85" customFormat="1" ht="17.45" customHeight="1">
      <c r="A85" s="524">
        <v>37421260</v>
      </c>
      <c r="B85" s="753" t="s">
        <v>334</v>
      </c>
      <c r="C85" s="754"/>
      <c r="D85" s="755"/>
      <c r="E85" s="61" t="s">
        <v>292</v>
      </c>
      <c r="F85" s="523" t="s">
        <v>252</v>
      </c>
      <c r="G85" s="132">
        <v>84600</v>
      </c>
      <c r="H85" s="80">
        <v>100</v>
      </c>
      <c r="I85" s="84">
        <f t="shared" si="1"/>
        <v>8460</v>
      </c>
    </row>
    <row r="86" spans="1:9" s="85" customFormat="1" ht="17.45" customHeight="1">
      <c r="A86" s="524">
        <v>37421153</v>
      </c>
      <c r="B86" s="753" t="s">
        <v>335</v>
      </c>
      <c r="C86" s="754"/>
      <c r="D86" s="755"/>
      <c r="E86" s="61" t="s">
        <v>292</v>
      </c>
      <c r="F86" s="523" t="s">
        <v>252</v>
      </c>
      <c r="G86" s="132">
        <v>62000</v>
      </c>
      <c r="H86" s="80">
        <v>48</v>
      </c>
      <c r="I86" s="84">
        <f t="shared" si="1"/>
        <v>2976</v>
      </c>
    </row>
    <row r="87" spans="1:9" s="85" customFormat="1" ht="17.45" customHeight="1">
      <c r="A87" s="524">
        <v>37421300</v>
      </c>
      <c r="B87" s="753" t="s">
        <v>336</v>
      </c>
      <c r="C87" s="754"/>
      <c r="D87" s="755"/>
      <c r="E87" s="61" t="s">
        <v>292</v>
      </c>
      <c r="F87" s="523" t="s">
        <v>252</v>
      </c>
      <c r="G87" s="132">
        <v>35000</v>
      </c>
      <c r="H87" s="80">
        <v>100</v>
      </c>
      <c r="I87" s="84">
        <f t="shared" si="1"/>
        <v>3500</v>
      </c>
    </row>
    <row r="88" spans="1:9" s="85" customFormat="1" ht="17.45" customHeight="1">
      <c r="A88" s="524">
        <v>37421300</v>
      </c>
      <c r="B88" s="753" t="s">
        <v>336</v>
      </c>
      <c r="C88" s="754"/>
      <c r="D88" s="755"/>
      <c r="E88" s="61" t="s">
        <v>292</v>
      </c>
      <c r="F88" s="523" t="s">
        <v>252</v>
      </c>
      <c r="G88" s="132">
        <v>68000</v>
      </c>
      <c r="H88" s="80">
        <v>6</v>
      </c>
      <c r="I88" s="84">
        <f t="shared" si="1"/>
        <v>408</v>
      </c>
    </row>
    <row r="89" spans="1:9" s="85" customFormat="1" ht="17.45" customHeight="1">
      <c r="A89" s="524">
        <v>37421300</v>
      </c>
      <c r="B89" s="753" t="s">
        <v>336</v>
      </c>
      <c r="C89" s="754"/>
      <c r="D89" s="755"/>
      <c r="E89" s="61" t="s">
        <v>292</v>
      </c>
      <c r="F89" s="523" t="s">
        <v>252</v>
      </c>
      <c r="G89" s="132">
        <v>128000</v>
      </c>
      <c r="H89" s="80">
        <v>4</v>
      </c>
      <c r="I89" s="84">
        <f t="shared" si="1"/>
        <v>512</v>
      </c>
    </row>
    <row r="90" spans="1:9" s="85" customFormat="1" ht="17.45" customHeight="1">
      <c r="A90" s="524">
        <v>37421300</v>
      </c>
      <c r="B90" s="753" t="s">
        <v>336</v>
      </c>
      <c r="C90" s="754"/>
      <c r="D90" s="755"/>
      <c r="E90" s="61" t="s">
        <v>292</v>
      </c>
      <c r="F90" s="523" t="s">
        <v>252</v>
      </c>
      <c r="G90" s="132">
        <v>88000</v>
      </c>
      <c r="H90" s="80">
        <v>4</v>
      </c>
      <c r="I90" s="84">
        <f t="shared" si="1"/>
        <v>352</v>
      </c>
    </row>
    <row r="91" spans="1:9" s="85" customFormat="1" ht="17.45" customHeight="1">
      <c r="A91" s="524">
        <v>37421181</v>
      </c>
      <c r="B91" s="753" t="s">
        <v>337</v>
      </c>
      <c r="C91" s="754"/>
      <c r="D91" s="755"/>
      <c r="E91" s="61" t="s">
        <v>292</v>
      </c>
      <c r="F91" s="523" t="s">
        <v>252</v>
      </c>
      <c r="G91" s="132">
        <v>42000</v>
      </c>
      <c r="H91" s="80">
        <v>75</v>
      </c>
      <c r="I91" s="84">
        <f t="shared" si="1"/>
        <v>3150</v>
      </c>
    </row>
    <row r="92" spans="1:9" s="85" customFormat="1" ht="17.45" customHeight="1">
      <c r="A92" s="524">
        <v>37421190</v>
      </c>
      <c r="B92" s="753" t="s">
        <v>338</v>
      </c>
      <c r="C92" s="754"/>
      <c r="D92" s="755"/>
      <c r="E92" s="61" t="s">
        <v>292</v>
      </c>
      <c r="F92" s="523" t="s">
        <v>252</v>
      </c>
      <c r="G92" s="132">
        <v>142000</v>
      </c>
      <c r="H92" s="80">
        <v>15</v>
      </c>
      <c r="I92" s="84">
        <f t="shared" si="1"/>
        <v>2130</v>
      </c>
    </row>
    <row r="93" spans="1:9" s="85" customFormat="1" ht="17.45" customHeight="1">
      <c r="A93" s="524">
        <v>37451200</v>
      </c>
      <c r="B93" s="753" t="s">
        <v>339</v>
      </c>
      <c r="C93" s="754"/>
      <c r="D93" s="755"/>
      <c r="E93" s="61" t="s">
        <v>292</v>
      </c>
      <c r="F93" s="523" t="s">
        <v>252</v>
      </c>
      <c r="G93" s="132">
        <v>30000</v>
      </c>
      <c r="H93" s="80">
        <v>30</v>
      </c>
      <c r="I93" s="84">
        <f t="shared" si="1"/>
        <v>900</v>
      </c>
    </row>
    <row r="94" spans="1:9" s="85" customFormat="1" ht="17.45" customHeight="1">
      <c r="A94" s="456">
        <v>34521140</v>
      </c>
      <c r="B94" s="753" t="s">
        <v>297</v>
      </c>
      <c r="C94" s="754"/>
      <c r="D94" s="755"/>
      <c r="E94" s="61" t="s">
        <v>292</v>
      </c>
      <c r="F94" s="523" t="s">
        <v>252</v>
      </c>
      <c r="G94" s="132">
        <v>2000000</v>
      </c>
      <c r="H94" s="80">
        <v>1</v>
      </c>
      <c r="I94" s="84">
        <f t="shared" si="1"/>
        <v>2000</v>
      </c>
    </row>
    <row r="95" spans="1:9" s="85" customFormat="1" ht="17.45" customHeight="1">
      <c r="A95" s="524">
        <v>37461250</v>
      </c>
      <c r="B95" s="753" t="s">
        <v>340</v>
      </c>
      <c r="C95" s="754"/>
      <c r="D95" s="755"/>
      <c r="E95" s="61" t="s">
        <v>292</v>
      </c>
      <c r="F95" s="523" t="s">
        <v>252</v>
      </c>
      <c r="G95" s="132">
        <v>83250</v>
      </c>
      <c r="H95" s="80">
        <v>12</v>
      </c>
      <c r="I95" s="84">
        <f t="shared" si="1"/>
        <v>999</v>
      </c>
    </row>
    <row r="96" spans="1:9" s="85" customFormat="1" ht="17.45" customHeight="1">
      <c r="A96" s="524">
        <v>37461400</v>
      </c>
      <c r="B96" s="753" t="s">
        <v>341</v>
      </c>
      <c r="C96" s="754"/>
      <c r="D96" s="755"/>
      <c r="E96" s="61" t="s">
        <v>292</v>
      </c>
      <c r="F96" s="523" t="s">
        <v>295</v>
      </c>
      <c r="G96" s="132">
        <v>78000</v>
      </c>
      <c r="H96" s="80">
        <v>30</v>
      </c>
      <c r="I96" s="84">
        <f t="shared" si="1"/>
        <v>2340</v>
      </c>
    </row>
    <row r="97" spans="1:9" s="85" customFormat="1" ht="17.45" customHeight="1">
      <c r="A97" s="524">
        <v>18521100</v>
      </c>
      <c r="B97" s="753" t="s">
        <v>342</v>
      </c>
      <c r="C97" s="754"/>
      <c r="D97" s="755"/>
      <c r="E97" s="61" t="s">
        <v>105</v>
      </c>
      <c r="F97" s="523" t="s">
        <v>252</v>
      </c>
      <c r="G97" s="132">
        <v>27000</v>
      </c>
      <c r="H97" s="80">
        <v>30</v>
      </c>
      <c r="I97" s="84">
        <f t="shared" si="1"/>
        <v>810</v>
      </c>
    </row>
    <row r="98" spans="1:9" s="85" customFormat="1" ht="17.45" customHeight="1">
      <c r="A98" s="524">
        <v>37421151</v>
      </c>
      <c r="B98" s="753" t="s">
        <v>343</v>
      </c>
      <c r="C98" s="754"/>
      <c r="D98" s="755"/>
      <c r="E98" s="61" t="s">
        <v>292</v>
      </c>
      <c r="F98" s="523" t="s">
        <v>252</v>
      </c>
      <c r="G98" s="132">
        <v>84000</v>
      </c>
      <c r="H98" s="80">
        <v>30</v>
      </c>
      <c r="I98" s="84">
        <f t="shared" si="1"/>
        <v>2520</v>
      </c>
    </row>
    <row r="99" spans="1:9" s="85" customFormat="1" ht="17.45" customHeight="1">
      <c r="A99" s="456">
        <v>37421141</v>
      </c>
      <c r="B99" s="753" t="s">
        <v>344</v>
      </c>
      <c r="C99" s="754"/>
      <c r="D99" s="755"/>
      <c r="E99" s="61" t="s">
        <v>105</v>
      </c>
      <c r="F99" s="523" t="s">
        <v>252</v>
      </c>
      <c r="G99" s="132">
        <v>1366000</v>
      </c>
      <c r="H99" s="80">
        <v>1</v>
      </c>
      <c r="I99" s="84">
        <f t="shared" si="1"/>
        <v>1366</v>
      </c>
    </row>
    <row r="100" spans="1:9" s="85" customFormat="1" ht="17.45" customHeight="1">
      <c r="A100" s="524">
        <v>37461160</v>
      </c>
      <c r="B100" s="753" t="s">
        <v>345</v>
      </c>
      <c r="C100" s="754"/>
      <c r="D100" s="755"/>
      <c r="E100" s="61" t="s">
        <v>292</v>
      </c>
      <c r="F100" s="523" t="s">
        <v>252</v>
      </c>
      <c r="G100" s="132">
        <v>1277100</v>
      </c>
      <c r="H100" s="80">
        <v>15</v>
      </c>
      <c r="I100" s="84">
        <f t="shared" si="1"/>
        <v>19156.5</v>
      </c>
    </row>
    <row r="101" spans="1:9" s="85" customFormat="1" ht="17.45" customHeight="1">
      <c r="A101" s="524">
        <v>37461180</v>
      </c>
      <c r="B101" s="753" t="s">
        <v>346</v>
      </c>
      <c r="C101" s="754"/>
      <c r="D101" s="755"/>
      <c r="E101" s="61" t="s">
        <v>292</v>
      </c>
      <c r="F101" s="523" t="s">
        <v>252</v>
      </c>
      <c r="G101" s="132">
        <v>43560</v>
      </c>
      <c r="H101" s="80">
        <v>40</v>
      </c>
      <c r="I101" s="84">
        <f t="shared" si="1"/>
        <v>1742.4</v>
      </c>
    </row>
    <row r="102" spans="1:9" s="85" customFormat="1" ht="17.45" customHeight="1">
      <c r="A102" s="524">
        <v>37451700</v>
      </c>
      <c r="B102" s="753" t="s">
        <v>347</v>
      </c>
      <c r="C102" s="754"/>
      <c r="D102" s="755"/>
      <c r="E102" s="61" t="s">
        <v>292</v>
      </c>
      <c r="F102" s="523" t="s">
        <v>252</v>
      </c>
      <c r="G102" s="132">
        <v>20000</v>
      </c>
      <c r="H102" s="80">
        <v>22</v>
      </c>
      <c r="I102" s="84">
        <f t="shared" si="1"/>
        <v>440</v>
      </c>
    </row>
    <row r="103" spans="1:9" s="85" customFormat="1" ht="17.45" customHeight="1">
      <c r="A103" s="524">
        <v>37451830</v>
      </c>
      <c r="B103" s="753" t="s">
        <v>348</v>
      </c>
      <c r="C103" s="754"/>
      <c r="D103" s="755"/>
      <c r="E103" s="61" t="s">
        <v>292</v>
      </c>
      <c r="F103" s="523" t="s">
        <v>295</v>
      </c>
      <c r="G103" s="132">
        <v>16000</v>
      </c>
      <c r="H103" s="80">
        <v>35</v>
      </c>
      <c r="I103" s="84">
        <f t="shared" si="1"/>
        <v>560</v>
      </c>
    </row>
    <row r="104" spans="1:9" s="85" customFormat="1" ht="17.45" customHeight="1">
      <c r="A104" s="456">
        <v>37451581</v>
      </c>
      <c r="B104" s="753" t="s">
        <v>349</v>
      </c>
      <c r="C104" s="754"/>
      <c r="D104" s="755"/>
      <c r="E104" s="61" t="s">
        <v>292</v>
      </c>
      <c r="F104" s="523" t="s">
        <v>252</v>
      </c>
      <c r="G104" s="132">
        <v>298000</v>
      </c>
      <c r="H104" s="80">
        <v>1</v>
      </c>
      <c r="I104" s="84">
        <f t="shared" si="1"/>
        <v>298</v>
      </c>
    </row>
    <row r="105" spans="1:9" s="85" customFormat="1" ht="17.45" customHeight="1">
      <c r="A105" s="456">
        <v>37451581</v>
      </c>
      <c r="B105" s="753" t="s">
        <v>349</v>
      </c>
      <c r="C105" s="754"/>
      <c r="D105" s="755"/>
      <c r="E105" s="61" t="s">
        <v>292</v>
      </c>
      <c r="F105" s="523" t="s">
        <v>252</v>
      </c>
      <c r="G105" s="132">
        <v>298000</v>
      </c>
      <c r="H105" s="80">
        <v>1</v>
      </c>
      <c r="I105" s="84">
        <f t="shared" si="1"/>
        <v>298</v>
      </c>
    </row>
    <row r="106" spans="1:9" s="85" customFormat="1" ht="17.45" customHeight="1">
      <c r="A106" s="524">
        <v>37421210</v>
      </c>
      <c r="B106" s="753" t="s">
        <v>350</v>
      </c>
      <c r="C106" s="754"/>
      <c r="D106" s="755"/>
      <c r="E106" s="61" t="s">
        <v>292</v>
      </c>
      <c r="F106" s="523" t="s">
        <v>252</v>
      </c>
      <c r="G106" s="132">
        <v>1000000</v>
      </c>
      <c r="H106" s="80">
        <v>1</v>
      </c>
      <c r="I106" s="84">
        <f t="shared" si="1"/>
        <v>1000</v>
      </c>
    </row>
    <row r="107" spans="1:9" s="85" customFormat="1" ht="17.45" customHeight="1">
      <c r="A107" s="524">
        <v>37421210</v>
      </c>
      <c r="B107" s="753" t="s">
        <v>350</v>
      </c>
      <c r="C107" s="754"/>
      <c r="D107" s="755"/>
      <c r="E107" s="61" t="s">
        <v>292</v>
      </c>
      <c r="F107" s="523" t="s">
        <v>252</v>
      </c>
      <c r="G107" s="132">
        <v>1000000</v>
      </c>
      <c r="H107" s="80">
        <v>1</v>
      </c>
      <c r="I107" s="84">
        <f t="shared" si="1"/>
        <v>1000</v>
      </c>
    </row>
    <row r="108" spans="1:9" s="85" customFormat="1" ht="17.45" customHeight="1">
      <c r="A108" s="524">
        <v>37431220</v>
      </c>
      <c r="B108" s="753" t="s">
        <v>351</v>
      </c>
      <c r="C108" s="754"/>
      <c r="D108" s="755"/>
      <c r="E108" s="61" t="s">
        <v>292</v>
      </c>
      <c r="F108" s="523" t="s">
        <v>252</v>
      </c>
      <c r="G108" s="132">
        <v>628000</v>
      </c>
      <c r="H108" s="80">
        <v>2</v>
      </c>
      <c r="I108" s="84">
        <f t="shared" si="1"/>
        <v>1256</v>
      </c>
    </row>
    <row r="109" spans="1:9" s="85" customFormat="1" ht="17.45" customHeight="1">
      <c r="A109" s="456">
        <v>35321120</v>
      </c>
      <c r="B109" s="753" t="s">
        <v>332</v>
      </c>
      <c r="C109" s="754"/>
      <c r="D109" s="755"/>
      <c r="E109" s="61" t="s">
        <v>352</v>
      </c>
      <c r="F109" s="523" t="s">
        <v>252</v>
      </c>
      <c r="G109" s="132">
        <v>1942500</v>
      </c>
      <c r="H109" s="80">
        <v>1</v>
      </c>
      <c r="I109" s="84">
        <f t="shared" si="1"/>
        <v>1942.5</v>
      </c>
    </row>
    <row r="110" spans="1:9" s="85" customFormat="1" ht="17.45" customHeight="1">
      <c r="A110" s="524">
        <v>35321110</v>
      </c>
      <c r="B110" s="753" t="s">
        <v>353</v>
      </c>
      <c r="C110" s="754"/>
      <c r="D110" s="755"/>
      <c r="E110" s="61" t="s">
        <v>352</v>
      </c>
      <c r="F110" s="523" t="s">
        <v>252</v>
      </c>
      <c r="G110" s="132">
        <v>1165000</v>
      </c>
      <c r="H110" s="80">
        <v>1</v>
      </c>
      <c r="I110" s="84">
        <f t="shared" si="1"/>
        <v>1165</v>
      </c>
    </row>
    <row r="111" spans="1:9" s="85" customFormat="1" ht="17.45" customHeight="1">
      <c r="A111" s="524">
        <v>35321110</v>
      </c>
      <c r="B111" s="753" t="s">
        <v>353</v>
      </c>
      <c r="C111" s="754"/>
      <c r="D111" s="755"/>
      <c r="E111" s="61" t="s">
        <v>352</v>
      </c>
      <c r="F111" s="523" t="s">
        <v>252</v>
      </c>
      <c r="G111" s="132">
        <v>1110000</v>
      </c>
      <c r="H111" s="80">
        <v>1</v>
      </c>
      <c r="I111" s="84">
        <f t="shared" si="1"/>
        <v>1110</v>
      </c>
    </row>
    <row r="112" spans="1:9">
      <c r="A112" s="364" t="s">
        <v>180</v>
      </c>
      <c r="B112" s="364" t="s">
        <v>181</v>
      </c>
      <c r="C112" s="364" t="s">
        <v>108</v>
      </c>
      <c r="D112" s="756" t="s">
        <v>729</v>
      </c>
      <c r="E112" s="757"/>
      <c r="F112" s="757"/>
      <c r="G112" s="757"/>
      <c r="H112" s="758"/>
      <c r="I112" s="365">
        <f>+I113+I117</f>
        <v>103633.8</v>
      </c>
    </row>
    <row r="113" spans="1:9" s="79" customFormat="1" ht="54.95" customHeight="1">
      <c r="A113" s="77" t="s">
        <v>724</v>
      </c>
      <c r="B113" s="752" t="s">
        <v>249</v>
      </c>
      <c r="C113" s="752"/>
      <c r="D113" s="752"/>
      <c r="E113" s="752"/>
      <c r="F113" s="752"/>
      <c r="G113" s="752"/>
      <c r="H113" s="752"/>
      <c r="I113" s="78">
        <f>+I114</f>
        <v>43800</v>
      </c>
    </row>
    <row r="114" spans="1:9" s="85" customFormat="1" ht="20.9" customHeight="1">
      <c r="A114" s="525"/>
      <c r="B114" s="749" t="s">
        <v>246</v>
      </c>
      <c r="C114" s="750"/>
      <c r="D114" s="751"/>
      <c r="E114" s="93"/>
      <c r="F114" s="93"/>
      <c r="G114" s="93"/>
      <c r="H114" s="94"/>
      <c r="I114" s="84">
        <f>SUM(I115:I116)</f>
        <v>43800</v>
      </c>
    </row>
    <row r="115" spans="1:9" s="85" customFormat="1">
      <c r="A115" s="524">
        <v>48821200</v>
      </c>
      <c r="B115" s="766" t="s">
        <v>726</v>
      </c>
      <c r="C115" s="766"/>
      <c r="D115" s="766"/>
      <c r="E115" s="61" t="s">
        <v>292</v>
      </c>
      <c r="F115" s="523" t="s">
        <v>252</v>
      </c>
      <c r="G115" s="132">
        <v>34200000</v>
      </c>
      <c r="H115" s="80">
        <v>1</v>
      </c>
      <c r="I115" s="542">
        <f>+H115*G115/1000</f>
        <v>34200</v>
      </c>
    </row>
    <row r="116" spans="1:9" s="85" customFormat="1">
      <c r="A116" s="524">
        <v>30211280</v>
      </c>
      <c r="B116" s="766" t="s">
        <v>725</v>
      </c>
      <c r="C116" s="766"/>
      <c r="D116" s="766"/>
      <c r="E116" s="61" t="s">
        <v>292</v>
      </c>
      <c r="F116" s="523" t="s">
        <v>252</v>
      </c>
      <c r="G116" s="132">
        <v>400000</v>
      </c>
      <c r="H116" s="80">
        <v>24</v>
      </c>
      <c r="I116" s="542">
        <f>+H116*G116/1000</f>
        <v>9600</v>
      </c>
    </row>
    <row r="117" spans="1:9" s="79" customFormat="1" ht="54.95" customHeight="1">
      <c r="A117" s="77" t="s">
        <v>254</v>
      </c>
      <c r="B117" s="752" t="s">
        <v>253</v>
      </c>
      <c r="C117" s="752"/>
      <c r="D117" s="752"/>
      <c r="E117" s="752"/>
      <c r="F117" s="752"/>
      <c r="G117" s="752"/>
      <c r="H117" s="752"/>
      <c r="I117" s="78">
        <f>+I118+I120</f>
        <v>59833.8</v>
      </c>
    </row>
    <row r="118" spans="1:9" s="85" customFormat="1">
      <c r="A118" s="525"/>
      <c r="B118" s="749" t="s">
        <v>109</v>
      </c>
      <c r="C118" s="750"/>
      <c r="D118" s="751"/>
      <c r="E118" s="93"/>
      <c r="F118" s="93"/>
      <c r="G118" s="93"/>
      <c r="H118" s="94"/>
      <c r="I118" s="84">
        <f>+I119</f>
        <v>58522.400000000001</v>
      </c>
    </row>
    <row r="119" spans="1:9" s="85" customFormat="1">
      <c r="A119" s="525">
        <v>45231129</v>
      </c>
      <c r="B119" s="745" t="s">
        <v>255</v>
      </c>
      <c r="C119" s="745"/>
      <c r="D119" s="745"/>
      <c r="E119" s="61" t="s">
        <v>105</v>
      </c>
      <c r="F119" s="523" t="s">
        <v>110</v>
      </c>
      <c r="G119" s="132">
        <v>58522380</v>
      </c>
      <c r="H119" s="80">
        <v>1</v>
      </c>
      <c r="I119" s="84">
        <v>58522.400000000001</v>
      </c>
    </row>
    <row r="120" spans="1:9" s="85" customFormat="1" ht="20.9" customHeight="1">
      <c r="A120" s="525"/>
      <c r="B120" s="641" t="s">
        <v>112</v>
      </c>
      <c r="C120" s="641"/>
      <c r="D120" s="641"/>
      <c r="E120" s="93"/>
      <c r="F120" s="93"/>
      <c r="G120" s="93"/>
      <c r="H120" s="94"/>
      <c r="I120" s="84">
        <f>SUM(I121:I122)</f>
        <v>1311.4</v>
      </c>
    </row>
    <row r="121" spans="1:9" s="321" customFormat="1">
      <c r="A121" s="530">
        <v>71351540</v>
      </c>
      <c r="B121" s="766" t="s">
        <v>113</v>
      </c>
      <c r="C121" s="766"/>
      <c r="D121" s="766"/>
      <c r="E121" s="422" t="s">
        <v>105</v>
      </c>
      <c r="F121" s="422" t="s">
        <v>130</v>
      </c>
      <c r="G121" s="318">
        <v>1008780</v>
      </c>
      <c r="H121" s="319">
        <v>1</v>
      </c>
      <c r="I121" s="320">
        <v>1008.8</v>
      </c>
    </row>
    <row r="122" spans="1:9" s="321" customFormat="1">
      <c r="A122" s="530">
        <v>98111140</v>
      </c>
      <c r="B122" s="766" t="s">
        <v>114</v>
      </c>
      <c r="C122" s="766"/>
      <c r="D122" s="766"/>
      <c r="E122" s="422" t="s">
        <v>131</v>
      </c>
      <c r="F122" s="422" t="s">
        <v>130</v>
      </c>
      <c r="G122" s="318">
        <v>302630</v>
      </c>
      <c r="H122" s="319">
        <v>1</v>
      </c>
      <c r="I122" s="320">
        <v>302.60000000000002</v>
      </c>
    </row>
    <row r="123" spans="1:9">
      <c r="A123" s="364" t="s">
        <v>180</v>
      </c>
      <c r="B123" s="364" t="s">
        <v>181</v>
      </c>
      <c r="C123" s="364" t="s">
        <v>750</v>
      </c>
      <c r="D123" s="756" t="s">
        <v>737</v>
      </c>
      <c r="E123" s="757"/>
      <c r="F123" s="757"/>
      <c r="G123" s="757"/>
      <c r="H123" s="758"/>
      <c r="I123" s="365">
        <f>+I124</f>
        <v>43600</v>
      </c>
    </row>
    <row r="124" spans="1:9" s="79" customFormat="1" ht="54.95" customHeight="1">
      <c r="A124" s="77" t="s">
        <v>754</v>
      </c>
      <c r="B124" s="752" t="s">
        <v>755</v>
      </c>
      <c r="C124" s="752"/>
      <c r="D124" s="752"/>
      <c r="E124" s="752"/>
      <c r="F124" s="752"/>
      <c r="G124" s="752"/>
      <c r="H124" s="752"/>
      <c r="I124" s="78">
        <f>+I125</f>
        <v>43600</v>
      </c>
    </row>
    <row r="125" spans="1:9" s="85" customFormat="1" ht="20.9" customHeight="1">
      <c r="A125" s="525"/>
      <c r="B125" s="749" t="s">
        <v>246</v>
      </c>
      <c r="C125" s="750"/>
      <c r="D125" s="751"/>
      <c r="E125" s="93"/>
      <c r="F125" s="93"/>
      <c r="G125" s="93"/>
      <c r="H125" s="94"/>
      <c r="I125" s="84">
        <f>SUM(I126:I126)</f>
        <v>43600</v>
      </c>
    </row>
    <row r="126" spans="1:9" s="85" customFormat="1">
      <c r="A126" s="524">
        <v>30211280</v>
      </c>
      <c r="B126" s="766" t="s">
        <v>725</v>
      </c>
      <c r="C126" s="766"/>
      <c r="D126" s="766"/>
      <c r="E126" s="61" t="s">
        <v>292</v>
      </c>
      <c r="F126" s="523" t="s">
        <v>252</v>
      </c>
      <c r="G126" s="132">
        <v>400000</v>
      </c>
      <c r="H126" s="80">
        <v>109</v>
      </c>
      <c r="I126" s="542">
        <f>+H126*G126/1000</f>
        <v>43600</v>
      </c>
    </row>
    <row r="127" spans="1:9">
      <c r="A127" s="364" t="s">
        <v>180</v>
      </c>
      <c r="B127" s="364" t="s">
        <v>181</v>
      </c>
      <c r="C127" s="364" t="s">
        <v>736</v>
      </c>
      <c r="D127" s="756" t="s">
        <v>498</v>
      </c>
      <c r="E127" s="757"/>
      <c r="F127" s="757"/>
      <c r="G127" s="757"/>
      <c r="H127" s="758"/>
      <c r="I127" s="365">
        <f>+I128</f>
        <v>11381.099999999999</v>
      </c>
    </row>
    <row r="128" spans="1:9" s="79" customFormat="1" ht="54.95" customHeight="1">
      <c r="A128" s="77" t="s">
        <v>738</v>
      </c>
      <c r="B128" s="752" t="s">
        <v>453</v>
      </c>
      <c r="C128" s="752"/>
      <c r="D128" s="752"/>
      <c r="E128" s="752"/>
      <c r="F128" s="752"/>
      <c r="G128" s="752"/>
      <c r="H128" s="752"/>
      <c r="I128" s="78">
        <f>+I129</f>
        <v>11381.099999999999</v>
      </c>
    </row>
    <row r="129" spans="1:9" s="85" customFormat="1" ht="20.9" customHeight="1">
      <c r="A129" s="525"/>
      <c r="B129" s="749" t="s">
        <v>246</v>
      </c>
      <c r="C129" s="750"/>
      <c r="D129" s="751"/>
      <c r="E129" s="93"/>
      <c r="F129" s="93"/>
      <c r="G129" s="93"/>
      <c r="H129" s="94"/>
      <c r="I129" s="84">
        <f>SUM(I130:I146)</f>
        <v>11381.099999999999</v>
      </c>
    </row>
    <row r="130" spans="1:9" s="85" customFormat="1">
      <c r="A130" s="524">
        <v>30211280</v>
      </c>
      <c r="B130" s="766" t="s">
        <v>725</v>
      </c>
      <c r="C130" s="766"/>
      <c r="D130" s="766"/>
      <c r="E130" s="61" t="s">
        <v>292</v>
      </c>
      <c r="F130" s="523" t="s">
        <v>252</v>
      </c>
      <c r="G130" s="132">
        <v>400000</v>
      </c>
      <c r="H130" s="80">
        <v>10</v>
      </c>
      <c r="I130" s="542">
        <f t="shared" ref="I130:I146" si="2">+H130*G130/1000</f>
        <v>4000</v>
      </c>
    </row>
    <row r="131" spans="1:9" s="85" customFormat="1">
      <c r="A131" s="524">
        <v>30211220</v>
      </c>
      <c r="B131" s="766" t="s">
        <v>739</v>
      </c>
      <c r="C131" s="766"/>
      <c r="D131" s="766"/>
      <c r="E131" s="61" t="s">
        <v>292</v>
      </c>
      <c r="F131" s="523" t="s">
        <v>252</v>
      </c>
      <c r="G131" s="132">
        <v>348500</v>
      </c>
      <c r="H131" s="80">
        <v>2</v>
      </c>
      <c r="I131" s="542">
        <f t="shared" si="2"/>
        <v>697</v>
      </c>
    </row>
    <row r="132" spans="1:9" s="85" customFormat="1">
      <c r="A132" s="524">
        <v>30237490</v>
      </c>
      <c r="B132" s="766" t="s">
        <v>740</v>
      </c>
      <c r="C132" s="766"/>
      <c r="D132" s="766"/>
      <c r="E132" s="61" t="s">
        <v>292</v>
      </c>
      <c r="F132" s="523" t="s">
        <v>252</v>
      </c>
      <c r="G132" s="350">
        <v>129900</v>
      </c>
      <c r="H132" s="351">
        <v>2</v>
      </c>
      <c r="I132" s="542">
        <f t="shared" si="2"/>
        <v>259.8</v>
      </c>
    </row>
    <row r="133" spans="1:9" s="85" customFormat="1">
      <c r="A133" s="524">
        <v>30211200</v>
      </c>
      <c r="B133" s="766" t="s">
        <v>741</v>
      </c>
      <c r="C133" s="766"/>
      <c r="D133" s="766"/>
      <c r="E133" s="61" t="s">
        <v>292</v>
      </c>
      <c r="F133" s="523" t="s">
        <v>252</v>
      </c>
      <c r="G133" s="350">
        <v>328600</v>
      </c>
      <c r="H133" s="351">
        <v>2</v>
      </c>
      <c r="I133" s="542">
        <f t="shared" si="2"/>
        <v>657.2</v>
      </c>
    </row>
    <row r="134" spans="1:9" s="85" customFormat="1">
      <c r="A134" s="525">
        <v>39714220</v>
      </c>
      <c r="B134" s="745" t="s">
        <v>732</v>
      </c>
      <c r="C134" s="745"/>
      <c r="D134" s="745"/>
      <c r="E134" s="61" t="s">
        <v>292</v>
      </c>
      <c r="F134" s="523" t="s">
        <v>252</v>
      </c>
      <c r="G134" s="132">
        <v>232000</v>
      </c>
      <c r="H134" s="80">
        <v>2</v>
      </c>
      <c r="I134" s="84">
        <f t="shared" si="2"/>
        <v>464</v>
      </c>
    </row>
    <row r="135" spans="1:9" s="85" customFormat="1">
      <c r="A135" s="524">
        <v>31151120</v>
      </c>
      <c r="B135" s="745" t="s">
        <v>742</v>
      </c>
      <c r="C135" s="745"/>
      <c r="D135" s="745"/>
      <c r="E135" s="61" t="s">
        <v>292</v>
      </c>
      <c r="F135" s="523" t="s">
        <v>252</v>
      </c>
      <c r="G135" s="132">
        <v>50000</v>
      </c>
      <c r="H135" s="80">
        <v>2</v>
      </c>
      <c r="I135" s="84">
        <f t="shared" si="2"/>
        <v>100</v>
      </c>
    </row>
    <row r="136" spans="1:9" s="85" customFormat="1">
      <c r="A136" s="524">
        <v>30216110</v>
      </c>
      <c r="B136" s="745" t="s">
        <v>743</v>
      </c>
      <c r="C136" s="745"/>
      <c r="D136" s="745"/>
      <c r="E136" s="61" t="s">
        <v>292</v>
      </c>
      <c r="F136" s="523" t="s">
        <v>252</v>
      </c>
      <c r="G136" s="132">
        <v>692610</v>
      </c>
      <c r="H136" s="80">
        <v>1</v>
      </c>
      <c r="I136" s="84">
        <f t="shared" si="2"/>
        <v>692.61</v>
      </c>
    </row>
    <row r="137" spans="1:9" s="85" customFormat="1">
      <c r="A137" s="524">
        <v>30239220</v>
      </c>
      <c r="B137" s="745" t="s">
        <v>744</v>
      </c>
      <c r="C137" s="745"/>
      <c r="D137" s="745"/>
      <c r="E137" s="61" t="s">
        <v>292</v>
      </c>
      <c r="F137" s="523" t="s">
        <v>252</v>
      </c>
      <c r="G137" s="132">
        <v>364500</v>
      </c>
      <c r="H137" s="80">
        <v>2</v>
      </c>
      <c r="I137" s="84">
        <f t="shared" si="2"/>
        <v>729</v>
      </c>
    </row>
    <row r="138" spans="1:9" s="85" customFormat="1">
      <c r="A138" s="524">
        <v>30239130</v>
      </c>
      <c r="B138" s="745" t="s">
        <v>518</v>
      </c>
      <c r="C138" s="745"/>
      <c r="D138" s="745"/>
      <c r="E138" s="61" t="s">
        <v>292</v>
      </c>
      <c r="F138" s="523" t="s">
        <v>252</v>
      </c>
      <c r="G138" s="132">
        <v>145900</v>
      </c>
      <c r="H138" s="80">
        <v>4</v>
      </c>
      <c r="I138" s="84">
        <f t="shared" si="2"/>
        <v>583.6</v>
      </c>
    </row>
    <row r="139" spans="1:9" s="85" customFormat="1">
      <c r="A139" s="524">
        <v>30232130</v>
      </c>
      <c r="B139" s="745" t="s">
        <v>745</v>
      </c>
      <c r="C139" s="745"/>
      <c r="D139" s="745"/>
      <c r="E139" s="61" t="s">
        <v>292</v>
      </c>
      <c r="F139" s="523" t="s">
        <v>252</v>
      </c>
      <c r="G139" s="132">
        <v>106990</v>
      </c>
      <c r="H139" s="80">
        <v>1</v>
      </c>
      <c r="I139" s="84">
        <f t="shared" si="2"/>
        <v>106.99</v>
      </c>
    </row>
    <row r="140" spans="1:9" s="85" customFormat="1">
      <c r="A140" s="524">
        <v>30232120</v>
      </c>
      <c r="B140" s="745" t="s">
        <v>746</v>
      </c>
      <c r="C140" s="745"/>
      <c r="D140" s="745"/>
      <c r="E140" s="61" t="s">
        <v>292</v>
      </c>
      <c r="F140" s="523" t="s">
        <v>252</v>
      </c>
      <c r="G140" s="132">
        <v>57900</v>
      </c>
      <c r="H140" s="80">
        <v>1</v>
      </c>
      <c r="I140" s="84">
        <f t="shared" si="2"/>
        <v>57.9</v>
      </c>
    </row>
    <row r="141" spans="1:9" s="85" customFormat="1">
      <c r="A141" s="524">
        <v>30232480</v>
      </c>
      <c r="B141" s="745" t="s">
        <v>747</v>
      </c>
      <c r="C141" s="745"/>
      <c r="D141" s="745"/>
      <c r="E141" s="61" t="s">
        <v>292</v>
      </c>
      <c r="F141" s="523" t="s">
        <v>252</v>
      </c>
      <c r="G141" s="132">
        <v>32600</v>
      </c>
      <c r="H141" s="80">
        <v>4</v>
      </c>
      <c r="I141" s="84">
        <f t="shared" si="2"/>
        <v>130.4</v>
      </c>
    </row>
    <row r="142" spans="1:9" s="85" customFormat="1">
      <c r="A142" s="524">
        <v>38651200</v>
      </c>
      <c r="B142" s="745" t="s">
        <v>517</v>
      </c>
      <c r="C142" s="745"/>
      <c r="D142" s="745"/>
      <c r="E142" s="61" t="s">
        <v>292</v>
      </c>
      <c r="F142" s="523" t="s">
        <v>252</v>
      </c>
      <c r="G142" s="132">
        <v>130000</v>
      </c>
      <c r="H142" s="80">
        <v>1</v>
      </c>
      <c r="I142" s="84">
        <f t="shared" si="2"/>
        <v>130</v>
      </c>
    </row>
    <row r="143" spans="1:9" s="85" customFormat="1">
      <c r="A143" s="524">
        <v>38651200</v>
      </c>
      <c r="B143" s="745" t="s">
        <v>517</v>
      </c>
      <c r="C143" s="745"/>
      <c r="D143" s="745"/>
      <c r="E143" s="61" t="s">
        <v>292</v>
      </c>
      <c r="F143" s="523" t="s">
        <v>252</v>
      </c>
      <c r="G143" s="132">
        <v>289800</v>
      </c>
      <c r="H143" s="80">
        <v>1</v>
      </c>
      <c r="I143" s="84">
        <f t="shared" si="2"/>
        <v>289.8</v>
      </c>
    </row>
    <row r="144" spans="1:9" s="85" customFormat="1">
      <c r="A144" s="524">
        <v>48821200</v>
      </c>
      <c r="B144" s="766" t="s">
        <v>726</v>
      </c>
      <c r="C144" s="766"/>
      <c r="D144" s="766"/>
      <c r="E144" s="61" t="s">
        <v>292</v>
      </c>
      <c r="F144" s="523" t="s">
        <v>252</v>
      </c>
      <c r="G144" s="543">
        <v>655900</v>
      </c>
      <c r="H144" s="80">
        <v>1</v>
      </c>
      <c r="I144" s="84">
        <f t="shared" si="2"/>
        <v>655.9</v>
      </c>
    </row>
    <row r="145" spans="1:9" s="85" customFormat="1">
      <c r="A145" s="524">
        <v>38651160</v>
      </c>
      <c r="B145" s="766" t="s">
        <v>748</v>
      </c>
      <c r="C145" s="766"/>
      <c r="D145" s="766"/>
      <c r="E145" s="61" t="s">
        <v>292</v>
      </c>
      <c r="F145" s="523" t="s">
        <v>252</v>
      </c>
      <c r="G145" s="543">
        <v>698500</v>
      </c>
      <c r="H145" s="80">
        <v>2</v>
      </c>
      <c r="I145" s="84">
        <f t="shared" si="2"/>
        <v>1397</v>
      </c>
    </row>
    <row r="146" spans="1:9" s="85" customFormat="1">
      <c r="A146" s="524">
        <v>34721500</v>
      </c>
      <c r="B146" s="766" t="s">
        <v>749</v>
      </c>
      <c r="C146" s="766"/>
      <c r="D146" s="766"/>
      <c r="E146" s="61" t="s">
        <v>105</v>
      </c>
      <c r="F146" s="523" t="s">
        <v>130</v>
      </c>
      <c r="G146" s="543">
        <v>429900</v>
      </c>
      <c r="H146" s="80">
        <v>1</v>
      </c>
      <c r="I146" s="84">
        <f t="shared" si="2"/>
        <v>429.9</v>
      </c>
    </row>
    <row r="147" spans="1:9">
      <c r="A147" s="364" t="s">
        <v>180</v>
      </c>
      <c r="B147" s="364" t="s">
        <v>181</v>
      </c>
      <c r="C147" s="364" t="s">
        <v>727</v>
      </c>
      <c r="D147" s="756" t="s">
        <v>728</v>
      </c>
      <c r="E147" s="757"/>
      <c r="F147" s="757"/>
      <c r="G147" s="757"/>
      <c r="H147" s="758"/>
      <c r="I147" s="365">
        <f>+I148</f>
        <v>16227</v>
      </c>
    </row>
    <row r="148" spans="1:9" s="79" customFormat="1" ht="54.95" customHeight="1">
      <c r="A148" s="77" t="s">
        <v>730</v>
      </c>
      <c r="B148" s="752" t="s">
        <v>190</v>
      </c>
      <c r="C148" s="752"/>
      <c r="D148" s="752"/>
      <c r="E148" s="752"/>
      <c r="F148" s="752"/>
      <c r="G148" s="752"/>
      <c r="H148" s="752"/>
      <c r="I148" s="78">
        <f>+I149</f>
        <v>16227</v>
      </c>
    </row>
    <row r="149" spans="1:9" s="85" customFormat="1" ht="20.9" customHeight="1">
      <c r="A149" s="525"/>
      <c r="B149" s="749" t="s">
        <v>246</v>
      </c>
      <c r="C149" s="750"/>
      <c r="D149" s="751"/>
      <c r="E149" s="93"/>
      <c r="F149" s="93"/>
      <c r="G149" s="93"/>
      <c r="H149" s="94"/>
      <c r="I149" s="84">
        <f>SUM(I150:I156)</f>
        <v>16227</v>
      </c>
    </row>
    <row r="150" spans="1:9" s="85" customFormat="1">
      <c r="A150" s="525">
        <v>39111140</v>
      </c>
      <c r="B150" s="745" t="s">
        <v>510</v>
      </c>
      <c r="C150" s="745"/>
      <c r="D150" s="745"/>
      <c r="E150" s="61" t="s">
        <v>292</v>
      </c>
      <c r="F150" s="523" t="s">
        <v>252</v>
      </c>
      <c r="G150" s="132">
        <v>26900</v>
      </c>
      <c r="H150" s="80">
        <v>130</v>
      </c>
      <c r="I150" s="84">
        <f t="shared" ref="I150:I156" si="3">+H150*G150/1000</f>
        <v>3497</v>
      </c>
    </row>
    <row r="151" spans="1:9" s="85" customFormat="1">
      <c r="A151" s="525">
        <v>39111180</v>
      </c>
      <c r="B151" s="745" t="s">
        <v>733</v>
      </c>
      <c r="C151" s="745"/>
      <c r="D151" s="745"/>
      <c r="E151" s="61" t="s">
        <v>292</v>
      </c>
      <c r="F151" s="523" t="s">
        <v>252</v>
      </c>
      <c r="G151" s="132">
        <v>17000</v>
      </c>
      <c r="H151" s="80">
        <v>100</v>
      </c>
      <c r="I151" s="84">
        <f t="shared" si="3"/>
        <v>1700</v>
      </c>
    </row>
    <row r="152" spans="1:9" s="85" customFormat="1">
      <c r="A152" s="525">
        <v>39714200</v>
      </c>
      <c r="B152" s="745" t="s">
        <v>731</v>
      </c>
      <c r="C152" s="745"/>
      <c r="D152" s="745"/>
      <c r="E152" s="61" t="s">
        <v>292</v>
      </c>
      <c r="F152" s="523" t="s">
        <v>252</v>
      </c>
      <c r="G152" s="132">
        <v>920000</v>
      </c>
      <c r="H152" s="80">
        <v>4</v>
      </c>
      <c r="I152" s="84">
        <f t="shared" si="3"/>
        <v>3680</v>
      </c>
    </row>
    <row r="153" spans="1:9" s="85" customFormat="1">
      <c r="A153" s="525">
        <v>39714220</v>
      </c>
      <c r="B153" s="745" t="s">
        <v>732</v>
      </c>
      <c r="C153" s="745"/>
      <c r="D153" s="745"/>
      <c r="E153" s="61" t="s">
        <v>292</v>
      </c>
      <c r="F153" s="523" t="s">
        <v>252</v>
      </c>
      <c r="G153" s="132">
        <v>232000</v>
      </c>
      <c r="H153" s="80">
        <v>15</v>
      </c>
      <c r="I153" s="84">
        <f t="shared" si="3"/>
        <v>3480</v>
      </c>
    </row>
    <row r="154" spans="1:9" s="85" customFormat="1">
      <c r="A154" s="525">
        <v>39121100</v>
      </c>
      <c r="B154" s="745" t="s">
        <v>734</v>
      </c>
      <c r="C154" s="745"/>
      <c r="D154" s="745"/>
      <c r="E154" s="61" t="s">
        <v>292</v>
      </c>
      <c r="F154" s="523" t="s">
        <v>252</v>
      </c>
      <c r="G154" s="132">
        <v>57000</v>
      </c>
      <c r="H154" s="80">
        <v>10</v>
      </c>
      <c r="I154" s="84">
        <f t="shared" si="3"/>
        <v>570</v>
      </c>
    </row>
    <row r="155" spans="1:9" s="85" customFormat="1">
      <c r="A155" s="524">
        <v>30211280</v>
      </c>
      <c r="B155" s="766" t="s">
        <v>725</v>
      </c>
      <c r="C155" s="766"/>
      <c r="D155" s="766"/>
      <c r="E155" s="61" t="s">
        <v>292</v>
      </c>
      <c r="F155" s="523" t="s">
        <v>252</v>
      </c>
      <c r="G155" s="132">
        <v>400000</v>
      </c>
      <c r="H155" s="80">
        <v>4</v>
      </c>
      <c r="I155" s="542">
        <f t="shared" si="3"/>
        <v>1600</v>
      </c>
    </row>
    <row r="156" spans="1:9" s="85" customFormat="1">
      <c r="A156" s="524">
        <v>30239170</v>
      </c>
      <c r="B156" s="766" t="s">
        <v>735</v>
      </c>
      <c r="C156" s="766"/>
      <c r="D156" s="766"/>
      <c r="E156" s="61" t="s">
        <v>292</v>
      </c>
      <c r="F156" s="523" t="s">
        <v>252</v>
      </c>
      <c r="G156" s="132">
        <v>1700000</v>
      </c>
      <c r="H156" s="80">
        <v>1</v>
      </c>
      <c r="I156" s="542">
        <f t="shared" si="3"/>
        <v>1700</v>
      </c>
    </row>
    <row r="157" spans="1:9" ht="17.45" customHeight="1">
      <c r="A157" s="364" t="s">
        <v>180</v>
      </c>
      <c r="B157" s="364" t="s">
        <v>181</v>
      </c>
      <c r="C157" s="364" t="s">
        <v>199</v>
      </c>
      <c r="D157" s="756" t="s">
        <v>200</v>
      </c>
      <c r="E157" s="757"/>
      <c r="F157" s="757"/>
      <c r="G157" s="757"/>
      <c r="H157" s="758"/>
      <c r="I157" s="365">
        <f>+I158</f>
        <v>4505.7</v>
      </c>
    </row>
    <row r="158" spans="1:9" s="79" customFormat="1" ht="54.95" customHeight="1">
      <c r="A158" s="90" t="s">
        <v>201</v>
      </c>
      <c r="B158" s="764" t="s">
        <v>202</v>
      </c>
      <c r="C158" s="764"/>
      <c r="D158" s="764"/>
      <c r="E158" s="764"/>
      <c r="F158" s="764"/>
      <c r="G158" s="764"/>
      <c r="H158" s="764"/>
      <c r="I158" s="322">
        <f>+I159</f>
        <v>4505.7</v>
      </c>
    </row>
    <row r="159" spans="1:9" s="85" customFormat="1" ht="20.9" customHeight="1">
      <c r="A159" s="525"/>
      <c r="B159" s="641" t="s">
        <v>112</v>
      </c>
      <c r="C159" s="641"/>
      <c r="D159" s="641"/>
      <c r="E159" s="93"/>
      <c r="F159" s="93"/>
      <c r="G159" s="93"/>
      <c r="H159" s="94"/>
      <c r="I159" s="84">
        <f>SUM(I160:I161)</f>
        <v>4505.7</v>
      </c>
    </row>
    <row r="160" spans="1:9" s="85" customFormat="1" ht="18" customHeight="1">
      <c r="A160" s="524">
        <v>71241200</v>
      </c>
      <c r="B160" s="743" t="s">
        <v>601</v>
      </c>
      <c r="C160" s="743"/>
      <c r="D160" s="743"/>
      <c r="E160" s="528" t="s">
        <v>697</v>
      </c>
      <c r="F160" s="523" t="s">
        <v>130</v>
      </c>
      <c r="G160" s="158">
        <v>3886000</v>
      </c>
      <c r="H160" s="80">
        <v>1</v>
      </c>
      <c r="I160" s="84">
        <v>3886</v>
      </c>
    </row>
    <row r="161" spans="1:9" s="85" customFormat="1" ht="18" customHeight="1">
      <c r="A161" s="527">
        <v>50531140</v>
      </c>
      <c r="B161" s="744" t="s">
        <v>602</v>
      </c>
      <c r="C161" s="744"/>
      <c r="D161" s="744"/>
      <c r="E161" s="513" t="s">
        <v>105</v>
      </c>
      <c r="F161" s="523" t="s">
        <v>130</v>
      </c>
      <c r="G161" s="158">
        <v>619700</v>
      </c>
      <c r="H161" s="81">
        <v>1</v>
      </c>
      <c r="I161" s="84">
        <v>619.70000000000005</v>
      </c>
    </row>
    <row r="162" spans="1:9">
      <c r="A162" s="364" t="s">
        <v>106</v>
      </c>
      <c r="B162" s="364" t="s">
        <v>752</v>
      </c>
      <c r="C162" s="364" t="s">
        <v>108</v>
      </c>
      <c r="D162" s="756" t="s">
        <v>443</v>
      </c>
      <c r="E162" s="757"/>
      <c r="F162" s="757"/>
      <c r="G162" s="757"/>
      <c r="H162" s="758"/>
      <c r="I162" s="365">
        <f>+I164</f>
        <v>26940</v>
      </c>
    </row>
    <row r="163" spans="1:9" s="79" customFormat="1" ht="54.95" customHeight="1">
      <c r="A163" s="77" t="s">
        <v>756</v>
      </c>
      <c r="B163" s="752" t="s">
        <v>543</v>
      </c>
      <c r="C163" s="752"/>
      <c r="D163" s="752"/>
      <c r="E163" s="752"/>
      <c r="F163" s="752"/>
      <c r="G163" s="752"/>
      <c r="H163" s="752"/>
      <c r="I163" s="78">
        <f>+I164</f>
        <v>26940</v>
      </c>
    </row>
    <row r="164" spans="1:9" s="85" customFormat="1" ht="20.9" customHeight="1">
      <c r="A164" s="525"/>
      <c r="B164" s="749" t="s">
        <v>246</v>
      </c>
      <c r="C164" s="750"/>
      <c r="D164" s="751"/>
      <c r="E164" s="93"/>
      <c r="F164" s="93"/>
      <c r="G164" s="93"/>
      <c r="H164" s="94"/>
      <c r="I164" s="84">
        <f>SUM(I165:I168)</f>
        <v>26940</v>
      </c>
    </row>
    <row r="165" spans="1:9" s="85" customFormat="1">
      <c r="A165" s="524">
        <v>30211280</v>
      </c>
      <c r="B165" s="766" t="s">
        <v>725</v>
      </c>
      <c r="C165" s="766"/>
      <c r="D165" s="766"/>
      <c r="E165" s="61" t="s">
        <v>292</v>
      </c>
      <c r="F165" s="523" t="s">
        <v>252</v>
      </c>
      <c r="G165" s="132">
        <v>400000</v>
      </c>
      <c r="H165" s="80">
        <v>35</v>
      </c>
      <c r="I165" s="542">
        <f>+H165*G165/1000</f>
        <v>14000</v>
      </c>
    </row>
    <row r="166" spans="1:9" s="544" customFormat="1">
      <c r="A166" s="524">
        <v>30239170</v>
      </c>
      <c r="B166" s="766" t="s">
        <v>735</v>
      </c>
      <c r="C166" s="766"/>
      <c r="D166" s="766"/>
      <c r="E166" s="61" t="s">
        <v>292</v>
      </c>
      <c r="F166" s="523" t="s">
        <v>252</v>
      </c>
      <c r="G166" s="132">
        <v>170000</v>
      </c>
      <c r="H166" s="80">
        <v>32</v>
      </c>
      <c r="I166" s="542">
        <f t="shared" ref="I166:I168" si="4">+H166*G166/1000</f>
        <v>5440</v>
      </c>
    </row>
    <row r="167" spans="1:9" s="544" customFormat="1">
      <c r="A167" s="524">
        <v>31151120</v>
      </c>
      <c r="B167" s="745" t="s">
        <v>742</v>
      </c>
      <c r="C167" s="745"/>
      <c r="D167" s="745"/>
      <c r="E167" s="61" t="s">
        <v>292</v>
      </c>
      <c r="F167" s="523" t="s">
        <v>252</v>
      </c>
      <c r="G167" s="132">
        <v>50000</v>
      </c>
      <c r="H167" s="80">
        <v>35</v>
      </c>
      <c r="I167" s="542">
        <f t="shared" si="4"/>
        <v>1750</v>
      </c>
    </row>
    <row r="168" spans="1:9" s="544" customFormat="1" ht="36.549999999999997" customHeight="1">
      <c r="A168" s="524">
        <v>48441300</v>
      </c>
      <c r="B168" s="745" t="s">
        <v>757</v>
      </c>
      <c r="C168" s="745"/>
      <c r="D168" s="745"/>
      <c r="E168" s="61" t="s">
        <v>292</v>
      </c>
      <c r="F168" s="523" t="s">
        <v>252</v>
      </c>
      <c r="G168" s="132">
        <v>250000</v>
      </c>
      <c r="H168" s="80">
        <v>23</v>
      </c>
      <c r="I168" s="542">
        <f t="shared" si="4"/>
        <v>5750</v>
      </c>
    </row>
    <row r="169" spans="1:9">
      <c r="A169" s="364" t="s">
        <v>106</v>
      </c>
      <c r="B169" s="364" t="s">
        <v>107</v>
      </c>
      <c r="C169" s="364" t="s">
        <v>108</v>
      </c>
      <c r="D169" s="756" t="s">
        <v>753</v>
      </c>
      <c r="E169" s="757"/>
      <c r="F169" s="757"/>
      <c r="G169" s="757"/>
      <c r="H169" s="758"/>
      <c r="I169" s="365">
        <f>+I170+I176+I182</f>
        <v>118985.8</v>
      </c>
    </row>
    <row r="170" spans="1:9" s="79" customFormat="1" ht="54.95" customHeight="1">
      <c r="A170" s="77" t="s">
        <v>179</v>
      </c>
      <c r="B170" s="752" t="s">
        <v>138</v>
      </c>
      <c r="C170" s="752"/>
      <c r="D170" s="752"/>
      <c r="E170" s="752"/>
      <c r="F170" s="752"/>
      <c r="G170" s="752"/>
      <c r="H170" s="752"/>
      <c r="I170" s="78">
        <f>+I171+I173</f>
        <v>41739</v>
      </c>
    </row>
    <row r="171" spans="1:9" s="85" customFormat="1" ht="20.9" customHeight="1">
      <c r="A171" s="525"/>
      <c r="B171" s="641" t="s">
        <v>109</v>
      </c>
      <c r="C171" s="641"/>
      <c r="D171" s="641"/>
      <c r="E171" s="93"/>
      <c r="F171" s="93"/>
      <c r="G171" s="93"/>
      <c r="H171" s="94"/>
      <c r="I171" s="84">
        <f>SUM(I172:I172)</f>
        <v>40681.300000000003</v>
      </c>
    </row>
    <row r="172" spans="1:9" s="85" customFormat="1">
      <c r="A172" s="525">
        <v>45611100</v>
      </c>
      <c r="B172" s="745" t="s">
        <v>177</v>
      </c>
      <c r="C172" s="745"/>
      <c r="D172" s="745"/>
      <c r="E172" s="523" t="s">
        <v>105</v>
      </c>
      <c r="F172" s="523" t="s">
        <v>110</v>
      </c>
      <c r="G172" s="132">
        <v>40681260</v>
      </c>
      <c r="H172" s="80">
        <v>1</v>
      </c>
      <c r="I172" s="84">
        <v>40681.300000000003</v>
      </c>
    </row>
    <row r="173" spans="1:9" s="85" customFormat="1" ht="20.9" customHeight="1">
      <c r="A173" s="525" t="s">
        <v>111</v>
      </c>
      <c r="B173" s="641" t="s">
        <v>112</v>
      </c>
      <c r="C173" s="641"/>
      <c r="D173" s="641"/>
      <c r="E173" s="93" t="s">
        <v>111</v>
      </c>
      <c r="F173" s="93" t="s">
        <v>111</v>
      </c>
      <c r="G173" s="93" t="s">
        <v>111</v>
      </c>
      <c r="H173" s="94"/>
      <c r="I173" s="84">
        <f>SUM(I174:I175)</f>
        <v>1057.7</v>
      </c>
    </row>
    <row r="174" spans="1:9" s="85" customFormat="1">
      <c r="A174" s="525" t="s">
        <v>195</v>
      </c>
      <c r="B174" s="745" t="s">
        <v>197</v>
      </c>
      <c r="C174" s="745"/>
      <c r="D174" s="745"/>
      <c r="E174" s="523" t="s">
        <v>105</v>
      </c>
      <c r="F174" s="523" t="s">
        <v>130</v>
      </c>
      <c r="G174" s="132">
        <v>813620</v>
      </c>
      <c r="H174" s="80">
        <v>1</v>
      </c>
      <c r="I174" s="84">
        <v>813.6</v>
      </c>
    </row>
    <row r="175" spans="1:9" s="85" customFormat="1">
      <c r="A175" s="525" t="s">
        <v>196</v>
      </c>
      <c r="B175" s="745" t="s">
        <v>198</v>
      </c>
      <c r="C175" s="745"/>
      <c r="D175" s="745"/>
      <c r="E175" s="61" t="s">
        <v>131</v>
      </c>
      <c r="F175" s="523" t="s">
        <v>130</v>
      </c>
      <c r="G175" s="132">
        <v>244090</v>
      </c>
      <c r="H175" s="80">
        <v>1</v>
      </c>
      <c r="I175" s="84">
        <v>244.1</v>
      </c>
    </row>
    <row r="176" spans="1:9" s="79" customFormat="1" ht="54.95" customHeight="1">
      <c r="A176" s="77" t="s">
        <v>758</v>
      </c>
      <c r="B176" s="752" t="s">
        <v>189</v>
      </c>
      <c r="C176" s="752"/>
      <c r="D176" s="752"/>
      <c r="E176" s="752"/>
      <c r="F176" s="752"/>
      <c r="G176" s="752"/>
      <c r="H176" s="752"/>
      <c r="I176" s="78">
        <f>+I177</f>
        <v>60165.1</v>
      </c>
    </row>
    <row r="177" spans="1:10" s="85" customFormat="1" ht="20.9" customHeight="1">
      <c r="A177" s="525"/>
      <c r="B177" s="749" t="s">
        <v>246</v>
      </c>
      <c r="C177" s="750"/>
      <c r="D177" s="751"/>
      <c r="E177" s="93"/>
      <c r="F177" s="93"/>
      <c r="G177" s="93"/>
      <c r="H177" s="94"/>
      <c r="I177" s="84">
        <f>SUM(I178:I181)</f>
        <v>60165.1</v>
      </c>
    </row>
    <row r="178" spans="1:10" s="85" customFormat="1">
      <c r="A178" s="524">
        <v>80491120</v>
      </c>
      <c r="B178" s="766" t="s">
        <v>759</v>
      </c>
      <c r="C178" s="766"/>
      <c r="D178" s="766"/>
      <c r="E178" s="61" t="s">
        <v>352</v>
      </c>
      <c r="F178" s="523" t="s">
        <v>252</v>
      </c>
      <c r="G178" s="132">
        <v>59545100</v>
      </c>
      <c r="H178" s="80">
        <v>1</v>
      </c>
      <c r="I178" s="542">
        <f>+H178*G178/1000</f>
        <v>59545.1</v>
      </c>
    </row>
    <row r="179" spans="1:10" s="85" customFormat="1">
      <c r="A179" s="524">
        <v>30211280</v>
      </c>
      <c r="B179" s="766" t="s">
        <v>725</v>
      </c>
      <c r="C179" s="766"/>
      <c r="D179" s="766"/>
      <c r="E179" s="61" t="s">
        <v>292</v>
      </c>
      <c r="F179" s="523" t="s">
        <v>252</v>
      </c>
      <c r="G179" s="132">
        <v>400000</v>
      </c>
      <c r="H179" s="80">
        <v>1</v>
      </c>
      <c r="I179" s="542">
        <f>+H179*G179/1000</f>
        <v>400</v>
      </c>
    </row>
    <row r="180" spans="1:10" s="544" customFormat="1">
      <c r="A180" s="524">
        <v>30239170</v>
      </c>
      <c r="B180" s="766" t="s">
        <v>735</v>
      </c>
      <c r="C180" s="766"/>
      <c r="D180" s="766"/>
      <c r="E180" s="61" t="s">
        <v>292</v>
      </c>
      <c r="F180" s="523" t="s">
        <v>252</v>
      </c>
      <c r="G180" s="132">
        <v>170000</v>
      </c>
      <c r="H180" s="80">
        <v>1</v>
      </c>
      <c r="I180" s="542">
        <f t="shared" ref="I180:I181" si="5">+H180*G180/1000</f>
        <v>170</v>
      </c>
    </row>
    <row r="181" spans="1:10" s="544" customFormat="1">
      <c r="A181" s="524">
        <v>31151120</v>
      </c>
      <c r="B181" s="745" t="s">
        <v>742</v>
      </c>
      <c r="C181" s="745"/>
      <c r="D181" s="745"/>
      <c r="E181" s="61" t="s">
        <v>292</v>
      </c>
      <c r="F181" s="523" t="s">
        <v>252</v>
      </c>
      <c r="G181" s="132">
        <v>50000</v>
      </c>
      <c r="H181" s="80">
        <v>1</v>
      </c>
      <c r="I181" s="542">
        <f t="shared" si="5"/>
        <v>50</v>
      </c>
    </row>
    <row r="182" spans="1:10" s="79" customFormat="1" ht="54.95" customHeight="1">
      <c r="A182" s="344" t="s">
        <v>528</v>
      </c>
      <c r="B182" s="744" t="s">
        <v>529</v>
      </c>
      <c r="C182" s="744"/>
      <c r="D182" s="744"/>
      <c r="E182" s="744"/>
      <c r="F182" s="744"/>
      <c r="G182" s="744"/>
      <c r="H182" s="744"/>
      <c r="I182" s="345">
        <f>+I183+I185</f>
        <v>17081.7</v>
      </c>
    </row>
    <row r="183" spans="1:10" s="141" customFormat="1" ht="20.9" customHeight="1">
      <c r="A183" s="142"/>
      <c r="B183" s="749" t="s">
        <v>109</v>
      </c>
      <c r="C183" s="750"/>
      <c r="D183" s="751"/>
      <c r="E183" s="93"/>
      <c r="F183" s="93"/>
      <c r="G183" s="93"/>
      <c r="H183" s="143"/>
      <c r="I183" s="84">
        <f>+I184</f>
        <v>16648.8</v>
      </c>
    </row>
    <row r="184" spans="1:10" s="85" customFormat="1">
      <c r="A184" s="525">
        <v>45231129</v>
      </c>
      <c r="B184" s="745" t="s">
        <v>255</v>
      </c>
      <c r="C184" s="745"/>
      <c r="D184" s="745"/>
      <c r="E184" s="349" t="s">
        <v>105</v>
      </c>
      <c r="F184" s="528" t="s">
        <v>110</v>
      </c>
      <c r="G184" s="350">
        <v>16648780</v>
      </c>
      <c r="H184" s="351">
        <v>1</v>
      </c>
      <c r="I184" s="348">
        <v>16648.8</v>
      </c>
    </row>
    <row r="185" spans="1:10" s="85" customFormat="1" ht="20.9" customHeight="1">
      <c r="A185" s="525"/>
      <c r="B185" s="749" t="s">
        <v>112</v>
      </c>
      <c r="C185" s="750"/>
      <c r="D185" s="751"/>
      <c r="E185" s="93" t="s">
        <v>111</v>
      </c>
      <c r="F185" s="93" t="s">
        <v>111</v>
      </c>
      <c r="G185" s="93" t="s">
        <v>111</v>
      </c>
      <c r="H185" s="94"/>
      <c r="I185" s="84">
        <f>SUM(I186:I187)</f>
        <v>432.9</v>
      </c>
    </row>
    <row r="186" spans="1:10" s="85" customFormat="1">
      <c r="A186" s="525">
        <v>71351540</v>
      </c>
      <c r="B186" s="745" t="s">
        <v>113</v>
      </c>
      <c r="C186" s="745"/>
      <c r="D186" s="745"/>
      <c r="E186" s="523" t="s">
        <v>105</v>
      </c>
      <c r="F186" s="523" t="s">
        <v>130</v>
      </c>
      <c r="G186" s="132">
        <v>332980</v>
      </c>
      <c r="H186" s="80">
        <v>1</v>
      </c>
      <c r="I186" s="84">
        <v>333</v>
      </c>
    </row>
    <row r="187" spans="1:10" s="85" customFormat="1">
      <c r="A187" s="525">
        <v>98111140</v>
      </c>
      <c r="B187" s="745" t="s">
        <v>114</v>
      </c>
      <c r="C187" s="745"/>
      <c r="D187" s="745"/>
      <c r="E187" s="523" t="s">
        <v>131</v>
      </c>
      <c r="F187" s="523" t="s">
        <v>130</v>
      </c>
      <c r="G187" s="158">
        <v>99890</v>
      </c>
      <c r="H187" s="81">
        <v>1</v>
      </c>
      <c r="I187" s="84">
        <v>99.9</v>
      </c>
    </row>
    <row r="188" spans="1:10" s="246" customFormat="1">
      <c r="A188" s="323"/>
      <c r="B188" s="126"/>
      <c r="C188" s="126"/>
      <c r="D188" s="126"/>
      <c r="E188" s="126"/>
      <c r="F188" s="126"/>
      <c r="G188" s="324"/>
      <c r="H188" s="126"/>
      <c r="I188" s="325"/>
    </row>
    <row r="189" spans="1:10" s="246" customFormat="1">
      <c r="A189" s="323"/>
      <c r="B189" s="126"/>
      <c r="C189" s="126"/>
      <c r="D189" s="126"/>
      <c r="E189" s="126"/>
      <c r="F189" s="126"/>
      <c r="G189" s="324"/>
      <c r="H189" s="126"/>
      <c r="I189" s="323"/>
    </row>
    <row r="190" spans="1:10" ht="45" customHeight="1">
      <c r="A190" s="759" t="s">
        <v>86</v>
      </c>
      <c r="B190" s="759"/>
      <c r="C190" s="759"/>
      <c r="D190" s="759"/>
      <c r="E190" s="759"/>
      <c r="F190" s="759"/>
      <c r="G190" s="759"/>
      <c r="H190" s="759"/>
      <c r="I190" s="366">
        <f>+I191</f>
        <v>-2478503.9000000004</v>
      </c>
      <c r="J190" s="287"/>
    </row>
    <row r="191" spans="1:10">
      <c r="A191" s="364" t="s">
        <v>106</v>
      </c>
      <c r="B191" s="364" t="s">
        <v>107</v>
      </c>
      <c r="C191" s="364" t="s">
        <v>108</v>
      </c>
      <c r="D191" s="756" t="s">
        <v>56</v>
      </c>
      <c r="E191" s="757"/>
      <c r="F191" s="757"/>
      <c r="G191" s="757"/>
      <c r="H191" s="758"/>
      <c r="I191" s="365">
        <f>+I192+I198+I204+I210+I246+I250+I256+I259+I268+I277</f>
        <v>-2478503.9000000004</v>
      </c>
      <c r="J191" s="97"/>
    </row>
    <row r="192" spans="1:10" s="79" customFormat="1" ht="54.95" customHeight="1">
      <c r="A192" s="77" t="s">
        <v>179</v>
      </c>
      <c r="B192" s="752" t="s">
        <v>138</v>
      </c>
      <c r="C192" s="752"/>
      <c r="D192" s="752"/>
      <c r="E192" s="752"/>
      <c r="F192" s="752"/>
      <c r="G192" s="752"/>
      <c r="H192" s="752"/>
      <c r="I192" s="78">
        <f>+I193+I195</f>
        <v>-259650.4</v>
      </c>
      <c r="J192" s="387"/>
    </row>
    <row r="193" spans="1:10" s="141" customFormat="1" ht="20.9" customHeight="1">
      <c r="A193" s="142"/>
      <c r="B193" s="749" t="s">
        <v>109</v>
      </c>
      <c r="C193" s="750"/>
      <c r="D193" s="751"/>
      <c r="E193" s="93"/>
      <c r="F193" s="93"/>
      <c r="G193" s="93"/>
      <c r="H193" s="143"/>
      <c r="I193" s="84">
        <f>+I194</f>
        <v>-250000</v>
      </c>
    </row>
    <row r="194" spans="1:10" s="85" customFormat="1" ht="18" customHeight="1">
      <c r="A194" s="524" t="s">
        <v>550</v>
      </c>
      <c r="B194" s="743" t="s">
        <v>551</v>
      </c>
      <c r="C194" s="743"/>
      <c r="D194" s="743"/>
      <c r="E194" s="523" t="s">
        <v>552</v>
      </c>
      <c r="F194" s="523" t="s">
        <v>110</v>
      </c>
      <c r="G194" s="158"/>
      <c r="H194" s="80"/>
      <c r="I194" s="84">
        <v>-250000</v>
      </c>
    </row>
    <row r="195" spans="1:10" s="85" customFormat="1" ht="20.9" customHeight="1">
      <c r="A195" s="525"/>
      <c r="B195" s="749" t="s">
        <v>112</v>
      </c>
      <c r="C195" s="750"/>
      <c r="D195" s="751"/>
      <c r="E195" s="93" t="s">
        <v>111</v>
      </c>
      <c r="F195" s="93" t="s">
        <v>111</v>
      </c>
      <c r="G195" s="93" t="s">
        <v>111</v>
      </c>
      <c r="H195" s="94"/>
      <c r="I195" s="84">
        <f>SUM(I196:I197)</f>
        <v>-9650.4</v>
      </c>
    </row>
    <row r="196" spans="1:10" s="85" customFormat="1">
      <c r="A196" s="525" t="s">
        <v>709</v>
      </c>
      <c r="B196" s="745" t="s">
        <v>113</v>
      </c>
      <c r="C196" s="745"/>
      <c r="D196" s="745"/>
      <c r="E196" s="523" t="s">
        <v>105</v>
      </c>
      <c r="F196" s="523" t="s">
        <v>130</v>
      </c>
      <c r="G196" s="158"/>
      <c r="H196" s="80"/>
      <c r="I196" s="84">
        <v>-7859</v>
      </c>
    </row>
    <row r="197" spans="1:10" s="85" customFormat="1">
      <c r="A197" s="525" t="s">
        <v>553</v>
      </c>
      <c r="B197" s="745" t="s">
        <v>114</v>
      </c>
      <c r="C197" s="745"/>
      <c r="D197" s="745"/>
      <c r="E197" s="523" t="s">
        <v>131</v>
      </c>
      <c r="F197" s="523" t="s">
        <v>130</v>
      </c>
      <c r="G197" s="158"/>
      <c r="H197" s="81"/>
      <c r="I197" s="84">
        <v>-1791.4</v>
      </c>
    </row>
    <row r="198" spans="1:10" s="79" customFormat="1" ht="54.95" customHeight="1">
      <c r="A198" s="77" t="s">
        <v>686</v>
      </c>
      <c r="B198" s="746" t="s">
        <v>687</v>
      </c>
      <c r="C198" s="747"/>
      <c r="D198" s="747"/>
      <c r="E198" s="747"/>
      <c r="F198" s="747"/>
      <c r="G198" s="747"/>
      <c r="H198" s="748"/>
      <c r="I198" s="78">
        <f>+I199+I201</f>
        <v>-176098.9</v>
      </c>
      <c r="J198" s="387"/>
    </row>
    <row r="199" spans="1:10" s="141" customFormat="1" ht="20.9" customHeight="1">
      <c r="A199" s="142"/>
      <c r="B199" s="749" t="s">
        <v>109</v>
      </c>
      <c r="C199" s="750"/>
      <c r="D199" s="751"/>
      <c r="E199" s="93"/>
      <c r="F199" s="93"/>
      <c r="G199" s="93"/>
      <c r="H199" s="143"/>
      <c r="I199" s="84">
        <f>+I200</f>
        <v>-169979.6</v>
      </c>
    </row>
    <row r="200" spans="1:10" s="85" customFormat="1" ht="18" customHeight="1">
      <c r="A200" s="524" t="s">
        <v>688</v>
      </c>
      <c r="B200" s="743" t="s">
        <v>578</v>
      </c>
      <c r="C200" s="743"/>
      <c r="D200" s="743"/>
      <c r="E200" s="528" t="s">
        <v>185</v>
      </c>
      <c r="F200" s="523" t="s">
        <v>110</v>
      </c>
      <c r="G200" s="158"/>
      <c r="H200" s="80"/>
      <c r="I200" s="84">
        <v>-169979.6</v>
      </c>
    </row>
    <row r="201" spans="1:10" s="85" customFormat="1" ht="20.9" customHeight="1">
      <c r="A201" s="525"/>
      <c r="B201" s="749" t="s">
        <v>112</v>
      </c>
      <c r="C201" s="750"/>
      <c r="D201" s="751"/>
      <c r="E201" s="93" t="s">
        <v>111</v>
      </c>
      <c r="F201" s="93" t="s">
        <v>111</v>
      </c>
      <c r="G201" s="93" t="s">
        <v>111</v>
      </c>
      <c r="H201" s="94"/>
      <c r="I201" s="84">
        <f>SUM(I202:I203)</f>
        <v>-6119.2999999999993</v>
      </c>
    </row>
    <row r="202" spans="1:10" s="85" customFormat="1" ht="18" customHeight="1">
      <c r="A202" s="524" t="s">
        <v>689</v>
      </c>
      <c r="B202" s="743" t="s">
        <v>113</v>
      </c>
      <c r="C202" s="743"/>
      <c r="D202" s="743"/>
      <c r="E202" s="528" t="s">
        <v>105</v>
      </c>
      <c r="F202" s="523" t="s">
        <v>130</v>
      </c>
      <c r="G202" s="158"/>
      <c r="H202" s="80"/>
      <c r="I202" s="84">
        <v>-5099.3999999999996</v>
      </c>
    </row>
    <row r="203" spans="1:10" s="85" customFormat="1" ht="18" customHeight="1">
      <c r="A203" s="524" t="s">
        <v>690</v>
      </c>
      <c r="B203" s="743" t="s">
        <v>114</v>
      </c>
      <c r="C203" s="743"/>
      <c r="D203" s="743"/>
      <c r="E203" s="349" t="s">
        <v>131</v>
      </c>
      <c r="F203" s="523" t="s">
        <v>130</v>
      </c>
      <c r="G203" s="158"/>
      <c r="H203" s="81"/>
      <c r="I203" s="84">
        <v>-1019.9</v>
      </c>
    </row>
    <row r="204" spans="1:10" s="79" customFormat="1" ht="54.95" customHeight="1">
      <c r="A204" s="77" t="s">
        <v>591</v>
      </c>
      <c r="B204" s="744" t="s">
        <v>592</v>
      </c>
      <c r="C204" s="744"/>
      <c r="D204" s="744"/>
      <c r="E204" s="744"/>
      <c r="F204" s="744"/>
      <c r="G204" s="744"/>
      <c r="H204" s="744"/>
      <c r="I204" s="78">
        <f>+I205+I207</f>
        <v>-206065.19999999998</v>
      </c>
    </row>
    <row r="205" spans="1:10" s="141" customFormat="1" ht="20.9" customHeight="1">
      <c r="A205" s="142"/>
      <c r="B205" s="749" t="s">
        <v>109</v>
      </c>
      <c r="C205" s="750"/>
      <c r="D205" s="751"/>
      <c r="E205" s="93"/>
      <c r="F205" s="93"/>
      <c r="G205" s="93"/>
      <c r="H205" s="143"/>
      <c r="I205" s="84">
        <f>+I206</f>
        <v>-200843.4</v>
      </c>
    </row>
    <row r="206" spans="1:10" s="85" customFormat="1" ht="18" customHeight="1">
      <c r="A206" s="524" t="s">
        <v>593</v>
      </c>
      <c r="B206" s="743" t="s">
        <v>177</v>
      </c>
      <c r="C206" s="743"/>
      <c r="D206" s="743"/>
      <c r="E206" s="528" t="s">
        <v>178</v>
      </c>
      <c r="F206" s="523" t="s">
        <v>110</v>
      </c>
      <c r="G206" s="158"/>
      <c r="H206" s="80"/>
      <c r="I206" s="84">
        <v>-200843.4</v>
      </c>
    </row>
    <row r="207" spans="1:10" s="85" customFormat="1" ht="20.9" customHeight="1">
      <c r="A207" s="524" t="s">
        <v>111</v>
      </c>
      <c r="B207" s="591" t="s">
        <v>112</v>
      </c>
      <c r="C207" s="765"/>
      <c r="D207" s="592"/>
      <c r="E207" s="346" t="s">
        <v>111</v>
      </c>
      <c r="F207" s="93" t="s">
        <v>111</v>
      </c>
      <c r="G207" s="93" t="s">
        <v>111</v>
      </c>
      <c r="H207" s="94"/>
      <c r="I207" s="84">
        <f>SUM(I208:I209)</f>
        <v>-5221.8</v>
      </c>
    </row>
    <row r="208" spans="1:10" s="85" customFormat="1" ht="18" customHeight="1">
      <c r="A208" s="524" t="s">
        <v>594</v>
      </c>
      <c r="B208" s="743" t="s">
        <v>113</v>
      </c>
      <c r="C208" s="743"/>
      <c r="D208" s="743"/>
      <c r="E208" s="528" t="s">
        <v>105</v>
      </c>
      <c r="F208" s="523" t="s">
        <v>130</v>
      </c>
      <c r="G208" s="158"/>
      <c r="H208" s="80"/>
      <c r="I208" s="84">
        <v>-4016.8</v>
      </c>
    </row>
    <row r="209" spans="1:9" s="85" customFormat="1" ht="18" customHeight="1">
      <c r="A209" s="524" t="s">
        <v>595</v>
      </c>
      <c r="B209" s="743" t="s">
        <v>114</v>
      </c>
      <c r="C209" s="743"/>
      <c r="D209" s="743"/>
      <c r="E209" s="349" t="s">
        <v>131</v>
      </c>
      <c r="F209" s="523" t="s">
        <v>130</v>
      </c>
      <c r="G209" s="158"/>
      <c r="H209" s="81"/>
      <c r="I209" s="84">
        <v>-1205</v>
      </c>
    </row>
    <row r="210" spans="1:9" s="79" customFormat="1" ht="54.95" customHeight="1">
      <c r="A210" s="77" t="s">
        <v>565</v>
      </c>
      <c r="B210" s="752" t="s">
        <v>608</v>
      </c>
      <c r="C210" s="752"/>
      <c r="D210" s="752"/>
      <c r="E210" s="752"/>
      <c r="F210" s="752"/>
      <c r="G210" s="752"/>
      <c r="H210" s="752"/>
      <c r="I210" s="78">
        <f>+I211+I223</f>
        <v>-1467324.9000000001</v>
      </c>
    </row>
    <row r="211" spans="1:9" s="141" customFormat="1" ht="20.9" customHeight="1">
      <c r="A211" s="142"/>
      <c r="B211" s="749" t="s">
        <v>109</v>
      </c>
      <c r="C211" s="750"/>
      <c r="D211" s="751"/>
      <c r="E211" s="93"/>
      <c r="F211" s="93"/>
      <c r="G211" s="93"/>
      <c r="H211" s="143"/>
      <c r="I211" s="84">
        <f>SUM(I212:I222)</f>
        <v>-1402796.3</v>
      </c>
    </row>
    <row r="212" spans="1:9" s="85" customFormat="1" ht="18" customHeight="1">
      <c r="A212" s="524">
        <v>45221142</v>
      </c>
      <c r="B212" s="743" t="s">
        <v>578</v>
      </c>
      <c r="C212" s="743"/>
      <c r="D212" s="743"/>
      <c r="E212" s="528" t="s">
        <v>552</v>
      </c>
      <c r="F212" s="528" t="s">
        <v>110</v>
      </c>
      <c r="G212" s="350">
        <v>76503900</v>
      </c>
      <c r="H212" s="351">
        <v>1</v>
      </c>
      <c r="I212" s="348">
        <v>76503.899999999994</v>
      </c>
    </row>
    <row r="213" spans="1:9" s="85" customFormat="1" ht="18" customHeight="1">
      <c r="A213" s="524">
        <v>45221142</v>
      </c>
      <c r="B213" s="743" t="s">
        <v>578</v>
      </c>
      <c r="C213" s="743"/>
      <c r="D213" s="743"/>
      <c r="E213" s="528" t="s">
        <v>552</v>
      </c>
      <c r="F213" s="528" t="s">
        <v>110</v>
      </c>
      <c r="G213" s="350">
        <v>76503900</v>
      </c>
      <c r="H213" s="351">
        <v>1</v>
      </c>
      <c r="I213" s="348">
        <v>76503.899999999994</v>
      </c>
    </row>
    <row r="214" spans="1:9" s="85" customFormat="1" ht="18" customHeight="1">
      <c r="A214" s="524" t="s">
        <v>626</v>
      </c>
      <c r="B214" s="743" t="s">
        <v>578</v>
      </c>
      <c r="C214" s="743"/>
      <c r="D214" s="743"/>
      <c r="E214" s="528" t="s">
        <v>552</v>
      </c>
      <c r="F214" s="528" t="s">
        <v>110</v>
      </c>
      <c r="G214" s="382"/>
      <c r="H214" s="351"/>
      <c r="I214" s="348">
        <v>-206015.6</v>
      </c>
    </row>
    <row r="215" spans="1:9" s="85" customFormat="1" ht="18" customHeight="1">
      <c r="A215" s="524" t="s">
        <v>616</v>
      </c>
      <c r="B215" s="743" t="s">
        <v>578</v>
      </c>
      <c r="C215" s="743"/>
      <c r="D215" s="743"/>
      <c r="E215" s="528" t="s">
        <v>552</v>
      </c>
      <c r="F215" s="528" t="s">
        <v>110</v>
      </c>
      <c r="G215" s="382"/>
      <c r="H215" s="351"/>
      <c r="I215" s="348">
        <v>-153007.79999999999</v>
      </c>
    </row>
    <row r="216" spans="1:9" s="85" customFormat="1" ht="18" customHeight="1">
      <c r="A216" s="524" t="s">
        <v>618</v>
      </c>
      <c r="B216" s="743" t="s">
        <v>578</v>
      </c>
      <c r="C216" s="743"/>
      <c r="D216" s="743"/>
      <c r="E216" s="528" t="s">
        <v>552</v>
      </c>
      <c r="F216" s="528" t="s">
        <v>110</v>
      </c>
      <c r="G216" s="382"/>
      <c r="H216" s="351"/>
      <c r="I216" s="348">
        <v>-153007.79999999999</v>
      </c>
    </row>
    <row r="217" spans="1:9" s="85" customFormat="1" ht="18" customHeight="1">
      <c r="A217" s="524" t="s">
        <v>620</v>
      </c>
      <c r="B217" s="743" t="s">
        <v>578</v>
      </c>
      <c r="C217" s="743"/>
      <c r="D217" s="743"/>
      <c r="E217" s="528" t="s">
        <v>552</v>
      </c>
      <c r="F217" s="528" t="s">
        <v>110</v>
      </c>
      <c r="G217" s="382"/>
      <c r="H217" s="351"/>
      <c r="I217" s="348">
        <v>-153007.79999999999</v>
      </c>
    </row>
    <row r="218" spans="1:9" s="85" customFormat="1" ht="18" customHeight="1">
      <c r="A218" s="524" t="s">
        <v>622</v>
      </c>
      <c r="B218" s="743" t="s">
        <v>578</v>
      </c>
      <c r="C218" s="743"/>
      <c r="D218" s="743"/>
      <c r="E218" s="528" t="s">
        <v>552</v>
      </c>
      <c r="F218" s="528" t="s">
        <v>110</v>
      </c>
      <c r="G218" s="382"/>
      <c r="H218" s="351"/>
      <c r="I218" s="348">
        <v>-153007.79999999999</v>
      </c>
    </row>
    <row r="219" spans="1:9" s="85" customFormat="1" ht="18" customHeight="1">
      <c r="A219" s="524" t="s">
        <v>624</v>
      </c>
      <c r="B219" s="743" t="s">
        <v>578</v>
      </c>
      <c r="C219" s="743"/>
      <c r="D219" s="743"/>
      <c r="E219" s="528" t="s">
        <v>552</v>
      </c>
      <c r="F219" s="528" t="s">
        <v>110</v>
      </c>
      <c r="G219" s="382"/>
      <c r="H219" s="351"/>
      <c r="I219" s="348">
        <v>-153007.79999999999</v>
      </c>
    </row>
    <row r="220" spans="1:9" s="85" customFormat="1" ht="18" customHeight="1">
      <c r="A220" s="524" t="s">
        <v>628</v>
      </c>
      <c r="B220" s="743" t="s">
        <v>578</v>
      </c>
      <c r="C220" s="743"/>
      <c r="D220" s="743"/>
      <c r="E220" s="528" t="s">
        <v>552</v>
      </c>
      <c r="F220" s="528" t="s">
        <v>110</v>
      </c>
      <c r="G220" s="382"/>
      <c r="H220" s="351"/>
      <c r="I220" s="348">
        <v>-153007.79999999999</v>
      </c>
    </row>
    <row r="221" spans="1:9" s="85" customFormat="1" ht="18" customHeight="1">
      <c r="A221" s="524" t="s">
        <v>630</v>
      </c>
      <c r="B221" s="743" t="s">
        <v>578</v>
      </c>
      <c r="C221" s="743"/>
      <c r="D221" s="743"/>
      <c r="E221" s="528" t="s">
        <v>552</v>
      </c>
      <c r="F221" s="528" t="s">
        <v>110</v>
      </c>
      <c r="G221" s="350">
        <v>287827800</v>
      </c>
      <c r="H221" s="351">
        <v>-1</v>
      </c>
      <c r="I221" s="348">
        <v>-287827.8</v>
      </c>
    </row>
    <row r="222" spans="1:9" s="85" customFormat="1" ht="18" customHeight="1">
      <c r="A222" s="524" t="s">
        <v>631</v>
      </c>
      <c r="B222" s="743" t="s">
        <v>578</v>
      </c>
      <c r="C222" s="743"/>
      <c r="D222" s="743"/>
      <c r="E222" s="528" t="s">
        <v>552</v>
      </c>
      <c r="F222" s="528" t="s">
        <v>110</v>
      </c>
      <c r="G222" s="382"/>
      <c r="H222" s="351"/>
      <c r="I222" s="348">
        <v>-143913.9</v>
      </c>
    </row>
    <row r="223" spans="1:9" s="85" customFormat="1" ht="20.9" customHeight="1">
      <c r="A223" s="525"/>
      <c r="B223" s="749" t="s">
        <v>112</v>
      </c>
      <c r="C223" s="750"/>
      <c r="D223" s="751"/>
      <c r="E223" s="93" t="s">
        <v>111</v>
      </c>
      <c r="F223" s="93" t="s">
        <v>111</v>
      </c>
      <c r="G223" s="93" t="s">
        <v>111</v>
      </c>
      <c r="H223" s="94"/>
      <c r="I223" s="84">
        <f>SUM(I224:I245)</f>
        <v>-64528.599999999991</v>
      </c>
    </row>
    <row r="224" spans="1:9" s="85" customFormat="1">
      <c r="A224" s="525">
        <v>71351540</v>
      </c>
      <c r="B224" s="745" t="s">
        <v>113</v>
      </c>
      <c r="C224" s="745"/>
      <c r="D224" s="745"/>
      <c r="E224" s="523" t="s">
        <v>105</v>
      </c>
      <c r="F224" s="523" t="s">
        <v>130</v>
      </c>
      <c r="G224" s="158">
        <v>3060200</v>
      </c>
      <c r="H224" s="80">
        <v>1</v>
      </c>
      <c r="I224" s="84">
        <v>3060.2</v>
      </c>
    </row>
    <row r="225" spans="1:9" s="85" customFormat="1">
      <c r="A225" s="525">
        <v>71351540</v>
      </c>
      <c r="B225" s="745" t="s">
        <v>113</v>
      </c>
      <c r="C225" s="745"/>
      <c r="D225" s="745"/>
      <c r="E225" s="523" t="s">
        <v>105</v>
      </c>
      <c r="F225" s="523" t="s">
        <v>130</v>
      </c>
      <c r="G225" s="158">
        <v>3060200</v>
      </c>
      <c r="H225" s="80">
        <v>1</v>
      </c>
      <c r="I225" s="84">
        <v>3060.2</v>
      </c>
    </row>
    <row r="226" spans="1:9" s="85" customFormat="1">
      <c r="A226" s="525" t="s">
        <v>710</v>
      </c>
      <c r="B226" s="745" t="s">
        <v>113</v>
      </c>
      <c r="C226" s="745"/>
      <c r="D226" s="745"/>
      <c r="E226" s="523" t="s">
        <v>105</v>
      </c>
      <c r="F226" s="523" t="s">
        <v>130</v>
      </c>
      <c r="G226" s="158"/>
      <c r="H226" s="80"/>
      <c r="I226" s="84">
        <v>-6120.3</v>
      </c>
    </row>
    <row r="227" spans="1:9" s="85" customFormat="1">
      <c r="A227" s="525" t="s">
        <v>711</v>
      </c>
      <c r="B227" s="745" t="s">
        <v>113</v>
      </c>
      <c r="C227" s="745"/>
      <c r="D227" s="745"/>
      <c r="E227" s="523" t="s">
        <v>105</v>
      </c>
      <c r="F227" s="523" t="s">
        <v>130</v>
      </c>
      <c r="G227" s="158"/>
      <c r="H227" s="80"/>
      <c r="I227" s="84">
        <v>-6120.3</v>
      </c>
    </row>
    <row r="228" spans="1:9" s="85" customFormat="1">
      <c r="A228" s="525" t="s">
        <v>712</v>
      </c>
      <c r="B228" s="745" t="s">
        <v>113</v>
      </c>
      <c r="C228" s="745"/>
      <c r="D228" s="745"/>
      <c r="E228" s="523" t="s">
        <v>105</v>
      </c>
      <c r="F228" s="523" t="s">
        <v>130</v>
      </c>
      <c r="G228" s="158"/>
      <c r="H228" s="80"/>
      <c r="I228" s="84">
        <v>-6120.3</v>
      </c>
    </row>
    <row r="229" spans="1:9" s="85" customFormat="1">
      <c r="A229" s="525" t="s">
        <v>713</v>
      </c>
      <c r="B229" s="745" t="s">
        <v>113</v>
      </c>
      <c r="C229" s="745"/>
      <c r="D229" s="745"/>
      <c r="E229" s="523" t="s">
        <v>105</v>
      </c>
      <c r="F229" s="523" t="s">
        <v>130</v>
      </c>
      <c r="G229" s="158"/>
      <c r="H229" s="80"/>
      <c r="I229" s="84">
        <v>-6120.3</v>
      </c>
    </row>
    <row r="230" spans="1:9" s="85" customFormat="1">
      <c r="A230" s="525" t="s">
        <v>714</v>
      </c>
      <c r="B230" s="745" t="s">
        <v>113</v>
      </c>
      <c r="C230" s="745"/>
      <c r="D230" s="745"/>
      <c r="E230" s="523" t="s">
        <v>105</v>
      </c>
      <c r="F230" s="523" t="s">
        <v>130</v>
      </c>
      <c r="G230" s="158"/>
      <c r="H230" s="80"/>
      <c r="I230" s="84">
        <v>-6120.3</v>
      </c>
    </row>
    <row r="231" spans="1:9" s="85" customFormat="1">
      <c r="A231" s="525" t="s">
        <v>715</v>
      </c>
      <c r="B231" s="745" t="s">
        <v>113</v>
      </c>
      <c r="C231" s="745"/>
      <c r="D231" s="745"/>
      <c r="E231" s="523" t="s">
        <v>105</v>
      </c>
      <c r="F231" s="523" t="s">
        <v>130</v>
      </c>
      <c r="G231" s="158"/>
      <c r="H231" s="80"/>
      <c r="I231" s="84">
        <v>-6120.3</v>
      </c>
    </row>
    <row r="232" spans="1:9" s="85" customFormat="1">
      <c r="A232" s="525" t="s">
        <v>716</v>
      </c>
      <c r="B232" s="745" t="s">
        <v>113</v>
      </c>
      <c r="C232" s="745"/>
      <c r="D232" s="745"/>
      <c r="E232" s="523" t="s">
        <v>105</v>
      </c>
      <c r="F232" s="523" t="s">
        <v>130</v>
      </c>
      <c r="G232" s="158"/>
      <c r="H232" s="80"/>
      <c r="I232" s="84">
        <v>-8240.6</v>
      </c>
    </row>
    <row r="233" spans="1:9" s="85" customFormat="1">
      <c r="A233" s="525" t="s">
        <v>717</v>
      </c>
      <c r="B233" s="745" t="s">
        <v>113</v>
      </c>
      <c r="C233" s="745"/>
      <c r="D233" s="745"/>
      <c r="E233" s="523" t="s">
        <v>105</v>
      </c>
      <c r="F233" s="523" t="s">
        <v>130</v>
      </c>
      <c r="G233" s="158">
        <v>11513200</v>
      </c>
      <c r="H233" s="80">
        <v>-1</v>
      </c>
      <c r="I233" s="84">
        <v>-11513.2</v>
      </c>
    </row>
    <row r="234" spans="1:9" s="85" customFormat="1">
      <c r="A234" s="525" t="s">
        <v>718</v>
      </c>
      <c r="B234" s="745" t="s">
        <v>113</v>
      </c>
      <c r="C234" s="745"/>
      <c r="D234" s="745"/>
      <c r="E234" s="523" t="s">
        <v>105</v>
      </c>
      <c r="F234" s="523" t="s">
        <v>130</v>
      </c>
      <c r="G234" s="158"/>
      <c r="H234" s="80"/>
      <c r="I234" s="84">
        <v>-5756.6</v>
      </c>
    </row>
    <row r="235" spans="1:9" s="85" customFormat="1">
      <c r="A235" s="525">
        <v>98111140</v>
      </c>
      <c r="B235" s="745" t="s">
        <v>114</v>
      </c>
      <c r="C235" s="745"/>
      <c r="D235" s="745"/>
      <c r="E235" s="523" t="s">
        <v>131</v>
      </c>
      <c r="F235" s="523" t="s">
        <v>130</v>
      </c>
      <c r="G235" s="158">
        <v>459100</v>
      </c>
      <c r="H235" s="81"/>
      <c r="I235" s="84">
        <v>459.1</v>
      </c>
    </row>
    <row r="236" spans="1:9" s="85" customFormat="1">
      <c r="A236" s="525">
        <v>98111140</v>
      </c>
      <c r="B236" s="745" t="s">
        <v>114</v>
      </c>
      <c r="C236" s="745"/>
      <c r="D236" s="745"/>
      <c r="E236" s="523" t="s">
        <v>131</v>
      </c>
      <c r="F236" s="523" t="s">
        <v>130</v>
      </c>
      <c r="G236" s="158">
        <v>459100</v>
      </c>
      <c r="H236" s="81"/>
      <c r="I236" s="84">
        <v>459.1</v>
      </c>
    </row>
    <row r="237" spans="1:9" s="85" customFormat="1">
      <c r="A237" s="525" t="s">
        <v>617</v>
      </c>
      <c r="B237" s="745" t="s">
        <v>114</v>
      </c>
      <c r="C237" s="745"/>
      <c r="D237" s="745"/>
      <c r="E237" s="523" t="s">
        <v>131</v>
      </c>
      <c r="F237" s="523" t="s">
        <v>130</v>
      </c>
      <c r="G237" s="158"/>
      <c r="H237" s="81"/>
      <c r="I237" s="84">
        <v>-918.1</v>
      </c>
    </row>
    <row r="238" spans="1:9" s="85" customFormat="1">
      <c r="A238" s="525" t="s">
        <v>619</v>
      </c>
      <c r="B238" s="745" t="s">
        <v>114</v>
      </c>
      <c r="C238" s="745"/>
      <c r="D238" s="745"/>
      <c r="E238" s="523" t="s">
        <v>131</v>
      </c>
      <c r="F238" s="523" t="s">
        <v>130</v>
      </c>
      <c r="G238" s="158"/>
      <c r="H238" s="81"/>
      <c r="I238" s="84">
        <v>-918.1</v>
      </c>
    </row>
    <row r="239" spans="1:9" s="85" customFormat="1">
      <c r="A239" s="525" t="s">
        <v>621</v>
      </c>
      <c r="B239" s="745" t="s">
        <v>114</v>
      </c>
      <c r="C239" s="745"/>
      <c r="D239" s="745"/>
      <c r="E239" s="523" t="s">
        <v>131</v>
      </c>
      <c r="F239" s="523" t="s">
        <v>130</v>
      </c>
      <c r="G239" s="158"/>
      <c r="H239" s="81"/>
      <c r="I239" s="84">
        <v>-918.1</v>
      </c>
    </row>
    <row r="240" spans="1:9" s="85" customFormat="1">
      <c r="A240" s="525" t="s">
        <v>623</v>
      </c>
      <c r="B240" s="745" t="s">
        <v>114</v>
      </c>
      <c r="C240" s="745"/>
      <c r="D240" s="745"/>
      <c r="E240" s="523" t="s">
        <v>131</v>
      </c>
      <c r="F240" s="523" t="s">
        <v>130</v>
      </c>
      <c r="G240" s="158"/>
      <c r="H240" s="81"/>
      <c r="I240" s="84">
        <v>-918.1</v>
      </c>
    </row>
    <row r="241" spans="1:9" s="85" customFormat="1">
      <c r="A241" s="525" t="s">
        <v>625</v>
      </c>
      <c r="B241" s="745" t="s">
        <v>114</v>
      </c>
      <c r="C241" s="745"/>
      <c r="D241" s="745"/>
      <c r="E241" s="523" t="s">
        <v>131</v>
      </c>
      <c r="F241" s="523" t="s">
        <v>130</v>
      </c>
      <c r="G241" s="158"/>
      <c r="H241" s="81"/>
      <c r="I241" s="84">
        <v>-918.1</v>
      </c>
    </row>
    <row r="242" spans="1:9" s="85" customFormat="1">
      <c r="A242" s="525" t="s">
        <v>629</v>
      </c>
      <c r="B242" s="745" t="s">
        <v>114</v>
      </c>
      <c r="C242" s="745"/>
      <c r="D242" s="745"/>
      <c r="E242" s="523" t="s">
        <v>131</v>
      </c>
      <c r="F242" s="523" t="s">
        <v>130</v>
      </c>
      <c r="G242" s="158"/>
      <c r="H242" s="81"/>
      <c r="I242" s="84">
        <v>-918.1</v>
      </c>
    </row>
    <row r="243" spans="1:9" s="85" customFormat="1">
      <c r="A243" s="525" t="s">
        <v>627</v>
      </c>
      <c r="B243" s="745" t="s">
        <v>114</v>
      </c>
      <c r="C243" s="745"/>
      <c r="D243" s="745"/>
      <c r="E243" s="523" t="s">
        <v>131</v>
      </c>
      <c r="F243" s="523" t="s">
        <v>130</v>
      </c>
      <c r="G243" s="158"/>
      <c r="H243" s="81"/>
      <c r="I243" s="84">
        <v>-1236.0999999999999</v>
      </c>
    </row>
    <row r="244" spans="1:9" s="85" customFormat="1">
      <c r="A244" s="525" t="s">
        <v>632</v>
      </c>
      <c r="B244" s="745" t="s">
        <v>114</v>
      </c>
      <c r="C244" s="745"/>
      <c r="D244" s="745"/>
      <c r="E244" s="523" t="s">
        <v>131</v>
      </c>
      <c r="F244" s="523" t="s">
        <v>130</v>
      </c>
      <c r="G244" s="158">
        <v>1726900</v>
      </c>
      <c r="H244" s="81">
        <v>-1</v>
      </c>
      <c r="I244" s="84">
        <v>-1726.9</v>
      </c>
    </row>
    <row r="245" spans="1:9" s="85" customFormat="1">
      <c r="A245" s="525" t="s">
        <v>633</v>
      </c>
      <c r="B245" s="745" t="s">
        <v>114</v>
      </c>
      <c r="C245" s="745"/>
      <c r="D245" s="745"/>
      <c r="E245" s="523" t="s">
        <v>131</v>
      </c>
      <c r="F245" s="523" t="s">
        <v>130</v>
      </c>
      <c r="G245" s="158"/>
      <c r="H245" s="81"/>
      <c r="I245" s="84">
        <v>-863.4</v>
      </c>
    </row>
    <row r="246" spans="1:9" s="79" customFormat="1" ht="54.95" customHeight="1">
      <c r="A246" s="77" t="s">
        <v>599</v>
      </c>
      <c r="B246" s="744" t="s">
        <v>600</v>
      </c>
      <c r="C246" s="744"/>
      <c r="D246" s="744"/>
      <c r="E246" s="744"/>
      <c r="F246" s="744"/>
      <c r="G246" s="744"/>
      <c r="H246" s="744"/>
      <c r="I246" s="78">
        <f>+I247</f>
        <v>14688</v>
      </c>
    </row>
    <row r="247" spans="1:9" s="85" customFormat="1" ht="20.9" customHeight="1">
      <c r="A247" s="524" t="s">
        <v>111</v>
      </c>
      <c r="B247" s="591" t="s">
        <v>112</v>
      </c>
      <c r="C247" s="765"/>
      <c r="D247" s="592"/>
      <c r="E247" s="346" t="s">
        <v>111</v>
      </c>
      <c r="F247" s="93" t="s">
        <v>111</v>
      </c>
      <c r="G247" s="93" t="s">
        <v>111</v>
      </c>
      <c r="H247" s="94"/>
      <c r="I247" s="84">
        <f>SUM(I248:I249)</f>
        <v>14688</v>
      </c>
    </row>
    <row r="248" spans="1:9" s="85" customFormat="1" ht="18" customHeight="1">
      <c r="A248" s="524">
        <v>71241200</v>
      </c>
      <c r="B248" s="743" t="s">
        <v>601</v>
      </c>
      <c r="C248" s="743"/>
      <c r="D248" s="743"/>
      <c r="E248" s="528" t="s">
        <v>131</v>
      </c>
      <c r="F248" s="523" t="s">
        <v>130</v>
      </c>
      <c r="G248" s="158">
        <v>13600000</v>
      </c>
      <c r="H248" s="80">
        <v>1</v>
      </c>
      <c r="I248" s="84">
        <v>13600</v>
      </c>
    </row>
    <row r="249" spans="1:9" s="85" customFormat="1" ht="18" customHeight="1">
      <c r="A249" s="527">
        <v>50531140</v>
      </c>
      <c r="B249" s="744" t="s">
        <v>602</v>
      </c>
      <c r="C249" s="744"/>
      <c r="D249" s="744"/>
      <c r="E249" s="513" t="s">
        <v>105</v>
      </c>
      <c r="F249" s="523" t="s">
        <v>130</v>
      </c>
      <c r="G249" s="158">
        <v>1088000</v>
      </c>
      <c r="H249" s="81">
        <v>1</v>
      </c>
      <c r="I249" s="84">
        <v>1088</v>
      </c>
    </row>
    <row r="250" spans="1:9" s="79" customFormat="1" ht="54.95" customHeight="1">
      <c r="A250" s="77" t="s">
        <v>583</v>
      </c>
      <c r="B250" s="752" t="s">
        <v>584</v>
      </c>
      <c r="C250" s="752"/>
      <c r="D250" s="752"/>
      <c r="E250" s="752"/>
      <c r="F250" s="752"/>
      <c r="G250" s="752"/>
      <c r="H250" s="752"/>
      <c r="I250" s="78">
        <f>+I251+I253</f>
        <v>-403357.9</v>
      </c>
    </row>
    <row r="251" spans="1:9" s="141" customFormat="1" ht="20.9" customHeight="1">
      <c r="A251" s="142"/>
      <c r="B251" s="749" t="s">
        <v>109</v>
      </c>
      <c r="C251" s="750"/>
      <c r="D251" s="751"/>
      <c r="E251" s="93"/>
      <c r="F251" s="93"/>
      <c r="G251" s="93"/>
      <c r="H251" s="143"/>
      <c r="I251" s="84">
        <f>+I252</f>
        <v>-385619.4</v>
      </c>
    </row>
    <row r="252" spans="1:9" s="85" customFormat="1" ht="18" customHeight="1">
      <c r="A252" s="524" t="s">
        <v>587</v>
      </c>
      <c r="B252" s="743" t="s">
        <v>585</v>
      </c>
      <c r="C252" s="743"/>
      <c r="D252" s="743"/>
      <c r="E252" s="528" t="s">
        <v>586</v>
      </c>
      <c r="F252" s="523" t="s">
        <v>110</v>
      </c>
      <c r="G252" s="158"/>
      <c r="H252" s="80"/>
      <c r="I252" s="84">
        <v>-385619.4</v>
      </c>
    </row>
    <row r="253" spans="1:9" s="85" customFormat="1" ht="20.9" customHeight="1">
      <c r="A253" s="525"/>
      <c r="B253" s="749" t="s">
        <v>112</v>
      </c>
      <c r="C253" s="750"/>
      <c r="D253" s="751"/>
      <c r="E253" s="93" t="s">
        <v>111</v>
      </c>
      <c r="F253" s="93" t="s">
        <v>111</v>
      </c>
      <c r="G253" s="93" t="s">
        <v>111</v>
      </c>
      <c r="H253" s="94"/>
      <c r="I253" s="84">
        <f>SUM(I254:I255)</f>
        <v>-17738.5</v>
      </c>
    </row>
    <row r="254" spans="1:9" s="85" customFormat="1">
      <c r="A254" s="525" t="s">
        <v>719</v>
      </c>
      <c r="B254" s="745" t="s">
        <v>113</v>
      </c>
      <c r="C254" s="745"/>
      <c r="D254" s="745"/>
      <c r="E254" s="523" t="s">
        <v>105</v>
      </c>
      <c r="F254" s="523" t="s">
        <v>130</v>
      </c>
      <c r="G254" s="158"/>
      <c r="H254" s="80"/>
      <c r="I254" s="84">
        <v>-15424.8</v>
      </c>
    </row>
    <row r="255" spans="1:9" s="85" customFormat="1">
      <c r="A255" s="525" t="s">
        <v>588</v>
      </c>
      <c r="B255" s="745" t="s">
        <v>114</v>
      </c>
      <c r="C255" s="745"/>
      <c r="D255" s="745"/>
      <c r="E255" s="523" t="s">
        <v>131</v>
      </c>
      <c r="F255" s="523" t="s">
        <v>130</v>
      </c>
      <c r="G255" s="158"/>
      <c r="H255" s="81"/>
      <c r="I255" s="84">
        <v>-2313.6999999999998</v>
      </c>
    </row>
    <row r="256" spans="1:9" s="79" customFormat="1" ht="54.95" customHeight="1">
      <c r="A256" s="77" t="s">
        <v>528</v>
      </c>
      <c r="B256" s="752" t="s">
        <v>529</v>
      </c>
      <c r="C256" s="752"/>
      <c r="D256" s="752"/>
      <c r="E256" s="752"/>
      <c r="F256" s="752"/>
      <c r="G256" s="752"/>
      <c r="H256" s="752"/>
      <c r="I256" s="78">
        <f>+I257</f>
        <v>-61474</v>
      </c>
    </row>
    <row r="257" spans="1:9" s="141" customFormat="1" ht="20.9" customHeight="1">
      <c r="A257" s="142"/>
      <c r="B257" s="749" t="s">
        <v>109</v>
      </c>
      <c r="C257" s="750"/>
      <c r="D257" s="751"/>
      <c r="E257" s="93"/>
      <c r="F257" s="93"/>
      <c r="G257" s="93"/>
      <c r="H257" s="143"/>
      <c r="I257" s="84">
        <f>+I258</f>
        <v>-61474</v>
      </c>
    </row>
    <row r="258" spans="1:9" s="85" customFormat="1" ht="18" customHeight="1">
      <c r="A258" s="527" t="s">
        <v>593</v>
      </c>
      <c r="B258" s="744" t="s">
        <v>177</v>
      </c>
      <c r="C258" s="744"/>
      <c r="D258" s="744"/>
      <c r="E258" s="513" t="s">
        <v>178</v>
      </c>
      <c r="F258" s="523" t="s">
        <v>110</v>
      </c>
      <c r="G258" s="158"/>
      <c r="H258" s="80"/>
      <c r="I258" s="84">
        <v>-61474</v>
      </c>
    </row>
    <row r="259" spans="1:9" s="79" customFormat="1" ht="54.95" customHeight="1">
      <c r="A259" s="77" t="s">
        <v>559</v>
      </c>
      <c r="B259" s="752" t="s">
        <v>554</v>
      </c>
      <c r="C259" s="752"/>
      <c r="D259" s="752"/>
      <c r="E259" s="752"/>
      <c r="F259" s="752"/>
      <c r="G259" s="752"/>
      <c r="H259" s="752"/>
      <c r="I259" s="78">
        <f>+I260+I264</f>
        <v>-449861.30000000005</v>
      </c>
    </row>
    <row r="260" spans="1:9" s="141" customFormat="1" ht="20.9" customHeight="1">
      <c r="A260" s="142"/>
      <c r="B260" s="749" t="s">
        <v>109</v>
      </c>
      <c r="C260" s="750"/>
      <c r="D260" s="751"/>
      <c r="E260" s="93"/>
      <c r="F260" s="93"/>
      <c r="G260" s="93"/>
      <c r="H260" s="143"/>
      <c r="I260" s="84">
        <f>SUM(I261:I263)</f>
        <v>-427333.9</v>
      </c>
    </row>
    <row r="261" spans="1:9" s="85" customFormat="1">
      <c r="A261" s="524" t="s">
        <v>561</v>
      </c>
      <c r="B261" s="743" t="s">
        <v>560</v>
      </c>
      <c r="C261" s="743"/>
      <c r="D261" s="743"/>
      <c r="E261" s="528" t="s">
        <v>185</v>
      </c>
      <c r="F261" s="528" t="s">
        <v>110</v>
      </c>
      <c r="G261" s="382"/>
      <c r="H261" s="351"/>
      <c r="I261" s="348">
        <v>-177333.9</v>
      </c>
    </row>
    <row r="262" spans="1:9" s="85" customFormat="1">
      <c r="A262" s="524" t="s">
        <v>562</v>
      </c>
      <c r="B262" s="743" t="s">
        <v>560</v>
      </c>
      <c r="C262" s="743"/>
      <c r="D262" s="743"/>
      <c r="E262" s="528" t="s">
        <v>185</v>
      </c>
      <c r="F262" s="528" t="s">
        <v>110</v>
      </c>
      <c r="G262" s="382"/>
      <c r="H262" s="351"/>
      <c r="I262" s="348">
        <v>-100000</v>
      </c>
    </row>
    <row r="263" spans="1:9" s="85" customFormat="1">
      <c r="A263" s="524" t="s">
        <v>563</v>
      </c>
      <c r="B263" s="743" t="s">
        <v>560</v>
      </c>
      <c r="C263" s="743"/>
      <c r="D263" s="743"/>
      <c r="E263" s="528" t="s">
        <v>185</v>
      </c>
      <c r="F263" s="528" t="s">
        <v>110</v>
      </c>
      <c r="G263" s="382"/>
      <c r="H263" s="351"/>
      <c r="I263" s="348">
        <v>-150000</v>
      </c>
    </row>
    <row r="264" spans="1:9" s="85" customFormat="1" ht="20.9" customHeight="1">
      <c r="A264" s="525"/>
      <c r="B264" s="749" t="s">
        <v>112</v>
      </c>
      <c r="C264" s="750"/>
      <c r="D264" s="751"/>
      <c r="E264" s="93" t="s">
        <v>111</v>
      </c>
      <c r="F264" s="93" t="s">
        <v>111</v>
      </c>
      <c r="G264" s="93" t="s">
        <v>111</v>
      </c>
      <c r="H264" s="94"/>
      <c r="I264" s="84">
        <f>SUM(I265:I267)</f>
        <v>-22527.399999999998</v>
      </c>
    </row>
    <row r="265" spans="1:9" s="85" customFormat="1">
      <c r="A265" s="525" t="s">
        <v>705</v>
      </c>
      <c r="B265" s="745" t="s">
        <v>113</v>
      </c>
      <c r="C265" s="745"/>
      <c r="D265" s="745"/>
      <c r="E265" s="523" t="s">
        <v>105</v>
      </c>
      <c r="F265" s="523" t="s">
        <v>130</v>
      </c>
      <c r="G265" s="158"/>
      <c r="H265" s="80"/>
      <c r="I265" s="84">
        <f>-7666-5055</f>
        <v>-12721</v>
      </c>
    </row>
    <row r="266" spans="1:9" s="85" customFormat="1">
      <c r="A266" s="525" t="s">
        <v>706</v>
      </c>
      <c r="B266" s="745" t="s">
        <v>113</v>
      </c>
      <c r="C266" s="745"/>
      <c r="D266" s="745"/>
      <c r="E266" s="523" t="s">
        <v>105</v>
      </c>
      <c r="F266" s="523" t="s">
        <v>130</v>
      </c>
      <c r="G266" s="158"/>
      <c r="H266" s="80"/>
      <c r="I266" s="84">
        <v>-7164.1</v>
      </c>
    </row>
    <row r="267" spans="1:9" s="85" customFormat="1">
      <c r="A267" s="525" t="s">
        <v>564</v>
      </c>
      <c r="B267" s="745" t="s">
        <v>114</v>
      </c>
      <c r="C267" s="745"/>
      <c r="D267" s="745"/>
      <c r="E267" s="523" t="s">
        <v>131</v>
      </c>
      <c r="F267" s="523" t="s">
        <v>130</v>
      </c>
      <c r="G267" s="158"/>
      <c r="H267" s="81"/>
      <c r="I267" s="84">
        <f>-1065.5-597.9-978.9</f>
        <v>-2642.3</v>
      </c>
    </row>
    <row r="268" spans="1:9" s="79" customFormat="1" ht="54.95" customHeight="1">
      <c r="A268" s="77" t="s">
        <v>675</v>
      </c>
      <c r="B268" s="744" t="s">
        <v>674</v>
      </c>
      <c r="C268" s="744"/>
      <c r="D268" s="744"/>
      <c r="E268" s="744"/>
      <c r="F268" s="744"/>
      <c r="G268" s="744"/>
      <c r="H268" s="744"/>
      <c r="I268" s="78">
        <f>+I269+I272</f>
        <v>-182788.80000000002</v>
      </c>
    </row>
    <row r="269" spans="1:9" s="141" customFormat="1" ht="20.9" customHeight="1">
      <c r="A269" s="142"/>
      <c r="B269" s="749" t="s">
        <v>109</v>
      </c>
      <c r="C269" s="750"/>
      <c r="D269" s="751"/>
      <c r="E269" s="93"/>
      <c r="F269" s="93"/>
      <c r="G269" s="93"/>
      <c r="H269" s="143"/>
      <c r="I269" s="84">
        <f>SUM(I270:I271)</f>
        <v>-174772.7</v>
      </c>
    </row>
    <row r="270" spans="1:9" s="85" customFormat="1" ht="18" customHeight="1">
      <c r="A270" s="524" t="s">
        <v>677</v>
      </c>
      <c r="B270" s="743" t="s">
        <v>676</v>
      </c>
      <c r="C270" s="743"/>
      <c r="D270" s="743"/>
      <c r="E270" s="528" t="s">
        <v>185</v>
      </c>
      <c r="F270" s="528" t="s">
        <v>110</v>
      </c>
      <c r="G270" s="350"/>
      <c r="H270" s="351"/>
      <c r="I270" s="348">
        <v>-100219.9</v>
      </c>
    </row>
    <row r="271" spans="1:9" s="85" customFormat="1" ht="18" customHeight="1">
      <c r="A271" s="524" t="s">
        <v>678</v>
      </c>
      <c r="B271" s="743" t="s">
        <v>676</v>
      </c>
      <c r="C271" s="743"/>
      <c r="D271" s="743"/>
      <c r="E271" s="528" t="s">
        <v>185</v>
      </c>
      <c r="F271" s="528" t="s">
        <v>110</v>
      </c>
      <c r="G271" s="350"/>
      <c r="H271" s="351"/>
      <c r="I271" s="348">
        <v>-74552.800000000003</v>
      </c>
    </row>
    <row r="272" spans="1:9" s="85" customFormat="1" ht="20.9" customHeight="1">
      <c r="A272" s="525"/>
      <c r="B272" s="749" t="s">
        <v>112</v>
      </c>
      <c r="C272" s="750"/>
      <c r="D272" s="751"/>
      <c r="E272" s="93" t="s">
        <v>111</v>
      </c>
      <c r="F272" s="93" t="s">
        <v>111</v>
      </c>
      <c r="G272" s="93" t="s">
        <v>111</v>
      </c>
      <c r="H272" s="94"/>
      <c r="I272" s="84">
        <f>SUM(I273:I276)</f>
        <v>-8016.1</v>
      </c>
    </row>
    <row r="273" spans="1:9" s="85" customFormat="1">
      <c r="A273" s="525" t="s">
        <v>707</v>
      </c>
      <c r="B273" s="745" t="s">
        <v>113</v>
      </c>
      <c r="C273" s="745"/>
      <c r="D273" s="745"/>
      <c r="E273" s="523" t="s">
        <v>105</v>
      </c>
      <c r="F273" s="523" t="s">
        <v>130</v>
      </c>
      <c r="G273" s="158"/>
      <c r="H273" s="80"/>
      <c r="I273" s="84">
        <v>-2982</v>
      </c>
    </row>
    <row r="274" spans="1:9" s="85" customFormat="1">
      <c r="A274" s="525" t="s">
        <v>708</v>
      </c>
      <c r="B274" s="745" t="s">
        <v>113</v>
      </c>
      <c r="C274" s="745"/>
      <c r="D274" s="745"/>
      <c r="E274" s="523" t="s">
        <v>105</v>
      </c>
      <c r="F274" s="523" t="s">
        <v>130</v>
      </c>
      <c r="G274" s="158"/>
      <c r="H274" s="80"/>
      <c r="I274" s="84">
        <v>-4008.8</v>
      </c>
    </row>
    <row r="275" spans="1:9" s="85" customFormat="1">
      <c r="A275" s="525" t="s">
        <v>679</v>
      </c>
      <c r="B275" s="745" t="s">
        <v>114</v>
      </c>
      <c r="C275" s="745"/>
      <c r="D275" s="745"/>
      <c r="E275" s="523" t="s">
        <v>131</v>
      </c>
      <c r="F275" s="523" t="s">
        <v>130</v>
      </c>
      <c r="G275" s="158"/>
      <c r="H275" s="81"/>
      <c r="I275" s="84">
        <v>-588.79999999999995</v>
      </c>
    </row>
    <row r="276" spans="1:9" s="85" customFormat="1">
      <c r="A276" s="525" t="s">
        <v>680</v>
      </c>
      <c r="B276" s="745" t="s">
        <v>114</v>
      </c>
      <c r="C276" s="745"/>
      <c r="D276" s="745"/>
      <c r="E276" s="523" t="s">
        <v>131</v>
      </c>
      <c r="F276" s="523" t="s">
        <v>130</v>
      </c>
      <c r="G276" s="158"/>
      <c r="H276" s="81"/>
      <c r="I276" s="84">
        <v>-436.5</v>
      </c>
    </row>
    <row r="277" spans="1:9" s="79" customFormat="1" ht="54.95" customHeight="1">
      <c r="A277" s="77" t="s">
        <v>193</v>
      </c>
      <c r="B277" s="752" t="s">
        <v>194</v>
      </c>
      <c r="C277" s="752"/>
      <c r="D277" s="752"/>
      <c r="E277" s="752"/>
      <c r="F277" s="752"/>
      <c r="G277" s="752"/>
      <c r="H277" s="752"/>
      <c r="I277" s="78">
        <f>+I278+I287</f>
        <v>713429.5</v>
      </c>
    </row>
    <row r="278" spans="1:9" s="141" customFormat="1" ht="20.9" customHeight="1">
      <c r="A278" s="142"/>
      <c r="B278" s="749" t="s">
        <v>109</v>
      </c>
      <c r="C278" s="750"/>
      <c r="D278" s="751"/>
      <c r="E278" s="93"/>
      <c r="F278" s="93"/>
      <c r="G278" s="93"/>
      <c r="H278" s="143"/>
      <c r="I278" s="84">
        <f>SUM(I279:I286)</f>
        <v>692726.9</v>
      </c>
    </row>
    <row r="279" spans="1:9" s="85" customFormat="1">
      <c r="A279" s="525" t="s">
        <v>290</v>
      </c>
      <c r="B279" s="745" t="s">
        <v>261</v>
      </c>
      <c r="C279" s="745"/>
      <c r="D279" s="745"/>
      <c r="E279" s="523" t="s">
        <v>185</v>
      </c>
      <c r="F279" s="523" t="s">
        <v>110</v>
      </c>
      <c r="G279" s="158">
        <v>88200000</v>
      </c>
      <c r="H279" s="80">
        <v>1</v>
      </c>
      <c r="I279" s="84">
        <v>88200</v>
      </c>
    </row>
    <row r="280" spans="1:9" s="85" customFormat="1">
      <c r="A280" s="525" t="s">
        <v>262</v>
      </c>
      <c r="B280" s="745" t="s">
        <v>261</v>
      </c>
      <c r="C280" s="745"/>
      <c r="D280" s="745"/>
      <c r="E280" s="523" t="s">
        <v>185</v>
      </c>
      <c r="F280" s="523" t="s">
        <v>110</v>
      </c>
      <c r="G280" s="132">
        <v>130000000</v>
      </c>
      <c r="H280" s="80">
        <v>1</v>
      </c>
      <c r="I280" s="84">
        <v>130000</v>
      </c>
    </row>
    <row r="281" spans="1:9" s="85" customFormat="1">
      <c r="A281" s="525" t="s">
        <v>265</v>
      </c>
      <c r="B281" s="745" t="s">
        <v>261</v>
      </c>
      <c r="C281" s="745"/>
      <c r="D281" s="745"/>
      <c r="E281" s="523" t="s">
        <v>185</v>
      </c>
      <c r="F281" s="523" t="s">
        <v>110</v>
      </c>
      <c r="G281" s="132">
        <v>82000000</v>
      </c>
      <c r="H281" s="80">
        <v>1</v>
      </c>
      <c r="I281" s="84">
        <v>82000</v>
      </c>
    </row>
    <row r="282" spans="1:9" s="85" customFormat="1">
      <c r="A282" s="525" t="s">
        <v>267</v>
      </c>
      <c r="B282" s="745" t="s">
        <v>261</v>
      </c>
      <c r="C282" s="745"/>
      <c r="D282" s="745"/>
      <c r="E282" s="523" t="s">
        <v>185</v>
      </c>
      <c r="F282" s="523" t="s">
        <v>110</v>
      </c>
      <c r="G282" s="158">
        <v>39200000</v>
      </c>
      <c r="H282" s="156">
        <v>1</v>
      </c>
      <c r="I282" s="157">
        <v>39200</v>
      </c>
    </row>
    <row r="283" spans="1:9" s="85" customFormat="1">
      <c r="A283" s="525" t="s">
        <v>289</v>
      </c>
      <c r="B283" s="745" t="s">
        <v>261</v>
      </c>
      <c r="C283" s="745"/>
      <c r="D283" s="745"/>
      <c r="E283" s="523" t="s">
        <v>185</v>
      </c>
      <c r="F283" s="523" t="s">
        <v>110</v>
      </c>
      <c r="G283" s="158">
        <v>69432000</v>
      </c>
      <c r="H283" s="80">
        <v>1</v>
      </c>
      <c r="I283" s="84">
        <v>69432</v>
      </c>
    </row>
    <row r="284" spans="1:9" s="85" customFormat="1">
      <c r="A284" s="525" t="s">
        <v>269</v>
      </c>
      <c r="B284" s="745" t="s">
        <v>261</v>
      </c>
      <c r="C284" s="745"/>
      <c r="D284" s="745"/>
      <c r="E284" s="523" t="s">
        <v>185</v>
      </c>
      <c r="F284" s="523" t="s">
        <v>110</v>
      </c>
      <c r="G284" s="158">
        <v>80736900</v>
      </c>
      <c r="H284" s="156">
        <v>1</v>
      </c>
      <c r="I284" s="157">
        <v>80736.899999999994</v>
      </c>
    </row>
    <row r="285" spans="1:9" s="85" customFormat="1">
      <c r="A285" s="525" t="s">
        <v>272</v>
      </c>
      <c r="B285" s="745" t="s">
        <v>261</v>
      </c>
      <c r="C285" s="745"/>
      <c r="D285" s="745"/>
      <c r="E285" s="523" t="s">
        <v>185</v>
      </c>
      <c r="F285" s="523" t="s">
        <v>110</v>
      </c>
      <c r="G285" s="158">
        <v>94652800</v>
      </c>
      <c r="H285" s="156">
        <v>1</v>
      </c>
      <c r="I285" s="157">
        <v>94652.800000000003</v>
      </c>
    </row>
    <row r="286" spans="1:9" s="85" customFormat="1">
      <c r="A286" s="525" t="s">
        <v>275</v>
      </c>
      <c r="B286" s="745" t="s">
        <v>261</v>
      </c>
      <c r="C286" s="745"/>
      <c r="D286" s="745"/>
      <c r="E286" s="523" t="s">
        <v>185</v>
      </c>
      <c r="F286" s="523" t="s">
        <v>110</v>
      </c>
      <c r="G286" s="158">
        <v>108505200</v>
      </c>
      <c r="H286" s="80">
        <v>1</v>
      </c>
      <c r="I286" s="84">
        <v>108505.2</v>
      </c>
    </row>
    <row r="287" spans="1:9" s="85" customFormat="1" ht="20.9" customHeight="1">
      <c r="A287" s="525"/>
      <c r="B287" s="749" t="s">
        <v>112</v>
      </c>
      <c r="C287" s="750"/>
      <c r="D287" s="751"/>
      <c r="E287" s="93" t="s">
        <v>111</v>
      </c>
      <c r="F287" s="93" t="s">
        <v>111</v>
      </c>
      <c r="G287" s="93" t="s">
        <v>111</v>
      </c>
      <c r="H287" s="94"/>
      <c r="I287" s="84">
        <f>SUM(I288:I303)</f>
        <v>20702.600000000002</v>
      </c>
    </row>
    <row r="288" spans="1:9" s="85" customFormat="1">
      <c r="A288" s="525" t="s">
        <v>698</v>
      </c>
      <c r="B288" s="745" t="s">
        <v>113</v>
      </c>
      <c r="C288" s="745"/>
      <c r="D288" s="745"/>
      <c r="E288" s="523" t="s">
        <v>105</v>
      </c>
      <c r="F288" s="523" t="s">
        <v>130</v>
      </c>
      <c r="G288" s="158">
        <v>3565000</v>
      </c>
      <c r="H288" s="80">
        <v>1</v>
      </c>
      <c r="I288" s="84">
        <v>3565</v>
      </c>
    </row>
    <row r="289" spans="1:9" s="85" customFormat="1">
      <c r="A289" s="525" t="s">
        <v>699</v>
      </c>
      <c r="B289" s="745" t="s">
        <v>113</v>
      </c>
      <c r="C289" s="745"/>
      <c r="D289" s="745"/>
      <c r="E289" s="523" t="s">
        <v>105</v>
      </c>
      <c r="F289" s="523" t="s">
        <v>130</v>
      </c>
      <c r="G289" s="132">
        <v>5200000</v>
      </c>
      <c r="H289" s="80">
        <v>1</v>
      </c>
      <c r="I289" s="84">
        <v>5200</v>
      </c>
    </row>
    <row r="290" spans="1:9" s="85" customFormat="1">
      <c r="A290" s="525" t="s">
        <v>700</v>
      </c>
      <c r="B290" s="745" t="s">
        <v>113</v>
      </c>
      <c r="C290" s="745"/>
      <c r="D290" s="745"/>
      <c r="E290" s="523" t="s">
        <v>105</v>
      </c>
      <c r="F290" s="523" t="s">
        <v>130</v>
      </c>
      <c r="G290" s="132">
        <v>3200000</v>
      </c>
      <c r="H290" s="80">
        <v>1</v>
      </c>
      <c r="I290" s="84">
        <v>3200</v>
      </c>
    </row>
    <row r="291" spans="1:9" s="85" customFormat="1">
      <c r="A291" s="525" t="s">
        <v>701</v>
      </c>
      <c r="B291" s="745" t="s">
        <v>113</v>
      </c>
      <c r="C291" s="745"/>
      <c r="D291" s="745"/>
      <c r="E291" s="523" t="s">
        <v>105</v>
      </c>
      <c r="F291" s="523" t="s">
        <v>130</v>
      </c>
      <c r="G291" s="158">
        <v>1400000</v>
      </c>
      <c r="H291" s="80">
        <v>1</v>
      </c>
      <c r="I291" s="84">
        <v>1400</v>
      </c>
    </row>
    <row r="292" spans="1:9" s="85" customFormat="1">
      <c r="A292" s="525" t="s">
        <v>702</v>
      </c>
      <c r="B292" s="745" t="s">
        <v>113</v>
      </c>
      <c r="C292" s="745"/>
      <c r="D292" s="745"/>
      <c r="E292" s="523" t="s">
        <v>105</v>
      </c>
      <c r="F292" s="523" t="s">
        <v>130</v>
      </c>
      <c r="G292" s="158">
        <v>1200000</v>
      </c>
      <c r="H292" s="80">
        <v>1</v>
      </c>
      <c r="I292" s="84">
        <v>1200</v>
      </c>
    </row>
    <row r="293" spans="1:9" s="85" customFormat="1">
      <c r="A293" s="525" t="s">
        <v>258</v>
      </c>
      <c r="B293" s="745" t="s">
        <v>113</v>
      </c>
      <c r="C293" s="745"/>
      <c r="D293" s="745"/>
      <c r="E293" s="523" t="s">
        <v>105</v>
      </c>
      <c r="F293" s="523" t="s">
        <v>130</v>
      </c>
      <c r="G293" s="158">
        <v>600000</v>
      </c>
      <c r="H293" s="80">
        <v>1</v>
      </c>
      <c r="I293" s="84">
        <v>600</v>
      </c>
    </row>
    <row r="294" spans="1:9" s="85" customFormat="1">
      <c r="A294" s="525" t="s">
        <v>703</v>
      </c>
      <c r="B294" s="745" t="s">
        <v>113</v>
      </c>
      <c r="C294" s="745"/>
      <c r="D294" s="745"/>
      <c r="E294" s="523" t="s">
        <v>105</v>
      </c>
      <c r="F294" s="523" t="s">
        <v>130</v>
      </c>
      <c r="G294" s="158">
        <v>800000</v>
      </c>
      <c r="H294" s="80">
        <v>1</v>
      </c>
      <c r="I294" s="84">
        <v>800</v>
      </c>
    </row>
    <row r="295" spans="1:9" s="85" customFormat="1">
      <c r="A295" s="525" t="s">
        <v>704</v>
      </c>
      <c r="B295" s="745" t="s">
        <v>113</v>
      </c>
      <c r="C295" s="745"/>
      <c r="D295" s="745"/>
      <c r="E295" s="523" t="s">
        <v>105</v>
      </c>
      <c r="F295" s="523" t="s">
        <v>130</v>
      </c>
      <c r="G295" s="158">
        <v>1200000</v>
      </c>
      <c r="H295" s="80">
        <v>1</v>
      </c>
      <c r="I295" s="84">
        <v>1200</v>
      </c>
    </row>
    <row r="296" spans="1:9" s="85" customFormat="1">
      <c r="A296" s="525" t="s">
        <v>278</v>
      </c>
      <c r="B296" s="745" t="s">
        <v>114</v>
      </c>
      <c r="C296" s="745"/>
      <c r="D296" s="745"/>
      <c r="E296" s="523" t="s">
        <v>131</v>
      </c>
      <c r="F296" s="523" t="s">
        <v>130</v>
      </c>
      <c r="G296" s="158">
        <v>432000</v>
      </c>
      <c r="H296" s="81">
        <v>1</v>
      </c>
      <c r="I296" s="84">
        <v>432</v>
      </c>
    </row>
    <row r="297" spans="1:9" s="85" customFormat="1">
      <c r="A297" s="525" t="s">
        <v>263</v>
      </c>
      <c r="B297" s="745" t="s">
        <v>114</v>
      </c>
      <c r="C297" s="745"/>
      <c r="D297" s="745"/>
      <c r="E297" s="523" t="s">
        <v>131</v>
      </c>
      <c r="F297" s="523" t="s">
        <v>130</v>
      </c>
      <c r="G297" s="158">
        <v>484800</v>
      </c>
      <c r="H297" s="81">
        <v>1</v>
      </c>
      <c r="I297" s="84">
        <v>484.8</v>
      </c>
    </row>
    <row r="298" spans="1:9" s="85" customFormat="1">
      <c r="A298" s="525" t="s">
        <v>266</v>
      </c>
      <c r="B298" s="745" t="s">
        <v>114</v>
      </c>
      <c r="C298" s="745"/>
      <c r="D298" s="745"/>
      <c r="E298" s="523" t="s">
        <v>131</v>
      </c>
      <c r="F298" s="523" t="s">
        <v>130</v>
      </c>
      <c r="G298" s="158">
        <v>446400</v>
      </c>
      <c r="H298" s="81">
        <v>1</v>
      </c>
      <c r="I298" s="84">
        <v>446.4</v>
      </c>
    </row>
    <row r="299" spans="1:9" s="85" customFormat="1">
      <c r="A299" s="525" t="s">
        <v>268</v>
      </c>
      <c r="B299" s="745" t="s">
        <v>114</v>
      </c>
      <c r="C299" s="745"/>
      <c r="D299" s="745"/>
      <c r="E299" s="523" t="s">
        <v>131</v>
      </c>
      <c r="F299" s="523" t="s">
        <v>130</v>
      </c>
      <c r="G299" s="158">
        <v>206400</v>
      </c>
      <c r="H299" s="81">
        <v>1</v>
      </c>
      <c r="I299" s="84">
        <v>206.4</v>
      </c>
    </row>
    <row r="300" spans="1:9" s="85" customFormat="1">
      <c r="A300" s="525" t="s">
        <v>277</v>
      </c>
      <c r="B300" s="745" t="s">
        <v>114</v>
      </c>
      <c r="C300" s="745"/>
      <c r="D300" s="745"/>
      <c r="E300" s="523" t="s">
        <v>131</v>
      </c>
      <c r="F300" s="523" t="s">
        <v>130</v>
      </c>
      <c r="G300" s="158">
        <v>384000</v>
      </c>
      <c r="H300" s="81">
        <v>1</v>
      </c>
      <c r="I300" s="84">
        <v>384</v>
      </c>
    </row>
    <row r="301" spans="1:9" s="85" customFormat="1">
      <c r="A301" s="525" t="s">
        <v>270</v>
      </c>
      <c r="B301" s="745" t="s">
        <v>114</v>
      </c>
      <c r="C301" s="745"/>
      <c r="D301" s="745"/>
      <c r="E301" s="523" t="s">
        <v>131</v>
      </c>
      <c r="F301" s="523" t="s">
        <v>130</v>
      </c>
      <c r="G301" s="158">
        <v>456000</v>
      </c>
      <c r="H301" s="81">
        <v>1</v>
      </c>
      <c r="I301" s="84">
        <v>456</v>
      </c>
    </row>
    <row r="302" spans="1:9" s="85" customFormat="1">
      <c r="A302" s="525" t="s">
        <v>273</v>
      </c>
      <c r="B302" s="745" t="s">
        <v>114</v>
      </c>
      <c r="C302" s="745"/>
      <c r="D302" s="745"/>
      <c r="E302" s="523" t="s">
        <v>131</v>
      </c>
      <c r="F302" s="523" t="s">
        <v>130</v>
      </c>
      <c r="G302" s="158">
        <v>508000</v>
      </c>
      <c r="H302" s="81">
        <v>1</v>
      </c>
      <c r="I302" s="84">
        <v>508</v>
      </c>
    </row>
    <row r="303" spans="1:9" s="85" customFormat="1">
      <c r="A303" s="525" t="s">
        <v>276</v>
      </c>
      <c r="B303" s="745" t="s">
        <v>114</v>
      </c>
      <c r="C303" s="745"/>
      <c r="D303" s="745"/>
      <c r="E303" s="523" t="s">
        <v>131</v>
      </c>
      <c r="F303" s="523" t="s">
        <v>130</v>
      </c>
      <c r="G303" s="158">
        <v>620000</v>
      </c>
      <c r="H303" s="81">
        <v>1</v>
      </c>
      <c r="I303" s="84">
        <v>620</v>
      </c>
    </row>
    <row r="305" spans="1:9" ht="45" customHeight="1">
      <c r="A305" s="759" t="s">
        <v>506</v>
      </c>
      <c r="B305" s="759"/>
      <c r="C305" s="759"/>
      <c r="D305" s="759"/>
      <c r="E305" s="759"/>
      <c r="F305" s="759"/>
      <c r="G305" s="759"/>
      <c r="H305" s="759"/>
      <c r="I305" s="366">
        <f>+I306</f>
        <v>87908.4</v>
      </c>
    </row>
    <row r="306" spans="1:9">
      <c r="A306" s="364" t="s">
        <v>106</v>
      </c>
      <c r="B306" s="364" t="s">
        <v>107</v>
      </c>
      <c r="C306" s="364" t="s">
        <v>108</v>
      </c>
      <c r="D306" s="756" t="s">
        <v>56</v>
      </c>
      <c r="E306" s="757"/>
      <c r="F306" s="757"/>
      <c r="G306" s="757"/>
      <c r="H306" s="758"/>
      <c r="I306" s="365">
        <f>+I307+I313</f>
        <v>87908.4</v>
      </c>
    </row>
    <row r="307" spans="1:9" s="79" customFormat="1" ht="54.95" customHeight="1">
      <c r="A307" s="344" t="s">
        <v>528</v>
      </c>
      <c r="B307" s="744" t="s">
        <v>529</v>
      </c>
      <c r="C307" s="744"/>
      <c r="D307" s="744"/>
      <c r="E307" s="744"/>
      <c r="F307" s="744"/>
      <c r="G307" s="744"/>
      <c r="H307" s="744"/>
      <c r="I307" s="345">
        <f>+I308+I310</f>
        <v>40925.5</v>
      </c>
    </row>
    <row r="308" spans="1:9" s="141" customFormat="1" ht="20.9" customHeight="1">
      <c r="A308" s="142"/>
      <c r="B308" s="749" t="s">
        <v>109</v>
      </c>
      <c r="C308" s="750"/>
      <c r="D308" s="751"/>
      <c r="E308" s="93"/>
      <c r="F308" s="93"/>
      <c r="G308" s="93"/>
      <c r="H308" s="143"/>
      <c r="I308" s="84">
        <f>+I309</f>
        <v>39888.400000000001</v>
      </c>
    </row>
    <row r="309" spans="1:9" s="85" customFormat="1" ht="36" customHeight="1">
      <c r="A309" s="524">
        <v>45211229</v>
      </c>
      <c r="B309" s="743" t="s">
        <v>530</v>
      </c>
      <c r="C309" s="743"/>
      <c r="D309" s="743"/>
      <c r="E309" s="349" t="s">
        <v>105</v>
      </c>
      <c r="F309" s="528" t="s">
        <v>110</v>
      </c>
      <c r="G309" s="350">
        <v>39888440</v>
      </c>
      <c r="H309" s="351">
        <v>1</v>
      </c>
      <c r="I309" s="348">
        <v>39888.400000000001</v>
      </c>
    </row>
    <row r="310" spans="1:9" s="85" customFormat="1" ht="20.9" customHeight="1">
      <c r="A310" s="525"/>
      <c r="B310" s="749" t="s">
        <v>112</v>
      </c>
      <c r="C310" s="750"/>
      <c r="D310" s="751"/>
      <c r="E310" s="93" t="s">
        <v>111</v>
      </c>
      <c r="F310" s="93" t="s">
        <v>111</v>
      </c>
      <c r="G310" s="93" t="s">
        <v>111</v>
      </c>
      <c r="H310" s="94"/>
      <c r="I310" s="84">
        <f>SUM(I311:I312)</f>
        <v>1037.0999999999999</v>
      </c>
    </row>
    <row r="311" spans="1:9" s="85" customFormat="1">
      <c r="A311" s="525">
        <v>71351540</v>
      </c>
      <c r="B311" s="745" t="s">
        <v>113</v>
      </c>
      <c r="C311" s="745"/>
      <c r="D311" s="745"/>
      <c r="E311" s="523" t="s">
        <v>105</v>
      </c>
      <c r="F311" s="523" t="s">
        <v>130</v>
      </c>
      <c r="G311" s="132">
        <v>797760</v>
      </c>
      <c r="H311" s="80">
        <v>1</v>
      </c>
      <c r="I311" s="84">
        <v>797.8</v>
      </c>
    </row>
    <row r="312" spans="1:9" s="85" customFormat="1">
      <c r="A312" s="525">
        <v>98111140</v>
      </c>
      <c r="B312" s="745" t="s">
        <v>114</v>
      </c>
      <c r="C312" s="745"/>
      <c r="D312" s="745"/>
      <c r="E312" s="523" t="s">
        <v>131</v>
      </c>
      <c r="F312" s="523" t="s">
        <v>130</v>
      </c>
      <c r="G312" s="158">
        <v>239330</v>
      </c>
      <c r="H312" s="81">
        <v>1</v>
      </c>
      <c r="I312" s="84">
        <v>239.3</v>
      </c>
    </row>
    <row r="313" spans="1:9" s="79" customFormat="1" ht="54.95" customHeight="1">
      <c r="A313" s="344" t="s">
        <v>499</v>
      </c>
      <c r="B313" s="744" t="s">
        <v>500</v>
      </c>
      <c r="C313" s="744"/>
      <c r="D313" s="744"/>
      <c r="E313" s="744"/>
      <c r="F313" s="744"/>
      <c r="G313" s="744"/>
      <c r="H313" s="744"/>
      <c r="I313" s="345">
        <f>+I314</f>
        <v>46982.9</v>
      </c>
    </row>
    <row r="314" spans="1:9" s="85" customFormat="1" ht="20.9" customHeight="1">
      <c r="A314" s="524"/>
      <c r="B314" s="760" t="s">
        <v>501</v>
      </c>
      <c r="C314" s="760"/>
      <c r="D314" s="760"/>
      <c r="E314" s="346"/>
      <c r="F314" s="346"/>
      <c r="G314" s="346"/>
      <c r="H314" s="347"/>
      <c r="I314" s="348">
        <f>SUM(I315:I347)</f>
        <v>46982.9</v>
      </c>
    </row>
    <row r="315" spans="1:9" s="85" customFormat="1">
      <c r="A315" s="524">
        <v>39292110</v>
      </c>
      <c r="B315" s="743" t="s">
        <v>502</v>
      </c>
      <c r="C315" s="743"/>
      <c r="D315" s="743"/>
      <c r="E315" s="349" t="s">
        <v>503</v>
      </c>
      <c r="F315" s="528" t="s">
        <v>191</v>
      </c>
      <c r="G315" s="350">
        <v>30300</v>
      </c>
      <c r="H315" s="351">
        <v>30</v>
      </c>
      <c r="I315" s="348">
        <f>+H315*G315/1000</f>
        <v>909</v>
      </c>
    </row>
    <row r="316" spans="1:9" s="85" customFormat="1">
      <c r="A316" s="524">
        <v>39292110</v>
      </c>
      <c r="B316" s="743" t="s">
        <v>502</v>
      </c>
      <c r="C316" s="743"/>
      <c r="D316" s="743"/>
      <c r="E316" s="349" t="s">
        <v>503</v>
      </c>
      <c r="F316" s="528" t="s">
        <v>191</v>
      </c>
      <c r="G316" s="350">
        <v>36000</v>
      </c>
      <c r="H316" s="351">
        <v>10</v>
      </c>
      <c r="I316" s="348">
        <f>+H316*G316/1000</f>
        <v>360</v>
      </c>
    </row>
    <row r="317" spans="1:9" s="85" customFormat="1">
      <c r="A317" s="524">
        <v>39121520</v>
      </c>
      <c r="B317" s="743" t="s">
        <v>504</v>
      </c>
      <c r="C317" s="743"/>
      <c r="D317" s="743"/>
      <c r="E317" s="349" t="s">
        <v>503</v>
      </c>
      <c r="F317" s="528" t="s">
        <v>191</v>
      </c>
      <c r="G317" s="350">
        <v>151000</v>
      </c>
      <c r="H317" s="351">
        <v>15</v>
      </c>
      <c r="I317" s="348">
        <f t="shared" ref="I317:I321" si="6">+H317*G317/1000</f>
        <v>2265</v>
      </c>
    </row>
    <row r="318" spans="1:9" s="85" customFormat="1" ht="36" customHeight="1">
      <c r="A318" s="524">
        <v>39121470</v>
      </c>
      <c r="B318" s="743" t="s">
        <v>505</v>
      </c>
      <c r="C318" s="743"/>
      <c r="D318" s="743"/>
      <c r="E318" s="349" t="s">
        <v>503</v>
      </c>
      <c r="F318" s="528" t="s">
        <v>191</v>
      </c>
      <c r="G318" s="350">
        <v>29300</v>
      </c>
      <c r="H318" s="351">
        <v>25</v>
      </c>
      <c r="I318" s="348">
        <f t="shared" si="6"/>
        <v>732.5</v>
      </c>
    </row>
    <row r="319" spans="1:9" s="85" customFormat="1" ht="36" customHeight="1">
      <c r="A319" s="524">
        <v>39121470</v>
      </c>
      <c r="B319" s="743" t="s">
        <v>505</v>
      </c>
      <c r="C319" s="743"/>
      <c r="D319" s="743"/>
      <c r="E319" s="349" t="s">
        <v>503</v>
      </c>
      <c r="F319" s="528" t="s">
        <v>191</v>
      </c>
      <c r="G319" s="350">
        <v>31000</v>
      </c>
      <c r="H319" s="351">
        <v>25</v>
      </c>
      <c r="I319" s="348">
        <f t="shared" ref="I319" si="7">+H319*G319/1000</f>
        <v>775</v>
      </c>
    </row>
    <row r="320" spans="1:9" s="85" customFormat="1" ht="19.649999999999999">
      <c r="A320" s="524">
        <v>39515410</v>
      </c>
      <c r="B320" s="743" t="s">
        <v>507</v>
      </c>
      <c r="C320" s="743"/>
      <c r="D320" s="743"/>
      <c r="E320" s="349" t="s">
        <v>503</v>
      </c>
      <c r="F320" s="349" t="s">
        <v>508</v>
      </c>
      <c r="G320" s="350">
        <v>7600</v>
      </c>
      <c r="H320" s="351">
        <v>690</v>
      </c>
      <c r="I320" s="348">
        <f t="shared" si="6"/>
        <v>5244</v>
      </c>
    </row>
    <row r="321" spans="1:9" s="85" customFormat="1">
      <c r="A321" s="524">
        <v>39121200</v>
      </c>
      <c r="B321" s="743" t="s">
        <v>509</v>
      </c>
      <c r="C321" s="743"/>
      <c r="D321" s="743"/>
      <c r="E321" s="349" t="s">
        <v>503</v>
      </c>
      <c r="F321" s="528" t="s">
        <v>191</v>
      </c>
      <c r="G321" s="350">
        <v>50200</v>
      </c>
      <c r="H321" s="351">
        <v>35</v>
      </c>
      <c r="I321" s="348">
        <f t="shared" si="6"/>
        <v>1757</v>
      </c>
    </row>
    <row r="322" spans="1:9" s="85" customFormat="1">
      <c r="A322" s="524">
        <v>39121200</v>
      </c>
      <c r="B322" s="743" t="s">
        <v>509</v>
      </c>
      <c r="C322" s="743"/>
      <c r="D322" s="743"/>
      <c r="E322" s="349" t="s">
        <v>503</v>
      </c>
      <c r="F322" s="528" t="s">
        <v>191</v>
      </c>
      <c r="G322" s="350">
        <v>45600</v>
      </c>
      <c r="H322" s="351">
        <v>15</v>
      </c>
      <c r="I322" s="348">
        <f t="shared" ref="I322" si="8">+H322*G322/1000</f>
        <v>684</v>
      </c>
    </row>
    <row r="323" spans="1:9" s="85" customFormat="1">
      <c r="A323" s="524">
        <v>39121200</v>
      </c>
      <c r="B323" s="743" t="s">
        <v>509</v>
      </c>
      <c r="C323" s="743"/>
      <c r="D323" s="743"/>
      <c r="E323" s="349" t="s">
        <v>503</v>
      </c>
      <c r="F323" s="528" t="s">
        <v>191</v>
      </c>
      <c r="G323" s="350">
        <v>47000</v>
      </c>
      <c r="H323" s="351">
        <v>30</v>
      </c>
      <c r="I323" s="348">
        <f t="shared" ref="I323" si="9">+H323*G323/1000</f>
        <v>1410</v>
      </c>
    </row>
    <row r="324" spans="1:9" s="85" customFormat="1">
      <c r="A324" s="524">
        <v>39121200</v>
      </c>
      <c r="B324" s="743" t="s">
        <v>509</v>
      </c>
      <c r="C324" s="743"/>
      <c r="D324" s="743"/>
      <c r="E324" s="349" t="s">
        <v>503</v>
      </c>
      <c r="F324" s="528" t="s">
        <v>191</v>
      </c>
      <c r="G324" s="350">
        <v>47000</v>
      </c>
      <c r="H324" s="351">
        <v>15</v>
      </c>
      <c r="I324" s="348">
        <f t="shared" ref="I324" si="10">+H324*G324/1000</f>
        <v>705</v>
      </c>
    </row>
    <row r="325" spans="1:9" s="85" customFormat="1">
      <c r="A325" s="524">
        <v>39121200</v>
      </c>
      <c r="B325" s="743" t="s">
        <v>509</v>
      </c>
      <c r="C325" s="743"/>
      <c r="D325" s="743"/>
      <c r="E325" s="349" t="s">
        <v>503</v>
      </c>
      <c r="F325" s="528" t="s">
        <v>191</v>
      </c>
      <c r="G325" s="350">
        <v>47000</v>
      </c>
      <c r="H325" s="351">
        <v>30</v>
      </c>
      <c r="I325" s="348">
        <f t="shared" ref="I325:I326" si="11">+H325*G325/1000</f>
        <v>1410</v>
      </c>
    </row>
    <row r="326" spans="1:9" s="85" customFormat="1">
      <c r="A326" s="524">
        <v>39111140</v>
      </c>
      <c r="B326" s="753" t="s">
        <v>510</v>
      </c>
      <c r="C326" s="754"/>
      <c r="D326" s="755"/>
      <c r="E326" s="349" t="s">
        <v>503</v>
      </c>
      <c r="F326" s="528" t="s">
        <v>191</v>
      </c>
      <c r="G326" s="350">
        <v>12300</v>
      </c>
      <c r="H326" s="351">
        <v>50</v>
      </c>
      <c r="I326" s="348">
        <f t="shared" si="11"/>
        <v>615</v>
      </c>
    </row>
    <row r="327" spans="1:9" s="85" customFormat="1">
      <c r="A327" s="524">
        <v>39111140</v>
      </c>
      <c r="B327" s="753" t="s">
        <v>510</v>
      </c>
      <c r="C327" s="754"/>
      <c r="D327" s="755"/>
      <c r="E327" s="349" t="s">
        <v>503</v>
      </c>
      <c r="F327" s="528" t="s">
        <v>191</v>
      </c>
      <c r="G327" s="350">
        <v>13500</v>
      </c>
      <c r="H327" s="351">
        <v>50</v>
      </c>
      <c r="I327" s="348">
        <f t="shared" ref="I327" si="12">+H327*G327/1000</f>
        <v>675</v>
      </c>
    </row>
    <row r="328" spans="1:9" s="85" customFormat="1">
      <c r="A328" s="524">
        <v>39111140</v>
      </c>
      <c r="B328" s="753" t="s">
        <v>510</v>
      </c>
      <c r="C328" s="754"/>
      <c r="D328" s="755"/>
      <c r="E328" s="349" t="s">
        <v>503</v>
      </c>
      <c r="F328" s="528" t="s">
        <v>191</v>
      </c>
      <c r="G328" s="350">
        <v>13120</v>
      </c>
      <c r="H328" s="351">
        <v>200</v>
      </c>
      <c r="I328" s="348">
        <f t="shared" ref="I328" si="13">+H328*G328/1000</f>
        <v>2624</v>
      </c>
    </row>
    <row r="329" spans="1:9" s="85" customFormat="1">
      <c r="A329" s="524">
        <v>39111140</v>
      </c>
      <c r="B329" s="753" t="s">
        <v>510</v>
      </c>
      <c r="C329" s="754"/>
      <c r="D329" s="755"/>
      <c r="E329" s="349" t="s">
        <v>503</v>
      </c>
      <c r="F329" s="528" t="s">
        <v>191</v>
      </c>
      <c r="G329" s="350">
        <v>16700</v>
      </c>
      <c r="H329" s="351">
        <v>60</v>
      </c>
      <c r="I329" s="348">
        <f t="shared" ref="I329:I330" si="14">+H329*G329/1000</f>
        <v>1002</v>
      </c>
    </row>
    <row r="330" spans="1:9" s="85" customFormat="1">
      <c r="A330" s="524">
        <v>39111320</v>
      </c>
      <c r="B330" s="753" t="s">
        <v>511</v>
      </c>
      <c r="C330" s="754"/>
      <c r="D330" s="755"/>
      <c r="E330" s="349" t="s">
        <v>503</v>
      </c>
      <c r="F330" s="528" t="s">
        <v>191</v>
      </c>
      <c r="G330" s="350">
        <v>16600</v>
      </c>
      <c r="H330" s="351">
        <v>300</v>
      </c>
      <c r="I330" s="348">
        <f t="shared" si="14"/>
        <v>4980</v>
      </c>
    </row>
    <row r="331" spans="1:9" s="85" customFormat="1">
      <c r="A331" s="524">
        <v>39141120</v>
      </c>
      <c r="B331" s="753" t="s">
        <v>513</v>
      </c>
      <c r="C331" s="754"/>
      <c r="D331" s="755"/>
      <c r="E331" s="349" t="s">
        <v>503</v>
      </c>
      <c r="F331" s="528" t="s">
        <v>191</v>
      </c>
      <c r="G331" s="350">
        <v>67000</v>
      </c>
      <c r="H331" s="351">
        <v>10</v>
      </c>
      <c r="I331" s="348">
        <f t="shared" ref="I331" si="15">+H331*G331/1000</f>
        <v>670</v>
      </c>
    </row>
    <row r="332" spans="1:9" s="85" customFormat="1">
      <c r="A332" s="524">
        <v>39141120</v>
      </c>
      <c r="B332" s="753" t="s">
        <v>513</v>
      </c>
      <c r="C332" s="754"/>
      <c r="D332" s="755"/>
      <c r="E332" s="349" t="s">
        <v>503</v>
      </c>
      <c r="F332" s="528" t="s">
        <v>191</v>
      </c>
      <c r="G332" s="350">
        <v>56700</v>
      </c>
      <c r="H332" s="351">
        <v>6</v>
      </c>
      <c r="I332" s="348">
        <f t="shared" ref="I332:I341" si="16">+H332*G332/1000</f>
        <v>340.2</v>
      </c>
    </row>
    <row r="333" spans="1:9" s="85" customFormat="1">
      <c r="A333" s="524">
        <v>39141260</v>
      </c>
      <c r="B333" s="753" t="s">
        <v>514</v>
      </c>
      <c r="C333" s="754"/>
      <c r="D333" s="755"/>
      <c r="E333" s="349" t="s">
        <v>503</v>
      </c>
      <c r="F333" s="528" t="s">
        <v>191</v>
      </c>
      <c r="G333" s="350">
        <v>35300</v>
      </c>
      <c r="H333" s="351">
        <v>12</v>
      </c>
      <c r="I333" s="348">
        <f t="shared" si="16"/>
        <v>423.6</v>
      </c>
    </row>
    <row r="334" spans="1:9" s="85" customFormat="1">
      <c r="A334" s="524">
        <v>39132220</v>
      </c>
      <c r="B334" s="753" t="s">
        <v>515</v>
      </c>
      <c r="C334" s="754"/>
      <c r="D334" s="755"/>
      <c r="E334" s="349" t="s">
        <v>503</v>
      </c>
      <c r="F334" s="528" t="s">
        <v>191</v>
      </c>
      <c r="G334" s="350">
        <v>26400</v>
      </c>
      <c r="H334" s="351">
        <v>30</v>
      </c>
      <c r="I334" s="348">
        <f t="shared" si="16"/>
        <v>792</v>
      </c>
    </row>
    <row r="335" spans="1:9" s="85" customFormat="1">
      <c r="A335" s="524">
        <v>30192170</v>
      </c>
      <c r="B335" s="753" t="s">
        <v>516</v>
      </c>
      <c r="C335" s="754"/>
      <c r="D335" s="755"/>
      <c r="E335" s="349" t="s">
        <v>503</v>
      </c>
      <c r="F335" s="528" t="s">
        <v>191</v>
      </c>
      <c r="G335" s="350">
        <v>16000</v>
      </c>
      <c r="H335" s="351">
        <v>30</v>
      </c>
      <c r="I335" s="348">
        <f t="shared" si="16"/>
        <v>480</v>
      </c>
    </row>
    <row r="336" spans="1:9" s="85" customFormat="1">
      <c r="A336" s="524">
        <v>38651200</v>
      </c>
      <c r="B336" s="753" t="s">
        <v>517</v>
      </c>
      <c r="C336" s="754"/>
      <c r="D336" s="755"/>
      <c r="E336" s="349" t="s">
        <v>503</v>
      </c>
      <c r="F336" s="528" t="s">
        <v>191</v>
      </c>
      <c r="G336" s="350">
        <v>288000</v>
      </c>
      <c r="H336" s="351">
        <v>2</v>
      </c>
      <c r="I336" s="348">
        <f t="shared" si="16"/>
        <v>576</v>
      </c>
    </row>
    <row r="337" spans="1:9" s="85" customFormat="1">
      <c r="A337" s="524">
        <v>38651200</v>
      </c>
      <c r="B337" s="753" t="s">
        <v>517</v>
      </c>
      <c r="C337" s="754"/>
      <c r="D337" s="755"/>
      <c r="E337" s="349" t="s">
        <v>503</v>
      </c>
      <c r="F337" s="528" t="s">
        <v>191</v>
      </c>
      <c r="G337" s="350">
        <v>433000</v>
      </c>
      <c r="H337" s="351">
        <v>1</v>
      </c>
      <c r="I337" s="348">
        <f t="shared" ref="I337" si="17">+H337*G337/1000</f>
        <v>433</v>
      </c>
    </row>
    <row r="338" spans="1:9" s="85" customFormat="1" ht="36.549999999999997" customHeight="1">
      <c r="A338" s="524">
        <v>30239130</v>
      </c>
      <c r="B338" s="753" t="s">
        <v>518</v>
      </c>
      <c r="C338" s="754"/>
      <c r="D338" s="755"/>
      <c r="E338" s="349" t="s">
        <v>503</v>
      </c>
      <c r="F338" s="528" t="s">
        <v>191</v>
      </c>
      <c r="G338" s="350">
        <v>162000</v>
      </c>
      <c r="H338" s="351">
        <v>3</v>
      </c>
      <c r="I338" s="348">
        <f t="shared" si="16"/>
        <v>486</v>
      </c>
    </row>
    <row r="339" spans="1:9" s="85" customFormat="1" ht="36.549999999999997" customHeight="1">
      <c r="A339" s="524">
        <v>44112610</v>
      </c>
      <c r="B339" s="753" t="s">
        <v>519</v>
      </c>
      <c r="C339" s="754"/>
      <c r="D339" s="755"/>
      <c r="E339" s="349" t="s">
        <v>503</v>
      </c>
      <c r="F339" s="528" t="s">
        <v>191</v>
      </c>
      <c r="G339" s="350">
        <v>13400000</v>
      </c>
      <c r="H339" s="351">
        <v>1</v>
      </c>
      <c r="I339" s="348">
        <f t="shared" si="16"/>
        <v>13400</v>
      </c>
    </row>
    <row r="340" spans="1:9" s="85" customFormat="1">
      <c r="A340" s="524">
        <v>44481300</v>
      </c>
      <c r="B340" s="753" t="s">
        <v>520</v>
      </c>
      <c r="C340" s="754"/>
      <c r="D340" s="755"/>
      <c r="E340" s="349" t="s">
        <v>352</v>
      </c>
      <c r="F340" s="528" t="s">
        <v>295</v>
      </c>
      <c r="G340" s="350">
        <v>70800</v>
      </c>
      <c r="H340" s="351">
        <v>2</v>
      </c>
      <c r="I340" s="348">
        <f t="shared" si="16"/>
        <v>141.6</v>
      </c>
    </row>
    <row r="341" spans="1:9" s="85" customFormat="1">
      <c r="A341" s="524">
        <v>35111130</v>
      </c>
      <c r="B341" s="753" t="s">
        <v>521</v>
      </c>
      <c r="C341" s="754"/>
      <c r="D341" s="755"/>
      <c r="E341" s="349" t="s">
        <v>503</v>
      </c>
      <c r="F341" s="528" t="s">
        <v>191</v>
      </c>
      <c r="G341" s="350">
        <v>16300</v>
      </c>
      <c r="H341" s="351">
        <v>10</v>
      </c>
      <c r="I341" s="348">
        <f t="shared" si="16"/>
        <v>163</v>
      </c>
    </row>
    <row r="342" spans="1:9" s="85" customFormat="1" ht="18" customHeight="1">
      <c r="A342" s="524">
        <v>37421153</v>
      </c>
      <c r="B342" s="753" t="s">
        <v>512</v>
      </c>
      <c r="C342" s="754"/>
      <c r="D342" s="755"/>
      <c r="E342" s="349" t="s">
        <v>503</v>
      </c>
      <c r="F342" s="528" t="s">
        <v>191</v>
      </c>
      <c r="G342" s="350">
        <v>49500</v>
      </c>
      <c r="H342" s="351">
        <v>6</v>
      </c>
      <c r="I342" s="348">
        <f t="shared" ref="I342:I344" si="18">+H342*G342/1000</f>
        <v>297</v>
      </c>
    </row>
    <row r="343" spans="1:9" s="85" customFormat="1" ht="36.549999999999997" customHeight="1">
      <c r="A343" s="524">
        <v>37421240</v>
      </c>
      <c r="B343" s="753" t="s">
        <v>522</v>
      </c>
      <c r="C343" s="754"/>
      <c r="D343" s="755"/>
      <c r="E343" s="349" t="s">
        <v>352</v>
      </c>
      <c r="F343" s="528" t="s">
        <v>252</v>
      </c>
      <c r="G343" s="350">
        <v>93000</v>
      </c>
      <c r="H343" s="351">
        <v>1</v>
      </c>
      <c r="I343" s="348">
        <f t="shared" si="18"/>
        <v>93</v>
      </c>
    </row>
    <row r="344" spans="1:9" s="85" customFormat="1" ht="18" customHeight="1">
      <c r="A344" s="524">
        <v>37421190</v>
      </c>
      <c r="B344" s="753" t="s">
        <v>523</v>
      </c>
      <c r="C344" s="754"/>
      <c r="D344" s="755"/>
      <c r="E344" s="349" t="s">
        <v>292</v>
      </c>
      <c r="F344" s="528" t="s">
        <v>252</v>
      </c>
      <c r="G344" s="350">
        <v>85000</v>
      </c>
      <c r="H344" s="351">
        <v>1</v>
      </c>
      <c r="I344" s="348">
        <f t="shared" si="18"/>
        <v>85</v>
      </c>
    </row>
    <row r="345" spans="1:9" s="85" customFormat="1" ht="18" customHeight="1">
      <c r="A345" s="524">
        <v>37451411</v>
      </c>
      <c r="B345" s="753" t="s">
        <v>524</v>
      </c>
      <c r="C345" s="754"/>
      <c r="D345" s="755"/>
      <c r="E345" s="349" t="s">
        <v>352</v>
      </c>
      <c r="F345" s="528" t="s">
        <v>252</v>
      </c>
      <c r="G345" s="350">
        <v>60000</v>
      </c>
      <c r="H345" s="351">
        <v>2</v>
      </c>
      <c r="I345" s="348">
        <f t="shared" ref="I345:I347" si="19">+H345*G345/1000</f>
        <v>120</v>
      </c>
    </row>
    <row r="346" spans="1:9" s="85" customFormat="1" ht="18" customHeight="1">
      <c r="A346" s="524">
        <v>37431282</v>
      </c>
      <c r="B346" s="753" t="s">
        <v>525</v>
      </c>
      <c r="C346" s="754"/>
      <c r="D346" s="755"/>
      <c r="E346" s="349" t="s">
        <v>292</v>
      </c>
      <c r="F346" s="528" t="s">
        <v>295</v>
      </c>
      <c r="G346" s="350">
        <v>165000</v>
      </c>
      <c r="H346" s="351">
        <v>1</v>
      </c>
      <c r="I346" s="348">
        <f t="shared" si="19"/>
        <v>165</v>
      </c>
    </row>
    <row r="347" spans="1:9" s="85" customFormat="1" ht="18" customHeight="1">
      <c r="A347" s="524">
        <v>42961113</v>
      </c>
      <c r="B347" s="753" t="s">
        <v>720</v>
      </c>
      <c r="C347" s="754"/>
      <c r="D347" s="755"/>
      <c r="E347" s="349" t="s">
        <v>352</v>
      </c>
      <c r="F347" s="528" t="s">
        <v>295</v>
      </c>
      <c r="G347" s="350">
        <v>2170000</v>
      </c>
      <c r="H347" s="351">
        <v>1</v>
      </c>
      <c r="I347" s="348">
        <f t="shared" si="19"/>
        <v>2170</v>
      </c>
    </row>
  </sheetData>
  <mergeCells count="346">
    <mergeCell ref="D162:H162"/>
    <mergeCell ref="B164:D164"/>
    <mergeCell ref="B165:D165"/>
    <mergeCell ref="B124:H124"/>
    <mergeCell ref="B163:H163"/>
    <mergeCell ref="B166:D166"/>
    <mergeCell ref="B167:D167"/>
    <mergeCell ref="B168:D168"/>
    <mergeCell ref="B176:H176"/>
    <mergeCell ref="B153:D153"/>
    <mergeCell ref="B154:D154"/>
    <mergeCell ref="B151:D151"/>
    <mergeCell ref="B155:D155"/>
    <mergeCell ref="B156:D156"/>
    <mergeCell ref="D127:H127"/>
    <mergeCell ref="B128:H128"/>
    <mergeCell ref="B129:D129"/>
    <mergeCell ref="B130:D130"/>
    <mergeCell ref="B131:D131"/>
    <mergeCell ref="B132:D132"/>
    <mergeCell ref="B133:D133"/>
    <mergeCell ref="B134:D134"/>
    <mergeCell ref="B135:D135"/>
    <mergeCell ref="B136:D136"/>
    <mergeCell ref="B113:H113"/>
    <mergeCell ref="B114:D114"/>
    <mergeCell ref="B116:D116"/>
    <mergeCell ref="B115:D115"/>
    <mergeCell ref="D147:H147"/>
    <mergeCell ref="B149:D149"/>
    <mergeCell ref="B148:H148"/>
    <mergeCell ref="B150:D150"/>
    <mergeCell ref="B152:D152"/>
    <mergeCell ref="B146:D146"/>
    <mergeCell ref="D123:H123"/>
    <mergeCell ref="B125:D125"/>
    <mergeCell ref="B126:D126"/>
    <mergeCell ref="B137:D137"/>
    <mergeCell ref="B138:D138"/>
    <mergeCell ref="B139:D139"/>
    <mergeCell ref="B140:D140"/>
    <mergeCell ref="B141:D141"/>
    <mergeCell ref="B142:D142"/>
    <mergeCell ref="B143:D143"/>
    <mergeCell ref="B144:D144"/>
    <mergeCell ref="B145:D145"/>
    <mergeCell ref="B266:D266"/>
    <mergeCell ref="B210:H210"/>
    <mergeCell ref="B211:D211"/>
    <mergeCell ref="B215:D215"/>
    <mergeCell ref="B216:D216"/>
    <mergeCell ref="B217:D217"/>
    <mergeCell ref="B223:D223"/>
    <mergeCell ref="B226:D226"/>
    <mergeCell ref="B237:D237"/>
    <mergeCell ref="B218:D218"/>
    <mergeCell ref="B219:D219"/>
    <mergeCell ref="B220:D220"/>
    <mergeCell ref="B214:D214"/>
    <mergeCell ref="B221:D221"/>
    <mergeCell ref="B222:D222"/>
    <mergeCell ref="B228:D228"/>
    <mergeCell ref="B229:D229"/>
    <mergeCell ref="B230:D230"/>
    <mergeCell ref="B231:D231"/>
    <mergeCell ref="B232:D232"/>
    <mergeCell ref="B250:H250"/>
    <mergeCell ref="B251:D251"/>
    <mergeCell ref="B252:D252"/>
    <mergeCell ref="B253:D253"/>
    <mergeCell ref="H1:I1"/>
    <mergeCell ref="A10:H10"/>
    <mergeCell ref="B121:D121"/>
    <mergeCell ref="D112:H112"/>
    <mergeCell ref="B117:H117"/>
    <mergeCell ref="B120:D120"/>
    <mergeCell ref="B7:D8"/>
    <mergeCell ref="B9:D9"/>
    <mergeCell ref="A5:I6"/>
    <mergeCell ref="A7:A8"/>
    <mergeCell ref="E7:E8"/>
    <mergeCell ref="B118:D118"/>
    <mergeCell ref="B119:D119"/>
    <mergeCell ref="H7:I7"/>
    <mergeCell ref="F7:F8"/>
    <mergeCell ref="G7:G8"/>
    <mergeCell ref="B21:D21"/>
    <mergeCell ref="D11:H11"/>
    <mergeCell ref="B16:D16"/>
    <mergeCell ref="B17:D17"/>
    <mergeCell ref="B18:D18"/>
    <mergeCell ref="B19:D19"/>
    <mergeCell ref="B22:D22"/>
    <mergeCell ref="B23:D23"/>
    <mergeCell ref="B247:D247"/>
    <mergeCell ref="B249:D249"/>
    <mergeCell ref="B240:D240"/>
    <mergeCell ref="B241:D241"/>
    <mergeCell ref="B242:D242"/>
    <mergeCell ref="B243:D243"/>
    <mergeCell ref="B244:D244"/>
    <mergeCell ref="B245:D245"/>
    <mergeCell ref="B213:D213"/>
    <mergeCell ref="B238:D238"/>
    <mergeCell ref="B239:D239"/>
    <mergeCell ref="B246:H246"/>
    <mergeCell ref="B248:D248"/>
    <mergeCell ref="H2:I2"/>
    <mergeCell ref="H3:I3"/>
    <mergeCell ref="B224:D224"/>
    <mergeCell ref="B225:D225"/>
    <mergeCell ref="B235:D235"/>
    <mergeCell ref="B236:D236"/>
    <mergeCell ref="B254:D254"/>
    <mergeCell ref="B175:D175"/>
    <mergeCell ref="D157:H157"/>
    <mergeCell ref="B122:D122"/>
    <mergeCell ref="A190:H190"/>
    <mergeCell ref="B12:H12"/>
    <mergeCell ref="B13:D13"/>
    <mergeCell ref="B14:D14"/>
    <mergeCell ref="B15:D15"/>
    <mergeCell ref="D169:H169"/>
    <mergeCell ref="B170:H170"/>
    <mergeCell ref="B171:D171"/>
    <mergeCell ref="B173:D173"/>
    <mergeCell ref="B172:D172"/>
    <mergeCell ref="B159:D159"/>
    <mergeCell ref="B182:H182"/>
    <mergeCell ref="B183:D183"/>
    <mergeCell ref="B184:D184"/>
    <mergeCell ref="B286:D286"/>
    <mergeCell ref="B283:D283"/>
    <mergeCell ref="D191:H191"/>
    <mergeCell ref="B282:D282"/>
    <mergeCell ref="B284:D284"/>
    <mergeCell ref="B285:D285"/>
    <mergeCell ref="B277:H277"/>
    <mergeCell ref="B278:D278"/>
    <mergeCell ref="B280:D280"/>
    <mergeCell ref="B281:D281"/>
    <mergeCell ref="B192:H192"/>
    <mergeCell ref="B193:D193"/>
    <mergeCell ref="B194:D194"/>
    <mergeCell ref="B195:D195"/>
    <mergeCell ref="B196:D196"/>
    <mergeCell ref="B197:D197"/>
    <mergeCell ref="B279:D279"/>
    <mergeCell ref="B265:D265"/>
    <mergeCell ref="B267:D267"/>
    <mergeCell ref="B262:D262"/>
    <mergeCell ref="B263:D263"/>
    <mergeCell ref="B271:D271"/>
    <mergeCell ref="B272:D272"/>
    <mergeCell ref="B274:D274"/>
    <mergeCell ref="B185:D185"/>
    <mergeCell ref="B186:D186"/>
    <mergeCell ref="B187:D187"/>
    <mergeCell ref="B227:D227"/>
    <mergeCell ref="B174:D174"/>
    <mergeCell ref="B204:H204"/>
    <mergeCell ref="B205:D205"/>
    <mergeCell ref="B206:D206"/>
    <mergeCell ref="B207:D207"/>
    <mergeCell ref="B208:D208"/>
    <mergeCell ref="B209:D209"/>
    <mergeCell ref="B212:D212"/>
    <mergeCell ref="B177:D177"/>
    <mergeCell ref="B179:D179"/>
    <mergeCell ref="B180:D180"/>
    <mergeCell ref="B181:D181"/>
    <mergeCell ref="B178:D178"/>
    <mergeCell ref="B158:H158"/>
    <mergeCell ref="B36:D36"/>
    <mergeCell ref="B37:D37"/>
    <mergeCell ref="B38:D38"/>
    <mergeCell ref="B39:D39"/>
    <mergeCell ref="B31:D31"/>
    <mergeCell ref="B32:D32"/>
    <mergeCell ref="B33:D33"/>
    <mergeCell ref="B47:D47"/>
    <mergeCell ref="B50:D50"/>
    <mergeCell ref="B59:D59"/>
    <mergeCell ref="B60:D60"/>
    <mergeCell ref="B61:D61"/>
    <mergeCell ref="B35:D35"/>
    <mergeCell ref="B34:D34"/>
    <mergeCell ref="B57:D57"/>
    <mergeCell ref="B58:D58"/>
    <mergeCell ref="B74:D74"/>
    <mergeCell ref="B75:D75"/>
    <mergeCell ref="B67:D67"/>
    <mergeCell ref="B68:D68"/>
    <mergeCell ref="B69:D69"/>
    <mergeCell ref="B70:D70"/>
    <mergeCell ref="B71:D71"/>
    <mergeCell ref="B303:D303"/>
    <mergeCell ref="B300:D300"/>
    <mergeCell ref="B299:D299"/>
    <mergeCell ref="B301:D301"/>
    <mergeCell ref="B302:D302"/>
    <mergeCell ref="B287:D287"/>
    <mergeCell ref="B289:D289"/>
    <mergeCell ref="B290:D290"/>
    <mergeCell ref="B291:D291"/>
    <mergeCell ref="B293:D293"/>
    <mergeCell ref="B294:D294"/>
    <mergeCell ref="B297:D297"/>
    <mergeCell ref="B298:D298"/>
    <mergeCell ref="B296:D296"/>
    <mergeCell ref="B288:D288"/>
    <mergeCell ref="B295:D295"/>
    <mergeCell ref="B292:D292"/>
    <mergeCell ref="B20:D20"/>
    <mergeCell ref="B44:D44"/>
    <mergeCell ref="B41:D41"/>
    <mergeCell ref="B43:D43"/>
    <mergeCell ref="B45:D45"/>
    <mergeCell ref="B55:D55"/>
    <mergeCell ref="B56:D56"/>
    <mergeCell ref="B24:D24"/>
    <mergeCell ref="B25:D25"/>
    <mergeCell ref="B26:D26"/>
    <mergeCell ref="B27:D27"/>
    <mergeCell ref="B28:D28"/>
    <mergeCell ref="B29:D29"/>
    <mergeCell ref="B30:D30"/>
    <mergeCell ref="B51:D51"/>
    <mergeCell ref="B54:D54"/>
    <mergeCell ref="B48:D48"/>
    <mergeCell ref="B49:D49"/>
    <mergeCell ref="B46:D46"/>
    <mergeCell ref="B40:D40"/>
    <mergeCell ref="B42:D42"/>
    <mergeCell ref="B52:D52"/>
    <mergeCell ref="B53:D53"/>
    <mergeCell ref="B62:D62"/>
    <mergeCell ref="B63:D63"/>
    <mergeCell ref="B64:D64"/>
    <mergeCell ref="B65:D65"/>
    <mergeCell ref="B66:D66"/>
    <mergeCell ref="B72:D72"/>
    <mergeCell ref="B73:D73"/>
    <mergeCell ref="B84:D84"/>
    <mergeCell ref="B85:D85"/>
    <mergeCell ref="B96:D96"/>
    <mergeCell ref="B97:D97"/>
    <mergeCell ref="B81:D81"/>
    <mergeCell ref="B78:D78"/>
    <mergeCell ref="B94:D94"/>
    <mergeCell ref="B95:D95"/>
    <mergeCell ref="B90:D90"/>
    <mergeCell ref="B91:D91"/>
    <mergeCell ref="B92:D92"/>
    <mergeCell ref="B93:D93"/>
    <mergeCell ref="B103:D103"/>
    <mergeCell ref="B106:D106"/>
    <mergeCell ref="B105:D105"/>
    <mergeCell ref="B104:D104"/>
    <mergeCell ref="B79:D79"/>
    <mergeCell ref="B110:D110"/>
    <mergeCell ref="B111:D111"/>
    <mergeCell ref="B109:D109"/>
    <mergeCell ref="B76:D76"/>
    <mergeCell ref="B98:D98"/>
    <mergeCell ref="B99:D99"/>
    <mergeCell ref="B100:D100"/>
    <mergeCell ref="B101:D101"/>
    <mergeCell ref="B107:D107"/>
    <mergeCell ref="B108:D108"/>
    <mergeCell ref="B102:D102"/>
    <mergeCell ref="B77:D77"/>
    <mergeCell ref="B86:D86"/>
    <mergeCell ref="B87:D87"/>
    <mergeCell ref="B88:D88"/>
    <mergeCell ref="B89:D89"/>
    <mergeCell ref="B80:D80"/>
    <mergeCell ref="B82:D82"/>
    <mergeCell ref="B83:D83"/>
    <mergeCell ref="A305:H305"/>
    <mergeCell ref="B313:H313"/>
    <mergeCell ref="B314:D314"/>
    <mergeCell ref="B315:D315"/>
    <mergeCell ref="B317:D317"/>
    <mergeCell ref="B318:D318"/>
    <mergeCell ref="B320:D320"/>
    <mergeCell ref="B319:D319"/>
    <mergeCell ref="B321:D321"/>
    <mergeCell ref="B338:D338"/>
    <mergeCell ref="B322:D322"/>
    <mergeCell ref="B323:D323"/>
    <mergeCell ref="B324:D324"/>
    <mergeCell ref="B325:D325"/>
    <mergeCell ref="B316:D316"/>
    <mergeCell ref="B326:D326"/>
    <mergeCell ref="B327:D327"/>
    <mergeCell ref="B328:D328"/>
    <mergeCell ref="B329:D329"/>
    <mergeCell ref="B347:D347"/>
    <mergeCell ref="D306:H306"/>
    <mergeCell ref="B307:H307"/>
    <mergeCell ref="B312:D312"/>
    <mergeCell ref="B311:D311"/>
    <mergeCell ref="B310:D310"/>
    <mergeCell ref="B308:D308"/>
    <mergeCell ref="B309:D309"/>
    <mergeCell ref="B339:D339"/>
    <mergeCell ref="B340:D340"/>
    <mergeCell ref="B343:D343"/>
    <mergeCell ref="B341:D341"/>
    <mergeCell ref="B344:D344"/>
    <mergeCell ref="B345:D345"/>
    <mergeCell ref="B346:D346"/>
    <mergeCell ref="B337:D337"/>
    <mergeCell ref="B330:D330"/>
    <mergeCell ref="B342:D342"/>
    <mergeCell ref="B331:D331"/>
    <mergeCell ref="B332:D332"/>
    <mergeCell ref="B333:D333"/>
    <mergeCell ref="B334:D334"/>
    <mergeCell ref="B335:D335"/>
    <mergeCell ref="B336:D336"/>
    <mergeCell ref="B160:D160"/>
    <mergeCell ref="B161:D161"/>
    <mergeCell ref="B273:D273"/>
    <mergeCell ref="B275:D275"/>
    <mergeCell ref="B276:D276"/>
    <mergeCell ref="B198:H198"/>
    <mergeCell ref="B199:D199"/>
    <mergeCell ref="B200:D200"/>
    <mergeCell ref="B201:D201"/>
    <mergeCell ref="B202:D202"/>
    <mergeCell ref="B203:D203"/>
    <mergeCell ref="B256:H256"/>
    <mergeCell ref="B257:D257"/>
    <mergeCell ref="B258:D258"/>
    <mergeCell ref="B268:H268"/>
    <mergeCell ref="B269:D269"/>
    <mergeCell ref="B270:D270"/>
    <mergeCell ref="B259:H259"/>
    <mergeCell ref="B260:D260"/>
    <mergeCell ref="B261:D261"/>
    <mergeCell ref="B264:D264"/>
    <mergeCell ref="B233:D233"/>
    <mergeCell ref="B234:D234"/>
    <mergeCell ref="B255:D255"/>
  </mergeCells>
  <pageMargins left="0.25" right="0.25" top="0.75" bottom="0.75" header="0.3" footer="0.3"/>
  <pageSetup paperSize="9" scale="79" fitToHeight="0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:D15"/>
  <sheetViews>
    <sheetView zoomScale="77" zoomScaleNormal="77" workbookViewId="0">
      <selection activeCell="C15" sqref="C15"/>
    </sheetView>
  </sheetViews>
  <sheetFormatPr defaultColWidth="9.09765625" defaultRowHeight="18"/>
  <cols>
    <col min="1" max="1" width="9.296875" style="7" customWidth="1"/>
    <col min="2" max="2" width="58.59765625" style="331" customWidth="1"/>
    <col min="3" max="3" width="31.09765625" style="8" customWidth="1"/>
    <col min="4" max="4" width="22" style="331" customWidth="1"/>
    <col min="5" max="6" width="9.09765625" style="331"/>
    <col min="7" max="7" width="15.59765625" style="331" customWidth="1"/>
    <col min="8" max="16384" width="9.09765625" style="331"/>
  </cols>
  <sheetData>
    <row r="1" spans="1:4" s="326" customFormat="1" ht="37.5" customHeight="1">
      <c r="C1" s="327" t="s">
        <v>446</v>
      </c>
    </row>
    <row r="2" spans="1:4" s="328" customFormat="1" ht="17.45" customHeight="1">
      <c r="C2" s="329" t="s">
        <v>238</v>
      </c>
      <c r="D2" s="330"/>
    </row>
    <row r="3" spans="1:4" s="328" customFormat="1" ht="17.45" customHeight="1">
      <c r="C3" s="329" t="s">
        <v>9</v>
      </c>
      <c r="D3" s="330"/>
    </row>
    <row r="4" spans="1:4" s="328" customFormat="1"/>
    <row r="5" spans="1:4" ht="17.45" customHeight="1">
      <c r="A5" s="782"/>
      <c r="B5" s="782"/>
      <c r="C5" s="782"/>
    </row>
    <row r="6" spans="1:4" ht="58.4" customHeight="1">
      <c r="A6" s="784" t="s">
        <v>494</v>
      </c>
      <c r="B6" s="784"/>
      <c r="C6" s="784"/>
    </row>
    <row r="7" spans="1:4" ht="17.45" customHeight="1">
      <c r="A7" s="284"/>
      <c r="B7" s="783" t="s">
        <v>134</v>
      </c>
      <c r="C7" s="783"/>
    </row>
    <row r="8" spans="1:4" s="7" customFormat="1" ht="76.400000000000006" customHeight="1">
      <c r="A8" s="332"/>
      <c r="B8" s="781" t="s">
        <v>228</v>
      </c>
      <c r="C8" s="62" t="s">
        <v>44</v>
      </c>
    </row>
    <row r="9" spans="1:4" s="7" customFormat="1" ht="54.45" customHeight="1">
      <c r="A9" s="289"/>
      <c r="B9" s="668"/>
      <c r="C9" s="63" t="s">
        <v>135</v>
      </c>
    </row>
    <row r="10" spans="1:4" s="7" customFormat="1" ht="30.95" customHeight="1">
      <c r="A10" s="289"/>
      <c r="B10" s="292" t="s">
        <v>82</v>
      </c>
      <c r="C10" s="64">
        <f>+C12</f>
        <v>-59827</v>
      </c>
    </row>
    <row r="11" spans="1:4">
      <c r="A11" s="289"/>
      <c r="B11" s="292" t="s">
        <v>83</v>
      </c>
      <c r="C11" s="276"/>
    </row>
    <row r="12" spans="1:4" s="7" customFormat="1" ht="32.75">
      <c r="A12" s="333">
        <v>6</v>
      </c>
      <c r="B12" s="334" t="s">
        <v>227</v>
      </c>
      <c r="C12" s="64">
        <f>SUM(C14:C15)</f>
        <v>-59827</v>
      </c>
    </row>
    <row r="13" spans="1:4" s="7" customFormat="1">
      <c r="A13" s="2"/>
      <c r="B13" s="2" t="s">
        <v>84</v>
      </c>
      <c r="C13" s="4"/>
    </row>
    <row r="14" spans="1:4" s="336" customFormat="1" ht="36">
      <c r="A14" s="65">
        <v>6.3</v>
      </c>
      <c r="B14" s="66" t="s">
        <v>284</v>
      </c>
      <c r="C14" s="67">
        <f>-'Հավելված N 3'!E67</f>
        <v>-43600</v>
      </c>
      <c r="D14" s="335"/>
    </row>
    <row r="15" spans="1:4" s="336" customFormat="1" ht="36">
      <c r="A15" s="65">
        <v>6.8</v>
      </c>
      <c r="B15" s="66" t="s">
        <v>495</v>
      </c>
      <c r="C15" s="67">
        <f>-'Հավելված N 3'!E163</f>
        <v>-16227</v>
      </c>
      <c r="D15" s="335"/>
    </row>
  </sheetData>
  <mergeCells count="4">
    <mergeCell ref="B8:B9"/>
    <mergeCell ref="A5:C5"/>
    <mergeCell ref="B7:C7"/>
    <mergeCell ref="A6:C6"/>
  </mergeCells>
  <pageMargins left="0.7" right="0.7" top="0.75" bottom="0.75" header="0.3" footer="0.3"/>
  <pageSetup paperSize="9" orientation="portrait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:P123"/>
  <sheetViews>
    <sheetView topLeftCell="A2" zoomScale="70" zoomScaleNormal="70" zoomScaleSheetLayoutView="100" workbookViewId="0">
      <selection activeCell="I41" sqref="I41"/>
    </sheetView>
  </sheetViews>
  <sheetFormatPr defaultColWidth="9.09765625" defaultRowHeight="18"/>
  <cols>
    <col min="1" max="3" width="8.8984375" style="6" customWidth="1"/>
    <col min="4" max="4" width="10.296875" style="6" customWidth="1"/>
    <col min="5" max="5" width="14.59765625" style="6" customWidth="1"/>
    <col min="6" max="6" width="62.09765625" style="6" customWidth="1"/>
    <col min="7" max="8" width="21" style="6" customWidth="1"/>
    <col min="9" max="9" width="40.09765625" style="6" customWidth="1"/>
    <col min="10" max="10" width="49.8984375" style="6" customWidth="1"/>
    <col min="11" max="11" width="14.296875" style="6" customWidth="1"/>
    <col min="12" max="16384" width="9.09765625" style="6"/>
  </cols>
  <sheetData>
    <row r="1" spans="1:9" ht="37.950000000000003" customHeight="1">
      <c r="G1" s="685" t="s">
        <v>447</v>
      </c>
      <c r="H1" s="685"/>
    </row>
    <row r="2" spans="1:9" ht="17.45" customHeight="1">
      <c r="G2" s="278"/>
      <c r="H2" s="278" t="s">
        <v>238</v>
      </c>
    </row>
    <row r="3" spans="1:9" ht="17.45" customHeight="1">
      <c r="G3" s="278"/>
      <c r="H3" s="278" t="s">
        <v>9</v>
      </c>
    </row>
    <row r="6" spans="1:9" ht="52.5" customHeight="1">
      <c r="A6" s="690" t="s">
        <v>234</v>
      </c>
      <c r="B6" s="690"/>
      <c r="C6" s="690"/>
      <c r="D6" s="690"/>
      <c r="E6" s="690"/>
      <c r="F6" s="690"/>
      <c r="G6" s="690"/>
      <c r="H6" s="690"/>
    </row>
    <row r="8" spans="1:9">
      <c r="G8" s="10"/>
      <c r="H8" s="10"/>
    </row>
    <row r="9" spans="1:9" s="10" customFormat="1">
      <c r="H9" s="272" t="s">
        <v>30</v>
      </c>
    </row>
    <row r="10" spans="1:9" s="105" customFormat="1" ht="76.95" customHeight="1">
      <c r="A10" s="641" t="s">
        <v>31</v>
      </c>
      <c r="B10" s="641"/>
      <c r="C10" s="641"/>
      <c r="D10" s="641" t="s">
        <v>14</v>
      </c>
      <c r="E10" s="641"/>
      <c r="F10" s="641" t="s">
        <v>21</v>
      </c>
      <c r="G10" s="591" t="s">
        <v>182</v>
      </c>
      <c r="H10" s="592"/>
    </row>
    <row r="11" spans="1:9" s="105" customFormat="1">
      <c r="A11" s="274" t="s">
        <v>183</v>
      </c>
      <c r="B11" s="274" t="s">
        <v>184</v>
      </c>
      <c r="C11" s="274" t="s">
        <v>32</v>
      </c>
      <c r="D11" s="274" t="s">
        <v>18</v>
      </c>
      <c r="E11" s="274" t="s">
        <v>71</v>
      </c>
      <c r="F11" s="641"/>
      <c r="G11" s="274" t="s">
        <v>16</v>
      </c>
      <c r="H11" s="274" t="s">
        <v>17</v>
      </c>
    </row>
    <row r="12" spans="1:9" s="105" customFormat="1" ht="34.950000000000003" customHeight="1">
      <c r="A12" s="279"/>
      <c r="B12" s="279"/>
      <c r="C12" s="279"/>
      <c r="D12" s="274"/>
      <c r="E12" s="274"/>
      <c r="F12" s="273" t="s">
        <v>29</v>
      </c>
      <c r="G12" s="9">
        <f>+G34+G14</f>
        <v>0</v>
      </c>
      <c r="H12" s="9">
        <f>+H34+H14</f>
        <v>0</v>
      </c>
      <c r="I12" s="177"/>
    </row>
    <row r="13" spans="1:9" s="105" customFormat="1">
      <c r="A13" s="279"/>
      <c r="B13" s="279"/>
      <c r="C13" s="279"/>
      <c r="D13" s="274"/>
      <c r="E13" s="274"/>
      <c r="F13" s="279" t="s">
        <v>53</v>
      </c>
      <c r="G13" s="9"/>
      <c r="H13" s="9"/>
    </row>
    <row r="14" spans="1:9" s="105" customFormat="1" ht="34.950000000000003" customHeight="1">
      <c r="A14" s="279"/>
      <c r="B14" s="279"/>
      <c r="C14" s="279"/>
      <c r="D14" s="118"/>
      <c r="E14" s="118"/>
      <c r="F14" s="273" t="s">
        <v>137</v>
      </c>
      <c r="G14" s="83">
        <f t="shared" ref="G14:H14" si="0">+G15</f>
        <v>-600540.5</v>
      </c>
      <c r="H14" s="83">
        <f t="shared" si="0"/>
        <v>-1073197.0819999999</v>
      </c>
    </row>
    <row r="15" spans="1:9" s="10" customFormat="1" ht="33.85">
      <c r="A15" s="629" t="s">
        <v>91</v>
      </c>
      <c r="B15" s="629"/>
      <c r="C15" s="629"/>
      <c r="D15" s="629"/>
      <c r="E15" s="629"/>
      <c r="F15" s="125" t="s">
        <v>33</v>
      </c>
      <c r="G15" s="9">
        <f t="shared" ref="G15:H15" si="1">+G17</f>
        <v>-600540.5</v>
      </c>
      <c r="H15" s="9">
        <f t="shared" si="1"/>
        <v>-1073197.0819999999</v>
      </c>
    </row>
    <row r="16" spans="1:9" s="10" customFormat="1">
      <c r="A16" s="629"/>
      <c r="B16" s="629"/>
      <c r="C16" s="629"/>
      <c r="D16" s="629"/>
      <c r="E16" s="629"/>
      <c r="F16" s="279" t="s">
        <v>23</v>
      </c>
      <c r="G16" s="9"/>
      <c r="H16" s="9"/>
    </row>
    <row r="17" spans="1:9" s="10" customFormat="1" ht="33.85">
      <c r="A17" s="629"/>
      <c r="B17" s="629" t="s">
        <v>34</v>
      </c>
      <c r="C17" s="629"/>
      <c r="D17" s="629"/>
      <c r="E17" s="629"/>
      <c r="F17" s="125" t="s">
        <v>35</v>
      </c>
      <c r="G17" s="23">
        <f t="shared" ref="G17:H17" si="2">+G19</f>
        <v>-600540.5</v>
      </c>
      <c r="H17" s="23">
        <f t="shared" si="2"/>
        <v>-1073197.0819999999</v>
      </c>
    </row>
    <row r="18" spans="1:9" s="10" customFormat="1">
      <c r="A18" s="629"/>
      <c r="B18" s="629"/>
      <c r="C18" s="629"/>
      <c r="D18" s="629"/>
      <c r="E18" s="629"/>
      <c r="F18" s="279" t="s">
        <v>23</v>
      </c>
      <c r="G18" s="23"/>
      <c r="H18" s="129"/>
    </row>
    <row r="19" spans="1:9" s="10" customFormat="1">
      <c r="A19" s="629"/>
      <c r="B19" s="629"/>
      <c r="C19" s="629" t="s">
        <v>34</v>
      </c>
      <c r="D19" s="629"/>
      <c r="E19" s="629"/>
      <c r="F19" s="273" t="s">
        <v>22</v>
      </c>
      <c r="G19" s="23">
        <f>+G21</f>
        <v>-600540.5</v>
      </c>
      <c r="H19" s="23">
        <f>+H21</f>
        <v>-1073197.0819999999</v>
      </c>
    </row>
    <row r="20" spans="1:9" s="10" customFormat="1">
      <c r="A20" s="629"/>
      <c r="B20" s="629"/>
      <c r="C20" s="629"/>
      <c r="D20" s="629"/>
      <c r="E20" s="629"/>
      <c r="F20" s="279" t="s">
        <v>23</v>
      </c>
      <c r="G20" s="129"/>
      <c r="H20" s="129"/>
    </row>
    <row r="21" spans="1:9" s="10" customFormat="1">
      <c r="A21" s="629"/>
      <c r="B21" s="629"/>
      <c r="C21" s="629"/>
      <c r="D21" s="629"/>
      <c r="E21" s="629"/>
      <c r="F21" s="279" t="s">
        <v>24</v>
      </c>
      <c r="G21" s="29">
        <f t="shared" ref="G21:H21" si="3">+G23</f>
        <v>-600540.5</v>
      </c>
      <c r="H21" s="135">
        <f t="shared" si="3"/>
        <v>-1073197.0819999999</v>
      </c>
    </row>
    <row r="22" spans="1:9" s="10" customFormat="1">
      <c r="A22" s="629"/>
      <c r="B22" s="629"/>
      <c r="C22" s="629"/>
      <c r="D22" s="629"/>
      <c r="E22" s="629"/>
      <c r="F22" s="279" t="s">
        <v>23</v>
      </c>
      <c r="G22" s="128"/>
      <c r="H22" s="128"/>
    </row>
    <row r="23" spans="1:9" s="10" customFormat="1">
      <c r="A23" s="629"/>
      <c r="B23" s="629"/>
      <c r="C23" s="629"/>
      <c r="D23" s="629" t="s">
        <v>87</v>
      </c>
      <c r="E23" s="632" t="s">
        <v>93</v>
      </c>
      <c r="F23" s="632" t="s">
        <v>22</v>
      </c>
      <c r="G23" s="9">
        <f>+G25</f>
        <v>-600540.5</v>
      </c>
      <c r="H23" s="9">
        <f>+H25</f>
        <v>-1073197.0819999999</v>
      </c>
    </row>
    <row r="24" spans="1:9" s="10" customFormat="1">
      <c r="A24" s="629"/>
      <c r="B24" s="629"/>
      <c r="C24" s="629"/>
      <c r="D24" s="629"/>
      <c r="E24" s="131"/>
      <c r="F24" s="279" t="s">
        <v>23</v>
      </c>
      <c r="G24" s="132"/>
      <c r="H24" s="132"/>
    </row>
    <row r="25" spans="1:9" s="10" customFormat="1">
      <c r="A25" s="629"/>
      <c r="B25" s="629"/>
      <c r="C25" s="629"/>
      <c r="D25" s="629"/>
      <c r="E25" s="275">
        <v>11001</v>
      </c>
      <c r="F25" s="273" t="s">
        <v>22</v>
      </c>
      <c r="G25" s="136">
        <f t="shared" ref="G25:H25" si="4">+G27</f>
        <v>-600540.5</v>
      </c>
      <c r="H25" s="136">
        <f t="shared" si="4"/>
        <v>-1073197.0819999999</v>
      </c>
    </row>
    <row r="26" spans="1:9" s="10" customFormat="1">
      <c r="A26" s="629"/>
      <c r="B26" s="629"/>
      <c r="C26" s="629"/>
      <c r="D26" s="629"/>
      <c r="E26" s="794"/>
      <c r="F26" s="279" t="s">
        <v>73</v>
      </c>
      <c r="G26" s="130"/>
      <c r="H26" s="130"/>
    </row>
    <row r="27" spans="1:9" s="10" customFormat="1">
      <c r="A27" s="629"/>
      <c r="B27" s="629"/>
      <c r="C27" s="629"/>
      <c r="D27" s="629"/>
      <c r="E27" s="794"/>
      <c r="F27" s="133" t="s">
        <v>24</v>
      </c>
      <c r="G27" s="134">
        <f t="shared" ref="G27:H27" si="5">+G29</f>
        <v>-600540.5</v>
      </c>
      <c r="H27" s="134">
        <f t="shared" si="5"/>
        <v>-1073197.0819999999</v>
      </c>
    </row>
    <row r="28" spans="1:9" s="10" customFormat="1" ht="50.9" customHeight="1">
      <c r="A28" s="629"/>
      <c r="B28" s="629"/>
      <c r="C28" s="629"/>
      <c r="D28" s="629"/>
      <c r="E28" s="794"/>
      <c r="F28" s="279" t="s">
        <v>25</v>
      </c>
      <c r="G28" s="130"/>
      <c r="H28" s="130"/>
    </row>
    <row r="29" spans="1:9" s="10" customFormat="1">
      <c r="A29" s="629"/>
      <c r="B29" s="629"/>
      <c r="C29" s="629"/>
      <c r="D29" s="629"/>
      <c r="E29" s="794"/>
      <c r="F29" s="118" t="s">
        <v>26</v>
      </c>
      <c r="G29" s="132">
        <f t="shared" ref="G29:H31" si="6">+G30</f>
        <v>-600540.5</v>
      </c>
      <c r="H29" s="132">
        <f t="shared" si="6"/>
        <v>-1073197.0819999999</v>
      </c>
    </row>
    <row r="30" spans="1:9" s="10" customFormat="1">
      <c r="A30" s="629"/>
      <c r="B30" s="629"/>
      <c r="C30" s="629"/>
      <c r="D30" s="629"/>
      <c r="E30" s="794"/>
      <c r="F30" s="279" t="s">
        <v>27</v>
      </c>
      <c r="G30" s="135">
        <f t="shared" si="6"/>
        <v>-600540.5</v>
      </c>
      <c r="H30" s="135">
        <f t="shared" si="6"/>
        <v>-1073197.0819999999</v>
      </c>
    </row>
    <row r="31" spans="1:9" s="10" customFormat="1">
      <c r="A31" s="629"/>
      <c r="B31" s="629"/>
      <c r="C31" s="629"/>
      <c r="D31" s="629"/>
      <c r="E31" s="794"/>
      <c r="F31" s="279" t="s">
        <v>92</v>
      </c>
      <c r="G31" s="135">
        <f t="shared" si="6"/>
        <v>-600540.5</v>
      </c>
      <c r="H31" s="135">
        <f t="shared" si="6"/>
        <v>-1073197.0819999999</v>
      </c>
    </row>
    <row r="32" spans="1:9" s="10" customFormat="1">
      <c r="A32" s="629"/>
      <c r="B32" s="629"/>
      <c r="C32" s="629"/>
      <c r="D32" s="629"/>
      <c r="E32" s="794"/>
      <c r="F32" s="279" t="s">
        <v>28</v>
      </c>
      <c r="G32" s="135">
        <f>+'Հավելված N 4'!G335</f>
        <v>-600540.5</v>
      </c>
      <c r="H32" s="135">
        <f>+'Հավելված N 4'!H335</f>
        <v>-1073197.0819999999</v>
      </c>
      <c r="I32" s="416"/>
    </row>
    <row r="34" spans="1:16" s="105" customFormat="1" ht="33.85">
      <c r="A34" s="279"/>
      <c r="B34" s="279"/>
      <c r="C34" s="279"/>
      <c r="D34" s="274"/>
      <c r="E34" s="274"/>
      <c r="F34" s="273" t="s">
        <v>74</v>
      </c>
      <c r="G34" s="9">
        <f>+G35+G105</f>
        <v>600540.5</v>
      </c>
      <c r="H34" s="9">
        <f>+H35+H105</f>
        <v>1073197.0819999999</v>
      </c>
      <c r="I34" s="415"/>
      <c r="J34" s="177"/>
    </row>
    <row r="35" spans="1:16" s="105" customFormat="1" ht="17.45" customHeight="1">
      <c r="A35" s="791" t="s">
        <v>144</v>
      </c>
      <c r="B35" s="613"/>
      <c r="C35" s="638"/>
      <c r="D35" s="640"/>
      <c r="E35" s="87"/>
      <c r="F35" s="515" t="s">
        <v>145</v>
      </c>
      <c r="G35" s="9">
        <f>+G37+G58</f>
        <v>600540.5</v>
      </c>
      <c r="H35" s="9">
        <f>+H37+H58</f>
        <v>1046257.0820000001</v>
      </c>
      <c r="I35" s="177"/>
    </row>
    <row r="36" spans="1:16" s="105" customFormat="1" ht="16.95" customHeight="1">
      <c r="A36" s="791"/>
      <c r="B36" s="613"/>
      <c r="C36" s="639"/>
      <c r="D36" s="595"/>
      <c r="E36" s="88"/>
      <c r="F36" s="526" t="s">
        <v>23</v>
      </c>
      <c r="G36" s="22"/>
      <c r="H36" s="22"/>
    </row>
    <row r="37" spans="1:16" s="105" customFormat="1">
      <c r="A37" s="791"/>
      <c r="B37" s="788" t="s">
        <v>123</v>
      </c>
      <c r="C37" s="639"/>
      <c r="D37" s="595"/>
      <c r="E37" s="88"/>
      <c r="F37" s="30" t="s">
        <v>356</v>
      </c>
      <c r="G37" s="23">
        <f>+G39</f>
        <v>600540.5</v>
      </c>
      <c r="H37" s="23">
        <f>+H39</f>
        <v>931442.18200000003</v>
      </c>
    </row>
    <row r="38" spans="1:16" s="105" customFormat="1" ht="16.95" customHeight="1">
      <c r="A38" s="791"/>
      <c r="B38" s="789"/>
      <c r="C38" s="583"/>
      <c r="D38" s="595"/>
      <c r="E38" s="88"/>
      <c r="F38" s="526" t="s">
        <v>23</v>
      </c>
      <c r="G38" s="23"/>
      <c r="H38" s="23"/>
    </row>
    <row r="39" spans="1:16" s="105" customFormat="1">
      <c r="A39" s="791"/>
      <c r="B39" s="789"/>
      <c r="C39" s="518" t="s">
        <v>123</v>
      </c>
      <c r="D39" s="595"/>
      <c r="E39" s="88"/>
      <c r="F39" s="30" t="s">
        <v>356</v>
      </c>
      <c r="G39" s="23">
        <f>+G41</f>
        <v>600540.5</v>
      </c>
      <c r="H39" s="23">
        <f>+H41</f>
        <v>931442.18200000003</v>
      </c>
      <c r="I39" s="107"/>
      <c r="J39" s="107"/>
      <c r="K39" s="107"/>
      <c r="L39" s="107"/>
      <c r="M39" s="107"/>
      <c r="N39" s="107"/>
      <c r="O39" s="107"/>
      <c r="P39" s="107"/>
    </row>
    <row r="40" spans="1:16" s="105" customFormat="1" ht="16.95" customHeight="1">
      <c r="A40" s="791"/>
      <c r="B40" s="789"/>
      <c r="C40" s="522"/>
      <c r="D40" s="595"/>
      <c r="E40" s="88"/>
      <c r="F40" s="526" t="s">
        <v>23</v>
      </c>
      <c r="G40" s="23"/>
      <c r="H40" s="23"/>
      <c r="I40" s="107"/>
      <c r="J40" s="107"/>
      <c r="K40" s="107"/>
      <c r="L40" s="107"/>
      <c r="M40" s="107"/>
      <c r="N40" s="107"/>
      <c r="O40" s="107"/>
      <c r="P40" s="107"/>
    </row>
    <row r="41" spans="1:16" s="105" customFormat="1" ht="36">
      <c r="A41" s="791"/>
      <c r="B41" s="789"/>
      <c r="C41" s="522"/>
      <c r="D41" s="595"/>
      <c r="E41" s="88"/>
      <c r="F41" s="525" t="s">
        <v>54</v>
      </c>
      <c r="G41" s="23">
        <f>+G43</f>
        <v>600540.5</v>
      </c>
      <c r="H41" s="23">
        <f>+H43</f>
        <v>931442.18200000003</v>
      </c>
      <c r="I41" s="107"/>
      <c r="J41" s="107"/>
      <c r="K41" s="107"/>
      <c r="L41" s="107"/>
      <c r="M41" s="107"/>
      <c r="N41" s="107"/>
      <c r="O41" s="107"/>
      <c r="P41" s="107"/>
    </row>
    <row r="42" spans="1:16" s="105" customFormat="1" ht="16.95" customHeight="1">
      <c r="A42" s="791"/>
      <c r="B42" s="789"/>
      <c r="C42" s="522"/>
      <c r="D42" s="596"/>
      <c r="E42" s="88"/>
      <c r="F42" s="109" t="s">
        <v>23</v>
      </c>
      <c r="G42" s="23"/>
      <c r="H42" s="108"/>
      <c r="I42" s="107"/>
      <c r="J42" s="107"/>
      <c r="K42" s="107"/>
      <c r="L42" s="107"/>
      <c r="M42" s="107"/>
      <c r="N42" s="107"/>
      <c r="O42" s="107"/>
      <c r="P42" s="107"/>
    </row>
    <row r="43" spans="1:16" s="105" customFormat="1">
      <c r="A43" s="791"/>
      <c r="B43" s="789"/>
      <c r="C43" s="522"/>
      <c r="D43" s="634">
        <v>1041</v>
      </c>
      <c r="E43" s="635" t="s">
        <v>354</v>
      </c>
      <c r="F43" s="635"/>
      <c r="G43" s="9">
        <f>+G45</f>
        <v>600540.5</v>
      </c>
      <c r="H43" s="9">
        <f>+H45</f>
        <v>931442.18200000003</v>
      </c>
      <c r="I43" s="107"/>
      <c r="J43" s="107"/>
      <c r="K43" s="107"/>
      <c r="L43" s="107"/>
      <c r="M43" s="107"/>
      <c r="N43" s="107"/>
      <c r="O43" s="107"/>
      <c r="P43" s="107"/>
    </row>
    <row r="44" spans="1:16" s="105" customFormat="1" ht="16.95" customHeight="1">
      <c r="A44" s="791"/>
      <c r="B44" s="789"/>
      <c r="C44" s="522"/>
      <c r="D44" s="634"/>
      <c r="E44" s="90"/>
      <c r="F44" s="529" t="s">
        <v>23</v>
      </c>
      <c r="G44" s="23"/>
      <c r="H44" s="108"/>
      <c r="I44" s="107"/>
      <c r="J44" s="107"/>
      <c r="K44" s="107"/>
      <c r="L44" s="107"/>
      <c r="M44" s="107"/>
      <c r="N44" s="107"/>
      <c r="O44" s="107"/>
      <c r="P44" s="107"/>
    </row>
    <row r="45" spans="1:16" s="105" customFormat="1" ht="67.650000000000006">
      <c r="A45" s="791"/>
      <c r="B45" s="789"/>
      <c r="C45" s="522"/>
      <c r="D45" s="634"/>
      <c r="E45" s="521">
        <v>32001</v>
      </c>
      <c r="F45" s="519" t="s">
        <v>285</v>
      </c>
      <c r="G45" s="110">
        <f t="shared" ref="G45:H45" si="7">+G47</f>
        <v>600540.5</v>
      </c>
      <c r="H45" s="111">
        <f t="shared" si="7"/>
        <v>931442.18200000003</v>
      </c>
      <c r="I45" s="107"/>
      <c r="J45" s="107"/>
      <c r="K45" s="107"/>
      <c r="L45" s="107"/>
      <c r="M45" s="107"/>
      <c r="N45" s="107"/>
      <c r="O45" s="107"/>
      <c r="P45" s="107"/>
    </row>
    <row r="46" spans="1:16" s="105" customFormat="1" ht="16.95" customHeight="1">
      <c r="A46" s="791"/>
      <c r="B46" s="789"/>
      <c r="C46" s="522"/>
      <c r="D46" s="634"/>
      <c r="E46" s="636"/>
      <c r="F46" s="529" t="s">
        <v>73</v>
      </c>
      <c r="G46" s="23"/>
      <c r="H46" s="22"/>
    </row>
    <row r="47" spans="1:16" s="113" customFormat="1" ht="36">
      <c r="A47" s="791"/>
      <c r="B47" s="789"/>
      <c r="C47" s="522"/>
      <c r="D47" s="634"/>
      <c r="E47" s="636"/>
      <c r="F47" s="112" t="s">
        <v>54</v>
      </c>
      <c r="G47" s="82">
        <f t="shared" ref="G47:H47" si="8">+G49</f>
        <v>600540.5</v>
      </c>
      <c r="H47" s="82">
        <f t="shared" si="8"/>
        <v>931442.18200000003</v>
      </c>
    </row>
    <row r="48" spans="1:16" s="105" customFormat="1" ht="54">
      <c r="A48" s="791"/>
      <c r="B48" s="789"/>
      <c r="C48" s="522"/>
      <c r="D48" s="634"/>
      <c r="E48" s="636"/>
      <c r="F48" s="529" t="s">
        <v>60</v>
      </c>
      <c r="G48" s="27"/>
      <c r="H48" s="22"/>
    </row>
    <row r="49" spans="1:16" s="105" customFormat="1" ht="16.95" customHeight="1">
      <c r="A49" s="791"/>
      <c r="B49" s="789"/>
      <c r="C49" s="522"/>
      <c r="D49" s="634"/>
      <c r="E49" s="636"/>
      <c r="F49" s="520" t="s">
        <v>26</v>
      </c>
      <c r="G49" s="27">
        <f>+G50+G54</f>
        <v>600540.5</v>
      </c>
      <c r="H49" s="27">
        <f>+H50+H54</f>
        <v>931442.18200000003</v>
      </c>
    </row>
    <row r="50" spans="1:16" s="105" customFormat="1" ht="16.95" customHeight="1">
      <c r="A50" s="791"/>
      <c r="B50" s="789"/>
      <c r="C50" s="522"/>
      <c r="D50" s="607"/>
      <c r="E50" s="606"/>
      <c r="F50" s="526" t="s">
        <v>27</v>
      </c>
      <c r="G50" s="27">
        <f t="shared" ref="G50:H52" si="9">+G51</f>
        <v>600540.5</v>
      </c>
      <c r="H50" s="27">
        <f t="shared" si="9"/>
        <v>600540.5</v>
      </c>
    </row>
    <row r="51" spans="1:16" s="105" customFormat="1" ht="16.95" customHeight="1">
      <c r="A51" s="791"/>
      <c r="B51" s="789"/>
      <c r="C51" s="522"/>
      <c r="D51" s="607"/>
      <c r="E51" s="606"/>
      <c r="F51" s="526" t="s">
        <v>357</v>
      </c>
      <c r="G51" s="27">
        <f t="shared" si="9"/>
        <v>600540.5</v>
      </c>
      <c r="H51" s="27">
        <f t="shared" si="9"/>
        <v>600540.5</v>
      </c>
    </row>
    <row r="52" spans="1:16" s="105" customFormat="1" ht="36">
      <c r="A52" s="791"/>
      <c r="B52" s="789"/>
      <c r="C52" s="522"/>
      <c r="D52" s="607"/>
      <c r="E52" s="606"/>
      <c r="F52" s="526" t="s">
        <v>358</v>
      </c>
      <c r="G52" s="27">
        <f t="shared" si="9"/>
        <v>600540.5</v>
      </c>
      <c r="H52" s="27">
        <f t="shared" si="9"/>
        <v>600540.5</v>
      </c>
      <c r="I52" s="114"/>
    </row>
    <row r="53" spans="1:16" s="105" customFormat="1">
      <c r="A53" s="791"/>
      <c r="B53" s="789"/>
      <c r="C53" s="522"/>
      <c r="D53" s="607"/>
      <c r="E53" s="606"/>
      <c r="F53" s="526" t="s">
        <v>496</v>
      </c>
      <c r="G53" s="27">
        <f>+'Հավելված N 4'!G31</f>
        <v>600540.5</v>
      </c>
      <c r="H53" s="27">
        <f>+'Հավելված N 4'!H31</f>
        <v>600540.5</v>
      </c>
      <c r="I53" s="115"/>
    </row>
    <row r="54" spans="1:16" s="105" customFormat="1" ht="16.95" customHeight="1">
      <c r="A54" s="791"/>
      <c r="B54" s="789"/>
      <c r="C54" s="522"/>
      <c r="D54" s="634"/>
      <c r="E54" s="636"/>
      <c r="F54" s="526" t="s">
        <v>146</v>
      </c>
      <c r="G54" s="27">
        <f t="shared" ref="G54:H56" si="10">+G55</f>
        <v>0</v>
      </c>
      <c r="H54" s="27">
        <f t="shared" si="10"/>
        <v>330901.68200000003</v>
      </c>
    </row>
    <row r="55" spans="1:16" s="105" customFormat="1" ht="16.95" customHeight="1">
      <c r="A55" s="791"/>
      <c r="B55" s="789"/>
      <c r="C55" s="522"/>
      <c r="D55" s="634"/>
      <c r="E55" s="636"/>
      <c r="F55" s="526" t="s">
        <v>147</v>
      </c>
      <c r="G55" s="27">
        <f t="shared" si="10"/>
        <v>0</v>
      </c>
      <c r="H55" s="27">
        <f t="shared" si="10"/>
        <v>330901.68200000003</v>
      </c>
    </row>
    <row r="56" spans="1:16" s="105" customFormat="1" ht="16.95" customHeight="1">
      <c r="A56" s="791"/>
      <c r="B56" s="789"/>
      <c r="C56" s="522"/>
      <c r="D56" s="634"/>
      <c r="E56" s="636"/>
      <c r="F56" s="526" t="s">
        <v>203</v>
      </c>
      <c r="G56" s="27">
        <f t="shared" si="10"/>
        <v>0</v>
      </c>
      <c r="H56" s="27">
        <f t="shared" si="10"/>
        <v>330901.68200000003</v>
      </c>
      <c r="I56" s="114"/>
    </row>
    <row r="57" spans="1:16" s="105" customFormat="1">
      <c r="A57" s="791"/>
      <c r="B57" s="790"/>
      <c r="C57" s="522"/>
      <c r="D57" s="634"/>
      <c r="E57" s="636"/>
      <c r="F57" s="526" t="s">
        <v>204</v>
      </c>
      <c r="G57" s="27">
        <f>+'Հավելված N 4'!G35</f>
        <v>0</v>
      </c>
      <c r="H57" s="27">
        <f>+'Հավելված N 4'!H35</f>
        <v>330901.68200000003</v>
      </c>
      <c r="I57" s="115"/>
    </row>
    <row r="58" spans="1:16" s="105" customFormat="1">
      <c r="A58" s="791"/>
      <c r="B58" s="785" t="s">
        <v>36</v>
      </c>
      <c r="C58" s="793"/>
      <c r="D58" s="173"/>
      <c r="E58" s="88"/>
      <c r="F58" s="30" t="s">
        <v>151</v>
      </c>
      <c r="G58" s="23">
        <f>+G60+G75+G90</f>
        <v>0</v>
      </c>
      <c r="H58" s="23">
        <f>+H60+H75+H90</f>
        <v>114814.9</v>
      </c>
    </row>
    <row r="59" spans="1:16" s="105" customFormat="1" ht="16.95" customHeight="1">
      <c r="A59" s="791"/>
      <c r="B59" s="786"/>
      <c r="C59" s="793"/>
      <c r="D59" s="174"/>
      <c r="E59" s="88"/>
      <c r="F59" s="526" t="s">
        <v>23</v>
      </c>
      <c r="G59" s="23"/>
      <c r="H59" s="22"/>
    </row>
    <row r="60" spans="1:16" s="105" customFormat="1">
      <c r="A60" s="791"/>
      <c r="B60" s="786"/>
      <c r="C60" s="785" t="s">
        <v>123</v>
      </c>
      <c r="D60" s="549"/>
      <c r="E60" s="88"/>
      <c r="F60" s="30" t="s">
        <v>251</v>
      </c>
      <c r="G60" s="23">
        <f>+G62</f>
        <v>0</v>
      </c>
      <c r="H60" s="23">
        <f>+H62</f>
        <v>59833.8</v>
      </c>
      <c r="I60" s="107"/>
      <c r="J60" s="107"/>
      <c r="K60" s="107"/>
      <c r="L60" s="107"/>
      <c r="M60" s="107"/>
      <c r="N60" s="107"/>
      <c r="O60" s="107"/>
      <c r="P60" s="107"/>
    </row>
    <row r="61" spans="1:16" s="105" customFormat="1" ht="16.95" customHeight="1">
      <c r="A61" s="791"/>
      <c r="B61" s="786"/>
      <c r="C61" s="786"/>
      <c r="D61" s="549"/>
      <c r="E61" s="88"/>
      <c r="F61" s="526" t="s">
        <v>23</v>
      </c>
      <c r="G61" s="23"/>
      <c r="H61" s="23"/>
      <c r="I61" s="107"/>
      <c r="J61" s="107"/>
      <c r="K61" s="107"/>
      <c r="L61" s="107"/>
      <c r="M61" s="107"/>
      <c r="N61" s="107"/>
      <c r="O61" s="107"/>
      <c r="P61" s="107"/>
    </row>
    <row r="62" spans="1:16" s="105" customFormat="1" ht="36">
      <c r="A62" s="791"/>
      <c r="B62" s="786"/>
      <c r="C62" s="786"/>
      <c r="D62" s="549"/>
      <c r="E62" s="88"/>
      <c r="F62" s="525" t="s">
        <v>54</v>
      </c>
      <c r="G62" s="23">
        <f>+G64</f>
        <v>0</v>
      </c>
      <c r="H62" s="23">
        <f>+H64</f>
        <v>59833.8</v>
      </c>
      <c r="I62" s="107"/>
      <c r="J62" s="107"/>
      <c r="K62" s="107"/>
      <c r="L62" s="107"/>
      <c r="M62" s="107"/>
      <c r="N62" s="107"/>
      <c r="O62" s="107"/>
      <c r="P62" s="107"/>
    </row>
    <row r="63" spans="1:16" s="105" customFormat="1" ht="16.95" customHeight="1">
      <c r="A63" s="791"/>
      <c r="B63" s="786"/>
      <c r="C63" s="786"/>
      <c r="D63" s="549"/>
      <c r="E63" s="88"/>
      <c r="F63" s="109" t="s">
        <v>23</v>
      </c>
      <c r="G63" s="23"/>
      <c r="H63" s="108"/>
      <c r="I63" s="107"/>
      <c r="J63" s="107"/>
      <c r="K63" s="107"/>
      <c r="L63" s="107"/>
      <c r="M63" s="107"/>
      <c r="N63" s="107"/>
      <c r="O63" s="107"/>
      <c r="P63" s="107"/>
    </row>
    <row r="64" spans="1:16" s="105" customFormat="1">
      <c r="A64" s="791"/>
      <c r="B64" s="786"/>
      <c r="C64" s="786"/>
      <c r="D64" s="179">
        <v>1124</v>
      </c>
      <c r="E64" s="635" t="s">
        <v>260</v>
      </c>
      <c r="F64" s="635"/>
      <c r="G64" s="9">
        <f>+G66</f>
        <v>0</v>
      </c>
      <c r="H64" s="9">
        <f>+H66</f>
        <v>59833.8</v>
      </c>
      <c r="I64" s="107"/>
      <c r="J64" s="107"/>
      <c r="K64" s="107"/>
      <c r="L64" s="107"/>
      <c r="M64" s="107"/>
      <c r="N64" s="107"/>
      <c r="O64" s="107"/>
      <c r="P64" s="107"/>
    </row>
    <row r="65" spans="1:16" s="105" customFormat="1" ht="16.95" customHeight="1">
      <c r="A65" s="791"/>
      <c r="B65" s="786"/>
      <c r="C65" s="786"/>
      <c r="D65" s="792"/>
      <c r="E65" s="90"/>
      <c r="F65" s="529" t="s">
        <v>23</v>
      </c>
      <c r="G65" s="23"/>
      <c r="H65" s="108"/>
      <c r="I65" s="107"/>
      <c r="J65" s="107"/>
      <c r="K65" s="107"/>
      <c r="L65" s="107"/>
      <c r="M65" s="107"/>
      <c r="N65" s="107"/>
      <c r="O65" s="107"/>
      <c r="P65" s="107"/>
    </row>
    <row r="66" spans="1:16" s="105" customFormat="1" ht="33.85">
      <c r="A66" s="791"/>
      <c r="B66" s="786"/>
      <c r="C66" s="786"/>
      <c r="D66" s="792"/>
      <c r="E66" s="521">
        <v>32002</v>
      </c>
      <c r="F66" s="519" t="s">
        <v>253</v>
      </c>
      <c r="G66" s="110">
        <f t="shared" ref="G66:H66" si="11">+G68</f>
        <v>0</v>
      </c>
      <c r="H66" s="111">
        <f t="shared" si="11"/>
        <v>59833.8</v>
      </c>
      <c r="I66" s="107"/>
      <c r="J66" s="107"/>
      <c r="K66" s="107"/>
      <c r="L66" s="107"/>
      <c r="M66" s="107"/>
      <c r="N66" s="107"/>
      <c r="O66" s="107"/>
      <c r="P66" s="107"/>
    </row>
    <row r="67" spans="1:16" s="105" customFormat="1" ht="16.95" customHeight="1">
      <c r="A67" s="791"/>
      <c r="B67" s="786"/>
      <c r="C67" s="786"/>
      <c r="D67" s="792"/>
      <c r="E67" s="636"/>
      <c r="F67" s="529" t="s">
        <v>73</v>
      </c>
      <c r="G67" s="23"/>
      <c r="H67" s="22"/>
    </row>
    <row r="68" spans="1:16" s="113" customFormat="1" ht="36">
      <c r="A68" s="791"/>
      <c r="B68" s="786"/>
      <c r="C68" s="786"/>
      <c r="D68" s="792"/>
      <c r="E68" s="636"/>
      <c r="F68" s="112" t="s">
        <v>54</v>
      </c>
      <c r="G68" s="82">
        <f t="shared" ref="G68:H68" si="12">+G70</f>
        <v>0</v>
      </c>
      <c r="H68" s="24">
        <f t="shared" si="12"/>
        <v>59833.8</v>
      </c>
    </row>
    <row r="69" spans="1:16" s="105" customFormat="1" ht="54">
      <c r="A69" s="791"/>
      <c r="B69" s="786"/>
      <c r="C69" s="786"/>
      <c r="D69" s="792"/>
      <c r="E69" s="636"/>
      <c r="F69" s="529" t="s">
        <v>60</v>
      </c>
      <c r="G69" s="27"/>
      <c r="H69" s="22"/>
    </row>
    <row r="70" spans="1:16" s="105" customFormat="1" ht="16.95" customHeight="1">
      <c r="A70" s="791"/>
      <c r="B70" s="786"/>
      <c r="C70" s="786"/>
      <c r="D70" s="792"/>
      <c r="E70" s="636"/>
      <c r="F70" s="520" t="s">
        <v>26</v>
      </c>
      <c r="G70" s="27">
        <f t="shared" ref="G70:H73" si="13">+G71</f>
        <v>0</v>
      </c>
      <c r="H70" s="26">
        <f t="shared" si="13"/>
        <v>59833.8</v>
      </c>
    </row>
    <row r="71" spans="1:16" s="105" customFormat="1" ht="16.95" customHeight="1">
      <c r="A71" s="791"/>
      <c r="B71" s="786"/>
      <c r="C71" s="786"/>
      <c r="D71" s="792"/>
      <c r="E71" s="636"/>
      <c r="F71" s="526" t="s">
        <v>146</v>
      </c>
      <c r="G71" s="27">
        <f t="shared" si="13"/>
        <v>0</v>
      </c>
      <c r="H71" s="27">
        <f t="shared" si="13"/>
        <v>59833.8</v>
      </c>
    </row>
    <row r="72" spans="1:16" s="105" customFormat="1" ht="16.95" customHeight="1">
      <c r="A72" s="791"/>
      <c r="B72" s="786"/>
      <c r="C72" s="786"/>
      <c r="D72" s="792"/>
      <c r="E72" s="636"/>
      <c r="F72" s="526" t="s">
        <v>147</v>
      </c>
      <c r="G72" s="27">
        <f t="shared" si="13"/>
        <v>0</v>
      </c>
      <c r="H72" s="27">
        <f t="shared" si="13"/>
        <v>59833.8</v>
      </c>
    </row>
    <row r="73" spans="1:16" s="105" customFormat="1" ht="16.95" customHeight="1">
      <c r="A73" s="791"/>
      <c r="B73" s="786"/>
      <c r="C73" s="786"/>
      <c r="D73" s="792"/>
      <c r="E73" s="636"/>
      <c r="F73" s="526" t="s">
        <v>148</v>
      </c>
      <c r="G73" s="27">
        <f t="shared" si="13"/>
        <v>0</v>
      </c>
      <c r="H73" s="27">
        <f t="shared" si="13"/>
        <v>59833.8</v>
      </c>
      <c r="I73" s="114"/>
    </row>
    <row r="74" spans="1:16" s="105" customFormat="1">
      <c r="A74" s="791"/>
      <c r="B74" s="786"/>
      <c r="C74" s="787"/>
      <c r="D74" s="792"/>
      <c r="E74" s="636"/>
      <c r="F74" s="526" t="s">
        <v>149</v>
      </c>
      <c r="G74" s="27">
        <f>+'Հավելված N 4'!G61</f>
        <v>0</v>
      </c>
      <c r="H74" s="27">
        <f>+'Հավելված N 4'!H61</f>
        <v>59833.8</v>
      </c>
      <c r="I74" s="115"/>
    </row>
    <row r="75" spans="1:16" s="105" customFormat="1">
      <c r="A75" s="791"/>
      <c r="B75" s="786"/>
      <c r="C75" s="788" t="s">
        <v>36</v>
      </c>
      <c r="D75" s="174"/>
      <c r="E75" s="88"/>
      <c r="F75" s="30" t="s">
        <v>229</v>
      </c>
      <c r="G75" s="23">
        <f t="shared" ref="G75:H75" si="14">+G77</f>
        <v>0</v>
      </c>
      <c r="H75" s="23">
        <f t="shared" si="14"/>
        <v>43600</v>
      </c>
      <c r="I75" s="107"/>
      <c r="J75" s="107"/>
      <c r="K75" s="107"/>
      <c r="L75" s="107"/>
      <c r="M75" s="107"/>
      <c r="N75" s="107"/>
      <c r="O75" s="107"/>
      <c r="P75" s="107"/>
    </row>
    <row r="76" spans="1:16" s="105" customFormat="1" ht="16.95" customHeight="1">
      <c r="A76" s="791"/>
      <c r="B76" s="786"/>
      <c r="C76" s="789"/>
      <c r="D76" s="174"/>
      <c r="E76" s="88"/>
      <c r="F76" s="526" t="s">
        <v>23</v>
      </c>
      <c r="G76" s="23"/>
      <c r="H76" s="108"/>
      <c r="I76" s="107"/>
      <c r="J76" s="107"/>
      <c r="K76" s="107"/>
      <c r="L76" s="107"/>
      <c r="M76" s="107"/>
      <c r="N76" s="107"/>
      <c r="O76" s="107"/>
      <c r="P76" s="107"/>
    </row>
    <row r="77" spans="1:16" s="105" customFormat="1" ht="36">
      <c r="A77" s="791"/>
      <c r="B77" s="786"/>
      <c r="C77" s="789"/>
      <c r="D77" s="174"/>
      <c r="E77" s="88"/>
      <c r="F77" s="525" t="s">
        <v>54</v>
      </c>
      <c r="G77" s="23">
        <f t="shared" ref="G77:H77" si="15">+G79</f>
        <v>0</v>
      </c>
      <c r="H77" s="108">
        <f t="shared" si="15"/>
        <v>43600</v>
      </c>
      <c r="I77" s="107"/>
      <c r="J77" s="107"/>
      <c r="K77" s="107"/>
      <c r="L77" s="107"/>
      <c r="M77" s="107"/>
      <c r="N77" s="107"/>
      <c r="O77" s="107"/>
      <c r="P77" s="107"/>
    </row>
    <row r="78" spans="1:16" s="105" customFormat="1" ht="16.95" customHeight="1">
      <c r="A78" s="791"/>
      <c r="B78" s="786"/>
      <c r="C78" s="789"/>
      <c r="D78" s="175"/>
      <c r="E78" s="88"/>
      <c r="F78" s="109" t="s">
        <v>23</v>
      </c>
      <c r="G78" s="23"/>
      <c r="H78" s="108"/>
      <c r="I78" s="107"/>
      <c r="J78" s="107"/>
      <c r="K78" s="107"/>
      <c r="L78" s="107"/>
      <c r="M78" s="107"/>
      <c r="N78" s="107"/>
      <c r="O78" s="107"/>
      <c r="P78" s="107"/>
    </row>
    <row r="79" spans="1:16" s="105" customFormat="1">
      <c r="A79" s="791"/>
      <c r="B79" s="786"/>
      <c r="C79" s="789"/>
      <c r="D79" s="607">
        <v>1075</v>
      </c>
      <c r="E79" s="635" t="s">
        <v>230</v>
      </c>
      <c r="F79" s="635"/>
      <c r="G79" s="9">
        <f>+G81</f>
        <v>0</v>
      </c>
      <c r="H79" s="9">
        <f>+H81</f>
        <v>43600</v>
      </c>
      <c r="I79" s="107"/>
      <c r="J79" s="107"/>
      <c r="K79" s="107"/>
      <c r="L79" s="107"/>
      <c r="M79" s="107"/>
      <c r="N79" s="107"/>
      <c r="O79" s="107"/>
      <c r="P79" s="107"/>
    </row>
    <row r="80" spans="1:16" s="105" customFormat="1" ht="16.95" customHeight="1">
      <c r="A80" s="791"/>
      <c r="B80" s="786"/>
      <c r="C80" s="789"/>
      <c r="D80" s="607"/>
      <c r="E80" s="90"/>
      <c r="F80" s="529" t="s">
        <v>23</v>
      </c>
      <c r="G80" s="23"/>
      <c r="H80" s="108"/>
      <c r="I80" s="107"/>
      <c r="J80" s="107"/>
      <c r="K80" s="107"/>
      <c r="L80" s="107"/>
      <c r="M80" s="107"/>
      <c r="N80" s="107"/>
      <c r="O80" s="107"/>
      <c r="P80" s="107"/>
    </row>
    <row r="81" spans="1:16" s="105" customFormat="1" ht="33.85">
      <c r="A81" s="791"/>
      <c r="B81" s="786"/>
      <c r="C81" s="789"/>
      <c r="D81" s="607"/>
      <c r="E81" s="521">
        <v>32008</v>
      </c>
      <c r="F81" s="519" t="s">
        <v>284</v>
      </c>
      <c r="G81" s="110">
        <f t="shared" ref="G81:H81" si="16">+G83</f>
        <v>0</v>
      </c>
      <c r="H81" s="111">
        <f t="shared" si="16"/>
        <v>43600</v>
      </c>
      <c r="I81" s="107"/>
      <c r="J81" s="107"/>
      <c r="K81" s="107"/>
      <c r="L81" s="107"/>
      <c r="M81" s="107"/>
      <c r="N81" s="107"/>
      <c r="O81" s="107"/>
      <c r="P81" s="107"/>
    </row>
    <row r="82" spans="1:16" s="105" customFormat="1" ht="16.95" customHeight="1">
      <c r="A82" s="791"/>
      <c r="B82" s="786"/>
      <c r="C82" s="789"/>
      <c r="D82" s="607"/>
      <c r="E82" s="636"/>
      <c r="F82" s="529" t="s">
        <v>73</v>
      </c>
      <c r="G82" s="23"/>
      <c r="H82" s="22"/>
    </row>
    <row r="83" spans="1:16" s="113" customFormat="1" ht="36">
      <c r="A83" s="791"/>
      <c r="B83" s="786"/>
      <c r="C83" s="789"/>
      <c r="D83" s="607"/>
      <c r="E83" s="636"/>
      <c r="F83" s="112" t="s">
        <v>54</v>
      </c>
      <c r="G83" s="82">
        <f t="shared" ref="G83:H83" si="17">+G85</f>
        <v>0</v>
      </c>
      <c r="H83" s="24">
        <f t="shared" si="17"/>
        <v>43600</v>
      </c>
    </row>
    <row r="84" spans="1:16" s="105" customFormat="1" ht="54">
      <c r="A84" s="791"/>
      <c r="B84" s="786"/>
      <c r="C84" s="789"/>
      <c r="D84" s="607"/>
      <c r="E84" s="636"/>
      <c r="F84" s="529" t="s">
        <v>60</v>
      </c>
      <c r="G84" s="27"/>
      <c r="H84" s="22"/>
    </row>
    <row r="85" spans="1:16" s="105" customFormat="1" ht="16.95" customHeight="1">
      <c r="A85" s="791"/>
      <c r="B85" s="786"/>
      <c r="C85" s="789"/>
      <c r="D85" s="607"/>
      <c r="E85" s="636"/>
      <c r="F85" s="520" t="s">
        <v>26</v>
      </c>
      <c r="G85" s="27">
        <f t="shared" ref="G85:H88" si="18">+G86</f>
        <v>0</v>
      </c>
      <c r="H85" s="26">
        <f t="shared" si="18"/>
        <v>43600</v>
      </c>
    </row>
    <row r="86" spans="1:16" s="105" customFormat="1" ht="16.95" customHeight="1">
      <c r="A86" s="791"/>
      <c r="B86" s="786"/>
      <c r="C86" s="789"/>
      <c r="D86" s="607"/>
      <c r="E86" s="636"/>
      <c r="F86" s="526" t="s">
        <v>146</v>
      </c>
      <c r="G86" s="27">
        <f t="shared" si="18"/>
        <v>0</v>
      </c>
      <c r="H86" s="27">
        <f t="shared" si="18"/>
        <v>43600</v>
      </c>
    </row>
    <row r="87" spans="1:16" s="105" customFormat="1" ht="16.95" customHeight="1">
      <c r="A87" s="791"/>
      <c r="B87" s="786"/>
      <c r="C87" s="789"/>
      <c r="D87" s="607"/>
      <c r="E87" s="636"/>
      <c r="F87" s="526" t="s">
        <v>147</v>
      </c>
      <c r="G87" s="27">
        <f t="shared" si="18"/>
        <v>0</v>
      </c>
      <c r="H87" s="27">
        <f t="shared" si="18"/>
        <v>43600</v>
      </c>
    </row>
    <row r="88" spans="1:16" s="105" customFormat="1" ht="16.95" customHeight="1">
      <c r="A88" s="791"/>
      <c r="B88" s="786"/>
      <c r="C88" s="789"/>
      <c r="D88" s="607"/>
      <c r="E88" s="636"/>
      <c r="F88" s="526" t="s">
        <v>203</v>
      </c>
      <c r="G88" s="27">
        <f t="shared" si="18"/>
        <v>0</v>
      </c>
      <c r="H88" s="27">
        <f t="shared" si="18"/>
        <v>43600</v>
      </c>
      <c r="I88" s="114"/>
    </row>
    <row r="89" spans="1:16" s="105" customFormat="1">
      <c r="A89" s="791"/>
      <c r="B89" s="786"/>
      <c r="C89" s="790"/>
      <c r="D89" s="607"/>
      <c r="E89" s="636"/>
      <c r="F89" s="122" t="s">
        <v>204</v>
      </c>
      <c r="G89" s="27">
        <f>+'Հավելված N 4'!G76</f>
        <v>0</v>
      </c>
      <c r="H89" s="27">
        <f>+'Հավելված N 4'!H76</f>
        <v>43600</v>
      </c>
      <c r="I89" s="115"/>
    </row>
    <row r="90" spans="1:16" s="105" customFormat="1">
      <c r="A90" s="791"/>
      <c r="B90" s="786"/>
      <c r="C90" s="487" t="s">
        <v>497</v>
      </c>
      <c r="D90" s="607"/>
      <c r="E90" s="88"/>
      <c r="F90" s="548" t="s">
        <v>498</v>
      </c>
      <c r="G90" s="23">
        <f t="shared" ref="G90:H90" si="19">+G92</f>
        <v>0</v>
      </c>
      <c r="H90" s="23">
        <f t="shared" si="19"/>
        <v>11381.099999999999</v>
      </c>
      <c r="I90" s="107"/>
      <c r="J90" s="107"/>
      <c r="K90" s="107"/>
      <c r="L90" s="107"/>
      <c r="M90" s="107"/>
      <c r="N90" s="107"/>
      <c r="O90" s="107"/>
      <c r="P90" s="107"/>
    </row>
    <row r="91" spans="1:16" s="105" customFormat="1" ht="16.95" customHeight="1">
      <c r="A91" s="791"/>
      <c r="B91" s="786"/>
      <c r="C91" s="531"/>
      <c r="D91" s="607"/>
      <c r="E91" s="88"/>
      <c r="F91" s="526" t="s">
        <v>23</v>
      </c>
      <c r="G91" s="23"/>
      <c r="H91" s="108"/>
      <c r="I91" s="107"/>
      <c r="J91" s="107"/>
      <c r="K91" s="107"/>
      <c r="L91" s="107"/>
      <c r="M91" s="107"/>
      <c r="N91" s="107"/>
      <c r="O91" s="107"/>
      <c r="P91" s="107"/>
    </row>
    <row r="92" spans="1:16" s="105" customFormat="1" ht="36">
      <c r="A92" s="791"/>
      <c r="B92" s="786"/>
      <c r="C92" s="531"/>
      <c r="D92" s="607"/>
      <c r="E92" s="88"/>
      <c r="F92" s="525" t="s">
        <v>54</v>
      </c>
      <c r="G92" s="23">
        <f t="shared" ref="G92:H92" si="20">+G96</f>
        <v>0</v>
      </c>
      <c r="H92" s="108">
        <f t="shared" si="20"/>
        <v>11381.099999999999</v>
      </c>
      <c r="I92" s="107"/>
      <c r="J92" s="107"/>
      <c r="K92" s="107"/>
      <c r="L92" s="107"/>
      <c r="M92" s="107"/>
      <c r="N92" s="107"/>
      <c r="O92" s="107"/>
      <c r="P92" s="107"/>
    </row>
    <row r="93" spans="1:16" s="105" customFormat="1" ht="16.95" customHeight="1">
      <c r="A93" s="791"/>
      <c r="B93" s="786"/>
      <c r="C93" s="531"/>
      <c r="D93" s="607"/>
      <c r="E93" s="88"/>
      <c r="F93" s="109" t="s">
        <v>23</v>
      </c>
      <c r="G93" s="23"/>
      <c r="H93" s="108"/>
      <c r="I93" s="107"/>
      <c r="J93" s="107"/>
      <c r="K93" s="107"/>
      <c r="L93" s="107"/>
      <c r="M93" s="107"/>
      <c r="N93" s="107"/>
      <c r="O93" s="107"/>
      <c r="P93" s="107"/>
    </row>
    <row r="94" spans="1:16" s="105" customFormat="1">
      <c r="A94" s="791"/>
      <c r="B94" s="786"/>
      <c r="C94" s="531"/>
      <c r="D94" s="514">
        <v>1075</v>
      </c>
      <c r="E94" s="635" t="s">
        <v>230</v>
      </c>
      <c r="F94" s="635"/>
      <c r="G94" s="9">
        <f>+G96</f>
        <v>0</v>
      </c>
      <c r="H94" s="9">
        <f>+H96</f>
        <v>11381.099999999999</v>
      </c>
      <c r="I94" s="107"/>
      <c r="J94" s="107"/>
      <c r="K94" s="107"/>
      <c r="L94" s="107"/>
      <c r="M94" s="107"/>
      <c r="N94" s="107"/>
      <c r="O94" s="107"/>
      <c r="P94" s="107"/>
    </row>
    <row r="95" spans="1:16" s="105" customFormat="1" ht="16.95" customHeight="1">
      <c r="A95" s="791"/>
      <c r="B95" s="786"/>
      <c r="C95" s="531"/>
      <c r="D95" s="514"/>
      <c r="E95" s="90"/>
      <c r="F95" s="529" t="s">
        <v>23</v>
      </c>
      <c r="G95" s="23"/>
      <c r="H95" s="108"/>
      <c r="I95" s="107"/>
      <c r="J95" s="107"/>
      <c r="K95" s="107"/>
      <c r="L95" s="107"/>
      <c r="M95" s="107"/>
      <c r="N95" s="107"/>
      <c r="O95" s="107"/>
      <c r="P95" s="107"/>
    </row>
    <row r="96" spans="1:16" s="105" customFormat="1" ht="50.75">
      <c r="A96" s="791"/>
      <c r="B96" s="786"/>
      <c r="C96" s="531"/>
      <c r="D96" s="280"/>
      <c r="E96" s="521">
        <v>32009</v>
      </c>
      <c r="F96" s="519" t="s">
        <v>247</v>
      </c>
      <c r="G96" s="110">
        <f t="shared" ref="G96:H96" si="21">+G98</f>
        <v>0</v>
      </c>
      <c r="H96" s="111">
        <f t="shared" si="21"/>
        <v>11381.099999999999</v>
      </c>
      <c r="I96" s="107"/>
      <c r="J96" s="107"/>
      <c r="K96" s="107"/>
      <c r="L96" s="107"/>
      <c r="M96" s="107"/>
      <c r="N96" s="107"/>
      <c r="O96" s="107"/>
      <c r="P96" s="107"/>
    </row>
    <row r="97" spans="1:16" s="105" customFormat="1" ht="16.95" customHeight="1">
      <c r="A97" s="791"/>
      <c r="B97" s="786"/>
      <c r="C97" s="531"/>
      <c r="D97" s="280"/>
      <c r="E97" s="636"/>
      <c r="F97" s="529" t="s">
        <v>73</v>
      </c>
      <c r="G97" s="23"/>
      <c r="H97" s="22"/>
    </row>
    <row r="98" spans="1:16" s="113" customFormat="1" ht="36">
      <c r="A98" s="791"/>
      <c r="B98" s="786"/>
      <c r="C98" s="531"/>
      <c r="D98" s="280"/>
      <c r="E98" s="636"/>
      <c r="F98" s="112" t="s">
        <v>54</v>
      </c>
      <c r="G98" s="82">
        <f t="shared" ref="G98:H98" si="22">+G100</f>
        <v>0</v>
      </c>
      <c r="H98" s="24">
        <f t="shared" si="22"/>
        <v>11381.099999999999</v>
      </c>
    </row>
    <row r="99" spans="1:16" s="105" customFormat="1" ht="54">
      <c r="A99" s="791"/>
      <c r="B99" s="786"/>
      <c r="C99" s="531"/>
      <c r="D99" s="280"/>
      <c r="E99" s="636"/>
      <c r="F99" s="529" t="s">
        <v>60</v>
      </c>
      <c r="G99" s="27"/>
      <c r="H99" s="22"/>
    </row>
    <row r="100" spans="1:16" s="105" customFormat="1" ht="16.95" customHeight="1">
      <c r="A100" s="791"/>
      <c r="B100" s="786"/>
      <c r="C100" s="531"/>
      <c r="D100" s="280"/>
      <c r="E100" s="636"/>
      <c r="F100" s="520" t="s">
        <v>26</v>
      </c>
      <c r="G100" s="27">
        <f t="shared" ref="G100:H103" si="23">+G101</f>
        <v>0</v>
      </c>
      <c r="H100" s="26">
        <f t="shared" si="23"/>
        <v>11381.099999999999</v>
      </c>
    </row>
    <row r="101" spans="1:16" s="105" customFormat="1" ht="16.95" customHeight="1">
      <c r="A101" s="791"/>
      <c r="B101" s="786"/>
      <c r="C101" s="531"/>
      <c r="D101" s="280"/>
      <c r="E101" s="636"/>
      <c r="F101" s="526" t="s">
        <v>146</v>
      </c>
      <c r="G101" s="27">
        <f t="shared" si="23"/>
        <v>0</v>
      </c>
      <c r="H101" s="27">
        <f t="shared" si="23"/>
        <v>11381.099999999999</v>
      </c>
    </row>
    <row r="102" spans="1:16" s="105" customFormat="1" ht="16.95" customHeight="1">
      <c r="A102" s="791"/>
      <c r="B102" s="786"/>
      <c r="C102" s="531"/>
      <c r="D102" s="280"/>
      <c r="E102" s="636"/>
      <c r="F102" s="526" t="s">
        <v>147</v>
      </c>
      <c r="G102" s="27">
        <f t="shared" si="23"/>
        <v>0</v>
      </c>
      <c r="H102" s="27">
        <f t="shared" si="23"/>
        <v>11381.099999999999</v>
      </c>
    </row>
    <row r="103" spans="1:16" s="105" customFormat="1" ht="16.95" customHeight="1">
      <c r="A103" s="791"/>
      <c r="B103" s="786"/>
      <c r="C103" s="531"/>
      <c r="D103" s="280"/>
      <c r="E103" s="636"/>
      <c r="F103" s="526" t="s">
        <v>203</v>
      </c>
      <c r="G103" s="27">
        <f t="shared" si="23"/>
        <v>0</v>
      </c>
      <c r="H103" s="27">
        <f t="shared" si="23"/>
        <v>11381.099999999999</v>
      </c>
      <c r="I103" s="114"/>
    </row>
    <row r="104" spans="1:16" s="105" customFormat="1">
      <c r="A104" s="791"/>
      <c r="B104" s="787"/>
      <c r="C104" s="531"/>
      <c r="D104" s="281"/>
      <c r="E104" s="636"/>
      <c r="F104" s="122" t="s">
        <v>204</v>
      </c>
      <c r="G104" s="27">
        <f>+'Հավելված N 4'!G91</f>
        <v>0</v>
      </c>
      <c r="H104" s="27">
        <f>+'Հավելված N 4'!H91</f>
        <v>11381.099999999999</v>
      </c>
      <c r="I104" s="115"/>
    </row>
    <row r="105" spans="1:16" s="105" customFormat="1">
      <c r="A105" s="785" t="s">
        <v>58</v>
      </c>
      <c r="B105" s="613"/>
      <c r="C105" s="87"/>
      <c r="D105" s="173"/>
      <c r="E105" s="87"/>
      <c r="F105" s="515" t="s">
        <v>55</v>
      </c>
      <c r="G105" s="9">
        <f>+G107+G124</f>
        <v>0</v>
      </c>
      <c r="H105" s="9">
        <f>+H107+H124</f>
        <v>26940</v>
      </c>
    </row>
    <row r="106" spans="1:16" s="105" customFormat="1" ht="16.95" customHeight="1">
      <c r="A106" s="786"/>
      <c r="B106" s="613"/>
      <c r="C106" s="88"/>
      <c r="D106" s="174"/>
      <c r="E106" s="88"/>
      <c r="F106" s="526" t="s">
        <v>23</v>
      </c>
      <c r="G106" s="23"/>
      <c r="H106" s="23"/>
    </row>
    <row r="107" spans="1:16" s="105" customFormat="1">
      <c r="A107" s="786"/>
      <c r="B107" s="788" t="s">
        <v>62</v>
      </c>
      <c r="C107" s="88"/>
      <c r="D107" s="174"/>
      <c r="E107" s="88"/>
      <c r="F107" s="515" t="s">
        <v>442</v>
      </c>
      <c r="G107" s="23">
        <f t="shared" ref="G107:H107" si="24">+G109</f>
        <v>0</v>
      </c>
      <c r="H107" s="23">
        <f t="shared" si="24"/>
        <v>26940</v>
      </c>
    </row>
    <row r="108" spans="1:16" s="105" customFormat="1" ht="16.95" customHeight="1">
      <c r="A108" s="786"/>
      <c r="B108" s="789"/>
      <c r="C108" s="88"/>
      <c r="D108" s="174"/>
      <c r="E108" s="88"/>
      <c r="F108" s="526" t="s">
        <v>23</v>
      </c>
      <c r="G108" s="23"/>
      <c r="H108" s="23"/>
    </row>
    <row r="109" spans="1:16" s="105" customFormat="1">
      <c r="A109" s="786"/>
      <c r="B109" s="789"/>
      <c r="C109" s="611" t="s">
        <v>123</v>
      </c>
      <c r="D109" s="174"/>
      <c r="E109" s="88"/>
      <c r="F109" s="515" t="s">
        <v>443</v>
      </c>
      <c r="G109" s="23">
        <f t="shared" ref="G109:H109" si="25">+G111</f>
        <v>0</v>
      </c>
      <c r="H109" s="23">
        <f t="shared" si="25"/>
        <v>26940</v>
      </c>
      <c r="I109" s="107"/>
      <c r="J109" s="107"/>
      <c r="K109" s="107"/>
      <c r="L109" s="107"/>
      <c r="M109" s="107"/>
      <c r="N109" s="107"/>
      <c r="O109" s="107"/>
      <c r="P109" s="107"/>
    </row>
    <row r="110" spans="1:16" s="105" customFormat="1" ht="16.95" customHeight="1">
      <c r="A110" s="786"/>
      <c r="B110" s="789"/>
      <c r="C110" s="611"/>
      <c r="D110" s="174"/>
      <c r="E110" s="88"/>
      <c r="F110" s="526" t="s">
        <v>23</v>
      </c>
      <c r="G110" s="23"/>
      <c r="H110" s="23"/>
      <c r="I110" s="107"/>
      <c r="J110" s="107"/>
      <c r="K110" s="107"/>
      <c r="L110" s="107"/>
      <c r="M110" s="107"/>
      <c r="N110" s="107"/>
      <c r="O110" s="107"/>
      <c r="P110" s="107"/>
    </row>
    <row r="111" spans="1:16" s="105" customFormat="1" ht="36">
      <c r="A111" s="786"/>
      <c r="B111" s="789"/>
      <c r="C111" s="611"/>
      <c r="D111" s="174"/>
      <c r="E111" s="88"/>
      <c r="F111" s="525" t="s">
        <v>54</v>
      </c>
      <c r="G111" s="106">
        <f>+G113</f>
        <v>0</v>
      </c>
      <c r="H111" s="106">
        <f>+H113</f>
        <v>26940</v>
      </c>
      <c r="I111" s="107"/>
      <c r="J111" s="107"/>
      <c r="K111" s="107"/>
      <c r="L111" s="107"/>
      <c r="M111" s="107"/>
      <c r="N111" s="107"/>
      <c r="O111" s="107"/>
      <c r="P111" s="107"/>
    </row>
    <row r="112" spans="1:16" s="105" customFormat="1" ht="16.95" customHeight="1">
      <c r="A112" s="786"/>
      <c r="B112" s="789"/>
      <c r="C112" s="611"/>
      <c r="D112" s="174"/>
      <c r="E112" s="89"/>
      <c r="F112" s="525" t="s">
        <v>77</v>
      </c>
      <c r="G112" s="28"/>
      <c r="H112" s="106"/>
      <c r="I112" s="107"/>
      <c r="J112" s="107"/>
      <c r="K112" s="107"/>
      <c r="L112" s="107"/>
      <c r="M112" s="107"/>
      <c r="N112" s="107"/>
      <c r="O112" s="107"/>
      <c r="P112" s="107"/>
    </row>
    <row r="113" spans="1:16" s="105" customFormat="1">
      <c r="A113" s="786"/>
      <c r="B113" s="789"/>
      <c r="C113" s="611"/>
      <c r="D113" s="517">
        <v>1148</v>
      </c>
      <c r="E113" s="626" t="s">
        <v>410</v>
      </c>
      <c r="F113" s="590"/>
      <c r="G113" s="121">
        <f>+G115</f>
        <v>0</v>
      </c>
      <c r="H113" s="121">
        <f>+H115</f>
        <v>26940</v>
      </c>
      <c r="I113" s="107"/>
      <c r="J113" s="107"/>
      <c r="K113" s="107"/>
      <c r="L113" s="107"/>
      <c r="M113" s="107"/>
      <c r="N113" s="107"/>
      <c r="O113" s="107"/>
      <c r="P113" s="107"/>
    </row>
    <row r="114" spans="1:16" s="105" customFormat="1" ht="16.95" customHeight="1">
      <c r="A114" s="786"/>
      <c r="B114" s="789"/>
      <c r="C114" s="611"/>
      <c r="D114" s="642"/>
      <c r="E114" s="123"/>
      <c r="F114" s="526" t="s">
        <v>23</v>
      </c>
      <c r="G114" s="23"/>
      <c r="H114" s="108"/>
      <c r="I114" s="107"/>
      <c r="J114" s="107"/>
      <c r="K114" s="107"/>
      <c r="L114" s="107"/>
      <c r="M114" s="107"/>
      <c r="N114" s="107"/>
      <c r="O114" s="107"/>
      <c r="P114" s="107"/>
    </row>
    <row r="115" spans="1:16" s="105" customFormat="1" ht="54.55" customHeight="1">
      <c r="A115" s="786"/>
      <c r="B115" s="789"/>
      <c r="C115" s="611"/>
      <c r="D115" s="642"/>
      <c r="E115" s="213">
        <v>32004</v>
      </c>
      <c r="F115" s="515" t="s">
        <v>543</v>
      </c>
      <c r="G115" s="110">
        <f t="shared" ref="G115:H115" si="26">+G117</f>
        <v>0</v>
      </c>
      <c r="H115" s="111">
        <f t="shared" si="26"/>
        <v>26940</v>
      </c>
      <c r="I115" s="107"/>
      <c r="J115" s="107"/>
      <c r="K115" s="107"/>
      <c r="L115" s="107"/>
      <c r="M115" s="107"/>
      <c r="N115" s="107"/>
      <c r="O115" s="107"/>
      <c r="P115" s="107"/>
    </row>
    <row r="116" spans="1:16" s="105" customFormat="1" ht="16.95" customHeight="1">
      <c r="A116" s="786"/>
      <c r="B116" s="789"/>
      <c r="C116" s="611"/>
      <c r="D116" s="642"/>
      <c r="E116" s="638"/>
      <c r="F116" s="526" t="s">
        <v>73</v>
      </c>
      <c r="G116" s="23"/>
      <c r="H116" s="22"/>
    </row>
    <row r="117" spans="1:16" s="113" customFormat="1" ht="36">
      <c r="A117" s="786"/>
      <c r="B117" s="789"/>
      <c r="C117" s="611"/>
      <c r="D117" s="642"/>
      <c r="E117" s="639"/>
      <c r="F117" s="117" t="s">
        <v>54</v>
      </c>
      <c r="G117" s="24">
        <f t="shared" ref="G117:H117" si="27">G119</f>
        <v>0</v>
      </c>
      <c r="H117" s="24">
        <f t="shared" si="27"/>
        <v>26940</v>
      </c>
    </row>
    <row r="118" spans="1:16" s="105" customFormat="1" ht="54">
      <c r="A118" s="786"/>
      <c r="B118" s="789"/>
      <c r="C118" s="611"/>
      <c r="D118" s="642"/>
      <c r="E118" s="639"/>
      <c r="F118" s="526" t="s">
        <v>60</v>
      </c>
      <c r="G118" s="23"/>
      <c r="H118" s="22"/>
    </row>
    <row r="119" spans="1:16" s="105" customFormat="1" ht="16.95" customHeight="1">
      <c r="A119" s="786"/>
      <c r="B119" s="789"/>
      <c r="C119" s="611"/>
      <c r="D119" s="642"/>
      <c r="E119" s="639"/>
      <c r="F119" s="118" t="s">
        <v>61</v>
      </c>
      <c r="G119" s="22">
        <f>+G120</f>
        <v>0</v>
      </c>
      <c r="H119" s="22">
        <f>+H120</f>
        <v>26940</v>
      </c>
    </row>
    <row r="120" spans="1:16" s="105" customFormat="1" ht="16.95" customHeight="1">
      <c r="A120" s="786"/>
      <c r="B120" s="789"/>
      <c r="C120" s="611"/>
      <c r="D120" s="642"/>
      <c r="E120" s="639"/>
      <c r="F120" s="526" t="s">
        <v>146</v>
      </c>
      <c r="G120" s="27">
        <f t="shared" ref="G120:H120" si="28">G121</f>
        <v>0</v>
      </c>
      <c r="H120" s="27">
        <f t="shared" si="28"/>
        <v>26940</v>
      </c>
    </row>
    <row r="121" spans="1:16" s="105" customFormat="1" ht="16.95" customHeight="1">
      <c r="A121" s="786"/>
      <c r="B121" s="789"/>
      <c r="C121" s="611"/>
      <c r="D121" s="642"/>
      <c r="E121" s="639"/>
      <c r="F121" s="526" t="s">
        <v>147</v>
      </c>
      <c r="G121" s="27">
        <f t="shared" ref="G121:H122" si="29">+G122</f>
        <v>0</v>
      </c>
      <c r="H121" s="27">
        <f t="shared" si="29"/>
        <v>26940</v>
      </c>
    </row>
    <row r="122" spans="1:16" s="105" customFormat="1" ht="17.45" customHeight="1">
      <c r="A122" s="786"/>
      <c r="B122" s="789"/>
      <c r="C122" s="611"/>
      <c r="D122" s="642"/>
      <c r="E122" s="639"/>
      <c r="F122" s="526" t="s">
        <v>203</v>
      </c>
      <c r="G122" s="27">
        <f t="shared" si="29"/>
        <v>0</v>
      </c>
      <c r="H122" s="27">
        <f t="shared" si="29"/>
        <v>26940</v>
      </c>
      <c r="I122" s="114"/>
    </row>
    <row r="123" spans="1:16" s="105" customFormat="1">
      <c r="A123" s="787"/>
      <c r="B123" s="790"/>
      <c r="C123" s="611"/>
      <c r="D123" s="642"/>
      <c r="E123" s="583"/>
      <c r="F123" s="122" t="s">
        <v>204</v>
      </c>
      <c r="G123" s="27">
        <f>+'Հավելված N 4'!G142</f>
        <v>0</v>
      </c>
      <c r="H123" s="27">
        <f>+'Հավելված N 4'!H142</f>
        <v>26940</v>
      </c>
      <c r="I123" s="115"/>
    </row>
  </sheetData>
  <mergeCells count="44">
    <mergeCell ref="G1:H1"/>
    <mergeCell ref="A6:H6"/>
    <mergeCell ref="A10:C10"/>
    <mergeCell ref="D10:E10"/>
    <mergeCell ref="F10:F11"/>
    <mergeCell ref="G10:H10"/>
    <mergeCell ref="C58:C59"/>
    <mergeCell ref="E15:E22"/>
    <mergeCell ref="B17:B32"/>
    <mergeCell ref="C19:C32"/>
    <mergeCell ref="D23:D32"/>
    <mergeCell ref="E23:F23"/>
    <mergeCell ref="E26:E32"/>
    <mergeCell ref="A15:A32"/>
    <mergeCell ref="B15:B16"/>
    <mergeCell ref="C15:C18"/>
    <mergeCell ref="D15:D22"/>
    <mergeCell ref="B35:B36"/>
    <mergeCell ref="D35:D42"/>
    <mergeCell ref="C35:C38"/>
    <mergeCell ref="B37:B57"/>
    <mergeCell ref="D43:D57"/>
    <mergeCell ref="A105:A123"/>
    <mergeCell ref="D90:D93"/>
    <mergeCell ref="E94:F94"/>
    <mergeCell ref="E97:E104"/>
    <mergeCell ref="B105:B106"/>
    <mergeCell ref="B107:B123"/>
    <mergeCell ref="C109:C123"/>
    <mergeCell ref="E113:F113"/>
    <mergeCell ref="D114:D123"/>
    <mergeCell ref="E116:E123"/>
    <mergeCell ref="B58:B104"/>
    <mergeCell ref="C60:C74"/>
    <mergeCell ref="A35:A104"/>
    <mergeCell ref="C75:C89"/>
    <mergeCell ref="D79:D89"/>
    <mergeCell ref="D65:D74"/>
    <mergeCell ref="E64:F64"/>
    <mergeCell ref="E67:E74"/>
    <mergeCell ref="E79:F79"/>
    <mergeCell ref="E82:E89"/>
    <mergeCell ref="E43:F43"/>
    <mergeCell ref="E46:E57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13</vt:i4>
      </vt:variant>
      <vt:variant>
        <vt:lpstr>Named Ranges</vt:lpstr>
      </vt:variant>
      <vt:variant>
        <vt:i4>2</vt:i4>
      </vt:variant>
    </vt:vector>
  </HeadingPairs>
  <TitlesOfParts>
    <vt:vector size="15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  <vt:lpstr>Հավելված N 10</vt:lpstr>
      <vt:lpstr>Հավելված N 11</vt:lpstr>
      <vt:lpstr>Հավելված N 12</vt:lpstr>
      <vt:lpstr>Հավելված N 13</vt:lpstr>
      <vt:lpstr>'Հավելված N 8'!Print_Area</vt:lpstr>
      <vt:lpstr>'Հավելված N 8'!Print_Titles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https://mul2.gov.am/tasks/666712/oneclick/havelvatsner.xlsx?token=adc546c5fd7dec279db471a8ee18bc37</cp:keywords>
  <cp:lastModifiedBy>User</cp:lastModifiedBy>
  <cp:lastPrinted>2022-07-11T12:49:54Z</cp:lastPrinted>
  <dcterms:created xsi:type="dcterms:W3CDTF">2022-01-04T07:12:58Z</dcterms:created>
  <dcterms:modified xsi:type="dcterms:W3CDTF">2022-08-31T12:39:58Z</dcterms:modified>
</cp:coreProperties>
</file>