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71" activeTab="5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29" r:id="rId5"/>
    <sheet name="Havelvats 6" sheetId="49" r:id="rId6"/>
    <sheet name="Havelvats 7" sheetId="41" r:id="rId7"/>
    <sheet name="Havelvats 8" sheetId="46" r:id="rId8"/>
  </sheets>
  <definedNames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D54" i="49"/>
  <c r="D35"/>
  <c r="D21"/>
  <c r="E21"/>
  <c r="D48" i="29"/>
  <c r="D34"/>
  <c r="D21"/>
  <c r="D34" i="27"/>
  <c r="D40"/>
  <c r="D47"/>
  <c r="D27"/>
  <c r="D12" s="1"/>
  <c r="D10" s="1"/>
  <c r="D14"/>
  <c r="D21"/>
  <c r="G10" i="32"/>
  <c r="G61"/>
  <c r="G59" s="1"/>
  <c r="G57" s="1"/>
  <c r="G55" s="1"/>
  <c r="G53" s="1"/>
  <c r="G51" s="1"/>
  <c r="G49" s="1"/>
  <c r="G47" s="1"/>
  <c r="G62"/>
  <c r="G63"/>
  <c r="G64"/>
  <c r="G45"/>
  <c r="G44" s="1"/>
  <c r="G43" s="1"/>
  <c r="G42" s="1"/>
  <c r="G40" s="1"/>
  <c r="G38" s="1"/>
  <c r="G36" s="1"/>
  <c r="G34" s="1"/>
  <c r="G32" s="1"/>
  <c r="G28"/>
  <c r="G27" s="1"/>
  <c r="G25" s="1"/>
  <c r="G23" s="1"/>
  <c r="G21" s="1"/>
  <c r="G19" s="1"/>
  <c r="G17" s="1"/>
  <c r="G29"/>
  <c r="G30"/>
  <c r="E26" i="35"/>
  <c r="E24" s="1"/>
  <c r="E22" s="1"/>
  <c r="E20"/>
  <c r="E18" s="1"/>
  <c r="E16" s="1"/>
  <c r="E14" s="1"/>
  <c r="F19" i="36"/>
  <c r="G19"/>
  <c r="H19"/>
  <c r="E19"/>
  <c r="F27" i="35"/>
  <c r="G15" i="32" l="1"/>
  <c r="G13" s="1"/>
  <c r="G12" s="1"/>
  <c r="E12" i="35"/>
  <c r="I13" i="41"/>
  <c r="G24" i="36" l="1"/>
  <c r="F20" l="1"/>
  <c r="I20" i="41"/>
  <c r="I18" l="1"/>
  <c r="I17" s="1"/>
  <c r="I16" s="1"/>
  <c r="I12" l="1"/>
  <c r="I11" s="1"/>
  <c r="G23" i="36" l="1"/>
  <c r="H23"/>
  <c r="E23"/>
  <c r="F23" l="1"/>
  <c r="D24" l="1"/>
  <c r="G27" i="35" s="1"/>
  <c r="H21" i="36"/>
  <c r="G21"/>
  <c r="F21"/>
  <c r="G26" i="35" l="1"/>
  <c r="G24" s="1"/>
  <c r="F26"/>
  <c r="F24" s="1"/>
  <c r="D23" i="36"/>
  <c r="E21"/>
  <c r="D21" s="1"/>
  <c r="C15" i="46" s="1"/>
  <c r="H31" i="32" l="1"/>
  <c r="F22" i="35"/>
  <c r="I31" i="32"/>
  <c r="I30" s="1"/>
  <c r="I29" s="1"/>
  <c r="I28" s="1"/>
  <c r="I27" s="1"/>
  <c r="I25" s="1"/>
  <c r="G22" i="35"/>
  <c r="I23" i="32" l="1"/>
  <c r="I21" s="1"/>
  <c r="F35" i="49"/>
  <c r="F17" i="36"/>
  <c r="G17"/>
  <c r="H17"/>
  <c r="E17"/>
  <c r="D20"/>
  <c r="G21" i="35" l="1"/>
  <c r="G20" s="1"/>
  <c r="F21"/>
  <c r="F20" s="1"/>
  <c r="E15" i="36"/>
  <c r="E13" s="1"/>
  <c r="G15"/>
  <c r="G13" s="1"/>
  <c r="H15"/>
  <c r="H13" s="1"/>
  <c r="F15"/>
  <c r="F13" s="1"/>
  <c r="D19"/>
  <c r="G18" i="35" l="1"/>
  <c r="I46" i="32" s="1"/>
  <c r="I45" s="1"/>
  <c r="F18" i="35"/>
  <c r="H46" i="32" s="1"/>
  <c r="H45" s="1"/>
  <c r="H44" s="1"/>
  <c r="H43" s="1"/>
  <c r="H42" s="1"/>
  <c r="H40" s="1"/>
  <c r="H38" l="1"/>
  <c r="H36" s="1"/>
  <c r="I44"/>
  <c r="I43" s="1"/>
  <c r="I42" s="1"/>
  <c r="I40" s="1"/>
  <c r="E21" i="27" l="1"/>
  <c r="E21" i="29" s="1"/>
  <c r="I38" i="32"/>
  <c r="I36" s="1"/>
  <c r="F21" i="49"/>
  <c r="E14" i="27" l="1"/>
  <c r="F21"/>
  <c r="F14" s="1"/>
  <c r="F21" i="29" l="1"/>
  <c r="I10" i="41"/>
  <c r="H30" i="32" l="1"/>
  <c r="H29" s="1"/>
  <c r="D17" i="36"/>
  <c r="H28" i="32" l="1"/>
  <c r="H27" s="1"/>
  <c r="H25" s="1"/>
  <c r="H23" l="1"/>
  <c r="E35" i="49"/>
  <c r="I19" i="32"/>
  <c r="I17" s="1"/>
  <c r="F47" i="27"/>
  <c r="F16" i="35"/>
  <c r="F14" s="1"/>
  <c r="G16"/>
  <c r="G14" s="1"/>
  <c r="D15" i="36"/>
  <c r="C14" i="46" s="1"/>
  <c r="C12" s="1"/>
  <c r="F12" i="35" l="1"/>
  <c r="H65" i="32" s="1"/>
  <c r="H64" s="1"/>
  <c r="H63" s="1"/>
  <c r="H62" s="1"/>
  <c r="H61" s="1"/>
  <c r="H59" s="1"/>
  <c r="I65"/>
  <c r="I64" s="1"/>
  <c r="I63" s="1"/>
  <c r="I62" s="1"/>
  <c r="I61" s="1"/>
  <c r="I59" s="1"/>
  <c r="I57" s="1"/>
  <c r="G12" i="35"/>
  <c r="H21" i="32"/>
  <c r="H19" s="1"/>
  <c r="H17" s="1"/>
  <c r="F48" i="29"/>
  <c r="F40" i="27"/>
  <c r="E47"/>
  <c r="E40" s="1"/>
  <c r="H57" i="32" l="1"/>
  <c r="E34" i="27" s="1"/>
  <c r="E54" i="49"/>
  <c r="F54"/>
  <c r="E48" i="29"/>
  <c r="F34" i="27"/>
  <c r="I55" i="32"/>
  <c r="I53" s="1"/>
  <c r="H55" l="1"/>
  <c r="H53" s="1"/>
  <c r="H51" s="1"/>
  <c r="H49" s="1"/>
  <c r="H47" s="1"/>
  <c r="F27" i="27"/>
  <c r="F12" s="1"/>
  <c r="F10" s="1"/>
  <c r="F34" i="29"/>
  <c r="E27" i="27"/>
  <c r="E12" s="1"/>
  <c r="E10" s="1"/>
  <c r="E34" i="29"/>
  <c r="H34" i="32"/>
  <c r="H32" s="1"/>
  <c r="H15" s="1"/>
  <c r="H13" l="1"/>
  <c r="H12" s="1"/>
  <c r="H10" s="1"/>
  <c r="H11" i="36" l="1"/>
  <c r="E11"/>
  <c r="G11" l="1"/>
  <c r="F11"/>
  <c r="I34" i="32" l="1"/>
  <c r="I32" s="1"/>
  <c r="I15" s="1"/>
  <c r="C10" i="46"/>
  <c r="D11" i="36"/>
  <c r="D13"/>
  <c r="I51" i="32" l="1"/>
  <c r="I49" s="1"/>
  <c r="I47" s="1"/>
  <c r="I13"/>
  <c r="I12" l="1"/>
  <c r="I10" s="1"/>
</calcChain>
</file>

<file path=xl/sharedStrings.xml><?xml version="1.0" encoding="utf-8"?>
<sst xmlns="http://schemas.openxmlformats.org/spreadsheetml/2006/main" count="390" uniqueCount="203">
  <si>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</si>
  <si>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</si>
  <si>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</si>
  <si>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</si>
  <si>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</si>
  <si>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</si>
  <si>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</si>
  <si>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</si>
  <si>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</si>
  <si>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</si>
  <si>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</si>
  <si>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</si>
  <si>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</si>
  <si>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</si>
  <si>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</si>
  <si>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</si>
  <si>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</si>
  <si>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</si>
  <si>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</si>
  <si>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</si>
  <si>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</si>
  <si>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</si>
  <si>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</si>
  <si>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</si>
  <si>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</si>
  <si>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</si>
  <si>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</si>
  <si>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</si>
  <si>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</si>
  <si>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</si>
  <si>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</si>
  <si>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</si>
  <si>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</si>
  <si>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</si>
  <si>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</si>
  <si>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</si>
  <si>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</si>
  <si>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</si>
  <si>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</si>
  <si>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</si>
  <si>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</si>
  <si>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</si>
  <si>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</si>
  <si>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</si>
  <si>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</si>
  <si>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</si>
  <si>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</si>
  <si>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</si>
  <si>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</si>
  <si>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</si>
  <si>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</si>
  <si>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>05</t>
  </si>
  <si>
    <t xml:space="preserve"> Ծրագրի միջոցառումներ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</si>
  <si>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</si>
  <si>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</si>
  <si>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</si>
  <si>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</si>
  <si>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</si>
  <si>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</si>
  <si>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</si>
  <si>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</si>
  <si>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</si>
  <si>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</si>
  <si>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</si>
  <si>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</si>
  <si>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</si>
  <si>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</si>
  <si>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</si>
  <si>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</si>
  <si>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</si>
  <si>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</si>
  <si>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</si>
  <si>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</si>
  <si>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</si>
  <si>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Ծրագրի դասիչը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</si>
  <si>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</si>
  <si>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</si>
  <si>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</si>
  <si>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</si>
  <si>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</si>
  <si>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</si>
  <si>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</si>
  <si>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</si>
  <si>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</si>
  <si>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</si>
  <si>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</si>
  <si>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</si>
  <si>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</si>
  <si>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</si>
  <si>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</si>
  <si>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</si>
  <si>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</si>
  <si>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</si>
  <si>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</si>
  <si>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</si>
  <si>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</si>
  <si>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>այդ թվում` ըստ ուղղությունների</t>
  </si>
  <si>
    <t>01</t>
  </si>
  <si>
    <t xml:space="preserve"> Մասնագիտացված կազմակերպություն </t>
  </si>
  <si>
    <t>Աղյուսակ 9․1.14</t>
  </si>
  <si>
    <t>դրամ</t>
  </si>
  <si>
    <t>ՄԱ</t>
  </si>
  <si>
    <t>Հավելված N 7</t>
  </si>
  <si>
    <t xml:space="preserve">Ցուցանիշների փոփոխությունը (ավելացումները նշված են դրական նշանով)  </t>
  </si>
  <si>
    <t>հազար  դրամներով</t>
  </si>
  <si>
    <t>Ընդամենը</t>
  </si>
  <si>
    <t>ՀՀ Լոռու մարզ</t>
  </si>
  <si>
    <t>Երևան քաղաք</t>
  </si>
  <si>
    <t>Ներդրումներ թատրոնների շենքերի կապիտալ վերանորոգման համար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</si>
  <si>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</si>
  <si>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</si>
  <si>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</si>
  <si>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</si>
  <si>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</si>
  <si>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</si>
  <si>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</si>
  <si>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Մշակութային ծառայություններ</t>
  </si>
  <si>
    <t>Արվեստ</t>
  </si>
  <si>
    <t>Արվեստների ծրագիր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</si>
  <si>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</si>
  <si>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</si>
  <si>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</si>
  <si>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</si>
  <si>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</si>
  <si>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</si>
  <si>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Թատրոնների շենքերի մասնաշենքերի հիմնանորոգում, համաշինարարական աշխատանք¬ներ, ջեռուցման համակարգի իրականացում, ներքին հարդարում, տարածքի բարեկարգում և նախագծում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</si>
  <si>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</si>
  <si>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</si>
  <si>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 Ծառայությունների մատուցում </t>
  </si>
  <si>
    <t xml:space="preserve"> Արվեստների ծրագիր 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</si>
  <si>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</si>
  <si>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</si>
  <si>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 xml:space="preserve">ՀՀ կրթության, գիտության, մշակույթի և սպորտի նախարարություն </t>
  </si>
  <si>
    <t>նախագծերի պատրաստում, ծախսերի գնահատում</t>
  </si>
  <si>
    <t>Բաժին N 08</t>
  </si>
  <si>
    <t>Խումբ N 02</t>
  </si>
  <si>
    <t>Դաս N 05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</si>
  <si>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</si>
  <si>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</si>
  <si>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</si>
  <si>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</si>
  <si>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</si>
  <si>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</si>
  <si>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</si>
  <si>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</si>
  <si>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</si>
  <si>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</si>
  <si>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>վերականգնողական աշխատանքներ</t>
  </si>
  <si>
    <t xml:space="preserve"> Ներդրումներ թատրոնների շենքերի կապիտալ վերանորոգման համար</t>
  </si>
  <si>
    <t>1168-32001</t>
  </si>
  <si>
    <t xml:space="preserve"> ԱՅԼ ՀԻՄՆԱԿԱՆ ՄԻՋՈՑՆԵՐ</t>
  </si>
  <si>
    <t>07</t>
  </si>
  <si>
    <t>Հուշարձանների և մշակութային արժեքների վերականգնում և պահպանում</t>
  </si>
  <si>
    <t xml:space="preserve"> Հանրակրթության ծրագիր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</si>
  <si>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</si>
  <si>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</si>
  <si>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</si>
  <si>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</si>
  <si>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</si>
  <si>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</si>
  <si>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</si>
  <si>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</si>
  <si>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Հուշարձանների ամրակայման, նորոգման և վերականգնման աշխատանքներ, քանակ </t>
  </si>
  <si>
    <t xml:space="preserve">Ցուցանիշների փոփոխությունը (նվազեցումները նշված են փակագծերում)  </t>
  </si>
  <si>
    <t>Հանրակրթության ծրագիր</t>
  </si>
  <si>
    <t xml:space="preserve"> Նախագծանախահաշվային փաստաթղթերի քանակ, հատ </t>
  </si>
  <si>
    <t>ՄԱՍ 1. ՊԵՏԱԿԱՆ ՄԱՐՄՆԻ ԳԾՈՎ ԱՐԴՅՈՒՆՔԱՅԻՆ (ԿԱՏԱՐՈՂԱԿԱՆ) ՑՈՒՑԱՆԻՇՆԵՐԸ</t>
  </si>
  <si>
    <t xml:space="preserve"> ՀՀ  կրթության, գիտության, մշակույթի և սպորտի նախարարություն</t>
  </si>
  <si>
    <t>ԲԳԿ/Միջոցառում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</si>
  <si>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</si>
  <si>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</si>
  <si>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</si>
  <si>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</si>
  <si>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 xml:space="preserve"> Հիմնական ընդհանուր կրթություն</t>
  </si>
  <si>
    <t xml:space="preserve"> Հիմնական ընդհանուր հանրակրթություն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</si>
  <si>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</si>
  <si>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</si>
  <si>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Ծառայությունը մատուցող կազմակերպության(ների) անվանում(ներ)ը՛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</si>
  <si>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</si>
  <si>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</si>
  <si>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>Աղյուսակ 9․13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</si>
  <si>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</si>
  <si>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</si>
  <si>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ՀՀ կառավարության  2022 թվականի </t>
  </si>
  <si>
    <t>ՀՀ կառավարության  2022 թվականի</t>
  </si>
  <si>
    <t>Հավելված N 5</t>
  </si>
  <si>
    <t>45451600-501</t>
  </si>
  <si>
    <t>71351540-501</t>
  </si>
  <si>
    <t>«Հայաստանի պետական սիմֆոնիկ նվագախումբ» ՊՈԱԿ</t>
  </si>
  <si>
    <t>փորձաքննության ծառայություններ</t>
  </si>
  <si>
    <t>«ՀԱՅԱUՏԱՆԻ ՀԱՆՐԱՊԵՏՈՒԹՅԱՆ 2022 ԹՎԱԿԱՆԻ ՊԵՏԱԿԱՆ ԲՅՈՒՋԵԻ ՄԱUԻՆ» ՀԱՅԱUՏԱՆԻ ՀԱՆՐԱՊԵՏՈՒԹՅԱՆ OՐԵՆՔԻ N 1 ՀԱՎԵԼՎԱԾԻ N 3 ԱՂՅՈՒՍԱԿՈՒՄ ԿԱՏԱՐՎՈՂ ԼՐԱՑՈՒՄՆԵՐԸ</t>
  </si>
  <si>
    <t>ՀԱՅԱՍՏԱՆԻ ՀԱՆՐԱՊԵՏՈՒԹՅԱՆ ԿԱՌԱՎԱՐՈՒԹՅԱՆ 2021 ԹՎԱԿԱՆԻ ԴԵԿՏԵՄԲԵՐԻ 23-Ի N 2121-Ն ՈՐՈՇՄԱՆ N 5 ՀԱՎԵԼՎԱԾԻ N 2 ԱՂՅՈՒՍԱԿՈՒՄ ԿԱՏԱՐՎՈՂ ԼՐԱՑՈՒՄՆԵՐԸ</t>
  </si>
  <si>
    <t>Լոռոի Բերդ ամրոցի պարսպի հյուսիս-արևելյան հատվածի ամրակայում և մասնակի վերականգնում</t>
  </si>
  <si>
    <t>Ցուցանիշների փոփոխությունը (ավելացումները նշված են դրական նշանով)</t>
  </si>
  <si>
    <t>ՀՀ Արագածոտնի մարզպետարան</t>
  </si>
  <si>
    <t xml:space="preserve">ՀԱՅԱՍՏԱՆԻ ՀԱՆՐԱՊԵՏՈՒԹՅԱՆ ԿԱՌԱՎԱՐՈՒԹՅԱՆ 2021 ԹՎԱԿԱՆԻ ԴԵԿՏԵՄԲԵՐԻ 23-Ի N 2121-Ն ՈՐՈՇՄԱՆ N 9 ՀԱՎԵԼՎԱԾԻ N 9.13 ԱՂՅՈՒՍԱԿՈՒՄ ԿԱՏԱՐՎՈՂ ՓՈՓՈԽՈՒԹՅՈՒՆՆԵՐԸ ԵՎ ԼՐԱՑՈՒՄՆԵՐԸ </t>
  </si>
  <si>
    <t xml:space="preserve">ՀԱՅԱՍՏԱՆԻ ՀԱՆՐԱՊԵՏՈՒԹՅԱՆ ԿԱՌԱՎԱՐՈՒԹՅԱՆ 2021 ԹՎԱԿԱՆԻ ԴԵԿՏԵՄԲԵՐԻ 23-Ի N 2121-Ն ՈՐՈՇՄԱՆ N 9.1 ՀԱՎԵԼՎԱԾԻ  N 9.1.14 ԵՎ 9.1.49 ԱՂՅՈՒՍԱԿՆԵՐՈՒՄ ԿԱՏԱՐՎՈՂ ՓՈՓՈԽՈՒԹՅՈՒՆՆԵՐԸ ԵՎ ԼՐԱՑՈՒՄՆԵՐԸ </t>
  </si>
  <si>
    <t>Աղյուսակ 9․1.49</t>
  </si>
  <si>
    <t xml:space="preserve">ՀԱՅԱՍՏԱՆԻ ՀԱՆՐԱՊԵՏՈՒԹՅԱՆ ԿԱՌԱՎԱՐՈՒԹՅԱՆ 2021 ԹՎԱԿԱՆԻ ԴԵԿՏԵՄԲԵՐԻ 23-Ի 
N 2121-Ն ՈՐՈՇՄԱՆ N 10 ՀԱՎԵԼՎԱԾՈՒՄ ԿԱՏԱՐՎՈՂ ԼՐԱՑՈՒՄՆԵՐԸ
</t>
  </si>
  <si>
    <t xml:space="preserve">«ՀԱՅԱUՏԱՆԻ ՀԱՆՐԱՊԵՏՈՒԹՅԱՆ 2022 ԹՎԱԿԱՆԻ ՊԵՏԱԿԱՆ ԲՅՈՒՋԵԻ ՄԱUԻՆ» ՀԱՅԱUՏԱՆԻ ՀԱՆՐԱՊԵՏՈՒԹՅԱՆ OՐԵՆՔԻ N 6  ՀԱՎԵԼՎԱԾՈՒՄ ԿԱՏԱՐՎՈՂ ՓՈՓՈԽՈՒԹՅՈՒՆՆԵՐԸ </t>
  </si>
  <si>
    <t xml:space="preserve"> Մարզպետարանի ենթակայության հանրակրթական ուսումնական հաստատություններ </t>
  </si>
  <si>
    <t xml:space="preserve">
</t>
  </si>
  <si>
    <t>Առաջին կիսամյակ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</si>
</sst>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1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4" fillId="0" borderId="39">
      <protection locked="0"/>
    </xf>
    <xf numFmtId="173" fontId="85" fillId="57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429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3" fillId="0" borderId="1" xfId="96" applyFont="1" applyFill="1" applyBorder="1" applyAlignment="1">
      <alignment horizontal="left" vertical="center" wrapText="1"/>
    </xf>
    <xf numFmtId="0" fontId="16" fillId="0" borderId="2" xfId="96" applyFont="1" applyBorder="1" applyAlignment="1">
      <alignment horizontal="center" vertical="center" wrapText="1"/>
    </xf>
    <xf numFmtId="0" fontId="76" fillId="2" borderId="0" xfId="0" applyFont="1" applyFill="1"/>
    <xf numFmtId="0" fontId="72" fillId="0" borderId="0" xfId="96" applyFont="1" applyAlignment="1">
      <alignment vertical="center" wrapText="1"/>
    </xf>
    <xf numFmtId="0" fontId="72" fillId="0" borderId="0" xfId="96" applyFont="1" applyAlignment="1">
      <alignment horizontal="center" vertical="center" wrapText="1"/>
    </xf>
    <xf numFmtId="0" fontId="72" fillId="2" borderId="0" xfId="96" applyFont="1" applyFill="1" applyAlignment="1">
      <alignment horizontal="center" vertical="center" wrapText="1"/>
    </xf>
    <xf numFmtId="168" fontId="16" fillId="0" borderId="0" xfId="96" applyNumberFormat="1" applyFont="1" applyAlignment="1">
      <alignment vertical="center" wrapText="1"/>
    </xf>
    <xf numFmtId="0" fontId="16" fillId="0" borderId="0" xfId="96" applyFont="1" applyAlignment="1">
      <alignment vertical="center" wrapText="1"/>
    </xf>
    <xf numFmtId="168" fontId="72" fillId="2" borderId="0" xfId="96" applyNumberFormat="1" applyFont="1" applyFill="1" applyAlignment="1">
      <alignment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3" xfId="96" applyFont="1" applyBorder="1" applyAlignment="1">
      <alignment horizontal="center" vertical="center" wrapText="1"/>
    </xf>
    <xf numFmtId="0" fontId="73" fillId="0" borderId="33" xfId="96" applyFont="1" applyFill="1" applyBorder="1" applyAlignment="1">
      <alignment horizontal="left"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0" xfId="0" applyNumberFormat="1" applyFont="1" applyBorder="1" applyAlignment="1">
      <alignment horizontal="center" vertical="center" wrapText="1"/>
    </xf>
    <xf numFmtId="0" fontId="88" fillId="0" borderId="30" xfId="0" applyFont="1" applyBorder="1" applyAlignment="1">
      <alignment horizontal="left" vertical="top" wrapText="1"/>
    </xf>
    <xf numFmtId="165" fontId="16" fillId="0" borderId="30" xfId="0" applyNumberFormat="1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top"/>
    </xf>
    <xf numFmtId="0" fontId="16" fillId="0" borderId="30" xfId="0" applyFont="1" applyFill="1" applyBorder="1" applyAlignment="1">
      <alignment horizontal="left" vertical="top" wrapText="1"/>
    </xf>
    <xf numFmtId="0" fontId="16" fillId="0" borderId="30" xfId="165" applyFont="1" applyBorder="1" applyAlignment="1">
      <alignment horizontal="left" vertical="center" wrapText="1"/>
    </xf>
    <xf numFmtId="0" fontId="88" fillId="0" borderId="3" xfId="0" applyFont="1" applyBorder="1" applyAlignment="1">
      <alignment horizontal="left" vertical="top" wrapText="1"/>
    </xf>
    <xf numFmtId="165" fontId="72" fillId="0" borderId="30" xfId="0" applyNumberFormat="1" applyFont="1" applyBorder="1"/>
    <xf numFmtId="165" fontId="72" fillId="2" borderId="30" xfId="0" applyNumberFormat="1" applyFont="1" applyFill="1" applyBorder="1"/>
    <xf numFmtId="165" fontId="72" fillId="0" borderId="0" xfId="0" applyNumberFormat="1" applyFont="1"/>
    <xf numFmtId="0" fontId="88" fillId="0" borderId="1" xfId="0" applyFont="1" applyBorder="1" applyAlignment="1">
      <alignment horizontal="left" vertical="top" wrapText="1"/>
    </xf>
    <xf numFmtId="0" fontId="16" fillId="0" borderId="30" xfId="0" applyFont="1" applyBorder="1"/>
    <xf numFmtId="0" fontId="16" fillId="2" borderId="30" xfId="0" applyFont="1" applyFill="1" applyBorder="1"/>
    <xf numFmtId="0" fontId="72" fillId="0" borderId="31" xfId="0" applyFont="1" applyBorder="1" applyAlignment="1">
      <alignment horizontal="center" vertical="top" wrapText="1"/>
    </xf>
    <xf numFmtId="0" fontId="72" fillId="0" borderId="1" xfId="0" applyFont="1" applyBorder="1" applyAlignment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0" borderId="30" xfId="0" applyFont="1" applyBorder="1" applyAlignment="1">
      <alignment horizontal="left" vertical="top" wrapText="1"/>
    </xf>
    <xf numFmtId="0" fontId="72" fillId="0" borderId="1" xfId="8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72" fillId="0" borderId="30" xfId="0" applyFont="1" applyBorder="1"/>
    <xf numFmtId="0" fontId="72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top"/>
    </xf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166" fontId="88" fillId="2" borderId="30" xfId="7" applyNumberFormat="1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vertical="center" wrapText="1"/>
    </xf>
    <xf numFmtId="0" fontId="16" fillId="2" borderId="41" xfId="0" applyFont="1" applyFill="1" applyBorder="1" applyAlignment="1">
      <alignment horizontal="left" vertical="top" wrapText="1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1" xfId="0" applyFont="1" applyBorder="1"/>
    <xf numFmtId="166" fontId="73" fillId="0" borderId="1" xfId="7" applyNumberFormat="1" applyFont="1" applyBorder="1"/>
    <xf numFmtId="166" fontId="88" fillId="0" borderId="1" xfId="7" applyNumberFormat="1" applyFont="1" applyBorder="1" applyAlignment="1">
      <alignment vertical="center"/>
    </xf>
    <xf numFmtId="166" fontId="88" fillId="0" borderId="30" xfId="7" applyNumberFormat="1" applyFont="1" applyBorder="1" applyAlignment="1">
      <alignment vertical="center"/>
    </xf>
    <xf numFmtId="166" fontId="73" fillId="0" borderId="30" xfId="7" applyNumberFormat="1" applyFont="1" applyBorder="1" applyAlignment="1">
      <alignment vertical="center"/>
    </xf>
    <xf numFmtId="0" fontId="72" fillId="0" borderId="1" xfId="0" applyFont="1" applyBorder="1" applyAlignment="1">
      <alignment horizontal="center"/>
    </xf>
    <xf numFmtId="0" fontId="91" fillId="2" borderId="33" xfId="0" applyFont="1" applyFill="1" applyBorder="1" applyAlignment="1">
      <alignment vertical="center" wrapText="1"/>
    </xf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76" fillId="0" borderId="0" xfId="0" applyFont="1"/>
    <xf numFmtId="0" fontId="76" fillId="0" borderId="0" xfId="0" applyFont="1" applyAlignment="1">
      <alignment wrapText="1"/>
    </xf>
    <xf numFmtId="168" fontId="76" fillId="0" borderId="0" xfId="0" applyNumberFormat="1" applyFont="1"/>
    <xf numFmtId="0" fontId="88" fillId="2" borderId="1" xfId="0" applyFont="1" applyFill="1" applyBorder="1" applyAlignment="1">
      <alignment horizontal="center" vertical="center" wrapText="1"/>
    </xf>
    <xf numFmtId="168" fontId="74" fillId="2" borderId="30" xfId="96" applyNumberFormat="1" applyFont="1" applyFill="1" applyBorder="1" applyAlignment="1">
      <alignment horizontal="center" vertical="center" wrapText="1"/>
    </xf>
    <xf numFmtId="0" fontId="72" fillId="0" borderId="1" xfId="96" applyFont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vertical="center" wrapText="1"/>
    </xf>
    <xf numFmtId="0" fontId="73" fillId="0" borderId="1" xfId="96" applyFont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8" fontId="16" fillId="2" borderId="30" xfId="96" applyNumberFormat="1" applyFont="1" applyFill="1" applyBorder="1" applyAlignment="1">
      <alignment vertical="center" wrapText="1"/>
    </xf>
    <xf numFmtId="168" fontId="72" fillId="2" borderId="30" xfId="96" applyNumberFormat="1" applyFont="1" applyFill="1" applyBorder="1" applyAlignment="1">
      <alignment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166" fontId="13" fillId="0" borderId="30" xfId="7" applyNumberFormat="1" applyFont="1" applyBorder="1" applyAlignment="1">
      <alignment vertical="center"/>
    </xf>
    <xf numFmtId="0" fontId="73" fillId="2" borderId="33" xfId="96" applyFont="1" applyFill="1" applyBorder="1" applyAlignment="1">
      <alignment horizontal="left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6" fillId="0" borderId="0" xfId="0" applyFont="1" applyBorder="1"/>
    <xf numFmtId="0" fontId="72" fillId="0" borderId="0" xfId="0" applyFont="1" applyBorder="1"/>
    <xf numFmtId="167" fontId="76" fillId="0" borderId="0" xfId="0" applyNumberFormat="1" applyFont="1" applyBorder="1"/>
    <xf numFmtId="0" fontId="16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0" fillId="0" borderId="1" xfId="0" applyFont="1" applyBorder="1" applyAlignment="1">
      <alignment horizontal="left" vertical="top" wrapText="1"/>
    </xf>
    <xf numFmtId="0" fontId="88" fillId="2" borderId="3" xfId="0" applyFont="1" applyFill="1" applyBorder="1" applyAlignment="1">
      <alignment horizontal="right" vertical="top" wrapText="1"/>
    </xf>
    <xf numFmtId="0" fontId="72" fillId="0" borderId="4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5" fontId="72" fillId="0" borderId="1" xfId="6" applyNumberFormat="1" applyFont="1" applyBorder="1" applyAlignment="1">
      <alignment horizontal="right" vertical="center"/>
    </xf>
    <xf numFmtId="168" fontId="72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76" fillId="0" borderId="1" xfId="0" applyFont="1" applyBorder="1" applyAlignment="1">
      <alignment horizontal="left" vertical="top" wrapText="1"/>
    </xf>
    <xf numFmtId="171" fontId="88" fillId="0" borderId="1" xfId="6" applyNumberFormat="1" applyFont="1" applyBorder="1" applyAlignment="1">
      <alignment horizontal="right" vertical="top"/>
    </xf>
    <xf numFmtId="0" fontId="76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167" fontId="13" fillId="0" borderId="1" xfId="0" applyNumberFormat="1" applyFont="1" applyBorder="1"/>
    <xf numFmtId="0" fontId="88" fillId="0" borderId="5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top" wrapText="1"/>
    </xf>
    <xf numFmtId="169" fontId="72" fillId="0" borderId="33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7" xfId="0" applyFont="1" applyFill="1" applyBorder="1" applyAlignment="1">
      <alignment vertical="center"/>
    </xf>
    <xf numFmtId="0" fontId="72" fillId="0" borderId="33" xfId="0" applyFont="1" applyFill="1" applyBorder="1" applyAlignment="1">
      <alignment horizontal="center" vertical="center"/>
    </xf>
    <xf numFmtId="169" fontId="72" fillId="0" borderId="30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Fill="1"/>
    <xf numFmtId="171" fontId="72" fillId="0" borderId="30" xfId="6" applyNumberFormat="1" applyFont="1" applyBorder="1" applyAlignment="1">
      <alignment horizontal="center" vertical="center"/>
    </xf>
    <xf numFmtId="0" fontId="72" fillId="2" borderId="30" xfId="0" applyFont="1" applyFill="1" applyBorder="1" applyAlignment="1">
      <alignment horizontal="center" vertical="center"/>
    </xf>
    <xf numFmtId="2" fontId="72" fillId="0" borderId="0" xfId="0" applyNumberFormat="1" applyFont="1" applyAlignment="1">
      <alignment horizontal="left" vertical="center" wrapText="1"/>
    </xf>
    <xf numFmtId="0" fontId="76" fillId="0" borderId="0" xfId="299" applyFont="1"/>
    <xf numFmtId="168" fontId="72" fillId="2" borderId="31" xfId="96" applyNumberFormat="1" applyFont="1" applyFill="1" applyBorder="1" applyAlignment="1">
      <alignment horizontal="center" vertical="center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169" fontId="13" fillId="2" borderId="1" xfId="300" applyNumberFormat="1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left" vertical="center" wrapText="1"/>
    </xf>
    <xf numFmtId="169" fontId="76" fillId="2" borderId="42" xfId="300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center"/>
    </xf>
    <xf numFmtId="0" fontId="76" fillId="0" borderId="0" xfId="299" applyFont="1" applyAlignment="1">
      <alignment horizontal="right" vertical="center"/>
    </xf>
    <xf numFmtId="0" fontId="72" fillId="0" borderId="0" xfId="0" applyFont="1" applyAlignment="1">
      <alignment horizontal="center"/>
    </xf>
    <xf numFmtId="168" fontId="16" fillId="2" borderId="3" xfId="96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/>
    </xf>
    <xf numFmtId="0" fontId="72" fillId="0" borderId="30" xfId="0" applyFont="1" applyBorder="1" applyAlignment="1">
      <alignment horizontal="lef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88" fillId="2" borderId="46" xfId="0" applyFont="1" applyFill="1" applyBorder="1" applyAlignment="1">
      <alignment vertical="center" wrapText="1"/>
    </xf>
    <xf numFmtId="166" fontId="72" fillId="0" borderId="0" xfId="0" applyNumberFormat="1" applyFont="1"/>
    <xf numFmtId="165" fontId="73" fillId="2" borderId="1" xfId="6" applyNumberFormat="1" applyFont="1" applyFill="1" applyBorder="1" applyAlignment="1">
      <alignment horizontal="center" vertical="center"/>
    </xf>
    <xf numFmtId="0" fontId="72" fillId="2" borderId="46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166" fontId="73" fillId="0" borderId="46" xfId="7" applyNumberFormat="1" applyFont="1" applyBorder="1"/>
    <xf numFmtId="166" fontId="73" fillId="0" borderId="1" xfId="7" applyNumberFormat="1" applyFont="1" applyBorder="1" applyAlignment="1">
      <alignment horizontal="center"/>
    </xf>
    <xf numFmtId="166" fontId="72" fillId="2" borderId="46" xfId="7" applyNumberFormat="1" applyFont="1" applyFill="1" applyBorder="1" applyAlignment="1">
      <alignment vertical="center" wrapText="1"/>
    </xf>
    <xf numFmtId="169" fontId="72" fillId="0" borderId="33" xfId="0" applyNumberFormat="1" applyFont="1" applyFill="1" applyBorder="1" applyAlignment="1">
      <alignment horizontal="right" vertical="center" wrapText="1"/>
    </xf>
    <xf numFmtId="169" fontId="72" fillId="0" borderId="30" xfId="0" applyNumberFormat="1" applyFont="1" applyFill="1" applyBorder="1" applyAlignment="1">
      <alignment horizontal="right" vertical="top" wrapText="1"/>
    </xf>
    <xf numFmtId="0" fontId="16" fillId="2" borderId="50" xfId="0" applyFont="1" applyFill="1" applyBorder="1" applyAlignment="1">
      <alignment horizontal="left" vertical="center" wrapText="1"/>
    </xf>
    <xf numFmtId="166" fontId="88" fillId="2" borderId="30" xfId="7" applyNumberFormat="1" applyFont="1" applyFill="1" applyBorder="1" applyAlignment="1">
      <alignment horizontal="right" vertical="center" wrapText="1"/>
    </xf>
    <xf numFmtId="0" fontId="16" fillId="0" borderId="49" xfId="0" applyFont="1" applyBorder="1" applyAlignment="1">
      <alignment vertical="top" wrapText="1"/>
    </xf>
    <xf numFmtId="169" fontId="16" fillId="2" borderId="30" xfId="7" applyNumberFormat="1" applyFont="1" applyFill="1" applyBorder="1" applyAlignment="1">
      <alignment horizontal="center" vertical="top" wrapText="1"/>
    </xf>
    <xf numFmtId="0" fontId="97" fillId="0" borderId="50" xfId="0" applyFont="1" applyFill="1" applyBorder="1" applyAlignment="1" applyProtection="1">
      <alignment horizontal="center" vertical="center"/>
      <protection locked="0"/>
    </xf>
    <xf numFmtId="0" fontId="97" fillId="0" borderId="50" xfId="0" applyNumberFormat="1" applyFont="1" applyFill="1" applyBorder="1" applyAlignment="1" applyProtection="1">
      <alignment horizontal="center" vertical="top" wrapText="1"/>
      <protection locked="0"/>
    </xf>
    <xf numFmtId="49" fontId="16" fillId="0" borderId="47" xfId="96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top"/>
    </xf>
    <xf numFmtId="0" fontId="76" fillId="0" borderId="0" xfId="299" applyFont="1" applyAlignment="1">
      <alignment horizontal="right" vertical="top"/>
    </xf>
    <xf numFmtId="43" fontId="76" fillId="0" borderId="0" xfId="0" applyNumberFormat="1" applyFont="1"/>
    <xf numFmtId="43" fontId="72" fillId="0" borderId="0" xfId="7" applyFont="1"/>
    <xf numFmtId="43" fontId="72" fillId="0" borderId="0" xfId="0" applyNumberFormat="1" applyFont="1"/>
    <xf numFmtId="169" fontId="76" fillId="0" borderId="0" xfId="0" applyNumberFormat="1" applyFont="1" applyAlignment="1">
      <alignment horizontal="center"/>
    </xf>
    <xf numFmtId="43" fontId="76" fillId="2" borderId="0" xfId="0" applyNumberFormat="1" applyFont="1" applyFill="1"/>
    <xf numFmtId="166" fontId="76" fillId="2" borderId="30" xfId="7" applyNumberFormat="1" applyFont="1" applyFill="1" applyBorder="1" applyAlignment="1">
      <alignment horizontal="center" vertical="center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72" fillId="2" borderId="50" xfId="0" applyFont="1" applyFill="1" applyBorder="1" applyAlignment="1">
      <alignment vertical="top" wrapText="1"/>
    </xf>
    <xf numFmtId="0" fontId="16" fillId="2" borderId="50" xfId="0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left" vertical="top" wrapText="1"/>
    </xf>
    <xf numFmtId="166" fontId="72" fillId="0" borderId="30" xfId="7" applyNumberFormat="1" applyFont="1" applyFill="1" applyBorder="1" applyAlignment="1">
      <alignment vertical="center"/>
    </xf>
    <xf numFmtId="165" fontId="72" fillId="0" borderId="30" xfId="6" applyNumberFormat="1" applyFont="1" applyFill="1" applyBorder="1" applyAlignment="1">
      <alignment vertical="center"/>
    </xf>
    <xf numFmtId="169" fontId="16" fillId="0" borderId="30" xfId="7" applyNumberFormat="1" applyFont="1" applyFill="1" applyBorder="1" applyAlignment="1">
      <alignment horizontal="center" vertical="top" wrapText="1"/>
    </xf>
    <xf numFmtId="166" fontId="16" fillId="2" borderId="42" xfId="7" applyNumberFormat="1" applyFont="1" applyFill="1" applyBorder="1" applyAlignment="1">
      <alignment vertical="top" wrapText="1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43" fontId="72" fillId="2" borderId="30" xfId="7" applyNumberFormat="1" applyFont="1" applyFill="1" applyBorder="1" applyAlignment="1">
      <alignment vertical="center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0" xfId="7" applyNumberFormat="1" applyFont="1" applyFill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16" fillId="2" borderId="30" xfId="7" applyNumberFormat="1" applyFont="1" applyFill="1" applyBorder="1" applyAlignment="1">
      <alignment horizontal="right" vertical="center" wrapText="1"/>
    </xf>
    <xf numFmtId="0" fontId="88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center"/>
    </xf>
    <xf numFmtId="0" fontId="16" fillId="2" borderId="31" xfId="0" applyFont="1" applyFill="1" applyBorder="1" applyAlignment="1">
      <alignment horizontal="center" vertical="center" wrapText="1"/>
    </xf>
    <xf numFmtId="0" fontId="88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top" wrapText="1"/>
    </xf>
    <xf numFmtId="0" fontId="16" fillId="2" borderId="1" xfId="96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center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left" vertical="top" wrapText="1"/>
    </xf>
    <xf numFmtId="49" fontId="72" fillId="2" borderId="30" xfId="0" applyNumberFormat="1" applyFont="1" applyFill="1" applyBorder="1" applyAlignment="1">
      <alignment horizontal="left" vertical="top" wrapText="1"/>
    </xf>
    <xf numFmtId="0" fontId="16" fillId="2" borderId="3" xfId="96" applyFont="1" applyFill="1" applyBorder="1" applyAlignment="1">
      <alignment horizontal="center" vertical="center" wrapText="1"/>
    </xf>
    <xf numFmtId="0" fontId="16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0" fontId="95" fillId="2" borderId="46" xfId="0" applyFont="1" applyFill="1" applyBorder="1" applyAlignment="1">
      <alignment horizontal="center" vertical="center" wrapText="1"/>
    </xf>
    <xf numFmtId="166" fontId="93" fillId="2" borderId="30" xfId="0" applyNumberFormat="1" applyFont="1" applyFill="1" applyBorder="1" applyAlignment="1">
      <alignment horizontal="center"/>
    </xf>
    <xf numFmtId="0" fontId="96" fillId="2" borderId="46" xfId="0" applyFont="1" applyFill="1" applyBorder="1" applyAlignment="1">
      <alignment horizontal="center" vertical="center" wrapText="1"/>
    </xf>
    <xf numFmtId="166" fontId="13" fillId="2" borderId="46" xfId="0" applyNumberFormat="1" applyFont="1" applyFill="1" applyBorder="1"/>
    <xf numFmtId="0" fontId="72" fillId="0" borderId="0" xfId="0" applyFont="1" applyAlignment="1">
      <alignment horizontal="right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0" borderId="30" xfId="0" applyFont="1" applyFill="1" applyBorder="1" applyAlignment="1">
      <alignment wrapText="1"/>
    </xf>
    <xf numFmtId="0" fontId="72" fillId="0" borderId="0" xfId="0" applyFont="1" applyAlignment="1"/>
    <xf numFmtId="0" fontId="72" fillId="56" borderId="40" xfId="0" applyFont="1" applyFill="1" applyBorder="1" applyAlignment="1">
      <alignment horizontal="center" vertical="center" wrapText="1"/>
    </xf>
    <xf numFmtId="0" fontId="72" fillId="56" borderId="30" xfId="0" applyFont="1" applyFill="1" applyBorder="1" applyAlignment="1">
      <alignment horizontal="center" vertical="center"/>
    </xf>
    <xf numFmtId="0" fontId="72" fillId="56" borderId="30" xfId="0" applyFont="1" applyFill="1" applyBorder="1" applyAlignment="1">
      <alignment horizontal="center"/>
    </xf>
    <xf numFmtId="0" fontId="72" fillId="56" borderId="30" xfId="0" applyFont="1" applyFill="1" applyBorder="1" applyAlignment="1">
      <alignment horizontal="center" wrapText="1"/>
    </xf>
    <xf numFmtId="0" fontId="72" fillId="0" borderId="30" xfId="0" applyFont="1" applyBorder="1" applyAlignment="1">
      <alignment horizontal="center"/>
    </xf>
    <xf numFmtId="0" fontId="72" fillId="2" borderId="30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2" xfId="0" applyFont="1" applyFill="1" applyBorder="1" applyAlignment="1">
      <alignment horizontal="left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171" fontId="72" fillId="0" borderId="30" xfId="6" applyNumberFormat="1" applyFont="1" applyBorder="1" applyAlignment="1">
      <alignment horizontal="center"/>
    </xf>
    <xf numFmtId="0" fontId="72" fillId="0" borderId="0" xfId="0" applyFont="1" applyAlignment="1">
      <alignment horizontal="left" wrapText="1"/>
    </xf>
    <xf numFmtId="166" fontId="88" fillId="2" borderId="30" xfId="7" applyNumberFormat="1" applyFont="1" applyFill="1" applyBorder="1" applyAlignment="1">
      <alignment vertical="center"/>
    </xf>
    <xf numFmtId="0" fontId="72" fillId="2" borderId="30" xfId="0" applyFont="1" applyFill="1" applyBorder="1" applyAlignment="1">
      <alignment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2" xfId="0" applyFont="1" applyFill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169" fontId="72" fillId="2" borderId="33" xfId="0" applyNumberFormat="1" applyFont="1" applyFill="1" applyBorder="1" applyAlignment="1">
      <alignment horizontal="right" vertical="center" wrapText="1"/>
    </xf>
    <xf numFmtId="0" fontId="72" fillId="2" borderId="30" xfId="0" applyFont="1" applyFill="1" applyBorder="1" applyAlignment="1">
      <alignment vertical="top" wrapText="1"/>
    </xf>
    <xf numFmtId="0" fontId="72" fillId="2" borderId="30" xfId="0" applyFont="1" applyFill="1" applyBorder="1" applyAlignment="1">
      <alignment horizontal="left" vertical="top" wrapText="1"/>
    </xf>
    <xf numFmtId="169" fontId="72" fillId="2" borderId="3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2" fontId="72" fillId="2" borderId="0" xfId="0" applyNumberFormat="1" applyFont="1" applyFill="1" applyAlignment="1">
      <alignment horizontal="left" vertical="center" wrapText="1"/>
    </xf>
    <xf numFmtId="166" fontId="72" fillId="2" borderId="30" xfId="7" applyNumberFormat="1" applyFont="1" applyFill="1" applyBorder="1" applyAlignment="1">
      <alignment vertical="center"/>
    </xf>
    <xf numFmtId="171" fontId="72" fillId="2" borderId="30" xfId="6" applyNumberFormat="1" applyFont="1" applyFill="1" applyBorder="1" applyAlignment="1">
      <alignment horizontal="center" vertical="center"/>
    </xf>
    <xf numFmtId="0" fontId="72" fillId="2" borderId="50" xfId="0" applyFont="1" applyFill="1" applyBorder="1" applyAlignment="1">
      <alignment horizontal="left" vertical="top" wrapText="1"/>
    </xf>
    <xf numFmtId="165" fontId="72" fillId="2" borderId="30" xfId="6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16" fillId="0" borderId="6" xfId="0" applyFont="1" applyBorder="1" applyAlignment="1">
      <alignment vertical="top" wrapText="1"/>
    </xf>
    <xf numFmtId="165" fontId="72" fillId="0" borderId="0" xfId="0" applyNumberFormat="1" applyFont="1" applyAlignment="1">
      <alignment horizontal="left" vertical="top" wrapText="1"/>
    </xf>
    <xf numFmtId="0" fontId="88" fillId="0" borderId="30" xfId="165" applyFont="1" applyBorder="1">
      <alignment horizontal="left" vertical="top" wrapText="1"/>
    </xf>
    <xf numFmtId="0" fontId="72" fillId="0" borderId="30" xfId="165" applyFont="1" applyBorder="1" applyAlignment="1">
      <alignment horizontal="left" vertical="top" wrapText="1"/>
    </xf>
    <xf numFmtId="0" fontId="72" fillId="0" borderId="30" xfId="0" applyFont="1" applyBorder="1" applyAlignment="1"/>
    <xf numFmtId="0" fontId="72" fillId="0" borderId="30" xfId="165" applyFont="1" applyBorder="1" applyAlignment="1">
      <alignment horizontal="center" vertical="top"/>
    </xf>
    <xf numFmtId="0" fontId="88" fillId="2" borderId="30" xfId="165" applyFont="1" applyFill="1" applyBorder="1">
      <alignment horizontal="left" vertical="top" wrapText="1"/>
    </xf>
    <xf numFmtId="39" fontId="72" fillId="0" borderId="0" xfId="0" applyNumberFormat="1" applyFont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left" vertical="top" wrapText="1"/>
    </xf>
    <xf numFmtId="0" fontId="72" fillId="2" borderId="30" xfId="165" applyFont="1" applyFill="1" applyBorder="1" applyAlignment="1">
      <alignment horizontal="center" vertical="top"/>
    </xf>
    <xf numFmtId="0" fontId="72" fillId="0" borderId="8" xfId="8" applyFont="1" applyBorder="1" applyAlignment="1">
      <alignment horizontal="left" vertical="top" wrapText="1"/>
    </xf>
    <xf numFmtId="0" fontId="16" fillId="0" borderId="50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72" fillId="0" borderId="0" xfId="0" applyFont="1" applyAlignment="1">
      <alignment horizontal="right" vertical="top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2" borderId="50" xfId="0" applyNumberFormat="1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50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30" xfId="0" applyNumberFormat="1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wrapText="1"/>
    </xf>
    <xf numFmtId="0" fontId="72" fillId="2" borderId="50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right" vertical="top"/>
    </xf>
    <xf numFmtId="0" fontId="16" fillId="2" borderId="3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left" vertical="top" wrapText="1"/>
    </xf>
    <xf numFmtId="0" fontId="16" fillId="2" borderId="50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wrapText="1"/>
    </xf>
    <xf numFmtId="0" fontId="72" fillId="2" borderId="2" xfId="0" applyFont="1" applyFill="1" applyBorder="1" applyAlignment="1">
      <alignment horizontal="center" wrapText="1"/>
    </xf>
    <xf numFmtId="0" fontId="72" fillId="2" borderId="3" xfId="0" applyFont="1" applyFill="1" applyBorder="1" applyAlignment="1">
      <alignment horizontal="center" wrapText="1"/>
    </xf>
    <xf numFmtId="49" fontId="16" fillId="2" borderId="30" xfId="0" applyNumberFormat="1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72" fillId="0" borderId="50" xfId="0" applyFont="1" applyBorder="1" applyAlignment="1">
      <alignment horizontal="center"/>
    </xf>
    <xf numFmtId="169" fontId="72" fillId="0" borderId="0" xfId="96" applyNumberFormat="1" applyFont="1" applyFill="1" applyAlignment="1">
      <alignment horizontal="right" vertical="top" wrapText="1"/>
    </xf>
    <xf numFmtId="169" fontId="72" fillId="0" borderId="0" xfId="96" applyNumberFormat="1" applyFont="1" applyFill="1" applyAlignment="1">
      <alignment horizontal="right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168" fontId="72" fillId="0" borderId="43" xfId="96" applyNumberFormat="1" applyFont="1" applyFill="1" applyBorder="1" applyAlignment="1">
      <alignment horizontal="center" vertical="center" wrapText="1"/>
    </xf>
    <xf numFmtId="168" fontId="72" fillId="0" borderId="44" xfId="96" applyNumberFormat="1" applyFont="1" applyFill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0" borderId="40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6" xfId="96" applyNumberFormat="1" applyFont="1" applyFill="1" applyBorder="1" applyAlignment="1">
      <alignment horizontal="center" vertical="center" textRotation="90" wrapText="1"/>
    </xf>
    <xf numFmtId="49" fontId="16" fillId="0" borderId="32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87" fillId="0" borderId="5" xfId="0" applyFont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88" fillId="2" borderId="36" xfId="0" applyFont="1" applyFill="1" applyBorder="1" applyAlignment="1">
      <alignment horizontal="left" vertical="top" wrapText="1"/>
    </xf>
    <xf numFmtId="0" fontId="88" fillId="2" borderId="33" xfId="0" applyFont="1" applyFill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94" fillId="0" borderId="7" xfId="0" applyFont="1" applyBorder="1" applyAlignment="1">
      <alignment wrapText="1"/>
    </xf>
    <xf numFmtId="0" fontId="94" fillId="0" borderId="5" xfId="0" applyFont="1" applyBorder="1" applyAlignment="1">
      <alignment wrapText="1"/>
    </xf>
    <xf numFmtId="0" fontId="88" fillId="0" borderId="45" xfId="0" applyFont="1" applyBorder="1" applyAlignment="1">
      <alignment horizontal="left" vertical="top" wrapText="1"/>
    </xf>
    <xf numFmtId="0" fontId="89" fillId="0" borderId="44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4" fillId="0" borderId="1" xfId="0" applyFont="1" applyBorder="1" applyAlignment="1">
      <alignment horizontal="left" vertical="top" wrapText="1"/>
    </xf>
    <xf numFmtId="0" fontId="76" fillId="0" borderId="31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0" borderId="1" xfId="0" applyFont="1" applyBorder="1" applyAlignment="1">
      <alignment horizontal="center" vertical="top" wrapText="1"/>
    </xf>
    <xf numFmtId="0" fontId="16" fillId="2" borderId="45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93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0" fontId="72" fillId="56" borderId="32" xfId="0" applyFont="1" applyFill="1" applyBorder="1" applyAlignment="1">
      <alignment horizontal="center" vertical="center" wrapText="1"/>
    </xf>
    <xf numFmtId="0" fontId="72" fillId="56" borderId="35" xfId="0" applyFont="1" applyFill="1" applyBorder="1" applyAlignment="1">
      <alignment horizontal="center" vertical="center" wrapText="1"/>
    </xf>
    <xf numFmtId="0" fontId="72" fillId="56" borderId="34" xfId="0" applyFont="1" applyFill="1" applyBorder="1" applyAlignment="1">
      <alignment horizontal="center" vertical="center" wrapText="1"/>
    </xf>
    <xf numFmtId="0" fontId="72" fillId="56" borderId="10" xfId="0" applyFont="1" applyFill="1" applyBorder="1" applyAlignment="1">
      <alignment horizontal="center" vertical="center" wrapText="1"/>
    </xf>
    <xf numFmtId="0" fontId="72" fillId="56" borderId="9" xfId="0" applyFont="1" applyFill="1" applyBorder="1" applyAlignment="1">
      <alignment horizontal="center" vertical="center" wrapText="1"/>
    </xf>
    <xf numFmtId="0" fontId="72" fillId="56" borderId="29" xfId="0" applyFont="1" applyFill="1" applyBorder="1" applyAlignment="1">
      <alignment horizontal="center" vertical="center" wrapText="1"/>
    </xf>
    <xf numFmtId="0" fontId="72" fillId="56" borderId="36" xfId="0" applyFont="1" applyFill="1" applyBorder="1" applyAlignment="1">
      <alignment horizontal="center" wrapText="1"/>
    </xf>
    <xf numFmtId="0" fontId="72" fillId="56" borderId="37" xfId="0" applyFont="1" applyFill="1" applyBorder="1" applyAlignment="1">
      <alignment horizontal="center" wrapText="1"/>
    </xf>
    <xf numFmtId="0" fontId="72" fillId="56" borderId="33" xfId="0" applyFont="1" applyFill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72" fillId="56" borderId="30" xfId="0" applyFont="1" applyFill="1" applyBorder="1" applyAlignment="1">
      <alignment horizontal="center" vertical="center" wrapText="1"/>
    </xf>
    <xf numFmtId="0" fontId="72" fillId="56" borderId="30" xfId="0" applyFont="1" applyFill="1" applyBorder="1" applyAlignment="1">
      <alignment vertical="center" wrapText="1"/>
    </xf>
    <xf numFmtId="0" fontId="72" fillId="0" borderId="36" xfId="0" applyFont="1" applyFill="1" applyBorder="1" applyAlignment="1">
      <alignment horizontal="left" vertical="center" wrapText="1"/>
    </xf>
    <xf numFmtId="0" fontId="72" fillId="0" borderId="37" xfId="0" applyFont="1" applyFill="1" applyBorder="1" applyAlignment="1">
      <alignment horizontal="left" vertical="center" wrapText="1"/>
    </xf>
    <xf numFmtId="0" fontId="72" fillId="0" borderId="33" xfId="0" applyFont="1" applyFill="1" applyBorder="1" applyAlignment="1">
      <alignment horizontal="left" vertical="center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left" vertical="top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52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wrapText="1"/>
    </xf>
    <xf numFmtId="0" fontId="16" fillId="2" borderId="42" xfId="0" applyFont="1" applyFill="1" applyBorder="1" applyAlignment="1">
      <alignment vertical="top" wrapText="1"/>
    </xf>
    <xf numFmtId="0" fontId="72" fillId="2" borderId="36" xfId="0" applyFont="1" applyFill="1" applyBorder="1" applyAlignment="1">
      <alignment horizontal="left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top" wrapText="1"/>
    </xf>
    <xf numFmtId="0" fontId="16" fillId="0" borderId="31" xfId="96" applyNumberFormat="1" applyFont="1" applyFill="1" applyBorder="1" applyAlignment="1">
      <alignment horizontal="center" vertical="center" wrapText="1"/>
    </xf>
    <xf numFmtId="169" fontId="16" fillId="0" borderId="0" xfId="96" applyNumberFormat="1" applyFont="1" applyFill="1" applyAlignment="1">
      <alignment horizontal="right" vertical="center" wrapText="1"/>
    </xf>
    <xf numFmtId="168" fontId="72" fillId="0" borderId="9" xfId="96" applyNumberFormat="1" applyFont="1" applyFill="1" applyBorder="1" applyAlignment="1">
      <alignment horizontal="righ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168" fontId="92" fillId="2" borderId="55" xfId="96" applyNumberFormat="1" applyFont="1" applyFill="1" applyBorder="1" applyAlignment="1">
      <alignment horizontal="center" vertical="center" wrapText="1"/>
    </xf>
    <xf numFmtId="168" fontId="92" fillId="2" borderId="53" xfId="96" applyNumberFormat="1" applyFont="1" applyFill="1" applyBorder="1" applyAlignment="1">
      <alignment horizontal="center" vertical="center" wrapText="1"/>
    </xf>
    <xf numFmtId="168" fontId="92" fillId="2" borderId="56" xfId="96" applyNumberFormat="1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center" vertical="center" wrapText="1"/>
    </xf>
    <xf numFmtId="0" fontId="72" fillId="2" borderId="56" xfId="0" applyFont="1" applyFill="1" applyBorder="1" applyAlignment="1">
      <alignment horizontal="center" vertical="center" wrapText="1"/>
    </xf>
    <xf numFmtId="0" fontId="88" fillId="0" borderId="54" xfId="0" applyFont="1" applyBorder="1" applyAlignment="1">
      <alignment horizontal="left" vertical="top" wrapText="1"/>
    </xf>
    <xf numFmtId="0" fontId="88" fillId="0" borderId="54" xfId="165" applyFont="1" applyBorder="1">
      <alignment horizontal="left" vertical="top" wrapText="1"/>
    </xf>
    <xf numFmtId="0" fontId="72" fillId="0" borderId="54" xfId="165" applyFont="1" applyBorder="1" applyAlignment="1">
      <alignment horizontal="left" vertical="top" wrapText="1"/>
    </xf>
    <xf numFmtId="0" fontId="72" fillId="0" borderId="54" xfId="165" applyFont="1" applyBorder="1" applyAlignment="1">
      <alignment horizontal="center" vertical="top"/>
    </xf>
    <xf numFmtId="0" fontId="88" fillId="2" borderId="54" xfId="165" applyFont="1" applyFill="1" applyBorder="1">
      <alignment horizontal="left" vertical="top" wrapText="1"/>
    </xf>
    <xf numFmtId="0" fontId="72" fillId="2" borderId="54" xfId="165" applyFont="1" applyFill="1" applyBorder="1" applyAlignment="1">
      <alignment horizontal="left" vertical="top" wrapText="1"/>
    </xf>
    <xf numFmtId="0" fontId="72" fillId="0" borderId="54" xfId="8" applyFont="1" applyBorder="1" applyAlignment="1">
      <alignment horizontal="left" vertical="top" wrapText="1"/>
    </xf>
    <xf numFmtId="0" fontId="72" fillId="2" borderId="54" xfId="0" applyFont="1" applyFill="1" applyBorder="1" applyAlignment="1">
      <alignment horizontal="center" vertical="center" wrapText="1"/>
    </xf>
    <xf numFmtId="0" fontId="72" fillId="0" borderId="54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left"/>
    </xf>
    <xf numFmtId="0" fontId="87" fillId="0" borderId="53" xfId="0" applyFont="1" applyBorder="1" applyAlignment="1">
      <alignment vertical="center" wrapText="1"/>
    </xf>
    <xf numFmtId="0" fontId="13" fillId="0" borderId="55" xfId="0" applyFont="1" applyBorder="1" applyAlignment="1">
      <alignment horizontal="left" vertical="top" wrapText="1"/>
    </xf>
    <xf numFmtId="0" fontId="76" fillId="0" borderId="54" xfId="0" applyFont="1" applyBorder="1" applyAlignment="1">
      <alignment vertical="top" wrapText="1"/>
    </xf>
    <xf numFmtId="0" fontId="94" fillId="0" borderId="54" xfId="0" applyFont="1" applyBorder="1" applyAlignment="1">
      <alignment horizontal="left" vertical="top" wrapText="1"/>
    </xf>
    <xf numFmtId="0" fontId="72" fillId="0" borderId="56" xfId="0" applyFont="1" applyBorder="1" applyAlignment="1">
      <alignment horizontal="center" vertical="center" wrapText="1"/>
    </xf>
    <xf numFmtId="0" fontId="72" fillId="0" borderId="53" xfId="0" applyFont="1" applyBorder="1" applyAlignment="1">
      <alignment horizontal="center" vertical="center" wrapText="1"/>
    </xf>
    <xf numFmtId="0" fontId="72" fillId="0" borderId="55" xfId="0" applyFont="1" applyBorder="1" applyAlignment="1">
      <alignment horizontal="center" vertical="center" wrapText="1"/>
    </xf>
    <xf numFmtId="0" fontId="90" fillId="0" borderId="31" xfId="0" applyFont="1" applyBorder="1" applyAlignment="1">
      <alignment horizontal="center" vertical="top" wrapText="1"/>
    </xf>
    <xf numFmtId="0" fontId="90" fillId="0" borderId="2" xfId="0" applyFont="1" applyBorder="1" applyAlignment="1">
      <alignment horizontal="center" vertical="top" wrapText="1"/>
    </xf>
    <xf numFmtId="0" fontId="90" fillId="0" borderId="3" xfId="0" applyFont="1" applyBorder="1" applyAlignment="1">
      <alignment horizontal="center" vertical="top" wrapText="1"/>
    </xf>
    <xf numFmtId="0" fontId="76" fillId="0" borderId="31" xfId="0" applyFont="1" applyBorder="1" applyAlignment="1">
      <alignment horizontal="center"/>
    </xf>
    <xf numFmtId="0" fontId="76" fillId="0" borderId="2" xfId="0" applyFont="1" applyBorder="1" applyAlignment="1">
      <alignment horizontal="center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opLeftCell="A37" zoomScale="70" zoomScaleNormal="70" zoomScaleSheetLayoutView="100" workbookViewId="0">
      <selection activeCell="D49" sqref="D49"/>
    </sheetView>
  </sheetViews>
  <sheetFormatPr defaultColWidth="9.09765625" defaultRowHeight="18"/>
  <cols>
    <col min="1" max="1" width="9.69921875" style="27" customWidth="1"/>
    <col min="2" max="2" width="24.69921875" style="27" customWidth="1"/>
    <col min="3" max="3" width="64.3984375" style="27" customWidth="1"/>
    <col min="4" max="5" width="19.796875" style="27" customWidth="1"/>
    <col min="6" max="6" width="19.796875" style="28" customWidth="1"/>
    <col min="7" max="7" width="15.8984375" style="27" customWidth="1"/>
    <col min="8" max="8" width="15.69921875" style="27" customWidth="1"/>
    <col min="9" max="9" width="13.8984375" style="27" customWidth="1"/>
    <col min="10" max="11" width="12.296875" style="27" customWidth="1"/>
    <col min="12" max="16384" width="9.09765625" style="27"/>
  </cols>
  <sheetData>
    <row r="1" spans="1:7" ht="37.5" customHeight="1">
      <c r="E1" s="278" t="s">
        <v>89</v>
      </c>
      <c r="F1" s="278"/>
    </row>
    <row r="2" spans="1:7" ht="17.350000000000001" customHeight="1">
      <c r="E2" s="284" t="s">
        <v>183</v>
      </c>
      <c r="F2" s="284"/>
    </row>
    <row r="3" spans="1:7" ht="17.350000000000001" customHeight="1">
      <c r="E3" s="284" t="s">
        <v>9</v>
      </c>
      <c r="F3" s="284"/>
    </row>
    <row r="4" spans="1:7">
      <c r="F4" s="27"/>
    </row>
    <row r="5" spans="1:7" ht="75.849999999999994" customHeight="1">
      <c r="A5" s="279" t="s">
        <v>181</v>
      </c>
      <c r="B5" s="279"/>
      <c r="C5" s="279"/>
      <c r="D5" s="279"/>
      <c r="E5" s="279"/>
      <c r="F5" s="279"/>
    </row>
    <row r="7" spans="1:7">
      <c r="F7" s="237" t="s">
        <v>26</v>
      </c>
    </row>
    <row r="8" spans="1:7" s="255" customFormat="1" ht="76.099999999999994" customHeight="1">
      <c r="A8" s="280" t="s">
        <v>14</v>
      </c>
      <c r="B8" s="281"/>
      <c r="C8" s="282" t="s">
        <v>15</v>
      </c>
      <c r="D8" s="413" t="s">
        <v>139</v>
      </c>
      <c r="E8" s="413"/>
      <c r="F8" s="413"/>
    </row>
    <row r="9" spans="1:7" s="255" customFormat="1" ht="44.35" customHeight="1">
      <c r="A9" s="54" t="s">
        <v>57</v>
      </c>
      <c r="B9" s="238" t="s">
        <v>19</v>
      </c>
      <c r="C9" s="283"/>
      <c r="D9" s="414" t="s">
        <v>202</v>
      </c>
      <c r="E9" s="414" t="s">
        <v>16</v>
      </c>
      <c r="F9" s="401" t="s">
        <v>17</v>
      </c>
    </row>
    <row r="10" spans="1:7" s="255" customFormat="1" ht="34.950000000000003" customHeight="1">
      <c r="A10" s="29" t="s">
        <v>201</v>
      </c>
      <c r="B10" s="30"/>
      <c r="C10" s="240" t="s">
        <v>25</v>
      </c>
      <c r="D10" s="179">
        <f>+D12</f>
        <v>0</v>
      </c>
      <c r="E10" s="179">
        <f>+E12</f>
        <v>0</v>
      </c>
      <c r="F10" s="179">
        <f>+F12</f>
        <v>0</v>
      </c>
    </row>
    <row r="11" spans="1:7" s="255" customFormat="1" ht="18" customHeight="1">
      <c r="A11" s="29"/>
      <c r="B11" s="30"/>
      <c r="C11" s="31" t="s">
        <v>45</v>
      </c>
      <c r="D11" s="32"/>
      <c r="E11" s="32"/>
      <c r="F11" s="32"/>
    </row>
    <row r="12" spans="1:7" s="255" customFormat="1" ht="33.85">
      <c r="A12" s="256"/>
      <c r="B12" s="158"/>
      <c r="C12" s="239" t="s">
        <v>61</v>
      </c>
      <c r="D12" s="59">
        <f>+D14+D27+D40</f>
        <v>0</v>
      </c>
      <c r="E12" s="59">
        <f>+E14+E27+E40</f>
        <v>0</v>
      </c>
      <c r="F12" s="59">
        <f>+F14+F27+F40</f>
        <v>0</v>
      </c>
    </row>
    <row r="13" spans="1:7" s="255" customFormat="1">
      <c r="A13" s="273">
        <v>1075</v>
      </c>
      <c r="B13" s="276"/>
      <c r="C13" s="33" t="s">
        <v>30</v>
      </c>
      <c r="D13" s="34"/>
      <c r="E13" s="34"/>
      <c r="F13" s="35"/>
    </row>
    <row r="14" spans="1:7" s="255" customFormat="1" ht="19.95" customHeight="1">
      <c r="A14" s="274"/>
      <c r="B14" s="277"/>
      <c r="C14" s="22" t="s">
        <v>119</v>
      </c>
      <c r="D14" s="59">
        <f>+D21</f>
        <v>0</v>
      </c>
      <c r="E14" s="59">
        <f>+E21</f>
        <v>22059.8</v>
      </c>
      <c r="F14" s="59">
        <f>+F21</f>
        <v>44119.6</v>
      </c>
      <c r="G14" s="257"/>
    </row>
    <row r="15" spans="1:7" s="255" customFormat="1">
      <c r="A15" s="274"/>
      <c r="B15" s="277"/>
      <c r="C15" s="258" t="s">
        <v>31</v>
      </c>
      <c r="D15" s="60"/>
      <c r="E15" s="60"/>
      <c r="F15" s="60"/>
    </row>
    <row r="16" spans="1:7" s="255" customFormat="1" ht="36">
      <c r="A16" s="274"/>
      <c r="B16" s="277"/>
      <c r="C16" s="259" t="s">
        <v>120</v>
      </c>
      <c r="D16" s="60"/>
      <c r="E16" s="60"/>
      <c r="F16" s="60"/>
    </row>
    <row r="17" spans="1:10" s="255" customFormat="1">
      <c r="A17" s="274"/>
      <c r="B17" s="277"/>
      <c r="C17" s="258" t="s">
        <v>32</v>
      </c>
      <c r="D17" s="60"/>
      <c r="E17" s="60"/>
      <c r="F17" s="60"/>
    </row>
    <row r="18" spans="1:10" s="255" customFormat="1" ht="36">
      <c r="A18" s="274"/>
      <c r="B18" s="277"/>
      <c r="C18" s="259" t="s">
        <v>121</v>
      </c>
      <c r="D18" s="60"/>
      <c r="E18" s="60"/>
      <c r="F18" s="60"/>
    </row>
    <row r="19" spans="1:10" s="255" customFormat="1" ht="24" customHeight="1">
      <c r="A19" s="274"/>
      <c r="B19" s="260"/>
      <c r="C19" s="261" t="s">
        <v>52</v>
      </c>
      <c r="D19" s="60"/>
      <c r="E19" s="60"/>
      <c r="F19" s="60"/>
    </row>
    <row r="20" spans="1:10" s="255" customFormat="1">
      <c r="A20" s="274"/>
      <c r="B20" s="275">
        <v>21001</v>
      </c>
      <c r="C20" s="262" t="s">
        <v>33</v>
      </c>
      <c r="D20" s="60"/>
      <c r="E20" s="60"/>
      <c r="F20" s="60"/>
    </row>
    <row r="21" spans="1:10" s="255" customFormat="1" ht="33.85">
      <c r="A21" s="274"/>
      <c r="B21" s="275"/>
      <c r="C21" s="37" t="s">
        <v>140</v>
      </c>
      <c r="D21" s="60">
        <f>+'Havelvats 2 '!G38</f>
        <v>0</v>
      </c>
      <c r="E21" s="60">
        <f>+'Havelvats 2 '!H38</f>
        <v>22059.8</v>
      </c>
      <c r="F21" s="60">
        <f>+'Havelvats 2 '!I38</f>
        <v>44119.6</v>
      </c>
      <c r="G21" s="263"/>
    </row>
    <row r="22" spans="1:10" s="255" customFormat="1">
      <c r="A22" s="274"/>
      <c r="B22" s="275"/>
      <c r="C22" s="262" t="s">
        <v>34</v>
      </c>
      <c r="D22" s="410"/>
      <c r="E22" s="260"/>
      <c r="F22" s="264"/>
    </row>
    <row r="23" spans="1:10" s="255" customFormat="1" ht="90">
      <c r="A23" s="274"/>
      <c r="B23" s="275"/>
      <c r="C23" s="259" t="s">
        <v>154</v>
      </c>
      <c r="D23" s="408"/>
      <c r="E23" s="260"/>
      <c r="F23" s="264"/>
    </row>
    <row r="24" spans="1:10" s="255" customFormat="1">
      <c r="A24" s="274"/>
      <c r="B24" s="275"/>
      <c r="C24" s="262" t="s">
        <v>35</v>
      </c>
      <c r="D24" s="410"/>
      <c r="E24" s="260"/>
      <c r="F24" s="264"/>
    </row>
    <row r="25" spans="1:10" s="255" customFormat="1" ht="36">
      <c r="A25" s="274"/>
      <c r="B25" s="275"/>
      <c r="C25" s="265" t="s">
        <v>155</v>
      </c>
      <c r="D25" s="411"/>
      <c r="E25" s="260"/>
      <c r="F25" s="264"/>
    </row>
    <row r="26" spans="1:10" s="255" customFormat="1">
      <c r="A26" s="272">
        <v>1146</v>
      </c>
      <c r="B26" s="276"/>
      <c r="C26" s="33" t="s">
        <v>30</v>
      </c>
      <c r="D26" s="406"/>
      <c r="E26" s="34"/>
      <c r="F26" s="35"/>
      <c r="H26" s="27"/>
      <c r="I26" s="27"/>
      <c r="J26" s="27"/>
    </row>
    <row r="27" spans="1:10" s="255" customFormat="1" ht="19.399999999999999" customHeight="1">
      <c r="A27" s="272"/>
      <c r="B27" s="277"/>
      <c r="C27" s="22" t="s">
        <v>153</v>
      </c>
      <c r="D27" s="59">
        <f>+D34</f>
        <v>0</v>
      </c>
      <c r="E27" s="59">
        <f>+E34</f>
        <v>-35940.1</v>
      </c>
      <c r="F27" s="59">
        <f>+F34</f>
        <v>-59110.299999999996</v>
      </c>
      <c r="G27" s="257"/>
      <c r="H27" s="27"/>
      <c r="I27" s="27"/>
      <c r="J27" s="27"/>
    </row>
    <row r="28" spans="1:10" s="255" customFormat="1">
      <c r="A28" s="272"/>
      <c r="B28" s="277"/>
      <c r="C28" s="258" t="s">
        <v>31</v>
      </c>
      <c r="D28" s="407"/>
      <c r="E28" s="34"/>
      <c r="F28" s="35"/>
      <c r="H28" s="27"/>
      <c r="I28" s="27"/>
      <c r="J28" s="27"/>
    </row>
    <row r="29" spans="1:10" s="255" customFormat="1">
      <c r="A29" s="272"/>
      <c r="B29" s="277"/>
      <c r="C29" s="259" t="s">
        <v>156</v>
      </c>
      <c r="D29" s="408"/>
      <c r="E29" s="260"/>
      <c r="F29" s="264"/>
      <c r="H29" s="27"/>
      <c r="I29" s="27"/>
      <c r="J29" s="27"/>
    </row>
    <row r="30" spans="1:10" s="255" customFormat="1">
      <c r="A30" s="272"/>
      <c r="B30" s="277"/>
      <c r="C30" s="258" t="s">
        <v>32</v>
      </c>
      <c r="D30" s="407"/>
      <c r="E30" s="260"/>
      <c r="F30" s="264"/>
      <c r="H30" s="27"/>
      <c r="I30" s="27"/>
      <c r="J30" s="27"/>
    </row>
    <row r="31" spans="1:10" s="255" customFormat="1" ht="90">
      <c r="A31" s="272"/>
      <c r="B31" s="277"/>
      <c r="C31" s="259" t="s">
        <v>157</v>
      </c>
      <c r="D31" s="408"/>
      <c r="E31" s="260"/>
      <c r="F31" s="264"/>
    </row>
    <row r="32" spans="1:10" s="255" customFormat="1" ht="23.75" customHeight="1">
      <c r="A32" s="272"/>
      <c r="B32" s="260"/>
      <c r="C32" s="261" t="s">
        <v>52</v>
      </c>
      <c r="D32" s="409"/>
      <c r="E32" s="261"/>
      <c r="F32" s="266"/>
    </row>
    <row r="33" spans="1:7" s="255" customFormat="1">
      <c r="A33" s="268"/>
      <c r="B33" s="275">
        <v>11002</v>
      </c>
      <c r="C33" s="258" t="s">
        <v>33</v>
      </c>
      <c r="D33" s="407"/>
      <c r="E33" s="36"/>
      <c r="F33" s="264"/>
    </row>
    <row r="34" spans="1:7" s="255" customFormat="1">
      <c r="A34" s="268"/>
      <c r="B34" s="275"/>
      <c r="C34" s="38" t="s">
        <v>174</v>
      </c>
      <c r="D34" s="60">
        <f>+'Havelvats 2 '!G57</f>
        <v>0</v>
      </c>
      <c r="E34" s="60">
        <f>+'Havelvats 2 '!H57</f>
        <v>-35940.1</v>
      </c>
      <c r="F34" s="60">
        <f>+'Havelvats 2 '!I57</f>
        <v>-59110.299999999996</v>
      </c>
      <c r="G34" s="263"/>
    </row>
    <row r="35" spans="1:7" s="255" customFormat="1">
      <c r="A35" s="268"/>
      <c r="B35" s="275"/>
      <c r="C35" s="258" t="s">
        <v>34</v>
      </c>
      <c r="D35" s="260"/>
      <c r="E35" s="260"/>
      <c r="F35" s="264"/>
    </row>
    <row r="36" spans="1:7" s="255" customFormat="1" ht="72">
      <c r="A36" s="268"/>
      <c r="B36" s="275"/>
      <c r="C36" s="259" t="s">
        <v>175</v>
      </c>
      <c r="D36" s="260"/>
      <c r="E36" s="260"/>
      <c r="F36" s="264"/>
    </row>
    <row r="37" spans="1:7" s="255" customFormat="1">
      <c r="A37" s="268"/>
      <c r="B37" s="275"/>
      <c r="C37" s="258" t="s">
        <v>35</v>
      </c>
      <c r="D37" s="260"/>
      <c r="E37" s="260"/>
      <c r="F37" s="264"/>
    </row>
    <row r="38" spans="1:7" s="255" customFormat="1">
      <c r="A38" s="268"/>
      <c r="B38" s="275"/>
      <c r="C38" s="259" t="s">
        <v>36</v>
      </c>
      <c r="D38" s="260"/>
      <c r="E38" s="260"/>
      <c r="F38" s="264"/>
    </row>
    <row r="39" spans="1:7" ht="15" customHeight="1">
      <c r="A39" s="268">
        <v>1168</v>
      </c>
      <c r="B39" s="269"/>
      <c r="C39" s="39" t="s">
        <v>30</v>
      </c>
      <c r="D39" s="40"/>
      <c r="E39" s="40"/>
      <c r="F39" s="41"/>
    </row>
    <row r="40" spans="1:7" ht="19.399999999999999" customHeight="1">
      <c r="A40" s="268"/>
      <c r="B40" s="270"/>
      <c r="C40" s="22" t="s">
        <v>122</v>
      </c>
      <c r="D40" s="59">
        <f>D47</f>
        <v>0</v>
      </c>
      <c r="E40" s="59">
        <f>E47</f>
        <v>13880.3</v>
      </c>
      <c r="F40" s="59">
        <f>F47</f>
        <v>14990.699999999999</v>
      </c>
      <c r="G40" s="42"/>
    </row>
    <row r="41" spans="1:7" ht="17.75" customHeight="1">
      <c r="A41" s="268"/>
      <c r="B41" s="270"/>
      <c r="C41" s="43" t="s">
        <v>31</v>
      </c>
      <c r="D41" s="44"/>
      <c r="E41" s="44"/>
      <c r="F41" s="45"/>
    </row>
    <row r="42" spans="1:7" ht="54">
      <c r="A42" s="268"/>
      <c r="B42" s="270"/>
      <c r="C42" s="51" t="s">
        <v>123</v>
      </c>
      <c r="D42" s="44"/>
      <c r="E42" s="44"/>
      <c r="F42" s="45"/>
    </row>
    <row r="43" spans="1:7" ht="18" customHeight="1">
      <c r="A43" s="268"/>
      <c r="B43" s="270"/>
      <c r="C43" s="43" t="s">
        <v>32</v>
      </c>
      <c r="D43" s="44"/>
      <c r="E43" s="44"/>
      <c r="F43" s="45"/>
    </row>
    <row r="44" spans="1:7" ht="72">
      <c r="A44" s="268"/>
      <c r="B44" s="271"/>
      <c r="C44" s="267" t="s">
        <v>124</v>
      </c>
      <c r="D44" s="44"/>
      <c r="E44" s="44"/>
      <c r="F44" s="45"/>
    </row>
    <row r="45" spans="1:7" ht="24" customHeight="1">
      <c r="A45" s="268"/>
      <c r="B45" s="46"/>
      <c r="C45" s="55" t="s">
        <v>20</v>
      </c>
      <c r="D45" s="47"/>
      <c r="E45" s="47"/>
      <c r="F45" s="48"/>
    </row>
    <row r="46" spans="1:7" ht="17.75" customHeight="1">
      <c r="A46" s="268"/>
      <c r="B46" s="272">
        <v>32001</v>
      </c>
      <c r="C46" s="43" t="s">
        <v>33</v>
      </c>
      <c r="D46" s="60"/>
      <c r="E46" s="60"/>
      <c r="F46" s="49"/>
    </row>
    <row r="47" spans="1:7" ht="33.85">
      <c r="A47" s="268"/>
      <c r="B47" s="272"/>
      <c r="C47" s="37" t="s">
        <v>108</v>
      </c>
      <c r="D47" s="60">
        <f>+'Havelvats 2 '!G23</f>
        <v>0</v>
      </c>
      <c r="E47" s="60">
        <f>+'Havelvats 2 '!H23</f>
        <v>13880.3</v>
      </c>
      <c r="F47" s="60">
        <f>+'Havelvats 2 '!I23</f>
        <v>14990.699999999999</v>
      </c>
      <c r="G47" s="42"/>
    </row>
    <row r="48" spans="1:7" ht="16.8" customHeight="1">
      <c r="A48" s="268"/>
      <c r="B48" s="272"/>
      <c r="C48" s="43" t="s">
        <v>34</v>
      </c>
      <c r="D48" s="406"/>
      <c r="E48" s="50"/>
      <c r="F48" s="243"/>
    </row>
    <row r="49" spans="1:6" ht="72">
      <c r="A49" s="268"/>
      <c r="B49" s="272"/>
      <c r="C49" s="51" t="s">
        <v>125</v>
      </c>
      <c r="D49" s="412"/>
      <c r="E49" s="50"/>
      <c r="F49" s="243"/>
    </row>
    <row r="50" spans="1:6" ht="16.8" customHeight="1">
      <c r="A50" s="268"/>
      <c r="B50" s="272"/>
      <c r="C50" s="43" t="s">
        <v>35</v>
      </c>
      <c r="D50" s="406"/>
      <c r="E50" s="31"/>
      <c r="F50" s="52"/>
    </row>
    <row r="51" spans="1:6" ht="54">
      <c r="A51" s="268"/>
      <c r="B51" s="272"/>
      <c r="C51" s="51" t="s">
        <v>73</v>
      </c>
      <c r="D51" s="412"/>
      <c r="E51" s="31"/>
      <c r="F51" s="52"/>
    </row>
  </sheetData>
  <mergeCells count="16">
    <mergeCell ref="E1:F1"/>
    <mergeCell ref="A5:F5"/>
    <mergeCell ref="A8:B8"/>
    <mergeCell ref="C8:C9"/>
    <mergeCell ref="B13:B18"/>
    <mergeCell ref="E3:F3"/>
    <mergeCell ref="E2:F2"/>
    <mergeCell ref="D8:F8"/>
    <mergeCell ref="A39:A51"/>
    <mergeCell ref="B39:B44"/>
    <mergeCell ref="B46:B51"/>
    <mergeCell ref="A26:A38"/>
    <mergeCell ref="A13:A25"/>
    <mergeCell ref="B33:B38"/>
    <mergeCell ref="B26:B31"/>
    <mergeCell ref="B20:B25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5"/>
  <sheetViews>
    <sheetView topLeftCell="A7" zoomScale="74" zoomScaleNormal="74" zoomScaleSheetLayoutView="100" workbookViewId="0">
      <selection activeCell="H14" sqref="H14"/>
    </sheetView>
  </sheetViews>
  <sheetFormatPr defaultColWidth="9.09765625" defaultRowHeight="18"/>
  <cols>
    <col min="1" max="3" width="8.09765625" style="28" customWidth="1"/>
    <col min="4" max="4" width="11.59765625" style="28" customWidth="1"/>
    <col min="5" max="5" width="13.8984375" style="28" customWidth="1"/>
    <col min="6" max="6" width="62.09765625" style="28" customWidth="1"/>
    <col min="7" max="9" width="19.69921875" style="28" customWidth="1"/>
    <col min="10" max="12" width="15" style="28" customWidth="1"/>
    <col min="13" max="16384" width="9.09765625" style="28"/>
  </cols>
  <sheetData>
    <row r="1" spans="1:9" s="185" customFormat="1" ht="37.5" customHeight="1">
      <c r="F1" s="302" t="s">
        <v>90</v>
      </c>
      <c r="G1" s="302"/>
      <c r="H1" s="302"/>
      <c r="I1" s="302"/>
    </row>
    <row r="2" spans="1:9" s="186" customFormat="1" ht="17.350000000000001" customHeight="1">
      <c r="F2" s="301" t="s">
        <v>183</v>
      </c>
      <c r="G2" s="301"/>
      <c r="H2" s="301"/>
      <c r="I2" s="301"/>
    </row>
    <row r="3" spans="1:9" s="186" customFormat="1" ht="17.350000000000001" customHeight="1">
      <c r="F3" s="301" t="s">
        <v>9</v>
      </c>
      <c r="G3" s="301"/>
      <c r="H3" s="301"/>
      <c r="I3" s="301"/>
    </row>
    <row r="4" spans="1:9" ht="13.5" customHeight="1"/>
    <row r="5" spans="1:9" ht="52.5" customHeight="1">
      <c r="A5" s="291" t="s">
        <v>182</v>
      </c>
      <c r="B5" s="291"/>
      <c r="C5" s="291"/>
      <c r="D5" s="291"/>
      <c r="E5" s="291"/>
      <c r="F5" s="291"/>
      <c r="G5" s="291"/>
      <c r="H5" s="291"/>
      <c r="I5" s="291"/>
    </row>
    <row r="7" spans="1:9">
      <c r="I7" s="229" t="s">
        <v>26</v>
      </c>
    </row>
    <row r="8" spans="1:9" s="187" customFormat="1" ht="84.55" customHeight="1">
      <c r="A8" s="292" t="s">
        <v>27</v>
      </c>
      <c r="B8" s="292"/>
      <c r="C8" s="292"/>
      <c r="D8" s="292" t="s">
        <v>14</v>
      </c>
      <c r="E8" s="292"/>
      <c r="F8" s="292" t="s">
        <v>21</v>
      </c>
      <c r="G8" s="405" t="s">
        <v>139</v>
      </c>
      <c r="H8" s="403"/>
      <c r="I8" s="404"/>
    </row>
    <row r="9" spans="1:9" s="187" customFormat="1" ht="36">
      <c r="A9" s="184" t="s">
        <v>137</v>
      </c>
      <c r="B9" s="184" t="s">
        <v>138</v>
      </c>
      <c r="C9" s="184" t="s">
        <v>28</v>
      </c>
      <c r="D9" s="184" t="s">
        <v>18</v>
      </c>
      <c r="E9" s="184" t="s">
        <v>58</v>
      </c>
      <c r="F9" s="292"/>
      <c r="G9" s="401" t="s">
        <v>202</v>
      </c>
      <c r="H9" s="184" t="s">
        <v>16</v>
      </c>
      <c r="I9" s="184" t="s">
        <v>17</v>
      </c>
    </row>
    <row r="10" spans="1:9" s="187" customFormat="1" ht="34.950000000000003" customHeight="1">
      <c r="A10" s="183"/>
      <c r="B10" s="183"/>
      <c r="C10" s="183"/>
      <c r="D10" s="184"/>
      <c r="E10" s="184"/>
      <c r="F10" s="228" t="s">
        <v>25</v>
      </c>
      <c r="G10" s="159">
        <f>+G12</f>
        <v>0</v>
      </c>
      <c r="H10" s="159">
        <f>+H12</f>
        <v>0</v>
      </c>
      <c r="I10" s="159">
        <f>+I12</f>
        <v>0</v>
      </c>
    </row>
    <row r="11" spans="1:9" s="187" customFormat="1">
      <c r="A11" s="183"/>
      <c r="B11" s="183"/>
      <c r="C11" s="183"/>
      <c r="D11" s="184"/>
      <c r="E11" s="184"/>
      <c r="F11" s="183" t="s">
        <v>45</v>
      </c>
      <c r="G11" s="402"/>
      <c r="H11" s="25"/>
      <c r="I11" s="25"/>
    </row>
    <row r="12" spans="1:9" s="187" customFormat="1" ht="33.85">
      <c r="A12" s="183"/>
      <c r="B12" s="183"/>
      <c r="C12" s="183"/>
      <c r="D12" s="184"/>
      <c r="E12" s="184"/>
      <c r="F12" s="56" t="s">
        <v>61</v>
      </c>
      <c r="G12" s="25">
        <f>+G13+G47</f>
        <v>0</v>
      </c>
      <c r="H12" s="25">
        <f>+H13+H47</f>
        <v>0</v>
      </c>
      <c r="I12" s="25">
        <f>+I13+I47</f>
        <v>0</v>
      </c>
    </row>
    <row r="13" spans="1:9" s="187" customFormat="1" ht="17.350000000000001" customHeight="1">
      <c r="A13" s="286" t="s">
        <v>109</v>
      </c>
      <c r="B13" s="295"/>
      <c r="C13" s="307"/>
      <c r="D13" s="293"/>
      <c r="E13" s="171"/>
      <c r="F13" s="56" t="s">
        <v>110</v>
      </c>
      <c r="G13" s="25">
        <f t="shared" ref="G13" si="0">+G15</f>
        <v>0</v>
      </c>
      <c r="H13" s="25">
        <f t="shared" ref="H13:I13" si="1">+H15</f>
        <v>35940.1</v>
      </c>
      <c r="I13" s="25">
        <f t="shared" si="1"/>
        <v>59110.299999999996</v>
      </c>
    </row>
    <row r="14" spans="1:9" s="187" customFormat="1" ht="16.8" customHeight="1">
      <c r="A14" s="287"/>
      <c r="B14" s="295"/>
      <c r="C14" s="308"/>
      <c r="D14" s="294"/>
      <c r="E14" s="172"/>
      <c r="F14" s="183" t="s">
        <v>22</v>
      </c>
      <c r="G14" s="57"/>
      <c r="H14" s="57"/>
      <c r="I14" s="57"/>
    </row>
    <row r="15" spans="1:9" s="187" customFormat="1">
      <c r="A15" s="287"/>
      <c r="B15" s="286" t="s">
        <v>29</v>
      </c>
      <c r="C15" s="308"/>
      <c r="D15" s="294"/>
      <c r="E15" s="172"/>
      <c r="F15" s="65" t="s">
        <v>116</v>
      </c>
      <c r="G15" s="58">
        <f>+G17+G32</f>
        <v>0</v>
      </c>
      <c r="H15" s="58">
        <f>+H17+H32</f>
        <v>35940.1</v>
      </c>
      <c r="I15" s="58">
        <f>+I17+I32</f>
        <v>59110.299999999996</v>
      </c>
    </row>
    <row r="16" spans="1:9" s="187" customFormat="1" ht="16.8" customHeight="1">
      <c r="A16" s="287"/>
      <c r="B16" s="287"/>
      <c r="C16" s="309"/>
      <c r="D16" s="294"/>
      <c r="E16" s="172"/>
      <c r="F16" s="183" t="s">
        <v>22</v>
      </c>
      <c r="G16" s="58"/>
      <c r="H16" s="58"/>
      <c r="I16" s="57"/>
    </row>
    <row r="17" spans="1:17" s="187" customFormat="1">
      <c r="A17" s="287"/>
      <c r="B17" s="287"/>
      <c r="C17" s="286" t="s">
        <v>51</v>
      </c>
      <c r="D17" s="293"/>
      <c r="E17" s="172"/>
      <c r="F17" s="176" t="s">
        <v>117</v>
      </c>
      <c r="G17" s="58">
        <f t="shared" ref="G17" si="2">+G19</f>
        <v>0</v>
      </c>
      <c r="H17" s="58">
        <f t="shared" ref="H17:I17" si="3">+H19</f>
        <v>13880.3</v>
      </c>
      <c r="I17" s="58">
        <f t="shared" si="3"/>
        <v>14990.699999999999</v>
      </c>
      <c r="J17" s="189"/>
      <c r="K17" s="189"/>
      <c r="L17" s="189"/>
      <c r="M17" s="189"/>
      <c r="N17" s="189"/>
      <c r="O17" s="189"/>
      <c r="P17" s="189"/>
      <c r="Q17" s="189"/>
    </row>
    <row r="18" spans="1:17" s="187" customFormat="1" ht="16.8" customHeight="1">
      <c r="A18" s="287"/>
      <c r="B18" s="287"/>
      <c r="C18" s="287"/>
      <c r="D18" s="294"/>
      <c r="E18" s="172"/>
      <c r="F18" s="183" t="s">
        <v>22</v>
      </c>
      <c r="G18" s="58"/>
      <c r="H18" s="58"/>
      <c r="I18" s="190"/>
      <c r="J18" s="189"/>
      <c r="K18" s="189"/>
      <c r="L18" s="189"/>
      <c r="M18" s="189"/>
      <c r="N18" s="189"/>
      <c r="O18" s="189"/>
      <c r="P18" s="189"/>
      <c r="Q18" s="189"/>
    </row>
    <row r="19" spans="1:17" s="187" customFormat="1" ht="36">
      <c r="A19" s="287"/>
      <c r="B19" s="287"/>
      <c r="C19" s="287"/>
      <c r="D19" s="294"/>
      <c r="E19" s="172"/>
      <c r="F19" s="182" t="s">
        <v>46</v>
      </c>
      <c r="G19" s="58">
        <f>+G21</f>
        <v>0</v>
      </c>
      <c r="H19" s="58">
        <f>+H21</f>
        <v>13880.3</v>
      </c>
      <c r="I19" s="190">
        <f t="shared" ref="I19" si="4">+I21</f>
        <v>14990.699999999999</v>
      </c>
      <c r="J19" s="189"/>
      <c r="K19" s="189"/>
      <c r="L19" s="189"/>
      <c r="M19" s="189"/>
      <c r="N19" s="189"/>
      <c r="O19" s="189"/>
      <c r="P19" s="189"/>
      <c r="Q19" s="189"/>
    </row>
    <row r="20" spans="1:17" s="187" customFormat="1" ht="16.8" customHeight="1">
      <c r="A20" s="287"/>
      <c r="B20" s="287"/>
      <c r="C20" s="287"/>
      <c r="D20" s="303"/>
      <c r="E20" s="173"/>
      <c r="F20" s="183" t="s">
        <v>22</v>
      </c>
      <c r="G20" s="58"/>
      <c r="H20" s="58"/>
      <c r="I20" s="190"/>
      <c r="J20" s="189"/>
      <c r="K20" s="189"/>
      <c r="L20" s="189"/>
      <c r="M20" s="189"/>
      <c r="N20" s="189"/>
      <c r="O20" s="189"/>
      <c r="P20" s="189"/>
      <c r="Q20" s="189"/>
    </row>
    <row r="21" spans="1:17" s="187" customFormat="1">
      <c r="A21" s="287"/>
      <c r="B21" s="287"/>
      <c r="C21" s="287"/>
      <c r="D21" s="289">
        <v>1168</v>
      </c>
      <c r="E21" s="314" t="s">
        <v>118</v>
      </c>
      <c r="F21" s="315"/>
      <c r="G21" s="25">
        <f>+G23</f>
        <v>0</v>
      </c>
      <c r="H21" s="25">
        <f>+H23</f>
        <v>13880.3</v>
      </c>
      <c r="I21" s="25">
        <f>+I23</f>
        <v>14990.699999999999</v>
      </c>
      <c r="J21" s="189"/>
      <c r="K21" s="189"/>
      <c r="L21" s="189"/>
      <c r="M21" s="189"/>
      <c r="N21" s="189"/>
      <c r="O21" s="189"/>
      <c r="P21" s="189"/>
      <c r="Q21" s="189"/>
    </row>
    <row r="22" spans="1:17" s="187" customFormat="1" ht="16.8" customHeight="1">
      <c r="A22" s="287"/>
      <c r="B22" s="287"/>
      <c r="C22" s="287"/>
      <c r="D22" s="290"/>
      <c r="E22" s="196"/>
      <c r="F22" s="183" t="s">
        <v>22</v>
      </c>
      <c r="G22" s="58"/>
      <c r="H22" s="58"/>
      <c r="I22" s="190"/>
      <c r="J22" s="189"/>
      <c r="K22" s="189"/>
      <c r="L22" s="189"/>
      <c r="M22" s="189"/>
      <c r="N22" s="189"/>
      <c r="O22" s="189"/>
      <c r="P22" s="189"/>
      <c r="Q22" s="189"/>
    </row>
    <row r="23" spans="1:17" s="187" customFormat="1" ht="33.85">
      <c r="A23" s="287"/>
      <c r="B23" s="287"/>
      <c r="C23" s="287"/>
      <c r="D23" s="290"/>
      <c r="E23" s="197">
        <v>32001</v>
      </c>
      <c r="F23" s="56" t="s">
        <v>108</v>
      </c>
      <c r="G23" s="191">
        <f>+G25</f>
        <v>0</v>
      </c>
      <c r="H23" s="191">
        <f>+H25</f>
        <v>13880.3</v>
      </c>
      <c r="I23" s="191">
        <f>+I25</f>
        <v>14990.699999999999</v>
      </c>
      <c r="J23" s="189"/>
      <c r="K23" s="189"/>
      <c r="L23" s="189"/>
      <c r="M23" s="189"/>
      <c r="N23" s="189"/>
      <c r="O23" s="189"/>
      <c r="P23" s="189"/>
      <c r="Q23" s="189"/>
    </row>
    <row r="24" spans="1:17" s="187" customFormat="1" ht="16.8" customHeight="1">
      <c r="A24" s="287"/>
      <c r="B24" s="287"/>
      <c r="C24" s="287"/>
      <c r="D24" s="290"/>
      <c r="E24" s="299"/>
      <c r="F24" s="183" t="s">
        <v>60</v>
      </c>
      <c r="G24" s="58"/>
      <c r="H24" s="58"/>
      <c r="I24" s="58"/>
    </row>
    <row r="25" spans="1:17" s="193" customFormat="1" ht="36">
      <c r="A25" s="287"/>
      <c r="B25" s="287"/>
      <c r="C25" s="287"/>
      <c r="D25" s="290"/>
      <c r="E25" s="300"/>
      <c r="F25" s="198" t="s">
        <v>46</v>
      </c>
      <c r="G25" s="157">
        <f t="shared" ref="G25:H25" si="5">+G27</f>
        <v>0</v>
      </c>
      <c r="H25" s="157">
        <f t="shared" si="5"/>
        <v>13880.3</v>
      </c>
      <c r="I25" s="157">
        <f t="shared" ref="I25" si="6">+I27</f>
        <v>14990.699999999999</v>
      </c>
    </row>
    <row r="26" spans="1:17" s="187" customFormat="1" ht="54">
      <c r="A26" s="287"/>
      <c r="B26" s="287"/>
      <c r="C26" s="287"/>
      <c r="D26" s="290"/>
      <c r="E26" s="300"/>
      <c r="F26" s="183" t="s">
        <v>49</v>
      </c>
      <c r="G26" s="63"/>
      <c r="H26" s="63"/>
      <c r="I26" s="63"/>
    </row>
    <row r="27" spans="1:17" s="187" customFormat="1" ht="16.8" customHeight="1">
      <c r="A27" s="287"/>
      <c r="B27" s="287"/>
      <c r="C27" s="287"/>
      <c r="D27" s="290"/>
      <c r="E27" s="300"/>
      <c r="F27" s="199" t="s">
        <v>23</v>
      </c>
      <c r="G27" s="63">
        <f t="shared" ref="G27:I30" si="7">+G28</f>
        <v>0</v>
      </c>
      <c r="H27" s="63">
        <f t="shared" si="7"/>
        <v>13880.3</v>
      </c>
      <c r="I27" s="63">
        <f t="shared" si="7"/>
        <v>14990.699999999999</v>
      </c>
    </row>
    <row r="28" spans="1:17" s="187" customFormat="1" ht="16.8" customHeight="1">
      <c r="A28" s="287"/>
      <c r="B28" s="287"/>
      <c r="C28" s="287"/>
      <c r="D28" s="290"/>
      <c r="E28" s="300"/>
      <c r="F28" s="183" t="s">
        <v>111</v>
      </c>
      <c r="G28" s="63">
        <f t="shared" si="7"/>
        <v>0</v>
      </c>
      <c r="H28" s="63">
        <f t="shared" si="7"/>
        <v>13880.3</v>
      </c>
      <c r="I28" s="63">
        <f t="shared" si="7"/>
        <v>14990.699999999999</v>
      </c>
    </row>
    <row r="29" spans="1:17" s="187" customFormat="1" ht="16.8" customHeight="1">
      <c r="A29" s="287"/>
      <c r="B29" s="287"/>
      <c r="C29" s="287"/>
      <c r="D29" s="290"/>
      <c r="E29" s="300"/>
      <c r="F29" s="183" t="s">
        <v>112</v>
      </c>
      <c r="G29" s="63">
        <f>+G30</f>
        <v>0</v>
      </c>
      <c r="H29" s="63">
        <f>+H30</f>
        <v>13880.3</v>
      </c>
      <c r="I29" s="63">
        <f>+I30</f>
        <v>14990.699999999999</v>
      </c>
    </row>
    <row r="30" spans="1:17" s="187" customFormat="1" ht="16.8" customHeight="1">
      <c r="A30" s="287"/>
      <c r="B30" s="287"/>
      <c r="C30" s="287"/>
      <c r="D30" s="290"/>
      <c r="E30" s="300"/>
      <c r="F30" s="183" t="s">
        <v>150</v>
      </c>
      <c r="G30" s="63">
        <f t="shared" si="7"/>
        <v>0</v>
      </c>
      <c r="H30" s="63">
        <f t="shared" si="7"/>
        <v>13880.3</v>
      </c>
      <c r="I30" s="63">
        <f t="shared" si="7"/>
        <v>14990.699999999999</v>
      </c>
      <c r="J30" s="194"/>
    </row>
    <row r="31" spans="1:17" s="187" customFormat="1" ht="16.8" customHeight="1">
      <c r="A31" s="287"/>
      <c r="B31" s="287"/>
      <c r="C31" s="287"/>
      <c r="D31" s="290"/>
      <c r="E31" s="300"/>
      <c r="F31" s="183" t="s">
        <v>115</v>
      </c>
      <c r="G31" s="63">
        <v>0</v>
      </c>
      <c r="H31" s="63">
        <f>+'Havelvats 4'!F24</f>
        <v>13880.3</v>
      </c>
      <c r="I31" s="63">
        <f>+'Havelvats 4'!G24</f>
        <v>14990.699999999999</v>
      </c>
      <c r="J31" s="195"/>
    </row>
    <row r="32" spans="1:17" s="187" customFormat="1" ht="33.85">
      <c r="A32" s="287"/>
      <c r="B32" s="287"/>
      <c r="C32" s="286" t="s">
        <v>151</v>
      </c>
      <c r="D32" s="289"/>
      <c r="E32" s="311"/>
      <c r="F32" s="65" t="s">
        <v>152</v>
      </c>
      <c r="G32" s="58">
        <f t="shared" ref="G32" si="8">+G34</f>
        <v>0</v>
      </c>
      <c r="H32" s="58">
        <f t="shared" ref="H32:I32" si="9">+H34</f>
        <v>22059.8</v>
      </c>
      <c r="I32" s="58">
        <f t="shared" si="9"/>
        <v>44119.6</v>
      </c>
      <c r="J32" s="189"/>
      <c r="K32" s="189"/>
      <c r="L32" s="189"/>
      <c r="M32" s="189"/>
      <c r="N32" s="189"/>
      <c r="O32" s="189"/>
      <c r="P32" s="189"/>
      <c r="Q32" s="189"/>
    </row>
    <row r="33" spans="1:17" s="187" customFormat="1" ht="16.8" customHeight="1">
      <c r="A33" s="287"/>
      <c r="B33" s="287"/>
      <c r="C33" s="287"/>
      <c r="D33" s="290"/>
      <c r="E33" s="312"/>
      <c r="F33" s="183" t="s">
        <v>22</v>
      </c>
      <c r="G33" s="58"/>
      <c r="H33" s="58"/>
      <c r="I33" s="190"/>
      <c r="J33" s="189"/>
      <c r="K33" s="189"/>
      <c r="L33" s="189"/>
      <c r="M33" s="189"/>
      <c r="N33" s="189"/>
      <c r="O33" s="189"/>
      <c r="P33" s="189"/>
      <c r="Q33" s="189"/>
    </row>
    <row r="34" spans="1:17" s="187" customFormat="1" ht="36">
      <c r="A34" s="287"/>
      <c r="B34" s="287"/>
      <c r="C34" s="287"/>
      <c r="D34" s="290"/>
      <c r="E34" s="312"/>
      <c r="F34" s="182" t="s">
        <v>46</v>
      </c>
      <c r="G34" s="58">
        <f t="shared" ref="G34" si="10">+G36</f>
        <v>0</v>
      </c>
      <c r="H34" s="58">
        <f t="shared" ref="H34:I34" si="11">+H36</f>
        <v>22059.8</v>
      </c>
      <c r="I34" s="190">
        <f t="shared" si="11"/>
        <v>44119.6</v>
      </c>
      <c r="J34" s="189"/>
      <c r="K34" s="189"/>
      <c r="L34" s="189"/>
      <c r="M34" s="189"/>
      <c r="N34" s="189"/>
      <c r="O34" s="189"/>
      <c r="P34" s="189"/>
      <c r="Q34" s="189"/>
    </row>
    <row r="35" spans="1:17" s="187" customFormat="1" ht="16.8" customHeight="1">
      <c r="A35" s="287"/>
      <c r="B35" s="287"/>
      <c r="C35" s="287"/>
      <c r="D35" s="310"/>
      <c r="E35" s="313"/>
      <c r="F35" s="183" t="s">
        <v>22</v>
      </c>
      <c r="G35" s="58"/>
      <c r="H35" s="58"/>
      <c r="I35" s="190"/>
      <c r="J35" s="189"/>
      <c r="K35" s="189"/>
      <c r="L35" s="189"/>
      <c r="M35" s="189"/>
      <c r="N35" s="189"/>
      <c r="O35" s="189"/>
      <c r="P35" s="189"/>
      <c r="Q35" s="189"/>
    </row>
    <row r="36" spans="1:17" s="187" customFormat="1">
      <c r="A36" s="287"/>
      <c r="B36" s="287"/>
      <c r="C36" s="287"/>
      <c r="D36" s="289">
        <v>1075</v>
      </c>
      <c r="E36" s="314" t="s">
        <v>119</v>
      </c>
      <c r="F36" s="315"/>
      <c r="G36" s="25">
        <f t="shared" ref="G36" si="12">+G38</f>
        <v>0</v>
      </c>
      <c r="H36" s="25">
        <f t="shared" ref="H36:I36" si="13">+H38</f>
        <v>22059.8</v>
      </c>
      <c r="I36" s="25">
        <f t="shared" si="13"/>
        <v>44119.6</v>
      </c>
      <c r="J36" s="189"/>
      <c r="K36" s="189"/>
      <c r="L36" s="189"/>
      <c r="M36" s="189"/>
      <c r="N36" s="189"/>
      <c r="O36" s="189"/>
      <c r="P36" s="189"/>
      <c r="Q36" s="189"/>
    </row>
    <row r="37" spans="1:17" s="187" customFormat="1" ht="16.8" customHeight="1">
      <c r="A37" s="287"/>
      <c r="B37" s="287"/>
      <c r="C37" s="287"/>
      <c r="D37" s="290"/>
      <c r="E37" s="196"/>
      <c r="F37" s="183" t="s">
        <v>22</v>
      </c>
      <c r="G37" s="25"/>
      <c r="H37" s="25"/>
      <c r="I37" s="25"/>
      <c r="J37" s="189"/>
      <c r="K37" s="189"/>
      <c r="L37" s="189"/>
      <c r="M37" s="189"/>
      <c r="N37" s="189"/>
      <c r="O37" s="189"/>
      <c r="P37" s="189"/>
      <c r="Q37" s="189"/>
    </row>
    <row r="38" spans="1:17" s="187" customFormat="1" ht="33.85">
      <c r="A38" s="287"/>
      <c r="B38" s="287"/>
      <c r="C38" s="287"/>
      <c r="D38" s="290"/>
      <c r="E38" s="227">
        <v>21001</v>
      </c>
      <c r="F38" s="56" t="s">
        <v>140</v>
      </c>
      <c r="G38" s="191">
        <f t="shared" ref="G38" si="14">+G40</f>
        <v>0</v>
      </c>
      <c r="H38" s="191">
        <f t="shared" ref="H38:I38" si="15">+H40</f>
        <v>22059.8</v>
      </c>
      <c r="I38" s="191">
        <f t="shared" si="15"/>
        <v>44119.6</v>
      </c>
      <c r="J38" s="189"/>
      <c r="K38" s="189"/>
      <c r="L38" s="189"/>
      <c r="M38" s="189"/>
      <c r="N38" s="189"/>
      <c r="O38" s="189"/>
      <c r="P38" s="189"/>
      <c r="Q38" s="189"/>
    </row>
    <row r="39" spans="1:17" s="187" customFormat="1" ht="16.8" customHeight="1">
      <c r="A39" s="287"/>
      <c r="B39" s="287"/>
      <c r="C39" s="287"/>
      <c r="D39" s="290"/>
      <c r="E39" s="296"/>
      <c r="F39" s="183" t="s">
        <v>60</v>
      </c>
      <c r="G39" s="58"/>
      <c r="H39" s="58"/>
      <c r="I39" s="57"/>
    </row>
    <row r="40" spans="1:17" s="193" customFormat="1" ht="36">
      <c r="A40" s="287"/>
      <c r="B40" s="287"/>
      <c r="C40" s="287"/>
      <c r="D40" s="290"/>
      <c r="E40" s="297"/>
      <c r="F40" s="198" t="s">
        <v>46</v>
      </c>
      <c r="G40" s="157">
        <f t="shared" ref="G40" si="16">+G42</f>
        <v>0</v>
      </c>
      <c r="H40" s="157">
        <f t="shared" ref="H40:I40" si="17">+H42</f>
        <v>22059.8</v>
      </c>
      <c r="I40" s="61">
        <f t="shared" si="17"/>
        <v>44119.6</v>
      </c>
    </row>
    <row r="41" spans="1:17" s="187" customFormat="1" ht="54">
      <c r="A41" s="287"/>
      <c r="B41" s="287"/>
      <c r="C41" s="287"/>
      <c r="D41" s="290"/>
      <c r="E41" s="297"/>
      <c r="F41" s="183" t="s">
        <v>49</v>
      </c>
      <c r="G41" s="63"/>
      <c r="H41" s="63"/>
      <c r="I41" s="57"/>
    </row>
    <row r="42" spans="1:17" s="187" customFormat="1" ht="16.8" customHeight="1">
      <c r="A42" s="287"/>
      <c r="B42" s="287"/>
      <c r="C42" s="287"/>
      <c r="D42" s="290"/>
      <c r="E42" s="297"/>
      <c r="F42" s="199" t="s">
        <v>23</v>
      </c>
      <c r="G42" s="63">
        <f t="shared" ref="G42:I45" si="18">+G43</f>
        <v>0</v>
      </c>
      <c r="H42" s="63">
        <f t="shared" si="18"/>
        <v>22059.8</v>
      </c>
      <c r="I42" s="62">
        <f t="shared" si="18"/>
        <v>44119.6</v>
      </c>
    </row>
    <row r="43" spans="1:17" s="187" customFormat="1" ht="16.8" customHeight="1">
      <c r="A43" s="287"/>
      <c r="B43" s="287"/>
      <c r="C43" s="287"/>
      <c r="D43" s="290"/>
      <c r="E43" s="297"/>
      <c r="F43" s="183" t="s">
        <v>111</v>
      </c>
      <c r="G43" s="63">
        <f t="shared" si="18"/>
        <v>0</v>
      </c>
      <c r="H43" s="63">
        <f t="shared" si="18"/>
        <v>22059.8</v>
      </c>
      <c r="I43" s="63">
        <f t="shared" si="18"/>
        <v>44119.6</v>
      </c>
    </row>
    <row r="44" spans="1:17" s="187" customFormat="1" ht="16.8" customHeight="1">
      <c r="A44" s="287"/>
      <c r="B44" s="287"/>
      <c r="C44" s="287"/>
      <c r="D44" s="290"/>
      <c r="E44" s="297"/>
      <c r="F44" s="183" t="s">
        <v>112</v>
      </c>
      <c r="G44" s="63">
        <f>+G45</f>
        <v>0</v>
      </c>
      <c r="H44" s="63">
        <f>+H45</f>
        <v>22059.8</v>
      </c>
      <c r="I44" s="63">
        <f>+I45</f>
        <v>44119.6</v>
      </c>
    </row>
    <row r="45" spans="1:17" s="187" customFormat="1" ht="16.8" customHeight="1">
      <c r="A45" s="287"/>
      <c r="B45" s="287"/>
      <c r="C45" s="287"/>
      <c r="D45" s="290"/>
      <c r="E45" s="298"/>
      <c r="F45" s="183" t="s">
        <v>113</v>
      </c>
      <c r="G45" s="63">
        <f t="shared" si="18"/>
        <v>0</v>
      </c>
      <c r="H45" s="63">
        <f t="shared" si="18"/>
        <v>22059.8</v>
      </c>
      <c r="I45" s="63">
        <f t="shared" si="18"/>
        <v>44119.6</v>
      </c>
      <c r="J45" s="194"/>
    </row>
    <row r="46" spans="1:17" s="187" customFormat="1" ht="16.8" customHeight="1">
      <c r="A46" s="287"/>
      <c r="B46" s="287"/>
      <c r="C46" s="287"/>
      <c r="D46" s="290"/>
      <c r="E46" s="298"/>
      <c r="F46" s="183" t="s">
        <v>114</v>
      </c>
      <c r="G46" s="63">
        <v>0</v>
      </c>
      <c r="H46" s="63">
        <f>+'Havelvats 4'!F18</f>
        <v>22059.8</v>
      </c>
      <c r="I46" s="63">
        <f>+'Havelvats 4'!G18</f>
        <v>44119.6</v>
      </c>
      <c r="J46" s="195"/>
    </row>
    <row r="47" spans="1:17" s="187" customFormat="1">
      <c r="A47" s="288" t="s">
        <v>48</v>
      </c>
      <c r="B47" s="285"/>
      <c r="C47" s="171"/>
      <c r="D47" s="293"/>
      <c r="E47" s="171"/>
      <c r="F47" s="56" t="s">
        <v>47</v>
      </c>
      <c r="G47" s="25">
        <f>+G49</f>
        <v>0</v>
      </c>
      <c r="H47" s="25">
        <f>+H49</f>
        <v>-35940.1</v>
      </c>
      <c r="I47" s="25">
        <f>+I49</f>
        <v>-59110.299999999996</v>
      </c>
    </row>
    <row r="48" spans="1:17" s="187" customFormat="1" ht="16.8" customHeight="1">
      <c r="A48" s="288"/>
      <c r="B48" s="285"/>
      <c r="C48" s="172"/>
      <c r="D48" s="294"/>
      <c r="E48" s="172"/>
      <c r="F48" s="183" t="s">
        <v>22</v>
      </c>
      <c r="G48" s="58"/>
      <c r="H48" s="58"/>
      <c r="I48" s="57"/>
    </row>
    <row r="49" spans="1:17" s="187" customFormat="1">
      <c r="A49" s="288"/>
      <c r="B49" s="288" t="s">
        <v>29</v>
      </c>
      <c r="C49" s="172"/>
      <c r="D49" s="294"/>
      <c r="E49" s="172"/>
      <c r="F49" s="56" t="s">
        <v>172</v>
      </c>
      <c r="G49" s="58">
        <f t="shared" ref="G49" si="19">+G51</f>
        <v>0</v>
      </c>
      <c r="H49" s="58">
        <f t="shared" ref="H49:I49" si="20">+H51</f>
        <v>-35940.1</v>
      </c>
      <c r="I49" s="58">
        <f t="shared" si="20"/>
        <v>-59110.299999999996</v>
      </c>
    </row>
    <row r="50" spans="1:17" s="187" customFormat="1" ht="16.8" customHeight="1">
      <c r="A50" s="288"/>
      <c r="B50" s="288"/>
      <c r="C50" s="172"/>
      <c r="D50" s="294"/>
      <c r="E50" s="172"/>
      <c r="F50" s="183" t="s">
        <v>22</v>
      </c>
      <c r="G50" s="58"/>
      <c r="H50" s="58"/>
      <c r="I50" s="58"/>
    </row>
    <row r="51" spans="1:17" s="187" customFormat="1">
      <c r="A51" s="288"/>
      <c r="B51" s="288"/>
      <c r="C51" s="288" t="s">
        <v>97</v>
      </c>
      <c r="D51" s="294"/>
      <c r="E51" s="172"/>
      <c r="F51" s="56" t="s">
        <v>173</v>
      </c>
      <c r="G51" s="58">
        <f t="shared" ref="G51" si="21">+G53</f>
        <v>0</v>
      </c>
      <c r="H51" s="58">
        <f t="shared" ref="H51:I51" si="22">+H53</f>
        <v>-35940.1</v>
      </c>
      <c r="I51" s="58">
        <f t="shared" si="22"/>
        <v>-59110.299999999996</v>
      </c>
      <c r="J51" s="189"/>
      <c r="K51" s="189"/>
      <c r="L51" s="189"/>
      <c r="M51" s="189"/>
      <c r="N51" s="189"/>
      <c r="O51" s="189"/>
      <c r="P51" s="189"/>
      <c r="Q51" s="189"/>
    </row>
    <row r="52" spans="1:17" s="187" customFormat="1" ht="16.8" customHeight="1">
      <c r="A52" s="288"/>
      <c r="B52" s="288"/>
      <c r="C52" s="288"/>
      <c r="D52" s="294"/>
      <c r="E52" s="172"/>
      <c r="F52" s="183" t="s">
        <v>22</v>
      </c>
      <c r="G52" s="58"/>
      <c r="H52" s="58"/>
      <c r="I52" s="190"/>
      <c r="J52" s="189"/>
      <c r="K52" s="189"/>
      <c r="L52" s="189"/>
      <c r="M52" s="189"/>
      <c r="N52" s="189"/>
      <c r="O52" s="189"/>
      <c r="P52" s="189"/>
      <c r="Q52" s="189"/>
    </row>
    <row r="53" spans="1:17" s="187" customFormat="1" ht="36">
      <c r="A53" s="288"/>
      <c r="B53" s="288"/>
      <c r="C53" s="288"/>
      <c r="D53" s="294"/>
      <c r="E53" s="172"/>
      <c r="F53" s="182" t="s">
        <v>46</v>
      </c>
      <c r="G53" s="62">
        <f t="shared" ref="G53" si="23">+G55</f>
        <v>0</v>
      </c>
      <c r="H53" s="62">
        <f t="shared" ref="H53:I53" si="24">+H55</f>
        <v>-35940.1</v>
      </c>
      <c r="I53" s="188">
        <f t="shared" si="24"/>
        <v>-59110.299999999996</v>
      </c>
      <c r="J53" s="189"/>
      <c r="K53" s="189"/>
      <c r="L53" s="189"/>
      <c r="M53" s="189"/>
      <c r="N53" s="189"/>
      <c r="O53" s="189"/>
      <c r="P53" s="189"/>
      <c r="Q53" s="189"/>
    </row>
    <row r="54" spans="1:17" s="187" customFormat="1" ht="16.8" customHeight="1">
      <c r="A54" s="288"/>
      <c r="B54" s="288"/>
      <c r="C54" s="288"/>
      <c r="D54" s="303"/>
      <c r="E54" s="172"/>
      <c r="F54" s="201" t="s">
        <v>65</v>
      </c>
      <c r="G54" s="64"/>
      <c r="H54" s="64"/>
      <c r="I54" s="188"/>
      <c r="J54" s="189"/>
      <c r="K54" s="189"/>
      <c r="L54" s="189"/>
      <c r="M54" s="189"/>
      <c r="N54" s="189"/>
      <c r="O54" s="189"/>
      <c r="P54" s="189"/>
      <c r="Q54" s="189"/>
    </row>
    <row r="55" spans="1:17" s="187" customFormat="1">
      <c r="A55" s="288"/>
      <c r="B55" s="288"/>
      <c r="C55" s="288"/>
      <c r="D55" s="202">
        <v>1146</v>
      </c>
      <c r="E55" s="304" t="s">
        <v>164</v>
      </c>
      <c r="F55" s="305"/>
      <c r="G55" s="203">
        <f t="shared" ref="G55" si="25">+G57</f>
        <v>0</v>
      </c>
      <c r="H55" s="203">
        <f t="shared" ref="H55:I55" si="26">+H57</f>
        <v>-35940.1</v>
      </c>
      <c r="I55" s="203">
        <f t="shared" si="26"/>
        <v>-59110.299999999996</v>
      </c>
      <c r="J55" s="189"/>
      <c r="K55" s="189"/>
      <c r="L55" s="189"/>
      <c r="M55" s="189"/>
      <c r="N55" s="189"/>
      <c r="O55" s="189"/>
      <c r="P55" s="189"/>
      <c r="Q55" s="189"/>
    </row>
    <row r="56" spans="1:17" s="187" customFormat="1" ht="16.8" customHeight="1">
      <c r="A56" s="288"/>
      <c r="B56" s="288"/>
      <c r="C56" s="288"/>
      <c r="D56" s="306"/>
      <c r="E56" s="174"/>
      <c r="F56" s="204" t="s">
        <v>22</v>
      </c>
      <c r="G56" s="58"/>
      <c r="H56" s="58"/>
      <c r="I56" s="190"/>
      <c r="J56" s="189"/>
      <c r="K56" s="189"/>
      <c r="L56" s="189"/>
      <c r="M56" s="189"/>
      <c r="N56" s="189"/>
      <c r="O56" s="189"/>
      <c r="P56" s="189"/>
      <c r="Q56" s="189"/>
    </row>
    <row r="57" spans="1:17" s="187" customFormat="1" ht="17.350000000000001" customHeight="1">
      <c r="A57" s="288"/>
      <c r="B57" s="288"/>
      <c r="C57" s="288"/>
      <c r="D57" s="306"/>
      <c r="E57" s="175">
        <v>11002</v>
      </c>
      <c r="F57" s="56" t="s">
        <v>174</v>
      </c>
      <c r="G57" s="191">
        <f t="shared" ref="G57" si="27">+G59</f>
        <v>0</v>
      </c>
      <c r="H57" s="191">
        <f t="shared" ref="H57:I57" si="28">+H59</f>
        <v>-35940.1</v>
      </c>
      <c r="I57" s="192">
        <f t="shared" si="28"/>
        <v>-59110.299999999996</v>
      </c>
      <c r="J57" s="189"/>
      <c r="K57" s="189"/>
      <c r="L57" s="189"/>
      <c r="M57" s="189"/>
      <c r="N57" s="189"/>
      <c r="O57" s="189"/>
      <c r="P57" s="189"/>
      <c r="Q57" s="189"/>
    </row>
    <row r="58" spans="1:17" s="187" customFormat="1" ht="16.8" customHeight="1">
      <c r="A58" s="288"/>
      <c r="B58" s="288"/>
      <c r="C58" s="288"/>
      <c r="D58" s="306"/>
      <c r="E58" s="307"/>
      <c r="F58" s="183" t="s">
        <v>60</v>
      </c>
      <c r="G58" s="58"/>
      <c r="H58" s="58"/>
      <c r="I58" s="57"/>
    </row>
    <row r="59" spans="1:17" s="193" customFormat="1">
      <c r="A59" s="288"/>
      <c r="B59" s="288"/>
      <c r="C59" s="288"/>
      <c r="D59" s="306"/>
      <c r="E59" s="308"/>
      <c r="F59" s="198" t="s">
        <v>194</v>
      </c>
      <c r="G59" s="61">
        <f t="shared" ref="G59" si="29">G61</f>
        <v>0</v>
      </c>
      <c r="H59" s="61">
        <f t="shared" ref="H59:I59" si="30">H61</f>
        <v>-35940.1</v>
      </c>
      <c r="I59" s="61">
        <f t="shared" si="30"/>
        <v>-59110.299999999996</v>
      </c>
    </row>
    <row r="60" spans="1:17" s="187" customFormat="1" ht="54">
      <c r="A60" s="288"/>
      <c r="B60" s="288"/>
      <c r="C60" s="288"/>
      <c r="D60" s="306"/>
      <c r="E60" s="308"/>
      <c r="F60" s="183" t="s">
        <v>49</v>
      </c>
      <c r="G60" s="58"/>
      <c r="H60" s="58"/>
      <c r="I60" s="57"/>
    </row>
    <row r="61" spans="1:17" s="187" customFormat="1" ht="16.8" customHeight="1">
      <c r="A61" s="288"/>
      <c r="B61" s="288"/>
      <c r="C61" s="288"/>
      <c r="D61" s="306"/>
      <c r="E61" s="308"/>
      <c r="F61" s="199" t="s">
        <v>50</v>
      </c>
      <c r="G61" s="57">
        <f t="shared" ref="G61:I62" si="31">G62</f>
        <v>0</v>
      </c>
      <c r="H61" s="57">
        <f t="shared" si="31"/>
        <v>-35940.1</v>
      </c>
      <c r="I61" s="57">
        <f t="shared" si="31"/>
        <v>-59110.299999999996</v>
      </c>
    </row>
    <row r="62" spans="1:17" s="187" customFormat="1" ht="16.8" customHeight="1">
      <c r="A62" s="288"/>
      <c r="B62" s="288"/>
      <c r="C62" s="288"/>
      <c r="D62" s="306"/>
      <c r="E62" s="308"/>
      <c r="F62" s="183" t="s">
        <v>24</v>
      </c>
      <c r="G62" s="63">
        <f t="shared" si="31"/>
        <v>0</v>
      </c>
      <c r="H62" s="63">
        <f t="shared" si="31"/>
        <v>-35940.1</v>
      </c>
      <c r="I62" s="63">
        <f t="shared" si="31"/>
        <v>-59110.299999999996</v>
      </c>
    </row>
    <row r="63" spans="1:17" s="187" customFormat="1" ht="16.8" customHeight="1">
      <c r="A63" s="288"/>
      <c r="B63" s="288"/>
      <c r="C63" s="288"/>
      <c r="D63" s="306"/>
      <c r="E63" s="308"/>
      <c r="F63" s="183" t="s">
        <v>169</v>
      </c>
      <c r="G63" s="63">
        <f t="shared" ref="G63:I64" si="32">+G64</f>
        <v>0</v>
      </c>
      <c r="H63" s="63">
        <f t="shared" si="32"/>
        <v>-35940.1</v>
      </c>
      <c r="I63" s="63">
        <f t="shared" si="32"/>
        <v>-59110.299999999996</v>
      </c>
    </row>
    <row r="64" spans="1:17" s="187" customFormat="1" ht="16.8" customHeight="1">
      <c r="A64" s="288"/>
      <c r="B64" s="288"/>
      <c r="C64" s="288"/>
      <c r="D64" s="306"/>
      <c r="E64" s="308"/>
      <c r="F64" s="183" t="s">
        <v>170</v>
      </c>
      <c r="G64" s="63">
        <f t="shared" si="32"/>
        <v>0</v>
      </c>
      <c r="H64" s="63">
        <f t="shared" si="32"/>
        <v>-35940.1</v>
      </c>
      <c r="I64" s="63">
        <f t="shared" si="32"/>
        <v>-59110.299999999996</v>
      </c>
      <c r="J64" s="194"/>
    </row>
    <row r="65" spans="1:10" s="187" customFormat="1" ht="16.8" customHeight="1">
      <c r="A65" s="288"/>
      <c r="B65" s="288"/>
      <c r="C65" s="288"/>
      <c r="D65" s="306"/>
      <c r="E65" s="309"/>
      <c r="F65" s="205" t="s">
        <v>171</v>
      </c>
      <c r="G65" s="63">
        <v>0</v>
      </c>
      <c r="H65" s="63">
        <f>-'Havelvats 4'!F12</f>
        <v>-35940.1</v>
      </c>
      <c r="I65" s="63">
        <f>-'Havelvats 4'!G12</f>
        <v>-59110.299999999996</v>
      </c>
      <c r="J65" s="195"/>
    </row>
  </sheetData>
  <mergeCells count="32">
    <mergeCell ref="F3:I3"/>
    <mergeCell ref="F2:I2"/>
    <mergeCell ref="F1:I1"/>
    <mergeCell ref="D47:D54"/>
    <mergeCell ref="B49:B65"/>
    <mergeCell ref="C51:C65"/>
    <mergeCell ref="E55:F55"/>
    <mergeCell ref="D56:D65"/>
    <mergeCell ref="E58:E65"/>
    <mergeCell ref="C13:C16"/>
    <mergeCell ref="D32:D35"/>
    <mergeCell ref="E32:E35"/>
    <mergeCell ref="E36:F36"/>
    <mergeCell ref="C32:C46"/>
    <mergeCell ref="D17:D20"/>
    <mergeCell ref="E21:F21"/>
    <mergeCell ref="A5:I5"/>
    <mergeCell ref="A8:C8"/>
    <mergeCell ref="D13:D16"/>
    <mergeCell ref="A13:A46"/>
    <mergeCell ref="B13:B14"/>
    <mergeCell ref="E39:E46"/>
    <mergeCell ref="D36:D46"/>
    <mergeCell ref="E24:E31"/>
    <mergeCell ref="D8:E8"/>
    <mergeCell ref="F8:F9"/>
    <mergeCell ref="G8:I8"/>
    <mergeCell ref="B47:B48"/>
    <mergeCell ref="C17:C31"/>
    <mergeCell ref="A47:A65"/>
    <mergeCell ref="D21:D31"/>
    <mergeCell ref="B15:B46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"/>
  <sheetViews>
    <sheetView topLeftCell="A13" zoomScale="85" zoomScaleNormal="85" workbookViewId="0">
      <selection activeCell="H20" sqref="H20"/>
    </sheetView>
  </sheetViews>
  <sheetFormatPr defaultColWidth="9.296875" defaultRowHeight="18"/>
  <cols>
    <col min="1" max="2" width="9.296875" style="27"/>
    <col min="3" max="3" width="54.296875" style="27" customWidth="1"/>
    <col min="4" max="4" width="18.8984375" style="27" customWidth="1"/>
    <col min="5" max="8" width="20.8984375" style="27" customWidth="1"/>
    <col min="9" max="9" width="13.8984375" style="27" bestFit="1" customWidth="1"/>
    <col min="10" max="10" width="17.296875" style="27" customWidth="1"/>
    <col min="11" max="16384" width="9.296875" style="27"/>
  </cols>
  <sheetData>
    <row r="1" spans="1:10" ht="37.5" customHeight="1">
      <c r="B1" s="66"/>
      <c r="C1" s="66"/>
      <c r="D1" s="66"/>
      <c r="E1" s="66"/>
      <c r="F1" s="317" t="s">
        <v>92</v>
      </c>
      <c r="G1" s="317"/>
      <c r="H1" s="317"/>
    </row>
    <row r="2" spans="1:10" ht="17.350000000000001" customHeight="1">
      <c r="A2" s="66"/>
      <c r="B2" s="66"/>
      <c r="C2" s="66"/>
      <c r="D2" s="66"/>
      <c r="E2" s="66"/>
      <c r="F2" s="318" t="s">
        <v>184</v>
      </c>
      <c r="G2" s="318"/>
      <c r="H2" s="318"/>
    </row>
    <row r="3" spans="1:10" ht="17.350000000000001" customHeight="1">
      <c r="A3" s="66"/>
      <c r="B3" s="66"/>
      <c r="C3" s="66"/>
      <c r="D3" s="66"/>
      <c r="E3" s="66"/>
      <c r="F3" s="318" t="s">
        <v>91</v>
      </c>
      <c r="G3" s="318"/>
      <c r="H3" s="318"/>
    </row>
    <row r="4" spans="1:10" ht="14.35" customHeight="1">
      <c r="A4" s="67"/>
      <c r="B4" s="67"/>
      <c r="C4" s="144"/>
      <c r="E4" s="68"/>
      <c r="F4" s="68"/>
      <c r="G4" s="68"/>
      <c r="H4" s="68"/>
    </row>
    <row r="5" spans="1:10">
      <c r="A5" s="319" t="s">
        <v>190</v>
      </c>
      <c r="B5" s="320"/>
      <c r="C5" s="320"/>
      <c r="D5" s="320"/>
      <c r="E5" s="320"/>
      <c r="F5" s="320"/>
      <c r="G5" s="320"/>
      <c r="H5" s="320"/>
    </row>
    <row r="6" spans="1:10" ht="33.85" customHeight="1">
      <c r="A6" s="320"/>
      <c r="B6" s="320"/>
      <c r="C6" s="320"/>
      <c r="D6" s="320"/>
      <c r="E6" s="320"/>
      <c r="F6" s="320"/>
      <c r="G6" s="320"/>
      <c r="H6" s="320"/>
    </row>
    <row r="7" spans="1:10">
      <c r="D7" s="166"/>
      <c r="E7" s="167"/>
    </row>
    <row r="8" spans="1:10">
      <c r="D8" s="167"/>
      <c r="E8" s="167"/>
      <c r="G8" s="140"/>
      <c r="H8" s="140" t="s">
        <v>26</v>
      </c>
    </row>
    <row r="9" spans="1:10" ht="40.4" customHeight="1">
      <c r="A9" s="321" t="s">
        <v>53</v>
      </c>
      <c r="B9" s="322"/>
      <c r="C9" s="323" t="s">
        <v>63</v>
      </c>
      <c r="D9" s="325" t="s">
        <v>64</v>
      </c>
      <c r="E9" s="327" t="s">
        <v>193</v>
      </c>
      <c r="F9" s="328"/>
      <c r="G9" s="328"/>
      <c r="H9" s="329"/>
    </row>
    <row r="10" spans="1:10" ht="107.35" customHeight="1">
      <c r="A10" s="5" t="s">
        <v>57</v>
      </c>
      <c r="B10" s="5" t="s">
        <v>58</v>
      </c>
      <c r="C10" s="324"/>
      <c r="D10" s="326"/>
      <c r="E10" s="69" t="s">
        <v>66</v>
      </c>
      <c r="F10" s="69" t="s">
        <v>67</v>
      </c>
      <c r="G10" s="69" t="s">
        <v>68</v>
      </c>
      <c r="H10" s="69" t="s">
        <v>69</v>
      </c>
      <c r="I10" s="77"/>
    </row>
    <row r="11" spans="1:10">
      <c r="A11" s="5"/>
      <c r="B11" s="5"/>
      <c r="C11" s="6" t="s">
        <v>70</v>
      </c>
      <c r="D11" s="12">
        <f>SUM(E11:H11)</f>
        <v>59110.299999999996</v>
      </c>
      <c r="E11" s="11">
        <f t="shared" ref="E11:H11" si="0">+E13</f>
        <v>0</v>
      </c>
      <c r="F11" s="11">
        <f t="shared" si="0"/>
        <v>44119.6</v>
      </c>
      <c r="G11" s="11">
        <f t="shared" si="0"/>
        <v>14990.699999999999</v>
      </c>
      <c r="H11" s="11">
        <f t="shared" si="0"/>
        <v>0</v>
      </c>
      <c r="I11" s="78"/>
      <c r="J11" s="42"/>
    </row>
    <row r="12" spans="1:10">
      <c r="A12" s="5"/>
      <c r="B12" s="5"/>
      <c r="C12" s="6" t="s">
        <v>71</v>
      </c>
      <c r="D12" s="141"/>
      <c r="E12" s="11"/>
      <c r="F12" s="11"/>
      <c r="G12" s="11"/>
      <c r="H12" s="11"/>
    </row>
    <row r="13" spans="1:10" ht="33.85">
      <c r="A13" s="7"/>
      <c r="B13" s="8"/>
      <c r="C13" s="8" t="s">
        <v>61</v>
      </c>
      <c r="D13" s="12">
        <f>SUM(E13:H13)</f>
        <v>59110.299999999996</v>
      </c>
      <c r="E13" s="11">
        <f>+E15+E21</f>
        <v>0</v>
      </c>
      <c r="F13" s="11">
        <f>+F15+F21</f>
        <v>44119.6</v>
      </c>
      <c r="G13" s="11">
        <f>+G15+G21</f>
        <v>14990.699999999999</v>
      </c>
      <c r="H13" s="11">
        <f>+H15+H21</f>
        <v>0</v>
      </c>
      <c r="I13" s="79"/>
    </row>
    <row r="14" spans="1:10">
      <c r="A14" s="7"/>
      <c r="B14" s="7"/>
      <c r="C14" s="7" t="s">
        <v>72</v>
      </c>
      <c r="D14" s="9"/>
      <c r="E14" s="9"/>
      <c r="F14" s="9"/>
      <c r="G14" s="9"/>
      <c r="H14" s="9"/>
    </row>
    <row r="15" spans="1:10" ht="33.85">
      <c r="A15" s="23">
        <v>1075</v>
      </c>
      <c r="B15" s="23">
        <v>21001</v>
      </c>
      <c r="C15" s="4" t="s">
        <v>140</v>
      </c>
      <c r="D15" s="11">
        <f>+E15+F15+G15+H15</f>
        <v>44119.6</v>
      </c>
      <c r="E15" s="12">
        <f>+E17</f>
        <v>0</v>
      </c>
      <c r="F15" s="11">
        <f t="shared" ref="F15:H15" si="1">+F17</f>
        <v>44119.6</v>
      </c>
      <c r="G15" s="12">
        <f t="shared" si="1"/>
        <v>0</v>
      </c>
      <c r="H15" s="12">
        <f t="shared" si="1"/>
        <v>0</v>
      </c>
    </row>
    <row r="16" spans="1:10">
      <c r="A16" s="14"/>
      <c r="B16" s="14"/>
      <c r="C16" s="75" t="s">
        <v>22</v>
      </c>
      <c r="D16" s="70"/>
      <c r="E16" s="70"/>
      <c r="F16" s="70"/>
      <c r="G16" s="70"/>
      <c r="H16" s="70"/>
    </row>
    <row r="17" spans="1:9">
      <c r="A17" s="316"/>
      <c r="B17" s="316"/>
      <c r="C17" s="150" t="s">
        <v>141</v>
      </c>
      <c r="D17" s="71">
        <f>SUM(E17:H17)</f>
        <v>44119.6</v>
      </c>
      <c r="E17" s="152">
        <f>+E19</f>
        <v>0</v>
      </c>
      <c r="F17" s="152">
        <f t="shared" ref="F17:H17" si="2">+F19</f>
        <v>44119.6</v>
      </c>
      <c r="G17" s="152">
        <f t="shared" si="2"/>
        <v>0</v>
      </c>
      <c r="H17" s="152">
        <f t="shared" si="2"/>
        <v>0</v>
      </c>
    </row>
    <row r="18" spans="1:9">
      <c r="A18" s="316"/>
      <c r="B18" s="316"/>
      <c r="C18" s="149" t="s">
        <v>142</v>
      </c>
      <c r="D18" s="151"/>
      <c r="E18" s="151"/>
      <c r="F18" s="151"/>
      <c r="G18" s="151"/>
      <c r="H18" s="151"/>
    </row>
    <row r="19" spans="1:9">
      <c r="A19" s="316"/>
      <c r="B19" s="316"/>
      <c r="C19" s="24" t="s">
        <v>106</v>
      </c>
      <c r="D19" s="71">
        <f>SUM(E19:H19)</f>
        <v>44119.6</v>
      </c>
      <c r="E19" s="74">
        <f>+E20</f>
        <v>0</v>
      </c>
      <c r="F19" s="74">
        <f t="shared" ref="F19:H19" si="3">+F20</f>
        <v>44119.6</v>
      </c>
      <c r="G19" s="74">
        <f t="shared" si="3"/>
        <v>0</v>
      </c>
      <c r="H19" s="74">
        <f t="shared" si="3"/>
        <v>0</v>
      </c>
    </row>
    <row r="20" spans="1:9" ht="58.4" customHeight="1">
      <c r="A20" s="316"/>
      <c r="B20" s="316"/>
      <c r="C20" s="146" t="s">
        <v>192</v>
      </c>
      <c r="D20" s="72">
        <f t="shared" ref="D20" si="4">+E20+F20+G20+H20</f>
        <v>44119.6</v>
      </c>
      <c r="E20" s="73"/>
      <c r="F20" s="232">
        <f>+'Havelvats 7'!I19+'Havelvats 7'!I21+'Havelvats 7'!I22</f>
        <v>44119.6</v>
      </c>
      <c r="G20" s="73">
        <v>0</v>
      </c>
      <c r="H20" s="53"/>
      <c r="I20" s="147"/>
    </row>
    <row r="21" spans="1:9" ht="33.85">
      <c r="A21" s="23">
        <v>1168</v>
      </c>
      <c r="B21" s="23">
        <v>32001</v>
      </c>
      <c r="C21" s="156" t="s">
        <v>148</v>
      </c>
      <c r="D21" s="12">
        <f>+E21+F21+G21+H21</f>
        <v>14990.699999999999</v>
      </c>
      <c r="E21" s="12">
        <f>+E23</f>
        <v>0</v>
      </c>
      <c r="F21" s="12">
        <f t="shared" ref="F21:H21" si="5">+F23</f>
        <v>0</v>
      </c>
      <c r="G21" s="11">
        <f t="shared" si="5"/>
        <v>14990.699999999999</v>
      </c>
      <c r="H21" s="12">
        <f t="shared" si="5"/>
        <v>0</v>
      </c>
    </row>
    <row r="22" spans="1:9">
      <c r="A22" s="14"/>
      <c r="B22" s="14"/>
      <c r="C22" s="75" t="s">
        <v>22</v>
      </c>
      <c r="D22" s="70"/>
      <c r="E22" s="70"/>
      <c r="F22" s="70"/>
      <c r="G22" s="70"/>
      <c r="H22" s="70"/>
    </row>
    <row r="23" spans="1:9">
      <c r="A23" s="316"/>
      <c r="B23" s="316"/>
      <c r="C23" s="13" t="s">
        <v>107</v>
      </c>
      <c r="D23" s="71">
        <f>SUM(E23:H23)</f>
        <v>14990.699999999999</v>
      </c>
      <c r="E23" s="71">
        <f>SUM(E24:E24)</f>
        <v>0</v>
      </c>
      <c r="F23" s="71">
        <f>SUM(F24:F24)</f>
        <v>0</v>
      </c>
      <c r="G23" s="71">
        <f>SUM(G24:G24)</f>
        <v>14990.699999999999</v>
      </c>
      <c r="H23" s="71">
        <f>SUM(H24:H24)</f>
        <v>0</v>
      </c>
    </row>
    <row r="24" spans="1:9" ht="36">
      <c r="A24" s="316"/>
      <c r="B24" s="316"/>
      <c r="C24" s="76" t="s">
        <v>188</v>
      </c>
      <c r="D24" s="72">
        <f t="shared" ref="D24" si="6">+E24+F24+G24+H24</f>
        <v>14990.699999999999</v>
      </c>
      <c r="E24" s="72"/>
      <c r="F24" s="72"/>
      <c r="G24" s="72">
        <f>+'Havelvats 7'!I14+'Havelvats 7'!I15</f>
        <v>14990.699999999999</v>
      </c>
      <c r="H24" s="72"/>
    </row>
  </sheetData>
  <mergeCells count="12">
    <mergeCell ref="A23:A24"/>
    <mergeCell ref="B23:B24"/>
    <mergeCell ref="F1:H1"/>
    <mergeCell ref="F2:H2"/>
    <mergeCell ref="F3:H3"/>
    <mergeCell ref="A5:H6"/>
    <mergeCell ref="A9:B9"/>
    <mergeCell ref="C9:C10"/>
    <mergeCell ref="D9:D10"/>
    <mergeCell ref="E9:H9"/>
    <mergeCell ref="A17:A20"/>
    <mergeCell ref="B17:B20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27"/>
  <sheetViews>
    <sheetView topLeftCell="A16" zoomScale="85" zoomScaleNormal="85" workbookViewId="0">
      <selection activeCell="B5" sqref="B5:G5"/>
    </sheetView>
  </sheetViews>
  <sheetFormatPr defaultColWidth="9.09765625" defaultRowHeight="18"/>
  <cols>
    <col min="1" max="1" width="9.09765625" style="80"/>
    <col min="2" max="3" width="9.8984375" style="80" customWidth="1"/>
    <col min="4" max="4" width="54.296875" style="80" customWidth="1"/>
    <col min="5" max="7" width="19.69921875" style="80" customWidth="1"/>
    <col min="8" max="8" width="50.09765625" style="80" customWidth="1"/>
    <col min="9" max="10" width="9.09765625" style="80"/>
    <col min="11" max="11" width="12.296875" style="80" customWidth="1"/>
    <col min="12" max="16384" width="9.09765625" style="80"/>
  </cols>
  <sheetData>
    <row r="1" spans="2:8" s="145" customFormat="1" ht="37.5" customHeight="1">
      <c r="D1" s="317" t="s">
        <v>94</v>
      </c>
      <c r="E1" s="317"/>
      <c r="F1" s="317"/>
      <c r="G1" s="317"/>
    </row>
    <row r="2" spans="2:8" s="145" customFormat="1" ht="17.350000000000001" customHeight="1">
      <c r="D2" s="318" t="s">
        <v>184</v>
      </c>
      <c r="E2" s="318"/>
      <c r="F2" s="318"/>
      <c r="G2" s="318"/>
    </row>
    <row r="3" spans="2:8" s="145" customFormat="1" ht="17.350000000000001" customHeight="1">
      <c r="D3" s="318" t="s">
        <v>91</v>
      </c>
      <c r="E3" s="318"/>
      <c r="F3" s="318"/>
      <c r="G3" s="318"/>
    </row>
    <row r="4" spans="2:8" ht="13.5" customHeight="1">
      <c r="D4" s="81"/>
      <c r="E4" s="81"/>
      <c r="F4" s="81"/>
      <c r="G4" s="81"/>
    </row>
    <row r="5" spans="2:8" ht="85.5" customHeight="1">
      <c r="B5" s="335" t="s">
        <v>191</v>
      </c>
      <c r="C5" s="335"/>
      <c r="D5" s="335"/>
      <c r="E5" s="335"/>
      <c r="F5" s="335"/>
      <c r="G5" s="335"/>
    </row>
    <row r="6" spans="2:8">
      <c r="E6" s="165"/>
      <c r="F6" s="165"/>
      <c r="G6" s="165"/>
    </row>
    <row r="7" spans="2:8">
      <c r="E7" s="169"/>
      <c r="F7" s="169"/>
      <c r="G7" s="169"/>
    </row>
    <row r="8" spans="2:8">
      <c r="E8" s="168"/>
      <c r="F8" s="168"/>
      <c r="G8" s="142" t="s">
        <v>26</v>
      </c>
    </row>
    <row r="9" spans="2:8" ht="58.4" customHeight="1">
      <c r="B9" s="321" t="s">
        <v>53</v>
      </c>
      <c r="C9" s="322"/>
      <c r="D9" s="323" t="s">
        <v>54</v>
      </c>
      <c r="E9" s="400" t="s">
        <v>193</v>
      </c>
      <c r="F9" s="398"/>
      <c r="G9" s="399"/>
    </row>
    <row r="10" spans="2:8" ht="41.45" customHeight="1">
      <c r="B10" s="338" t="s">
        <v>57</v>
      </c>
      <c r="C10" s="337" t="s">
        <v>58</v>
      </c>
      <c r="D10" s="336"/>
      <c r="E10" s="340" t="s">
        <v>202</v>
      </c>
      <c r="F10" s="340" t="s">
        <v>55</v>
      </c>
      <c r="G10" s="340" t="s">
        <v>56</v>
      </c>
    </row>
    <row r="11" spans="2:8" ht="41.45" customHeight="1">
      <c r="B11" s="339"/>
      <c r="C11" s="337"/>
      <c r="D11" s="324"/>
      <c r="E11" s="341"/>
      <c r="F11" s="341"/>
      <c r="G11" s="341"/>
    </row>
    <row r="12" spans="2:8" ht="33.85">
      <c r="B12" s="5"/>
      <c r="C12" s="5"/>
      <c r="D12" s="2" t="s">
        <v>61</v>
      </c>
      <c r="E12" s="84">
        <f>+E14+E22</f>
        <v>0</v>
      </c>
      <c r="F12" s="12">
        <f>+F14+F22</f>
        <v>35940.1</v>
      </c>
      <c r="G12" s="12">
        <f>+G14+G22</f>
        <v>59110.299999999996</v>
      </c>
      <c r="H12" s="82"/>
    </row>
    <row r="13" spans="2:8">
      <c r="B13" s="5"/>
      <c r="C13" s="5"/>
      <c r="D13" s="83" t="s">
        <v>62</v>
      </c>
      <c r="E13" s="26"/>
      <c r="F13" s="26"/>
      <c r="G13" s="26"/>
    </row>
    <row r="14" spans="2:8" ht="33.85">
      <c r="B14" s="206">
        <v>1075</v>
      </c>
      <c r="C14" s="206">
        <v>21001</v>
      </c>
      <c r="D14" s="200" t="s">
        <v>140</v>
      </c>
      <c r="E14" s="84">
        <f>+E16</f>
        <v>0</v>
      </c>
      <c r="F14" s="84">
        <f>+F16</f>
        <v>22059.8</v>
      </c>
      <c r="G14" s="84">
        <f>+G16</f>
        <v>44119.6</v>
      </c>
    </row>
    <row r="15" spans="2:8">
      <c r="B15" s="207"/>
      <c r="C15" s="207"/>
      <c r="D15" s="7" t="s">
        <v>59</v>
      </c>
      <c r="E15" s="86"/>
      <c r="F15" s="86"/>
      <c r="G15" s="9"/>
    </row>
    <row r="16" spans="2:8" ht="33.85">
      <c r="B16" s="330"/>
      <c r="C16" s="330"/>
      <c r="D16" s="208" t="s">
        <v>46</v>
      </c>
      <c r="E16" s="148">
        <f t="shared" ref="E16" si="0">+E18</f>
        <v>0</v>
      </c>
      <c r="F16" s="148">
        <f t="shared" ref="F16:G16" si="1">+F18</f>
        <v>22059.8</v>
      </c>
      <c r="G16" s="148">
        <f t="shared" si="1"/>
        <v>44119.6</v>
      </c>
    </row>
    <row r="17" spans="2:7">
      <c r="B17" s="331"/>
      <c r="C17" s="331"/>
      <c r="D17" s="7" t="s">
        <v>96</v>
      </c>
      <c r="E17" s="86"/>
      <c r="F17" s="86"/>
      <c r="G17" s="9"/>
    </row>
    <row r="18" spans="2:7">
      <c r="B18" s="331"/>
      <c r="C18" s="331"/>
      <c r="D18" s="209" t="s">
        <v>141</v>
      </c>
      <c r="E18" s="210">
        <f>+E20</f>
        <v>0</v>
      </c>
      <c r="F18" s="210">
        <f>+F20</f>
        <v>22059.8</v>
      </c>
      <c r="G18" s="210">
        <f>+G20</f>
        <v>44119.6</v>
      </c>
    </row>
    <row r="19" spans="2:7">
      <c r="B19" s="331"/>
      <c r="C19" s="331"/>
      <c r="D19" s="211" t="s">
        <v>142</v>
      </c>
      <c r="E19" s="212"/>
      <c r="F19" s="212"/>
      <c r="G19" s="212"/>
    </row>
    <row r="20" spans="2:7">
      <c r="B20" s="331"/>
      <c r="C20" s="331"/>
      <c r="D20" s="93" t="s">
        <v>106</v>
      </c>
      <c r="E20" s="212">
        <f>+E21</f>
        <v>0</v>
      </c>
      <c r="F20" s="212">
        <f>+F21</f>
        <v>22059.8</v>
      </c>
      <c r="G20" s="212">
        <f>+G21</f>
        <v>44119.6</v>
      </c>
    </row>
    <row r="21" spans="2:7" ht="54" customHeight="1">
      <c r="B21" s="331"/>
      <c r="C21" s="331"/>
      <c r="D21" s="146" t="s">
        <v>192</v>
      </c>
      <c r="E21" s="170">
        <v>0</v>
      </c>
      <c r="F21" s="170">
        <f>+'Havelvats 3'!D20/2</f>
        <v>22059.8</v>
      </c>
      <c r="G21" s="170">
        <f>+'Havelvats 3'!D20</f>
        <v>44119.6</v>
      </c>
    </row>
    <row r="22" spans="2:7" ht="33.85">
      <c r="B22" s="3">
        <v>1168</v>
      </c>
      <c r="C22" s="3">
        <v>32001</v>
      </c>
      <c r="D22" s="156" t="s">
        <v>148</v>
      </c>
      <c r="E22" s="12">
        <f>+E24</f>
        <v>0</v>
      </c>
      <c r="F22" s="12">
        <f>+F24</f>
        <v>13880.3</v>
      </c>
      <c r="G22" s="12">
        <f>+G24</f>
        <v>14990.699999999999</v>
      </c>
    </row>
    <row r="23" spans="2:7">
      <c r="B23" s="3"/>
      <c r="C23" s="3"/>
      <c r="D23" s="85" t="s">
        <v>59</v>
      </c>
      <c r="E23" s="89"/>
      <c r="F23" s="89"/>
      <c r="G23" s="91"/>
    </row>
    <row r="24" spans="2:7" ht="33.85">
      <c r="B24" s="332"/>
      <c r="C24" s="332"/>
      <c r="D24" s="87" t="s">
        <v>46</v>
      </c>
      <c r="E24" s="88">
        <f t="shared" ref="E24" si="2">+E26</f>
        <v>0</v>
      </c>
      <c r="F24" s="88">
        <f t="shared" ref="F24:G24" si="3">+F26</f>
        <v>13880.3</v>
      </c>
      <c r="G24" s="148">
        <f t="shared" si="3"/>
        <v>14990.699999999999</v>
      </c>
    </row>
    <row r="25" spans="2:7" ht="16.8" customHeight="1">
      <c r="B25" s="333"/>
      <c r="C25" s="333"/>
      <c r="D25" s="85" t="s">
        <v>96</v>
      </c>
      <c r="E25" s="90"/>
      <c r="F25" s="90"/>
      <c r="G25" s="91"/>
    </row>
    <row r="26" spans="2:7">
      <c r="B26" s="333"/>
      <c r="C26" s="333"/>
      <c r="D26" s="13" t="s">
        <v>107</v>
      </c>
      <c r="E26" s="92">
        <f>SUM(E27:E27)</f>
        <v>0</v>
      </c>
      <c r="F26" s="92">
        <f>SUM(F27:F27)</f>
        <v>13880.3</v>
      </c>
      <c r="G26" s="92">
        <f>SUM(G27:G27)</f>
        <v>14990.699999999999</v>
      </c>
    </row>
    <row r="27" spans="2:7" ht="36">
      <c r="B27" s="334"/>
      <c r="C27" s="334"/>
      <c r="D27" s="76" t="s">
        <v>188</v>
      </c>
      <c r="E27" s="153">
        <v>0</v>
      </c>
      <c r="F27" s="153">
        <f>+'Havelvats 7'!I14</f>
        <v>13880.3</v>
      </c>
      <c r="G27" s="153">
        <f>+'Havelvats 3'!D24</f>
        <v>14990.699999999999</v>
      </c>
    </row>
  </sheetData>
  <mergeCells count="16">
    <mergeCell ref="E9:G9"/>
    <mergeCell ref="C16:C21"/>
    <mergeCell ref="B16:B21"/>
    <mergeCell ref="C24:C27"/>
    <mergeCell ref="B24:B27"/>
    <mergeCell ref="D1:G1"/>
    <mergeCell ref="D2:G2"/>
    <mergeCell ref="D3:G3"/>
    <mergeCell ref="B5:G5"/>
    <mergeCell ref="B9:C9"/>
    <mergeCell ref="D9:D11"/>
    <mergeCell ref="C10:C11"/>
    <mergeCell ref="B10:B11"/>
    <mergeCell ref="G10:G11"/>
    <mergeCell ref="F10:F11"/>
    <mergeCell ref="E10:E1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8"/>
  <sheetViews>
    <sheetView zoomScale="85" zoomScaleNormal="85" zoomScaleSheetLayoutView="100" workbookViewId="0">
      <selection activeCell="D4" sqref="D1:D1048576"/>
    </sheetView>
  </sheetViews>
  <sheetFormatPr defaultColWidth="9.09765625" defaultRowHeight="18"/>
  <cols>
    <col min="1" max="1" width="5.296875" style="80" customWidth="1"/>
    <col min="2" max="2" width="24.59765625" style="80" customWidth="1"/>
    <col min="3" max="3" width="67.8984375" style="80" customWidth="1"/>
    <col min="4" max="6" width="19.69921875" style="80" customWidth="1"/>
    <col min="7" max="7" width="10" style="80" customWidth="1"/>
    <col min="8" max="8" width="49.8984375" style="80" customWidth="1"/>
    <col min="9" max="16384" width="9.09765625" style="80"/>
  </cols>
  <sheetData>
    <row r="1" spans="1:6" ht="37.5" customHeight="1">
      <c r="C1" s="317" t="s">
        <v>185</v>
      </c>
      <c r="D1" s="317"/>
      <c r="E1" s="317"/>
      <c r="F1" s="317"/>
    </row>
    <row r="2" spans="1:6" ht="17.350000000000001" customHeight="1">
      <c r="C2" s="318" t="s">
        <v>184</v>
      </c>
      <c r="D2" s="318"/>
      <c r="E2" s="318"/>
      <c r="F2" s="318"/>
    </row>
    <row r="3" spans="1:6" ht="17.350000000000001" customHeight="1">
      <c r="C3" s="318" t="s">
        <v>91</v>
      </c>
      <c r="D3" s="318"/>
      <c r="E3" s="318"/>
      <c r="F3" s="318"/>
    </row>
    <row r="5" spans="1:6" ht="59.35" customHeight="1">
      <c r="A5" s="1"/>
      <c r="B5" s="363" t="s">
        <v>195</v>
      </c>
      <c r="C5" s="363"/>
      <c r="D5" s="363"/>
      <c r="E5" s="363"/>
      <c r="F5" s="363"/>
    </row>
    <row r="6" spans="1:6" ht="23.35" customHeight="1"/>
    <row r="7" spans="1:6" ht="21.85" customHeight="1">
      <c r="A7" s="362" t="s">
        <v>180</v>
      </c>
      <c r="B7" s="362"/>
      <c r="C7" s="362"/>
      <c r="D7" s="362"/>
      <c r="E7" s="362"/>
      <c r="F7" s="362"/>
    </row>
    <row r="8" spans="1:6" ht="38.75" customHeight="1">
      <c r="B8" s="15"/>
      <c r="C8" s="94" t="s">
        <v>132</v>
      </c>
      <c r="D8" s="415"/>
      <c r="E8" s="15"/>
      <c r="F8" s="95"/>
    </row>
    <row r="9" spans="1:6">
      <c r="B9" s="359" t="s">
        <v>11</v>
      </c>
      <c r="C9" s="360"/>
      <c r="D9" s="416"/>
      <c r="E9" s="360"/>
      <c r="F9" s="361"/>
    </row>
    <row r="10" spans="1:6" s="96" customFormat="1">
      <c r="B10" s="97"/>
      <c r="C10" s="97"/>
      <c r="D10" s="97"/>
      <c r="E10" s="98"/>
      <c r="F10" s="98"/>
    </row>
    <row r="11" spans="1:6" s="96" customFormat="1">
      <c r="B11" s="97"/>
      <c r="C11" s="97"/>
      <c r="D11" s="97"/>
    </row>
    <row r="12" spans="1:6" s="27" customFormat="1">
      <c r="B12" s="342" t="s">
        <v>3</v>
      </c>
      <c r="C12" s="343"/>
      <c r="D12" s="417"/>
      <c r="E12" s="99"/>
      <c r="F12" s="99"/>
    </row>
    <row r="13" spans="1:6" s="27" customFormat="1" ht="58.4" customHeight="1">
      <c r="B13" s="100" t="s">
        <v>4</v>
      </c>
      <c r="C13" s="43">
        <v>1075</v>
      </c>
      <c r="D13" s="421" t="s">
        <v>103</v>
      </c>
      <c r="E13" s="423"/>
      <c r="F13" s="422"/>
    </row>
    <row r="14" spans="1:6" s="27" customFormat="1" ht="36">
      <c r="B14" s="100" t="s">
        <v>5</v>
      </c>
      <c r="C14" s="43">
        <v>21001</v>
      </c>
      <c r="D14" s="101" t="s">
        <v>202</v>
      </c>
      <c r="E14" s="101" t="s">
        <v>12</v>
      </c>
      <c r="F14" s="101" t="s">
        <v>13</v>
      </c>
    </row>
    <row r="15" spans="1:6" s="27" customFormat="1" ht="36">
      <c r="B15" s="105" t="s">
        <v>6</v>
      </c>
      <c r="C15" s="102" t="s">
        <v>158</v>
      </c>
      <c r="D15" s="424"/>
      <c r="E15" s="307"/>
      <c r="F15" s="307"/>
    </row>
    <row r="16" spans="1:6" s="27" customFormat="1" ht="72">
      <c r="B16" s="100" t="s">
        <v>10</v>
      </c>
      <c r="C16" s="102" t="s">
        <v>159</v>
      </c>
      <c r="D16" s="425"/>
      <c r="E16" s="308"/>
      <c r="F16" s="308"/>
    </row>
    <row r="17" spans="2:7" s="27" customFormat="1" ht="36">
      <c r="B17" s="106" t="s">
        <v>7</v>
      </c>
      <c r="C17" s="102" t="s">
        <v>160</v>
      </c>
      <c r="D17" s="425"/>
      <c r="E17" s="308"/>
      <c r="F17" s="308"/>
    </row>
    <row r="18" spans="2:7" s="27" customFormat="1" ht="54">
      <c r="B18" s="31" t="s">
        <v>161</v>
      </c>
      <c r="C18" s="102" t="s">
        <v>98</v>
      </c>
      <c r="D18" s="425"/>
      <c r="E18" s="308"/>
      <c r="F18" s="308"/>
    </row>
    <row r="19" spans="2:7" s="27" customFormat="1">
      <c r="B19" s="344" t="s">
        <v>0</v>
      </c>
      <c r="C19" s="345"/>
      <c r="D19" s="426"/>
      <c r="E19" s="309"/>
      <c r="F19" s="309"/>
    </row>
    <row r="20" spans="2:7" s="27" customFormat="1" ht="36.549999999999997" customHeight="1">
      <c r="B20" s="351" t="s">
        <v>162</v>
      </c>
      <c r="C20" s="352"/>
      <c r="D20" s="103">
        <v>0</v>
      </c>
      <c r="E20" s="103">
        <v>1</v>
      </c>
      <c r="F20" s="114">
        <v>1</v>
      </c>
    </row>
    <row r="21" spans="2:7" s="110" customFormat="1">
      <c r="B21" s="107" t="s">
        <v>8</v>
      </c>
      <c r="C21" s="107"/>
      <c r="D21" s="108">
        <f>+'Havelvats 1'!D21</f>
        <v>0</v>
      </c>
      <c r="E21" s="108">
        <f>+'Havelvats 1'!E21</f>
        <v>22059.8</v>
      </c>
      <c r="F21" s="108">
        <f>+'Havelvats 1'!F21</f>
        <v>44119.6</v>
      </c>
      <c r="G21" s="109"/>
    </row>
    <row r="23" spans="2:7" ht="50.75">
      <c r="B23" s="116" t="s">
        <v>74</v>
      </c>
      <c r="C23" s="348" t="s">
        <v>2</v>
      </c>
      <c r="D23" s="418"/>
      <c r="E23" s="349"/>
      <c r="F23" s="350"/>
    </row>
    <row r="24" spans="2:7">
      <c r="B24" s="104">
        <v>1146</v>
      </c>
      <c r="C24" s="111" t="s">
        <v>164</v>
      </c>
      <c r="D24" s="419"/>
      <c r="E24" s="111"/>
      <c r="F24" s="111"/>
    </row>
    <row r="26" spans="2:7">
      <c r="B26" s="353" t="s">
        <v>3</v>
      </c>
      <c r="C26" s="354"/>
      <c r="D26" s="420"/>
      <c r="E26" s="117"/>
      <c r="F26" s="117"/>
    </row>
    <row r="27" spans="2:7" s="27" customFormat="1" ht="58.4" customHeight="1">
      <c r="B27" s="100" t="s">
        <v>38</v>
      </c>
      <c r="C27" s="43">
        <v>1146</v>
      </c>
      <c r="D27" s="421" t="s">
        <v>163</v>
      </c>
      <c r="E27" s="423"/>
      <c r="F27" s="422"/>
    </row>
    <row r="28" spans="2:7" ht="36">
      <c r="B28" s="113" t="s">
        <v>39</v>
      </c>
      <c r="C28" s="43">
        <v>11002</v>
      </c>
      <c r="D28" s="101" t="s">
        <v>202</v>
      </c>
      <c r="E28" s="101" t="s">
        <v>12</v>
      </c>
      <c r="F28" s="101" t="s">
        <v>13</v>
      </c>
    </row>
    <row r="29" spans="2:7" ht="36">
      <c r="B29" s="113" t="s">
        <v>40</v>
      </c>
      <c r="C29" s="102" t="s">
        <v>178</v>
      </c>
      <c r="D29" s="424"/>
      <c r="E29" s="355"/>
      <c r="F29" s="355"/>
    </row>
    <row r="30" spans="2:7" ht="54">
      <c r="B30" s="113" t="s">
        <v>41</v>
      </c>
      <c r="C30" s="102" t="s">
        <v>179</v>
      </c>
      <c r="D30" s="425"/>
      <c r="E30" s="356"/>
      <c r="F30" s="356"/>
    </row>
    <row r="31" spans="2:7" ht="36">
      <c r="B31" s="113" t="s">
        <v>42</v>
      </c>
      <c r="C31" s="118" t="s">
        <v>128</v>
      </c>
      <c r="D31" s="425"/>
      <c r="E31" s="356"/>
      <c r="F31" s="356"/>
    </row>
    <row r="32" spans="2:7" ht="72">
      <c r="B32" s="113" t="s">
        <v>177</v>
      </c>
      <c r="C32" s="118" t="s">
        <v>176</v>
      </c>
      <c r="D32" s="425"/>
      <c r="E32" s="356"/>
      <c r="F32" s="356"/>
    </row>
    <row r="33" spans="2:7">
      <c r="B33" s="358" t="s">
        <v>43</v>
      </c>
      <c r="C33" s="358"/>
      <c r="D33" s="426"/>
      <c r="E33" s="357"/>
      <c r="F33" s="357"/>
    </row>
    <row r="34" spans="2:7">
      <c r="B34" s="115" t="s">
        <v>44</v>
      </c>
      <c r="C34" s="115"/>
      <c r="D34" s="108">
        <f>+'Havelvats 1'!D34</f>
        <v>0</v>
      </c>
      <c r="E34" s="108">
        <f>+'Havelvats 1'!E34</f>
        <v>-35940.1</v>
      </c>
      <c r="F34" s="108">
        <f>+'Havelvats 1'!F34</f>
        <v>-59110.299999999996</v>
      </c>
    </row>
    <row r="36" spans="2:7">
      <c r="B36" s="119" t="s">
        <v>1</v>
      </c>
      <c r="C36" s="348" t="s">
        <v>2</v>
      </c>
      <c r="D36" s="418"/>
      <c r="E36" s="349"/>
      <c r="F36" s="350"/>
    </row>
    <row r="37" spans="2:7">
      <c r="B37" s="104">
        <v>1168</v>
      </c>
      <c r="C37" s="111" t="s">
        <v>129</v>
      </c>
      <c r="D37" s="419"/>
      <c r="E37" s="112"/>
      <c r="F37" s="112"/>
    </row>
    <row r="39" spans="2:7" s="27" customFormat="1">
      <c r="B39" s="342" t="s">
        <v>3</v>
      </c>
      <c r="C39" s="343"/>
      <c r="D39" s="417"/>
      <c r="E39" s="99"/>
      <c r="F39" s="99"/>
    </row>
    <row r="40" spans="2:7" s="27" customFormat="1" ht="58.4" customHeight="1">
      <c r="B40" s="100" t="s">
        <v>4</v>
      </c>
      <c r="C40" s="43">
        <v>1168</v>
      </c>
      <c r="D40" s="421" t="s">
        <v>103</v>
      </c>
      <c r="E40" s="423"/>
      <c r="F40" s="422"/>
    </row>
    <row r="41" spans="2:7" s="27" customFormat="1" ht="36">
      <c r="B41" s="100" t="s">
        <v>5</v>
      </c>
      <c r="C41" s="43">
        <v>32001</v>
      </c>
      <c r="D41" s="101" t="s">
        <v>202</v>
      </c>
      <c r="E41" s="101" t="s">
        <v>12</v>
      </c>
      <c r="F41" s="101" t="s">
        <v>13</v>
      </c>
    </row>
    <row r="42" spans="2:7" s="27" customFormat="1" ht="36">
      <c r="B42" s="105" t="s">
        <v>6</v>
      </c>
      <c r="C42" s="102" t="s">
        <v>108</v>
      </c>
      <c r="D42" s="424"/>
      <c r="E42" s="307"/>
      <c r="F42" s="307"/>
    </row>
    <row r="43" spans="2:7" s="27" customFormat="1" ht="72">
      <c r="B43" s="100" t="s">
        <v>10</v>
      </c>
      <c r="C43" s="102" t="s">
        <v>130</v>
      </c>
      <c r="D43" s="425"/>
      <c r="E43" s="308"/>
      <c r="F43" s="308"/>
    </row>
    <row r="44" spans="2:7" s="27" customFormat="1" ht="36">
      <c r="B44" s="106" t="s">
        <v>7</v>
      </c>
      <c r="C44" s="102" t="s">
        <v>126</v>
      </c>
      <c r="D44" s="425"/>
      <c r="E44" s="308"/>
      <c r="F44" s="308"/>
    </row>
    <row r="45" spans="2:7" s="27" customFormat="1" ht="54">
      <c r="B45" s="31" t="s">
        <v>127</v>
      </c>
      <c r="C45" s="102" t="s">
        <v>131</v>
      </c>
      <c r="D45" s="425"/>
      <c r="E45" s="308"/>
      <c r="F45" s="308"/>
    </row>
    <row r="46" spans="2:7" s="27" customFormat="1">
      <c r="B46" s="344" t="s">
        <v>0</v>
      </c>
      <c r="C46" s="345"/>
      <c r="D46" s="426"/>
      <c r="E46" s="309"/>
      <c r="F46" s="309"/>
    </row>
    <row r="47" spans="2:7" s="27" customFormat="1" ht="16.8" customHeight="1">
      <c r="B47" s="346" t="s">
        <v>165</v>
      </c>
      <c r="C47" s="347"/>
      <c r="D47" s="103">
        <v>0</v>
      </c>
      <c r="E47" s="103">
        <v>1</v>
      </c>
      <c r="F47" s="114">
        <v>1</v>
      </c>
    </row>
    <row r="48" spans="2:7" s="110" customFormat="1">
      <c r="B48" s="107" t="s">
        <v>8</v>
      </c>
      <c r="C48" s="107"/>
      <c r="D48" s="108">
        <f>+'Havelvats 1'!D47</f>
        <v>0</v>
      </c>
      <c r="E48" s="108">
        <f>+'Havelvats 1'!E47</f>
        <v>13880.3</v>
      </c>
      <c r="F48" s="108">
        <f>+'Havelvats 1'!F47</f>
        <v>14990.699999999999</v>
      </c>
      <c r="G48" s="109"/>
    </row>
  </sheetData>
  <mergeCells count="28">
    <mergeCell ref="C1:F1"/>
    <mergeCell ref="C2:F2"/>
    <mergeCell ref="C3:F3"/>
    <mergeCell ref="B39:C39"/>
    <mergeCell ref="B26:C26"/>
    <mergeCell ref="E29:E33"/>
    <mergeCell ref="F29:F33"/>
    <mergeCell ref="B19:C19"/>
    <mergeCell ref="B33:C33"/>
    <mergeCell ref="B9:F9"/>
    <mergeCell ref="F15:F19"/>
    <mergeCell ref="E15:E19"/>
    <mergeCell ref="A7:F7"/>
    <mergeCell ref="B5:F5"/>
    <mergeCell ref="B12:C12"/>
    <mergeCell ref="B46:C46"/>
    <mergeCell ref="B47:C47"/>
    <mergeCell ref="C36:F36"/>
    <mergeCell ref="F42:F46"/>
    <mergeCell ref="E42:E46"/>
    <mergeCell ref="B20:C20"/>
    <mergeCell ref="C23:F23"/>
    <mergeCell ref="D13:F13"/>
    <mergeCell ref="D15:D19"/>
    <mergeCell ref="D27:F27"/>
    <mergeCell ref="D29:D33"/>
    <mergeCell ref="D40:F40"/>
    <mergeCell ref="D42:D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4"/>
  <sheetViews>
    <sheetView tabSelected="1" topLeftCell="A27" zoomScale="85" zoomScaleNormal="85" zoomScaleSheetLayoutView="100" workbookViewId="0">
      <selection activeCell="H34" sqref="H34"/>
    </sheetView>
  </sheetViews>
  <sheetFormatPr defaultColWidth="9.09765625" defaultRowHeight="18"/>
  <cols>
    <col min="1" max="1" width="5.296875" style="80" customWidth="1"/>
    <col min="2" max="2" width="24.59765625" style="80" customWidth="1"/>
    <col min="3" max="3" width="67.8984375" style="80" customWidth="1"/>
    <col min="4" max="6" width="19.69921875" style="80" customWidth="1"/>
    <col min="7" max="7" width="10" style="80" customWidth="1"/>
    <col min="8" max="8" width="49.8984375" style="80" customWidth="1"/>
    <col min="9" max="16384" width="9.09765625" style="80"/>
  </cols>
  <sheetData>
    <row r="1" spans="1:6" ht="37.5" customHeight="1">
      <c r="C1" s="317" t="s">
        <v>93</v>
      </c>
      <c r="D1" s="317"/>
      <c r="E1" s="317"/>
      <c r="F1" s="317"/>
    </row>
    <row r="2" spans="1:6" ht="17.350000000000001" customHeight="1">
      <c r="C2" s="318" t="s">
        <v>184</v>
      </c>
      <c r="D2" s="318"/>
      <c r="E2" s="318"/>
      <c r="F2" s="318"/>
    </row>
    <row r="3" spans="1:6" ht="17.350000000000001" customHeight="1">
      <c r="C3" s="318" t="s">
        <v>91</v>
      </c>
      <c r="D3" s="318"/>
      <c r="E3" s="318"/>
      <c r="F3" s="318"/>
    </row>
    <row r="5" spans="1:6" ht="59.35" customHeight="1">
      <c r="A5" s="1"/>
      <c r="B5" s="363" t="s">
        <v>196</v>
      </c>
      <c r="C5" s="363"/>
      <c r="D5" s="363"/>
      <c r="E5" s="363"/>
      <c r="F5" s="363"/>
    </row>
    <row r="6" spans="1:6" ht="23.35" customHeight="1"/>
    <row r="7" spans="1:6" ht="21.85" customHeight="1">
      <c r="A7" s="362" t="s">
        <v>99</v>
      </c>
      <c r="B7" s="362"/>
      <c r="C7" s="362"/>
      <c r="D7" s="362"/>
      <c r="E7" s="362"/>
      <c r="F7" s="362"/>
    </row>
    <row r="8" spans="1:6" ht="38.75" customHeight="1">
      <c r="B8" s="15"/>
      <c r="C8" s="94" t="s">
        <v>132</v>
      </c>
      <c r="D8" s="415"/>
      <c r="E8" s="15"/>
      <c r="F8" s="95"/>
    </row>
    <row r="9" spans="1:6">
      <c r="B9" s="359" t="s">
        <v>166</v>
      </c>
      <c r="C9" s="360"/>
      <c r="D9" s="416"/>
      <c r="E9" s="360"/>
      <c r="F9" s="361"/>
    </row>
    <row r="10" spans="1:6" s="96" customFormat="1">
      <c r="B10" s="97"/>
      <c r="C10" s="97"/>
      <c r="D10" s="97"/>
      <c r="E10" s="98"/>
      <c r="F10" s="98"/>
    </row>
    <row r="11" spans="1:6" s="96" customFormat="1">
      <c r="B11" s="97"/>
      <c r="C11" s="97"/>
      <c r="D11" s="97"/>
    </row>
    <row r="12" spans="1:6" s="27" customFormat="1">
      <c r="B12" s="342" t="s">
        <v>3</v>
      </c>
      <c r="C12" s="343"/>
      <c r="D12" s="417"/>
      <c r="E12" s="99"/>
      <c r="F12" s="99"/>
    </row>
    <row r="13" spans="1:6" s="27" customFormat="1" ht="58.4" customHeight="1">
      <c r="B13" s="100" t="s">
        <v>4</v>
      </c>
      <c r="C13" s="43">
        <v>1075</v>
      </c>
      <c r="D13" s="421" t="s">
        <v>103</v>
      </c>
      <c r="E13" s="423"/>
      <c r="F13" s="422"/>
    </row>
    <row r="14" spans="1:6" s="27" customFormat="1" ht="36">
      <c r="B14" s="100" t="s">
        <v>5</v>
      </c>
      <c r="C14" s="43">
        <v>21001</v>
      </c>
      <c r="D14" s="101" t="s">
        <v>202</v>
      </c>
      <c r="E14" s="101" t="s">
        <v>12</v>
      </c>
      <c r="F14" s="101" t="s">
        <v>13</v>
      </c>
    </row>
    <row r="15" spans="1:6" s="27" customFormat="1" ht="36">
      <c r="B15" s="105" t="s">
        <v>6</v>
      </c>
      <c r="C15" s="102" t="s">
        <v>158</v>
      </c>
      <c r="D15" s="424"/>
      <c r="E15" s="307"/>
      <c r="F15" s="307"/>
    </row>
    <row r="16" spans="1:6" s="27" customFormat="1" ht="72">
      <c r="B16" s="100" t="s">
        <v>10</v>
      </c>
      <c r="C16" s="102" t="s">
        <v>159</v>
      </c>
      <c r="D16" s="425"/>
      <c r="E16" s="308"/>
      <c r="F16" s="308"/>
    </row>
    <row r="17" spans="2:7" s="27" customFormat="1" ht="36">
      <c r="B17" s="106" t="s">
        <v>7</v>
      </c>
      <c r="C17" s="102" t="s">
        <v>160</v>
      </c>
      <c r="D17" s="425"/>
      <c r="E17" s="308"/>
      <c r="F17" s="308"/>
    </row>
    <row r="18" spans="2:7" s="27" customFormat="1" ht="54">
      <c r="B18" s="31" t="s">
        <v>161</v>
      </c>
      <c r="C18" s="102" t="s">
        <v>98</v>
      </c>
      <c r="D18" s="425"/>
      <c r="E18" s="308"/>
      <c r="F18" s="308"/>
    </row>
    <row r="19" spans="2:7" s="27" customFormat="1">
      <c r="B19" s="344" t="s">
        <v>0</v>
      </c>
      <c r="C19" s="345"/>
      <c r="D19" s="426"/>
      <c r="E19" s="309"/>
      <c r="F19" s="309"/>
    </row>
    <row r="20" spans="2:7" s="27" customFormat="1" ht="36.549999999999997" customHeight="1">
      <c r="B20" s="351" t="s">
        <v>162</v>
      </c>
      <c r="C20" s="352"/>
      <c r="D20" s="103">
        <v>0</v>
      </c>
      <c r="E20" s="103">
        <v>1</v>
      </c>
      <c r="F20" s="114">
        <v>1</v>
      </c>
    </row>
    <row r="21" spans="2:7" s="110" customFormat="1">
      <c r="B21" s="107" t="s">
        <v>8</v>
      </c>
      <c r="C21" s="107"/>
      <c r="D21" s="108">
        <f>+'Havelvats 2 '!G40</f>
        <v>0</v>
      </c>
      <c r="E21" s="108">
        <f>+'Havelvats 2 '!H40</f>
        <v>22059.8</v>
      </c>
      <c r="F21" s="108">
        <f>+'Havelvats 2 '!I40</f>
        <v>44119.6</v>
      </c>
      <c r="G21" s="109"/>
    </row>
    <row r="23" spans="2:7">
      <c r="B23" s="119" t="s">
        <v>1</v>
      </c>
      <c r="C23" s="348" t="s">
        <v>2</v>
      </c>
      <c r="D23" s="418"/>
      <c r="E23" s="349"/>
      <c r="F23" s="350"/>
    </row>
    <row r="24" spans="2:7">
      <c r="B24" s="104">
        <v>1168</v>
      </c>
      <c r="C24" s="111" t="s">
        <v>129</v>
      </c>
      <c r="D24" s="419"/>
      <c r="E24" s="112"/>
      <c r="F24" s="112"/>
    </row>
    <row r="26" spans="2:7" s="27" customFormat="1">
      <c r="B26" s="342" t="s">
        <v>3</v>
      </c>
      <c r="C26" s="343"/>
      <c r="D26" s="420"/>
      <c r="E26" s="99"/>
      <c r="F26" s="99"/>
    </row>
    <row r="27" spans="2:7" s="27" customFormat="1" ht="58.4" customHeight="1">
      <c r="B27" s="100" t="s">
        <v>4</v>
      </c>
      <c r="C27" s="43">
        <v>1168</v>
      </c>
      <c r="D27" s="421" t="s">
        <v>103</v>
      </c>
      <c r="E27" s="423"/>
      <c r="F27" s="422"/>
    </row>
    <row r="28" spans="2:7" s="27" customFormat="1" ht="36">
      <c r="B28" s="100" t="s">
        <v>5</v>
      </c>
      <c r="C28" s="43">
        <v>32001</v>
      </c>
      <c r="D28" s="101" t="s">
        <v>202</v>
      </c>
      <c r="E28" s="101" t="s">
        <v>12</v>
      </c>
      <c r="F28" s="101" t="s">
        <v>13</v>
      </c>
    </row>
    <row r="29" spans="2:7" s="27" customFormat="1" ht="36">
      <c r="B29" s="105" t="s">
        <v>6</v>
      </c>
      <c r="C29" s="102" t="s">
        <v>108</v>
      </c>
      <c r="D29" s="424"/>
      <c r="E29" s="307"/>
      <c r="F29" s="307"/>
    </row>
    <row r="30" spans="2:7" s="27" customFormat="1" ht="72">
      <c r="B30" s="100" t="s">
        <v>10</v>
      </c>
      <c r="C30" s="102" t="s">
        <v>130</v>
      </c>
      <c r="D30" s="425"/>
      <c r="E30" s="308"/>
      <c r="F30" s="308"/>
    </row>
    <row r="31" spans="2:7" s="27" customFormat="1" ht="36">
      <c r="B31" s="106" t="s">
        <v>7</v>
      </c>
      <c r="C31" s="102" t="s">
        <v>126</v>
      </c>
      <c r="D31" s="425"/>
      <c r="E31" s="308"/>
      <c r="F31" s="308"/>
    </row>
    <row r="32" spans="2:7" s="27" customFormat="1" ht="54">
      <c r="B32" s="31" t="s">
        <v>127</v>
      </c>
      <c r="C32" s="102" t="s">
        <v>131</v>
      </c>
      <c r="D32" s="425"/>
      <c r="E32" s="308"/>
      <c r="F32" s="308"/>
    </row>
    <row r="33" spans="1:7" s="27" customFormat="1">
      <c r="B33" s="344" t="s">
        <v>0</v>
      </c>
      <c r="C33" s="345"/>
      <c r="D33" s="426"/>
      <c r="E33" s="309"/>
      <c r="F33" s="309"/>
    </row>
    <row r="34" spans="1:7" s="27" customFormat="1" ht="16.8" customHeight="1">
      <c r="B34" s="346" t="s">
        <v>165</v>
      </c>
      <c r="C34" s="347"/>
      <c r="D34" s="103">
        <v>0</v>
      </c>
      <c r="E34" s="103">
        <v>1</v>
      </c>
      <c r="F34" s="114">
        <v>1</v>
      </c>
    </row>
    <row r="35" spans="1:7" s="110" customFormat="1">
      <c r="B35" s="107" t="s">
        <v>8</v>
      </c>
      <c r="C35" s="107"/>
      <c r="D35" s="108">
        <f>+'Havelvats 2 '!G25</f>
        <v>0</v>
      </c>
      <c r="E35" s="108">
        <f>+'Havelvats 2 '!H25</f>
        <v>13880.3</v>
      </c>
      <c r="F35" s="108">
        <f>+'Havelvats 2 '!I25</f>
        <v>14990.699999999999</v>
      </c>
      <c r="G35" s="109"/>
    </row>
    <row r="39" spans="1:7" ht="21.85" customHeight="1">
      <c r="A39" s="362" t="s">
        <v>197</v>
      </c>
      <c r="B39" s="362"/>
      <c r="C39" s="362"/>
      <c r="D39" s="362"/>
      <c r="E39" s="362"/>
      <c r="F39" s="362"/>
    </row>
    <row r="40" spans="1:7" ht="38.75" customHeight="1">
      <c r="B40" s="15"/>
      <c r="C40" s="94" t="s">
        <v>194</v>
      </c>
      <c r="D40" s="415"/>
      <c r="E40" s="15"/>
      <c r="F40" s="95"/>
    </row>
    <row r="41" spans="1:7">
      <c r="B41" s="359" t="s">
        <v>166</v>
      </c>
      <c r="C41" s="360"/>
      <c r="D41" s="416"/>
      <c r="E41" s="360"/>
      <c r="F41" s="361"/>
    </row>
    <row r="42" spans="1:7" s="96" customFormat="1">
      <c r="B42" s="97"/>
      <c r="C42" s="97"/>
      <c r="D42" s="98"/>
      <c r="E42" s="98"/>
      <c r="F42" s="98"/>
    </row>
    <row r="43" spans="1:7" s="96" customFormat="1">
      <c r="B43" s="97"/>
      <c r="C43" s="97"/>
    </row>
    <row r="44" spans="1:7">
      <c r="B44" s="104">
        <v>1146</v>
      </c>
      <c r="C44" s="111" t="s">
        <v>164</v>
      </c>
      <c r="D44" s="111"/>
      <c r="E44" s="111"/>
      <c r="F44" s="111"/>
    </row>
    <row r="46" spans="1:7">
      <c r="B46" s="353" t="s">
        <v>3</v>
      </c>
      <c r="C46" s="354"/>
      <c r="D46" s="117"/>
      <c r="E46" s="117"/>
      <c r="F46" s="117"/>
    </row>
    <row r="47" spans="1:7" s="27" customFormat="1" ht="58.4" customHeight="1">
      <c r="B47" s="100" t="s">
        <v>38</v>
      </c>
      <c r="C47" s="43">
        <v>1146</v>
      </c>
      <c r="D47" s="421" t="s">
        <v>163</v>
      </c>
      <c r="E47" s="423"/>
      <c r="F47" s="422"/>
    </row>
    <row r="48" spans="1:7" ht="36">
      <c r="B48" s="113" t="s">
        <v>39</v>
      </c>
      <c r="C48" s="43">
        <v>11002</v>
      </c>
      <c r="D48" s="101" t="s">
        <v>202</v>
      </c>
      <c r="E48" s="101" t="s">
        <v>12</v>
      </c>
      <c r="F48" s="101" t="s">
        <v>13</v>
      </c>
    </row>
    <row r="49" spans="2:6" ht="36">
      <c r="B49" s="113" t="s">
        <v>40</v>
      </c>
      <c r="C49" s="102" t="s">
        <v>178</v>
      </c>
      <c r="D49" s="427"/>
      <c r="E49" s="355"/>
      <c r="F49" s="355"/>
    </row>
    <row r="50" spans="2:6" ht="54">
      <c r="B50" s="113" t="s">
        <v>41</v>
      </c>
      <c r="C50" s="102" t="s">
        <v>179</v>
      </c>
      <c r="D50" s="428"/>
      <c r="E50" s="356"/>
      <c r="F50" s="356"/>
    </row>
    <row r="51" spans="2:6" ht="36">
      <c r="B51" s="113" t="s">
        <v>42</v>
      </c>
      <c r="C51" s="118" t="s">
        <v>128</v>
      </c>
      <c r="D51" s="428"/>
      <c r="E51" s="356"/>
      <c r="F51" s="356"/>
    </row>
    <row r="52" spans="2:6" ht="72">
      <c r="B52" s="113" t="s">
        <v>177</v>
      </c>
      <c r="C52" s="118" t="s">
        <v>200</v>
      </c>
      <c r="D52" s="428"/>
      <c r="E52" s="356"/>
      <c r="F52" s="356"/>
    </row>
    <row r="53" spans="2:6">
      <c r="B53" s="358" t="s">
        <v>43</v>
      </c>
      <c r="C53" s="358"/>
      <c r="D53" s="428"/>
      <c r="E53" s="357"/>
      <c r="F53" s="357"/>
    </row>
    <row r="54" spans="2:6">
      <c r="B54" s="115" t="s">
        <v>44</v>
      </c>
      <c r="C54" s="115"/>
      <c r="D54" s="108">
        <f>+'Havelvats 2 '!G59</f>
        <v>0</v>
      </c>
      <c r="E54" s="108">
        <f>+'Havelvats 2 '!H59</f>
        <v>-35940.1</v>
      </c>
      <c r="F54" s="108">
        <f>+'Havelvats 2 '!I59</f>
        <v>-59110.299999999996</v>
      </c>
    </row>
  </sheetData>
  <mergeCells count="29">
    <mergeCell ref="D49:D53"/>
    <mergeCell ref="C1:F1"/>
    <mergeCell ref="C2:F2"/>
    <mergeCell ref="C3:F3"/>
    <mergeCell ref="E29:E33"/>
    <mergeCell ref="F29:F33"/>
    <mergeCell ref="B33:C33"/>
    <mergeCell ref="C23:F23"/>
    <mergeCell ref="B26:C26"/>
    <mergeCell ref="E15:E19"/>
    <mergeCell ref="F15:F19"/>
    <mergeCell ref="B19:C19"/>
    <mergeCell ref="B20:C20"/>
    <mergeCell ref="B5:F5"/>
    <mergeCell ref="A7:F7"/>
    <mergeCell ref="B9:F9"/>
    <mergeCell ref="B12:C12"/>
    <mergeCell ref="B34:C34"/>
    <mergeCell ref="E49:E53"/>
    <mergeCell ref="F49:F53"/>
    <mergeCell ref="B53:C53"/>
    <mergeCell ref="A39:F39"/>
    <mergeCell ref="B41:F41"/>
    <mergeCell ref="B46:C46"/>
    <mergeCell ref="D15:D19"/>
    <mergeCell ref="D29:D33"/>
    <mergeCell ref="D13:F13"/>
    <mergeCell ref="D27:F27"/>
    <mergeCell ref="D47:F4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topLeftCell="A10" zoomScale="70" zoomScaleNormal="70" workbookViewId="0">
      <selection activeCell="C25" sqref="C25"/>
    </sheetView>
  </sheetViews>
  <sheetFormatPr defaultColWidth="9.296875" defaultRowHeight="18"/>
  <cols>
    <col min="1" max="4" width="18.296875" style="27" customWidth="1"/>
    <col min="5" max="6" width="14.296875" style="27" customWidth="1"/>
    <col min="7" max="7" width="18.296875" style="217" bestFit="1" customWidth="1"/>
    <col min="8" max="8" width="14.296875" style="27" customWidth="1"/>
    <col min="9" max="9" width="30.296875" style="27" customWidth="1"/>
    <col min="10" max="10" width="15.69921875" style="27" customWidth="1"/>
    <col min="11" max="11" width="11.59765625" style="27" customWidth="1"/>
    <col min="12" max="12" width="9.296875" style="27"/>
    <col min="13" max="14" width="11" style="27" bestFit="1" customWidth="1"/>
    <col min="15" max="16384" width="9.296875" style="27"/>
  </cols>
  <sheetData>
    <row r="1" spans="1:12" ht="37.5" customHeight="1">
      <c r="H1" s="278" t="s">
        <v>102</v>
      </c>
      <c r="I1" s="278"/>
    </row>
    <row r="2" spans="1:12" ht="17.350000000000001" customHeight="1">
      <c r="H2" s="284" t="s">
        <v>183</v>
      </c>
      <c r="I2" s="284"/>
    </row>
    <row r="3" spans="1:12" ht="17.350000000000001" customHeight="1">
      <c r="H3" s="284" t="s">
        <v>9</v>
      </c>
      <c r="I3" s="284"/>
    </row>
    <row r="4" spans="1:12" ht="13.5" customHeight="1">
      <c r="I4" s="213"/>
      <c r="J4" s="217"/>
      <c r="K4" s="217"/>
      <c r="L4" s="217"/>
    </row>
    <row r="5" spans="1:12" ht="42.85" customHeight="1">
      <c r="A5" s="279" t="s">
        <v>198</v>
      </c>
      <c r="B5" s="279"/>
      <c r="C5" s="279"/>
      <c r="D5" s="279"/>
      <c r="E5" s="279"/>
      <c r="F5" s="279"/>
      <c r="G5" s="279"/>
      <c r="H5" s="279"/>
      <c r="I5" s="279"/>
    </row>
    <row r="6" spans="1:12" ht="15.85" customHeight="1">
      <c r="A6" s="373"/>
      <c r="B6" s="373"/>
      <c r="C6" s="373"/>
      <c r="D6" s="373"/>
      <c r="E6" s="373"/>
      <c r="F6" s="373"/>
      <c r="G6" s="373"/>
      <c r="H6" s="373"/>
      <c r="I6" s="373"/>
    </row>
    <row r="7" spans="1:12" ht="77.45" customHeight="1">
      <c r="A7" s="374" t="s">
        <v>75</v>
      </c>
      <c r="B7" s="364" t="s">
        <v>76</v>
      </c>
      <c r="C7" s="365"/>
      <c r="D7" s="366"/>
      <c r="E7" s="374" t="s">
        <v>77</v>
      </c>
      <c r="F7" s="374" t="s">
        <v>78</v>
      </c>
      <c r="G7" s="375" t="s">
        <v>79</v>
      </c>
      <c r="H7" s="382" t="s">
        <v>193</v>
      </c>
      <c r="I7" s="383"/>
    </row>
    <row r="8" spans="1:12" ht="35.35" customHeight="1">
      <c r="A8" s="374"/>
      <c r="B8" s="367"/>
      <c r="C8" s="368"/>
      <c r="D8" s="369"/>
      <c r="E8" s="374"/>
      <c r="F8" s="374"/>
      <c r="G8" s="375"/>
      <c r="H8" s="218" t="s">
        <v>80</v>
      </c>
      <c r="I8" s="219" t="s">
        <v>81</v>
      </c>
      <c r="J8" s="167"/>
    </row>
    <row r="9" spans="1:12">
      <c r="A9" s="220">
        <v>1</v>
      </c>
      <c r="B9" s="370">
        <v>2</v>
      </c>
      <c r="C9" s="371"/>
      <c r="D9" s="372"/>
      <c r="E9" s="221">
        <v>3</v>
      </c>
      <c r="F9" s="221">
        <v>4</v>
      </c>
      <c r="G9" s="221">
        <v>5</v>
      </c>
      <c r="H9" s="221">
        <v>6</v>
      </c>
      <c r="I9" s="222">
        <v>7</v>
      </c>
      <c r="J9" s="166"/>
    </row>
    <row r="10" spans="1:12" s="28" customFormat="1" ht="45" customHeight="1">
      <c r="A10" s="388" t="s">
        <v>46</v>
      </c>
      <c r="B10" s="388"/>
      <c r="C10" s="388"/>
      <c r="D10" s="388"/>
      <c r="E10" s="388"/>
      <c r="F10" s="388"/>
      <c r="G10" s="388"/>
      <c r="H10" s="388"/>
      <c r="I10" s="180">
        <f>+I11+I16</f>
        <v>59110.299999999996</v>
      </c>
      <c r="J10" s="181"/>
    </row>
    <row r="11" spans="1:12" s="28" customFormat="1">
      <c r="A11" s="233" t="s">
        <v>134</v>
      </c>
      <c r="B11" s="233" t="s">
        <v>135</v>
      </c>
      <c r="C11" s="233" t="s">
        <v>136</v>
      </c>
      <c r="D11" s="389" t="s">
        <v>117</v>
      </c>
      <c r="E11" s="390"/>
      <c r="F11" s="390"/>
      <c r="G11" s="390"/>
      <c r="H11" s="391"/>
      <c r="I11" s="241">
        <f>+I12</f>
        <v>14990.699999999999</v>
      </c>
      <c r="J11" s="181"/>
    </row>
    <row r="12" spans="1:12" s="245" customFormat="1" ht="54.85" customHeight="1">
      <c r="A12" s="242" t="s">
        <v>149</v>
      </c>
      <c r="B12" s="392" t="s">
        <v>148</v>
      </c>
      <c r="C12" s="392"/>
      <c r="D12" s="392"/>
      <c r="E12" s="392"/>
      <c r="F12" s="392"/>
      <c r="G12" s="392"/>
      <c r="H12" s="392"/>
      <c r="I12" s="244">
        <f>+I13</f>
        <v>14990.699999999999</v>
      </c>
    </row>
    <row r="13" spans="1:12" s="249" customFormat="1" ht="20.75" customHeight="1">
      <c r="A13" s="235"/>
      <c r="B13" s="292" t="s">
        <v>86</v>
      </c>
      <c r="C13" s="292"/>
      <c r="D13" s="292"/>
      <c r="E13" s="246"/>
      <c r="F13" s="246"/>
      <c r="G13" s="246"/>
      <c r="H13" s="247"/>
      <c r="I13" s="248">
        <f>SUM(I14:I15)</f>
        <v>14990.699999999999</v>
      </c>
    </row>
    <row r="14" spans="1:12" s="28" customFormat="1">
      <c r="A14" s="236">
        <v>71241200</v>
      </c>
      <c r="B14" s="381" t="s">
        <v>133</v>
      </c>
      <c r="C14" s="381"/>
      <c r="D14" s="381"/>
      <c r="E14" s="234" t="s">
        <v>82</v>
      </c>
      <c r="F14" s="199" t="s">
        <v>84</v>
      </c>
      <c r="G14" s="251">
        <v>13880300</v>
      </c>
      <c r="H14" s="252">
        <v>1</v>
      </c>
      <c r="I14" s="248">
        <v>13880.3</v>
      </c>
    </row>
    <row r="15" spans="1:12" s="249" customFormat="1" ht="18" customHeight="1">
      <c r="A15" s="253">
        <v>50531140</v>
      </c>
      <c r="B15" s="393" t="s">
        <v>189</v>
      </c>
      <c r="C15" s="393"/>
      <c r="D15" s="393"/>
      <c r="E15" s="234" t="s">
        <v>82</v>
      </c>
      <c r="F15" s="234" t="s">
        <v>84</v>
      </c>
      <c r="G15" s="254">
        <v>1110400</v>
      </c>
      <c r="H15" s="252">
        <v>1</v>
      </c>
      <c r="I15" s="248">
        <v>1110.4000000000001</v>
      </c>
      <c r="J15" s="250"/>
    </row>
    <row r="16" spans="1:12" s="127" customFormat="1">
      <c r="A16" s="216" t="s">
        <v>134</v>
      </c>
      <c r="B16" s="216" t="s">
        <v>135</v>
      </c>
      <c r="C16" s="216" t="s">
        <v>143</v>
      </c>
      <c r="D16" s="376" t="s">
        <v>144</v>
      </c>
      <c r="E16" s="377"/>
      <c r="F16" s="377"/>
      <c r="G16" s="377"/>
      <c r="H16" s="378"/>
      <c r="I16" s="154">
        <f>+I17</f>
        <v>44119.6</v>
      </c>
    </row>
    <row r="17" spans="1:10" s="122" customFormat="1" ht="54.85" customHeight="1">
      <c r="A17" s="120" t="s">
        <v>145</v>
      </c>
      <c r="B17" s="379" t="s">
        <v>146</v>
      </c>
      <c r="C17" s="379"/>
      <c r="D17" s="379"/>
      <c r="E17" s="379"/>
      <c r="F17" s="379"/>
      <c r="G17" s="379"/>
      <c r="H17" s="379"/>
      <c r="I17" s="121">
        <f>+I18+I20</f>
        <v>44119.6</v>
      </c>
    </row>
    <row r="18" spans="1:10" s="126" customFormat="1" ht="20.75" customHeight="1">
      <c r="A18" s="143"/>
      <c r="B18" s="380" t="s">
        <v>83</v>
      </c>
      <c r="C18" s="380"/>
      <c r="D18" s="380"/>
      <c r="E18" s="123"/>
      <c r="F18" s="123"/>
      <c r="G18" s="123"/>
      <c r="H18" s="124"/>
      <c r="I18" s="125">
        <f>SUM(I19:I19)</f>
        <v>43080</v>
      </c>
    </row>
    <row r="19" spans="1:10" s="127" customFormat="1">
      <c r="A19" s="226" t="s">
        <v>186</v>
      </c>
      <c r="B19" s="381" t="s">
        <v>147</v>
      </c>
      <c r="C19" s="381"/>
      <c r="D19" s="381"/>
      <c r="E19" s="224" t="s">
        <v>82</v>
      </c>
      <c r="F19" s="224" t="s">
        <v>84</v>
      </c>
      <c r="G19" s="177">
        <v>43080000</v>
      </c>
      <c r="H19" s="128">
        <v>1</v>
      </c>
      <c r="I19" s="155">
        <v>43080</v>
      </c>
    </row>
    <row r="20" spans="1:10" s="126" customFormat="1" ht="20.75" customHeight="1">
      <c r="A20" s="143" t="s">
        <v>85</v>
      </c>
      <c r="B20" s="380" t="s">
        <v>86</v>
      </c>
      <c r="C20" s="380"/>
      <c r="D20" s="380"/>
      <c r="E20" s="123" t="s">
        <v>85</v>
      </c>
      <c r="F20" s="123" t="s">
        <v>85</v>
      </c>
      <c r="G20" s="123" t="s">
        <v>85</v>
      </c>
      <c r="H20" s="124"/>
      <c r="I20" s="125">
        <f>SUM(I21:I22)</f>
        <v>1039.5999999999999</v>
      </c>
    </row>
    <row r="21" spans="1:10" s="231" customFormat="1" ht="15" customHeight="1">
      <c r="A21" s="225" t="s">
        <v>187</v>
      </c>
      <c r="B21" s="387" t="s">
        <v>87</v>
      </c>
      <c r="C21" s="387"/>
      <c r="D21" s="387"/>
      <c r="E21" s="224" t="s">
        <v>82</v>
      </c>
      <c r="F21" s="223" t="s">
        <v>100</v>
      </c>
      <c r="G21" s="178">
        <v>400000</v>
      </c>
      <c r="H21" s="230">
        <v>1</v>
      </c>
      <c r="I21" s="125">
        <v>400</v>
      </c>
    </row>
    <row r="22" spans="1:10" s="126" customFormat="1" ht="15" customHeight="1">
      <c r="A22" s="215">
        <v>98111140</v>
      </c>
      <c r="B22" s="384" t="s">
        <v>88</v>
      </c>
      <c r="C22" s="385"/>
      <c r="D22" s="386"/>
      <c r="E22" s="129" t="s">
        <v>101</v>
      </c>
      <c r="F22" s="214" t="s">
        <v>100</v>
      </c>
      <c r="G22" s="178">
        <v>639600</v>
      </c>
      <c r="H22" s="128">
        <v>1</v>
      </c>
      <c r="I22" s="125">
        <v>639.6</v>
      </c>
      <c r="J22" s="130"/>
    </row>
  </sheetData>
  <mergeCells count="24">
    <mergeCell ref="B22:D22"/>
    <mergeCell ref="H2:I2"/>
    <mergeCell ref="H3:I3"/>
    <mergeCell ref="H1:I1"/>
    <mergeCell ref="B20:D20"/>
    <mergeCell ref="B21:D21"/>
    <mergeCell ref="A10:H10"/>
    <mergeCell ref="D11:H11"/>
    <mergeCell ref="B12:H12"/>
    <mergeCell ref="B14:D14"/>
    <mergeCell ref="B13:D13"/>
    <mergeCell ref="B15:D15"/>
    <mergeCell ref="D16:H16"/>
    <mergeCell ref="B17:H17"/>
    <mergeCell ref="B18:D18"/>
    <mergeCell ref="B19:D19"/>
    <mergeCell ref="H7:I7"/>
    <mergeCell ref="B7:D8"/>
    <mergeCell ref="B9:D9"/>
    <mergeCell ref="A5:I6"/>
    <mergeCell ref="A7:A8"/>
    <mergeCell ref="E7:E8"/>
    <mergeCell ref="F7:F8"/>
    <mergeCell ref="G7:G8"/>
  </mergeCells>
  <pageMargins left="0.25" right="0.25" top="0.75" bottom="0.75" header="0.3" footer="0.3"/>
  <pageSetup paperSize="9" scale="79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5"/>
  <sheetViews>
    <sheetView topLeftCell="A4" zoomScale="77" zoomScaleNormal="77" workbookViewId="0">
      <selection activeCell="C14" sqref="C14"/>
    </sheetView>
  </sheetViews>
  <sheetFormatPr defaultColWidth="9.09765625" defaultRowHeight="18"/>
  <cols>
    <col min="1" max="1" width="9.296875" style="17" customWidth="1"/>
    <col min="2" max="2" width="58.59765625" style="16" customWidth="1"/>
    <col min="3" max="3" width="31.09765625" style="21" customWidth="1"/>
    <col min="4" max="4" width="22" style="16" customWidth="1"/>
    <col min="5" max="6" width="9.09765625" style="16"/>
    <col min="7" max="7" width="15.59765625" style="16" customWidth="1"/>
    <col min="8" max="16384" width="9.09765625" style="16"/>
  </cols>
  <sheetData>
    <row r="1" spans="1:4" s="163" customFormat="1" ht="37.5" customHeight="1">
      <c r="C1" s="164" t="s">
        <v>95</v>
      </c>
    </row>
    <row r="2" spans="1:4" s="131" customFormat="1" ht="17.350000000000001" customHeight="1">
      <c r="C2" s="139" t="s">
        <v>183</v>
      </c>
      <c r="D2" s="138"/>
    </row>
    <row r="3" spans="1:4" s="131" customFormat="1" ht="17.350000000000001" customHeight="1">
      <c r="C3" s="139" t="s">
        <v>9</v>
      </c>
      <c r="D3" s="138"/>
    </row>
    <row r="4" spans="1:4" s="131" customFormat="1"/>
    <row r="5" spans="1:4" ht="17.350000000000001" customHeight="1">
      <c r="A5" s="395"/>
      <c r="B5" s="395"/>
      <c r="C5" s="395"/>
    </row>
    <row r="6" spans="1:4" ht="58.25" customHeight="1">
      <c r="A6" s="397" t="s">
        <v>199</v>
      </c>
      <c r="B6" s="397"/>
      <c r="C6" s="397"/>
    </row>
    <row r="7" spans="1:4" ht="17.350000000000001" customHeight="1">
      <c r="A7" s="67"/>
      <c r="B7" s="396" t="s">
        <v>104</v>
      </c>
      <c r="C7" s="396"/>
    </row>
    <row r="8" spans="1:4" s="17" customFormat="1" ht="74.2" customHeight="1">
      <c r="A8" s="162"/>
      <c r="B8" s="394" t="s">
        <v>168</v>
      </c>
      <c r="C8" s="132" t="s">
        <v>37</v>
      </c>
    </row>
    <row r="9" spans="1:4" s="17" customFormat="1" ht="54.45" customHeight="1">
      <c r="A9" s="5"/>
      <c r="B9" s="324"/>
      <c r="C9" s="133" t="s">
        <v>105</v>
      </c>
    </row>
    <row r="10" spans="1:4" s="17" customFormat="1" ht="30.85" customHeight="1">
      <c r="A10" s="5"/>
      <c r="B10" s="6" t="s">
        <v>70</v>
      </c>
      <c r="C10" s="134">
        <f>+C12</f>
        <v>-59110.299999999996</v>
      </c>
    </row>
    <row r="11" spans="1:4">
      <c r="A11" s="5"/>
      <c r="B11" s="6" t="s">
        <v>71</v>
      </c>
      <c r="C11" s="10"/>
    </row>
    <row r="12" spans="1:4" s="18" customFormat="1" ht="32.75">
      <c r="A12" s="160">
        <v>6</v>
      </c>
      <c r="B12" s="161" t="s">
        <v>167</v>
      </c>
      <c r="C12" s="134">
        <f>+C14+C15</f>
        <v>-59110.299999999996</v>
      </c>
    </row>
    <row r="13" spans="1:4" s="18" customFormat="1">
      <c r="A13" s="7"/>
      <c r="B13" s="7" t="s">
        <v>72</v>
      </c>
      <c r="C13" s="9"/>
    </row>
    <row r="14" spans="1:4" s="20" customFormat="1" ht="36">
      <c r="A14" s="135">
        <v>6.1</v>
      </c>
      <c r="B14" s="136" t="s">
        <v>146</v>
      </c>
      <c r="C14" s="137">
        <f>-'Havelvats 3'!D15</f>
        <v>-44119.6</v>
      </c>
      <c r="D14" s="19"/>
    </row>
    <row r="15" spans="1:4" s="20" customFormat="1" ht="36">
      <c r="A15" s="135">
        <v>6.7</v>
      </c>
      <c r="B15" s="136" t="s">
        <v>148</v>
      </c>
      <c r="C15" s="137">
        <f>-'Havelvats 3'!D21</f>
        <v>-14990.699999999999</v>
      </c>
      <c r="D15" s="19"/>
    </row>
  </sheetData>
  <mergeCells count="4">
    <mergeCell ref="B8:B9"/>
    <mergeCell ref="A5:C5"/>
    <mergeCell ref="B7:C7"/>
    <mergeCell ref="A6:C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https://mul2.gov.am/tasks/617500/oneclick/havelvacner.xlsx?token=628e91ed3d7b633d522d7de99a733c6f</cp:keywords>
  <cp:lastModifiedBy>User</cp:lastModifiedBy>
  <cp:lastPrinted>2022-02-24T08:25:43Z</cp:lastPrinted>
  <dcterms:created xsi:type="dcterms:W3CDTF">2022-01-04T07:12:58Z</dcterms:created>
  <dcterms:modified xsi:type="dcterms:W3CDTF">2022-05-25T05:09:28Z</dcterms:modified>
</cp:coreProperties>
</file>