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\Naxagic_ekamut\Nor tarberak\1.Nisti hamar\"/>
    </mc:Choice>
  </mc:AlternateContent>
  <bookViews>
    <workbookView xWindow="0" yWindow="0" windowWidth="28800" windowHeight="10635"/>
  </bookViews>
  <sheets>
    <sheet name="Հավելված 1" sheetId="28" r:id="rId1"/>
    <sheet name="Հավելված 2" sheetId="29" r:id="rId2"/>
    <sheet name="Հավելված 3" sheetId="24" r:id="rId3"/>
    <sheet name="Հավելված 4" sheetId="25" r:id="rId4"/>
    <sheet name="Հավելված 5" sheetId="5" r:id="rId5"/>
    <sheet name="Հավելված 6" sheetId="26" r:id="rId6"/>
    <sheet name="Հավելված 7 աղյուսակներ 1,2" sheetId="7" r:id="rId7"/>
    <sheet name="Հավելված 8" sheetId="23" r:id="rId8"/>
  </sheets>
  <definedNames>
    <definedName name="_xlnm._FilterDatabase" localSheetId="4" hidden="1">'Հավելված 5'!$F$1:$F$37</definedName>
    <definedName name="_xlnm._FilterDatabase" localSheetId="6" hidden="1">'Հավելված 7 աղյուսակներ 1,2'!$A$1:$A$33</definedName>
    <definedName name="_xlnm.Print_Area" localSheetId="2">'Հավելված 3'!$A$1:$F$38</definedName>
    <definedName name="_xlnm.Print_Area" localSheetId="3">'Հավելված 4'!$A$1:$H$18</definedName>
    <definedName name="_xlnm.Print_Area" localSheetId="4">'Հավելված 5'!$A$1:$I$57</definedName>
    <definedName name="_xlnm.Print_Area" localSheetId="5">'Հավելված 6'!$A$1:$F$24</definedName>
    <definedName name="_xlnm.Print_Area" localSheetId="6">'Հավելված 7 աղյուսակներ 1,2'!$A$1:$E$115</definedName>
    <definedName name="_xlnm.Print_Area" localSheetId="7">'Հավելված 8'!$A$1:$G$36</definedName>
    <definedName name="_xlnm.Print_Titles" localSheetId="2">'Հավելված 3'!$4:$5</definedName>
    <definedName name="_xlnm.Print_Titles" localSheetId="3">'Հավելված 4'!$4:$7</definedName>
    <definedName name="_xlnm.Print_Titles" localSheetId="4">'Հավելված 5'!$5:$6</definedName>
    <definedName name="_xlnm.Print_Titles" localSheetId="5">'Հավելված 6'!$4:$5</definedName>
  </definedNames>
  <calcPr calcId="152511"/>
</workbook>
</file>

<file path=xl/calcChain.xml><?xml version="1.0" encoding="utf-8"?>
<calcChain xmlns="http://schemas.openxmlformats.org/spreadsheetml/2006/main">
  <c r="G24" i="23" l="1"/>
  <c r="G25" i="23"/>
  <c r="G26" i="23"/>
  <c r="E99" i="7" l="1"/>
  <c r="D99" i="7"/>
  <c r="E42" i="7"/>
  <c r="D42" i="7"/>
  <c r="G37" i="5"/>
  <c r="G26" i="5"/>
  <c r="F17" i="26"/>
  <c r="H48" i="5"/>
  <c r="I48" i="5"/>
  <c r="G48" i="5"/>
  <c r="G34" i="23" l="1"/>
  <c r="G35" i="23"/>
  <c r="G36" i="23"/>
  <c r="G33" i="23"/>
  <c r="G30" i="23"/>
  <c r="G31" i="23"/>
  <c r="D32" i="7" l="1"/>
  <c r="E32" i="7"/>
  <c r="E21" i="7"/>
  <c r="G10" i="23"/>
  <c r="H37" i="5"/>
  <c r="I26" i="5" l="1"/>
  <c r="F15" i="26"/>
  <c r="E15" i="26" l="1"/>
  <c r="G16" i="23" l="1"/>
  <c r="G27" i="23"/>
  <c r="G23" i="23"/>
  <c r="G22" i="23"/>
  <c r="G21" i="23"/>
  <c r="G20" i="23"/>
  <c r="G19" i="23"/>
  <c r="G18" i="23"/>
  <c r="G17" i="23"/>
  <c r="G14" i="23"/>
  <c r="G13" i="23"/>
  <c r="G9" i="23"/>
  <c r="G29" i="23" l="1"/>
  <c r="G15" i="23"/>
  <c r="G12" i="23" s="1"/>
  <c r="G32" i="23"/>
  <c r="I46" i="5"/>
  <c r="H46" i="5"/>
  <c r="G46" i="5"/>
  <c r="G28" i="23" l="1"/>
  <c r="G8" i="23" s="1"/>
  <c r="G7" i="23" s="1"/>
  <c r="H34" i="5"/>
  <c r="I34" i="5"/>
  <c r="G34" i="5"/>
  <c r="I37" i="5" l="1"/>
  <c r="D15" i="26" l="1"/>
  <c r="G36" i="5" l="1"/>
  <c r="G33" i="5" l="1"/>
  <c r="G25" i="5" l="1"/>
  <c r="G24" i="5" s="1"/>
  <c r="H25" i="5"/>
  <c r="H24" i="5" s="1"/>
  <c r="I25" i="5"/>
  <c r="I24" i="5" s="1"/>
  <c r="I23" i="5" l="1"/>
  <c r="I22" i="5" s="1"/>
  <c r="I20" i="5" s="1"/>
  <c r="I18" i="5" s="1"/>
  <c r="H23" i="5"/>
  <c r="H22" i="5" s="1"/>
  <c r="H20" i="5" s="1"/>
  <c r="H18" i="5" s="1"/>
  <c r="D21" i="7" s="1"/>
  <c r="G23" i="5"/>
  <c r="G22" i="5" s="1"/>
  <c r="G20" i="5" s="1"/>
  <c r="G18" i="5" s="1"/>
  <c r="C21" i="7" s="1"/>
  <c r="F13" i="26"/>
  <c r="F18" i="25"/>
  <c r="D18" i="25" s="1"/>
  <c r="F17" i="25"/>
  <c r="H57" i="5"/>
  <c r="I57" i="5"/>
  <c r="G57" i="5"/>
  <c r="E21" i="26"/>
  <c r="F21" i="26"/>
  <c r="D21" i="26"/>
  <c r="E13" i="26"/>
  <c r="G15" i="25"/>
  <c r="H47" i="5"/>
  <c r="I47" i="5"/>
  <c r="G47" i="5"/>
  <c r="E16" i="25"/>
  <c r="G16" i="25"/>
  <c r="F16" i="25" l="1"/>
  <c r="E78" i="7"/>
  <c r="F15" i="24"/>
  <c r="C78" i="7"/>
  <c r="D15" i="24"/>
  <c r="E15" i="24"/>
  <c r="D78" i="7"/>
  <c r="H16" i="25"/>
  <c r="D17" i="25"/>
  <c r="D16" i="25" s="1"/>
  <c r="F13" i="25" l="1"/>
  <c r="F10" i="25" s="1"/>
  <c r="G13" i="25"/>
  <c r="G10" i="25" s="1"/>
  <c r="H13" i="25"/>
  <c r="D15" i="25"/>
  <c r="E14" i="25"/>
  <c r="E13" i="25" l="1"/>
  <c r="E10" i="25" s="1"/>
  <c r="F19" i="26" l="1"/>
  <c r="E19" i="26"/>
  <c r="D19" i="26"/>
  <c r="G8" i="25"/>
  <c r="F8" i="25"/>
  <c r="E8" i="25"/>
  <c r="D13" i="26" l="1"/>
  <c r="D14" i="25"/>
  <c r="D13" i="25" s="1"/>
  <c r="H36" i="5" l="1"/>
  <c r="I36" i="5"/>
  <c r="I33" i="5" s="1"/>
  <c r="I32" i="5" l="1"/>
  <c r="H33" i="5"/>
  <c r="H32" i="5" s="1"/>
  <c r="H31" i="5" s="1"/>
  <c r="G32" i="5"/>
  <c r="G31" i="5" s="1"/>
  <c r="G29" i="5" s="1"/>
  <c r="G27" i="5" s="1"/>
  <c r="C32" i="7" s="1"/>
  <c r="I31" i="5" l="1"/>
  <c r="I29" i="5" s="1"/>
  <c r="I27" i="5" s="1"/>
  <c r="H29" i="5"/>
  <c r="H27" i="5" s="1"/>
  <c r="C89" i="7" l="1"/>
  <c r="E21" i="24"/>
  <c r="E12" i="26"/>
  <c r="D21" i="24"/>
  <c r="D12" i="26"/>
  <c r="F21" i="24"/>
  <c r="F12" i="26"/>
  <c r="E89" i="7" l="1"/>
  <c r="D89" i="7"/>
  <c r="F10" i="26"/>
  <c r="F8" i="26" s="1"/>
  <c r="E10" i="26"/>
  <c r="E8" i="26" s="1"/>
  <c r="D10" i="26"/>
  <c r="D8" i="26" s="1"/>
  <c r="F6" i="26" l="1"/>
  <c r="H12" i="25"/>
  <c r="H10" i="25" s="1"/>
  <c r="H8" i="25" l="1"/>
  <c r="D12" i="25"/>
  <c r="E6" i="26"/>
  <c r="D10" i="25" l="1"/>
  <c r="D8" i="25" s="1"/>
  <c r="D6" i="26"/>
  <c r="I56" i="5" l="1"/>
  <c r="I55" i="5" s="1"/>
  <c r="I54" i="5" s="1"/>
  <c r="I53" i="5" s="1"/>
  <c r="I51" i="5" s="1"/>
  <c r="I49" i="5" s="1"/>
  <c r="E57" i="7" s="1"/>
  <c r="E114" i="7" s="1"/>
  <c r="G56" i="5"/>
  <c r="G55" i="5" s="1"/>
  <c r="G54" i="5" s="1"/>
  <c r="G53" i="5" s="1"/>
  <c r="G51" i="5" s="1"/>
  <c r="G49" i="5" s="1"/>
  <c r="C57" i="7" s="1"/>
  <c r="C114" i="7" s="1"/>
  <c r="H56" i="5"/>
  <c r="H55" i="5" s="1"/>
  <c r="H54" i="5" s="1"/>
  <c r="H53" i="5" s="1"/>
  <c r="H51" i="5" s="1"/>
  <c r="H49" i="5" s="1"/>
  <c r="D57" i="7" s="1"/>
  <c r="D114" i="7" s="1"/>
  <c r="E33" i="24" l="1"/>
  <c r="F33" i="24"/>
  <c r="D33" i="24"/>
  <c r="H45" i="5"/>
  <c r="G45" i="5"/>
  <c r="I45" i="5"/>
  <c r="I44" i="5" l="1"/>
  <c r="I43" i="5" s="1"/>
  <c r="I42" i="5" s="1"/>
  <c r="I40" i="5" s="1"/>
  <c r="I38" i="5" s="1"/>
  <c r="H44" i="5"/>
  <c r="H43" i="5" s="1"/>
  <c r="H42" i="5" s="1"/>
  <c r="H40" i="5" s="1"/>
  <c r="H38" i="5" s="1"/>
  <c r="G44" i="5"/>
  <c r="G43" i="5" s="1"/>
  <c r="G42" i="5" s="1"/>
  <c r="G40" i="5" s="1"/>
  <c r="G38" i="5" s="1"/>
  <c r="H16" i="5" l="1"/>
  <c r="D45" i="7"/>
  <c r="D102" i="7" s="1"/>
  <c r="G16" i="5"/>
  <c r="G15" i="5" s="1"/>
  <c r="G13" i="5" s="1"/>
  <c r="G11" i="5" s="1"/>
  <c r="G9" i="5" s="1"/>
  <c r="G7" i="5" s="1"/>
  <c r="B8" i="29" s="1"/>
  <c r="B6" i="29" s="1"/>
  <c r="C45" i="7"/>
  <c r="C102" i="7" s="1"/>
  <c r="I16" i="5"/>
  <c r="I15" i="5" s="1"/>
  <c r="I13" i="5" s="1"/>
  <c r="I11" i="5" s="1"/>
  <c r="I9" i="5" s="1"/>
  <c r="I7" i="5" s="1"/>
  <c r="E45" i="7"/>
  <c r="E102" i="7" s="1"/>
  <c r="D27" i="24"/>
  <c r="D8" i="24" s="1"/>
  <c r="E27" i="24"/>
  <c r="E8" i="24" s="1"/>
  <c r="H15" i="5"/>
  <c r="H13" i="5" s="1"/>
  <c r="H11" i="5" s="1"/>
  <c r="H9" i="5" s="1"/>
  <c r="H7" i="5" s="1"/>
  <c r="C8" i="29" s="1"/>
  <c r="C6" i="29" s="1"/>
  <c r="F27" i="24"/>
  <c r="F8" i="24" s="1"/>
  <c r="F7" i="24" l="1"/>
  <c r="F6" i="24" s="1"/>
  <c r="E7" i="24"/>
  <c r="E6" i="24" s="1"/>
  <c r="D7" i="24"/>
  <c r="D6" i="24" s="1"/>
  <c r="B7" i="28"/>
  <c r="D8" i="29"/>
  <c r="D6" i="29" s="1"/>
  <c r="B6" i="28" s="1"/>
  <c r="B8" i="28" l="1"/>
</calcChain>
</file>

<file path=xl/sharedStrings.xml><?xml version="1.0" encoding="utf-8"?>
<sst xmlns="http://schemas.openxmlformats.org/spreadsheetml/2006/main" count="456" uniqueCount="213">
  <si>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</si>
  <si>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</si>
  <si>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</si>
  <si>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</si>
  <si>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</si>
  <si>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</si>
  <si>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</si>
  <si>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</si>
  <si>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</si>
  <si>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</si>
  <si>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</si>
  <si>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</si>
  <si>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</si>
  <si>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</si>
  <si>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</si>
  <si>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</si>
  <si>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</si>
  <si>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</si>
  <si>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</si>
  <si>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</si>
  <si>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</si>
  <si>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</si>
  <si>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</si>
  <si>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</si>
  <si>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</si>
  <si>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</si>
  <si>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</si>
  <si>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</si>
  <si>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</si>
  <si>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</si>
  <si>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</si>
  <si>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</si>
  <si>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</si>
  <si>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</si>
  <si>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</si>
  <si>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</si>
  <si>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</si>
  <si>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</si>
  <si>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</si>
  <si>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</si>
  <si>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</si>
  <si>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</si>
  <si>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</si>
  <si>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</si>
  <si>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</si>
  <si>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</si>
  <si>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</si>
  <si>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</si>
  <si>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</si>
  <si>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</si>
  <si>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</si>
  <si>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</si>
  <si>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</si>
  <si>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</si>
  <si>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</si>
  <si>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</si>
  <si>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</si>
  <si>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</si>
  <si>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</si>
  <si>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</si>
  <si>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</si>
  <si>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</si>
  <si>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</si>
  <si>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կիսամյակ</t>
  </si>
  <si>
    <t>Ինն ամիս</t>
  </si>
  <si>
    <t xml:space="preserve"> ԱՅԼ ՀԻՄՆԱԿԱՆ ՄԻՋՈՑՆԵՐ</t>
  </si>
  <si>
    <t xml:space="preserve"> - Ոչ նյութական հիմնական միջոցներ</t>
  </si>
  <si>
    <t>ՀԱՅԱՍՏԱՆԻ ՀԱՆՐԱՊԵՏՈՒԹՅԱՆ ԿԱՌԱՎԱՐՈՒԹՅԱՆ 2021 ԹՎԱԿԱՆԻ ԴԵԿՏԵՄԲԵՐԻ 23-Ի N 2121-Ն ՈՐՈՇՄԱՆ N 9 
ՀԱՎԵԼՎԱԾԻ  N 9.25 ԱՂՅՈՒՍԱԿՈՒՄ ԿԱՏԱՐՎՈՂ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</si>
  <si>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</si>
  <si>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</si>
  <si>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</si>
  <si>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</si>
  <si>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</si>
  <si>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</si>
  <si>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</si>
  <si>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</si>
  <si>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</si>
  <si>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</si>
  <si>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</si>
  <si>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</si>
  <si>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</si>
  <si>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</si>
  <si>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</si>
  <si>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</si>
  <si>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Աղյուսակ N 2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</si>
  <si>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</si>
  <si>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</si>
  <si>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 ՄԵՔԵՆԱՆԵՐ  ԵՎ  ՍԱՐՔԱՎՈՐՈՒՄՆԵՐ</t>
  </si>
  <si>
    <t xml:space="preserve"> - Վարչական սարքավորումներ</t>
  </si>
  <si>
    <t>Էլեկտրոնային հաշվառման համակարգերի ներդրում, հատ</t>
  </si>
  <si>
    <t>Հավելված N 6</t>
  </si>
  <si>
    <t xml:space="preserve">ՀԱՅԱՍՏԱՆԻ ՀԱՆՐԱՊԵՏՈՒԹՅԱՆ ԿԱՌԱՎԱՐՈՒԹՅԱՆ 2021 ԹՎԱԿԱՆԻ ԴԵԿՏԵՄԲԵՐԻ 23-Ի N 2121-Ն ՈՐՈՇՄԱՆ N 10  ՀԱՎԵԼՎԱԾՈՒՄ ԿԱՏԱՐՎՈՂ ՓՈՓՈԽՈՒԹՅՈՒՆՆԵՐՆ ՈՒ ԼՐԱՑՈՒՄՆԵՐԸ </t>
  </si>
  <si>
    <t>Հավելված N 7</t>
  </si>
  <si>
    <t xml:space="preserve"> Ցուցանիշների փոփոխությունը
(ավելացումները նշված են
դրական նշանով) 
</t>
  </si>
  <si>
    <t>Եկամուտների գծով</t>
  </si>
  <si>
    <t>Ծախսերի գծով</t>
  </si>
  <si>
    <t>Դեֆիցիտը (պակասուրդը)</t>
  </si>
  <si>
    <t>ՀԱՅԱՍՏԱՆԻ ՀԱՆՐԱՊԵՏՈՒԹՅԱՆ ԿԱՌԱՎԱՐՈՒԹՅԱՆ 2021 ԹՎԱԿԱՆԻ ԴԵԿՏԵՄԲԵՐԻ 23-Ի N 2121-Ն ՈՐՈՇՄԱՆ N 9.1
ՀԱՎԵԼՎԱԾԻ  N 9.1.28 ԱՂՅՈՒՍԱԿՈՒՄ ԿԱՏԱՐՎՈՂ ՓՈՓՈԽՈՒԹՅՈՒՆՆԵՐԸ ԵՎ ԼՐԱՑՈՒՄՆԵՐԸ</t>
  </si>
  <si>
    <t>Եկամտատեսակը</t>
  </si>
  <si>
    <t>առաջին կիսամյակ</t>
  </si>
  <si>
    <t>ինն ամիս</t>
  </si>
  <si>
    <t>տարի</t>
  </si>
  <si>
    <t xml:space="preserve">այդ թվում՝ </t>
  </si>
  <si>
    <t>Հարկային եկամուտներ և պետական տուրքեր</t>
  </si>
  <si>
    <t>Ցուցանիշների փոփոխությունը (գումարների ավելացումը նշված է դրական նշանով)</t>
  </si>
  <si>
    <t>հազ. դրամ</t>
  </si>
  <si>
    <t xml:space="preserve">ՀԱՅԱՍՏԱՆԻ ՀԱՆՐԱՊԵՏՈՒԹՅԱՆ ԿԱՌԱՎԱՐՈՒԹՅԱՆ 2021 ԹՎԱԿԱՆԻ ԴԵԿՏԵՄԲԵՐԻ 23-Ի N 2121-Ն ՈՐՈՇՄԱՆ NN 3 ԵՎ 4 ՀԱՎԵԼՎԱԾՆԵՐԻ ԱՂՅՈՒՍԱԿՆԵՐՈՒՄ ԿԱՏԱՐՎՈՂ ՓՈՓՈԽՈՒԹՅՈՒՆՆԵՐԸ </t>
  </si>
  <si>
    <t>հազ.դրամ</t>
  </si>
  <si>
    <t>Հավելված N 8</t>
  </si>
  <si>
    <t>Այլ սարքավորումներ, հատ</t>
  </si>
  <si>
    <t xml:space="preserve"> Միջոցառման անվանումը`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</si>
  <si>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</si>
  <si>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</si>
  <si>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 xml:space="preserve"> ՀՀ պետական եկամուտների կոմիտեի շենքային պայմանների բարելավում</t>
  </si>
  <si>
    <t xml:space="preserve"> ՀՀ պետական եկամուտների կոմիտեի շենքերի և շինությունների կապիտալ վերանորոգում, նախագծային աշխատանքների ձեռքբերում</t>
  </si>
  <si>
    <t>ՀՀ պետական եկամուտների կոմիտեի շենքային ապահովվածության բարելավում</t>
  </si>
  <si>
    <t xml:space="preserve">ՀՀ պետական եկամուտների կոմիտեի Գյումրի քաղաքի Թբիլիսյան խճուղի թիվ 2/14 հասցեում գտնվող արտաքին տնտեսական գործունեության կենտրոնի կառուցման աշխատանքներ </t>
  </si>
  <si>
    <t>ՀՀ պետական եկամուտների կոմիտեի շենքային պայմանների բարելավում</t>
  </si>
  <si>
    <t xml:space="preserve"> ՀՀ պետական եկամուտների կոմիտեի շենքային ապահովվածության բարելավում
</t>
  </si>
  <si>
    <t xml:space="preserve"> ՇԵՆՔԵՐ ԵՎ ՇԻՆՈՒԹՅՈՒՆՆԵՐ</t>
  </si>
  <si>
    <t xml:space="preserve"> - Շենքերի և շինությունների շինարարություն</t>
  </si>
  <si>
    <t xml:space="preserve">ՀՀ պետական եկամուտների կոմիտեի շենքային պայմանների բարելավում
</t>
  </si>
  <si>
    <t xml:space="preserve"> - Շենքերի և շինությունների կապիտալ վերանորոգում</t>
  </si>
  <si>
    <t>այդ թվում` ըստ ուղղությունների</t>
  </si>
  <si>
    <t>ՀՀ ՊԵԿ-ի Արևելյան մաքսատուն-վարչության Բագրատաշենի մաքսային կետ-բաժնի մաքսային հսկողության և ձևակերպումների, մաքսային հսկողության և սպասարկման բարելավման, տրանսպորտային միջոցների հոսքերի արդյունավետ կազմակերպման նպատակով վերակառուցման աշխատանքների նախագծանախահաշվային փաստաթղթերի ձեռքբերում</t>
  </si>
  <si>
    <t>ՀՀ ՊԵԿ Գավառ քաղաքի Հերոս քաղաք Նովոռոսիյսկի թիվ 4 հասցեի վարչական շենքի վերանորոգման աշխատանքներ</t>
  </si>
  <si>
    <t>ՀՀ ՊԵԿ Արտաշատ քաղաքի Օգոստոսի 23 թիվ 83 հասցեի վարչական շենքի վերանորոգման աշխատանքներ</t>
  </si>
  <si>
    <t xml:space="preserve"> - Նախագծահետազոտական ծախսեր</t>
  </si>
  <si>
    <t xml:space="preserve"> 11001</t>
  </si>
  <si>
    <t xml:space="preserve"> Հարկային և մաքսային ծառայություններ</t>
  </si>
  <si>
    <t xml:space="preserve"> ԸՆԹԱՑԻԿ ԾԱԽՍԵՐ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</si>
  <si>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</si>
  <si>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Ծառայությունների մատուցում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</si>
  <si>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</si>
  <si>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</si>
  <si>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</si>
  <si>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Ծրագրի դասիչը՝</t>
  </si>
  <si>
    <t>Ցուցանիշների փոփոխությունը (նվազեցումները նշված են փակագծերում)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</si>
  <si>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</si>
  <si>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</si>
  <si>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</si>
  <si>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</si>
  <si>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</si>
  <si>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</si>
  <si>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</si>
  <si>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</si>
  <si>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</si>
  <si>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</si>
  <si>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 xml:space="preserve"> 1023 </t>
  </si>
  <si>
    <t xml:space="preserve"> 31004 </t>
  </si>
  <si>
    <t xml:space="preserve"> ՀՀ պետական եկամուտների կոմիտեի  շենքային պայմանների բարելավում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</si>
  <si>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</si>
  <si>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 Կապիտալ վերանորոգման ենթական օբյեկտների թիվ, հատ </t>
  </si>
  <si>
    <t xml:space="preserve"> Վերանորոգման ենթակա մակերես, ք.մ. </t>
  </si>
  <si>
    <t xml:space="preserve"> Կապիտալ վերանորոգման և նախագծահետազոտական աշխատանքների ենթակա օբյեկտների ավարտվածության աստիճանը % </t>
  </si>
  <si>
    <t xml:space="preserve"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 </t>
  </si>
  <si>
    <t>«ՀԱՅԱՍՏԱՆԻ ՀԱՆՐԱՊԵՏՈՒԹՅԱՆ 2022 ԹՎԱԿԱՆԻ ՊԵՏԱԿԱՆ ԲՅՈՒՋԵԻ ՄԱՍԻՆ» ՀԱՅԱՍՏԱՆԻ ՀԱՆՐԱՊԵՏՈՒԹՅԱՆ ՕՐԵՆՔԻ N 1 ՀԱՎԵԼՎԱԾԻ N 3 ԱՂՅՈՒՍԱԿՈՒՄ ԿԱՏԱՐՎՈՂ ՓՈՓՈԽՈՒԹՅՈՒՆՆԵՐԸ ԵՎ ԼՐԱՑՈՒՄՆԵՐԸ</t>
  </si>
  <si>
    <t xml:space="preserve">«ՀԱՅԱՍՏԱՆԻ ՀԱՆՐԱՊԵՏՈՒԹՅԱՆ 2022 ԹՎԱԿԱՆԻ ՊԵՏԱԿԱՆ ԲՅՈՒՋԵԻ ՄԱՍԻՆ» ՕՐԵՆՔԻ 6-ՐԴ ՀՈԴՎԱԾԻ ԱՂՅՈՒՍԱԿՈՒՄ ԵՎ ՀԱՅԱՍՏԱՆԻ ՀԱՆՐԱՊԵՏՈՒԹՅԱՆ ԿԱՌԱՎԱՐՈՒԹՅԱՆ 2021 ԹՎԱԿԱՆԻ ԴԵԿՏԵՄԲԵՐԻ 23-Ի  N 2121-Ն ՈՐՈՇՄԱՆ N 2 ՀԱՎԵԼՎԱԾՈՒՄ ԿԱՏԱՐՎՈՂ ՓՈՓՈԽՈՒԹՅՈՒՆՆԵՐԸ </t>
  </si>
  <si>
    <t>«ՀԱՅԱՍՏԱՆԻ ՀԱՆՐԱՊԵՏՈՒԹՅԱՆ 2022 ԹՎԱԿԱՆԻ ՊԵՏԱԿԱՆ
ԲՅՈՒՋԵԻ ՄԱՍԻՆ» ՀԱՅԱՍՏԱՆԻ ՀԱՆՐԱՊԵՏՈՒԹՅԱՆ ՕՐԵՆՔԻ
2-ՐԴ ՀՈԴՎԱԾԻ ԱՂՅՈՒՍԱԿՈՒՄ ԿԱՏԱՐՎՈՂ ՓՈՓՈԽՈՒԹՅՈՒՆՆԵՐԸ</t>
  </si>
  <si>
    <t xml:space="preserve"> Նախագծվող մակերես, քմ </t>
  </si>
  <si>
    <t xml:space="preserve"> Նախագծահետազոտական փաստաթղթերի թիվ, հատ </t>
  </si>
  <si>
    <t xml:space="preserve">Նախագծվող աշխատանքների ավարտվածության աստիճանը, տոկոս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</si>
  <si>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</si>
  <si>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</si>
  <si>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</si>
  <si>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</si>
  <si>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</si>
  <si>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</si>
  <si>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</si>
  <si>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</si>
  <si>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</si>
  <si>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</si>
  <si>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</si>
  <si>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</si>
  <si>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</si>
  <si>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</si>
  <si>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>51711100/1</t>
  </si>
  <si>
    <t>հակահրդեհային սարքերի տեղադրման ծառայություններ</t>
  </si>
  <si>
    <t>ԲՄ</t>
  </si>
  <si>
    <t>դրամ</t>
  </si>
  <si>
    <t>ԳՀ</t>
  </si>
  <si>
    <t>ՄԱՍ I. Ապրանքներ</t>
  </si>
  <si>
    <t>ցանցային սերվերներ</t>
  </si>
  <si>
    <t>ԷԱՃ</t>
  </si>
  <si>
    <t>1023 31001</t>
  </si>
  <si>
    <t>72261110-501</t>
  </si>
  <si>
    <t>ծրագրային ապահովման մշակման ծառայություններ</t>
  </si>
  <si>
    <t>ՀԲՄ</t>
  </si>
  <si>
    <t>72261110-532</t>
  </si>
  <si>
    <t>72261110-534</t>
  </si>
  <si>
    <t>72261110-502</t>
  </si>
  <si>
    <t>72261110-535</t>
  </si>
  <si>
    <t>72261110/8</t>
  </si>
  <si>
    <t>1023 31003</t>
  </si>
  <si>
    <t>ՄԱՍ II. ԱՇԽԱՏԱՆՔՆԵՐ</t>
  </si>
  <si>
    <t>45451700-1</t>
  </si>
  <si>
    <t>վերակառուցման աշխատանքներ</t>
  </si>
  <si>
    <t>71241200/501</t>
  </si>
  <si>
    <t>նախագծերի պատրաստում, ծախսերի գնահատում</t>
  </si>
  <si>
    <t>1023 31004</t>
  </si>
  <si>
    <t>այլ շենքերի, շինությունների հիմնանորոգում</t>
  </si>
  <si>
    <t>տեխնիկական հսկողության ծառայություններ</t>
  </si>
  <si>
    <t>հեղինակային հսկողության ծառայություններ</t>
  </si>
  <si>
    <t>ՄԱ</t>
  </si>
  <si>
    <t>48821100-502</t>
  </si>
  <si>
    <t>լրակազմ</t>
  </si>
  <si>
    <t>45611300/1</t>
  </si>
  <si>
    <t>45611300/2</t>
  </si>
  <si>
    <t>71351540/1</t>
  </si>
  <si>
    <t>71351540/2</t>
  </si>
  <si>
    <t>98111140/1</t>
  </si>
  <si>
    <t>98111140/2</t>
  </si>
  <si>
    <t xml:space="preserve"> Բյուջետային տարում կառուցապատման մակերես, քմ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</si>
</sst>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_-* #,##0.00\ _դ_ր_._-;\-* #,##0.00\ _դ_ր_._-;_-* &quot;-&quot;??\ _դ_ր_._-;_-@_-"/>
    <numFmt numFmtId="172" formatCode="_-* #,##0.000\ _ _-;\-* #,##0.000\ _ _-;_-* &quot;-&quot;??\ _ _-;_-@_-"/>
    <numFmt numFmtId="173" formatCode="_(* #,##0_);_(* \(#,##0\);_(* &quot;-&quot;??_);_(@_)"/>
    <numFmt numFmtId="174" formatCode="0.0"/>
  </numFmts>
  <fonts count="5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1"/>
      <color rgb="FF000000"/>
      <name val="Times New Roman"/>
      <family val="1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2"/>
      <color rgb="FF000000"/>
      <name val="Times New Roman"/>
      <family val="1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9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51" fillId="0" borderId="0"/>
    <xf numFmtId="0" fontId="3" fillId="0" borderId="0"/>
  </cellStyleXfs>
  <cellXfs count="260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0" fontId="11" fillId="0" borderId="0" xfId="0" applyFont="1"/>
    <xf numFmtId="0" fontId="11" fillId="0" borderId="0" xfId="0" applyFont="1" applyFill="1" applyAlignment="1">
      <alignment horizontal="center" wrapText="1"/>
    </xf>
    <xf numFmtId="0" fontId="7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center" wrapText="1"/>
    </xf>
    <xf numFmtId="0" fontId="12" fillId="2" borderId="0" xfId="0" applyFont="1" applyFill="1"/>
    <xf numFmtId="166" fontId="12" fillId="0" borderId="0" xfId="0" applyNumberFormat="1" applyFont="1"/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top" wrapText="1"/>
    </xf>
    <xf numFmtId="0" fontId="1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top"/>
    </xf>
    <xf numFmtId="166" fontId="42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11" fillId="2" borderId="1" xfId="0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justify"/>
    </xf>
    <xf numFmtId="0" fontId="13" fillId="2" borderId="0" xfId="0" applyFont="1" applyFill="1" applyBorder="1" applyAlignment="1">
      <alignment vertical="top" wrapText="1"/>
    </xf>
    <xf numFmtId="0" fontId="42" fillId="2" borderId="0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horizontal="center" wrapText="1"/>
    </xf>
    <xf numFmtId="0" fontId="42" fillId="2" borderId="17" xfId="0" applyFont="1" applyFill="1" applyBorder="1" applyAlignment="1">
      <alignment vertical="center" wrapText="1"/>
    </xf>
    <xf numFmtId="0" fontId="12" fillId="0" borderId="0" xfId="0" applyFont="1" applyFill="1" applyAlignment="1"/>
    <xf numFmtId="0" fontId="12" fillId="0" borderId="0" xfId="0" applyFont="1" applyBorder="1"/>
    <xf numFmtId="0" fontId="42" fillId="2" borderId="17" xfId="0" applyFont="1" applyFill="1" applyBorder="1" applyAlignment="1">
      <alignment horizontal="left" vertical="center" wrapText="1"/>
    </xf>
    <xf numFmtId="166" fontId="42" fillId="2" borderId="0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13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 vertical="top" wrapText="1"/>
    </xf>
    <xf numFmtId="0" fontId="42" fillId="2" borderId="27" xfId="0" applyFont="1" applyFill="1" applyBorder="1" applyAlignment="1">
      <alignment horizontal="left" vertical="top" wrapText="1"/>
    </xf>
    <xf numFmtId="0" fontId="11" fillId="2" borderId="17" xfId="0" applyFont="1" applyFill="1" applyBorder="1" applyAlignment="1">
      <alignment vertical="top" wrapText="1"/>
    </xf>
    <xf numFmtId="49" fontId="6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top" wrapText="1"/>
    </xf>
    <xf numFmtId="168" fontId="7" fillId="2" borderId="0" xfId="0" applyNumberFormat="1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14" fillId="2" borderId="17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 wrapText="1"/>
    </xf>
    <xf numFmtId="1" fontId="48" fillId="2" borderId="17" xfId="0" applyNumberFormat="1" applyFont="1" applyFill="1" applyBorder="1" applyAlignment="1">
      <alignment horizontal="left" vertical="top" shrinkToFit="1"/>
    </xf>
    <xf numFmtId="0" fontId="48" fillId="2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wrapText="1"/>
    </xf>
    <xf numFmtId="0" fontId="48" fillId="2" borderId="17" xfId="0" applyFont="1" applyFill="1" applyBorder="1" applyAlignment="1">
      <alignment horizontal="left" wrapText="1"/>
    </xf>
    <xf numFmtId="168" fontId="12" fillId="2" borderId="0" xfId="0" applyNumberFormat="1" applyFont="1" applyFill="1"/>
    <xf numFmtId="43" fontId="12" fillId="2" borderId="0" xfId="0" applyNumberFormat="1" applyFont="1" applyFill="1"/>
    <xf numFmtId="43" fontId="7" fillId="0" borderId="0" xfId="0" applyNumberFormat="1" applyFont="1" applyFill="1" applyBorder="1" applyAlignment="1">
      <alignment horizontal="left" vertical="top"/>
    </xf>
    <xf numFmtId="166" fontId="9" fillId="2" borderId="17" xfId="0" applyNumberFormat="1" applyFont="1" applyFill="1" applyBorder="1" applyAlignment="1">
      <alignment horizontal="center" vertical="center"/>
    </xf>
    <xf numFmtId="166" fontId="43" fillId="2" borderId="17" xfId="0" applyNumberFormat="1" applyFont="1" applyFill="1" applyBorder="1" applyAlignment="1">
      <alignment horizontal="left" vertical="top" wrapText="1"/>
    </xf>
    <xf numFmtId="166" fontId="17" fillId="2" borderId="17" xfId="0" applyNumberFormat="1" applyFont="1" applyFill="1" applyBorder="1" applyAlignment="1">
      <alignment horizontal="center" vertical="center" shrinkToFit="1"/>
    </xf>
    <xf numFmtId="166" fontId="6" fillId="2" borderId="17" xfId="0" applyNumberFormat="1" applyFont="1" applyFill="1" applyBorder="1" applyAlignment="1">
      <alignment horizontal="center" vertical="center" wrapText="1"/>
    </xf>
    <xf numFmtId="166" fontId="13" fillId="2" borderId="17" xfId="0" applyNumberFormat="1" applyFont="1" applyFill="1" applyBorder="1" applyAlignment="1">
      <alignment horizontal="center" vertical="center" wrapText="1"/>
    </xf>
    <xf numFmtId="164" fontId="7" fillId="2" borderId="0" xfId="3" applyFont="1" applyFill="1" applyBorder="1" applyAlignment="1">
      <alignment horizontal="left" vertical="top"/>
    </xf>
    <xf numFmtId="43" fontId="7" fillId="2" borderId="0" xfId="0" applyNumberFormat="1" applyFont="1" applyFill="1" applyBorder="1" applyAlignment="1">
      <alignment horizontal="left" vertical="top"/>
    </xf>
    <xf numFmtId="0" fontId="12" fillId="2" borderId="17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166" fontId="13" fillId="2" borderId="0" xfId="0" applyNumberFormat="1" applyFont="1" applyFill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right" vertical="center"/>
    </xf>
    <xf numFmtId="0" fontId="40" fillId="2" borderId="0" xfId="0" applyFont="1" applyFill="1" applyBorder="1" applyAlignment="1">
      <alignment horizontal="left" vertical="top"/>
    </xf>
    <xf numFmtId="0" fontId="50" fillId="2" borderId="0" xfId="0" applyFont="1" applyFill="1" applyBorder="1" applyAlignment="1">
      <alignment horizontal="left" vertical="top"/>
    </xf>
    <xf numFmtId="170" fontId="12" fillId="2" borderId="0" xfId="3" applyNumberFormat="1" applyFont="1" applyFill="1"/>
    <xf numFmtId="166" fontId="44" fillId="2" borderId="17" xfId="0" applyNumberFormat="1" applyFont="1" applyFill="1" applyBorder="1" applyAlignment="1">
      <alignment horizontal="right" vertical="center"/>
    </xf>
    <xf numFmtId="0" fontId="12" fillId="2" borderId="15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42" fillId="2" borderId="17" xfId="0" applyFont="1" applyFill="1" applyBorder="1" applyAlignment="1">
      <alignment horizontal="center" vertical="center" wrapText="1"/>
    </xf>
    <xf numFmtId="166" fontId="12" fillId="2" borderId="0" xfId="0" applyNumberFormat="1" applyFont="1" applyFill="1"/>
    <xf numFmtId="166" fontId="11" fillId="2" borderId="0" xfId="0" applyNumberFormat="1" applyFont="1" applyFill="1" applyAlignment="1">
      <alignment horizontal="center" wrapText="1"/>
    </xf>
    <xf numFmtId="166" fontId="42" fillId="2" borderId="0" xfId="92" applyNumberFormat="1" applyFont="1" applyFill="1" applyBorder="1" applyAlignment="1">
      <alignment horizontal="right" vertical="center"/>
    </xf>
    <xf numFmtId="0" fontId="12" fillId="2" borderId="17" xfId="0" applyFont="1" applyFill="1" applyBorder="1" applyAlignment="1">
      <alignment horizontal="center" vertical="center"/>
    </xf>
    <xf numFmtId="166" fontId="12" fillId="2" borderId="17" xfId="0" applyNumberFormat="1" applyFont="1" applyFill="1" applyBorder="1" applyAlignment="1">
      <alignment horizontal="center" vertical="center" wrapText="1"/>
    </xf>
    <xf numFmtId="1" fontId="47" fillId="2" borderId="17" xfId="0" applyNumberFormat="1" applyFont="1" applyFill="1" applyBorder="1" applyAlignment="1">
      <alignment vertical="top" shrinkToFit="1"/>
    </xf>
    <xf numFmtId="0" fontId="11" fillId="2" borderId="17" xfId="0" applyFont="1" applyFill="1" applyBorder="1" applyAlignment="1">
      <alignment vertical="center"/>
    </xf>
    <xf numFmtId="0" fontId="11" fillId="2" borderId="17" xfId="0" applyFont="1" applyFill="1" applyBorder="1" applyAlignment="1">
      <alignment horizontal="center" vertical="center" wrapText="1"/>
    </xf>
    <xf numFmtId="166" fontId="45" fillId="2" borderId="17" xfId="0" applyNumberFormat="1" applyFont="1" applyFill="1" applyBorder="1" applyAlignment="1">
      <alignment horizontal="right" vertical="center"/>
    </xf>
    <xf numFmtId="169" fontId="13" fillId="2" borderId="0" xfId="0" applyNumberFormat="1" applyFont="1" applyFill="1" applyAlignment="1">
      <alignment vertical="center" wrapText="1"/>
    </xf>
    <xf numFmtId="169" fontId="42" fillId="2" borderId="0" xfId="0" applyNumberFormat="1" applyFont="1" applyFill="1" applyAlignment="1">
      <alignment vertical="center" wrapText="1"/>
    </xf>
    <xf numFmtId="49" fontId="13" fillId="2" borderId="0" xfId="0" applyNumberFormat="1" applyFont="1" applyFill="1" applyAlignment="1">
      <alignment horizontal="center" vertical="center" wrapText="1"/>
    </xf>
    <xf numFmtId="0" fontId="13" fillId="2" borderId="0" xfId="0" applyNumberFormat="1" applyFont="1" applyFill="1" applyAlignment="1">
      <alignment horizontal="center" vertical="center" wrapText="1"/>
    </xf>
    <xf numFmtId="169" fontId="13" fillId="2" borderId="0" xfId="0" applyNumberFormat="1" applyFont="1" applyFill="1" applyAlignment="1">
      <alignment horizontal="center" vertical="center" wrapText="1"/>
    </xf>
    <xf numFmtId="169" fontId="42" fillId="2" borderId="0" xfId="0" applyNumberFormat="1" applyFont="1" applyFill="1" applyBorder="1" applyAlignment="1">
      <alignment horizontal="right" vertical="center" wrapText="1"/>
    </xf>
    <xf numFmtId="165" fontId="42" fillId="2" borderId="0" xfId="92" applyNumberFormat="1" applyFont="1" applyFill="1" applyBorder="1" applyAlignment="1">
      <alignment horizontal="right" vertical="center"/>
    </xf>
    <xf numFmtId="49" fontId="44" fillId="2" borderId="17" xfId="0" applyNumberFormat="1" applyFont="1" applyFill="1" applyBorder="1" applyAlignment="1">
      <alignment horizontal="center" vertical="center" textRotation="90" wrapText="1"/>
    </xf>
    <xf numFmtId="49" fontId="45" fillId="2" borderId="17" xfId="0" applyNumberFormat="1" applyFont="1" applyFill="1" applyBorder="1" applyAlignment="1">
      <alignment horizontal="center" vertical="center" textRotation="90" wrapText="1"/>
    </xf>
    <xf numFmtId="0" fontId="45" fillId="2" borderId="4" xfId="0" applyNumberFormat="1" applyFont="1" applyFill="1" applyBorder="1" applyAlignment="1">
      <alignment horizontal="center" vertical="center" wrapText="1"/>
    </xf>
    <xf numFmtId="166" fontId="11" fillId="2" borderId="17" xfId="0" applyNumberFormat="1" applyFont="1" applyFill="1" applyBorder="1" applyAlignment="1">
      <alignment horizontal="center" vertical="center" wrapText="1"/>
    </xf>
    <xf numFmtId="0" fontId="44" fillId="2" borderId="4" xfId="0" applyNumberFormat="1" applyFont="1" applyFill="1" applyBorder="1" applyAlignment="1">
      <alignment horizontal="center" vertical="center" wrapText="1"/>
    </xf>
    <xf numFmtId="169" fontId="12" fillId="2" borderId="17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 wrapText="1"/>
    </xf>
    <xf numFmtId="169" fontId="42" fillId="2" borderId="17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/>
    </xf>
    <xf numFmtId="165" fontId="6" fillId="2" borderId="0" xfId="92" applyNumberFormat="1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 textRotation="90" wrapText="1"/>
    </xf>
    <xf numFmtId="0" fontId="14" fillId="2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66" fontId="7" fillId="2" borderId="17" xfId="0" applyNumberFormat="1" applyFont="1" applyFill="1" applyBorder="1" applyAlignment="1">
      <alignment horizontal="right" vertical="center" wrapText="1"/>
    </xf>
    <xf numFmtId="0" fontId="41" fillId="2" borderId="17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 vertical="center" wrapText="1"/>
    </xf>
    <xf numFmtId="0" fontId="42" fillId="2" borderId="0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0" xfId="0" applyFont="1" applyFill="1"/>
    <xf numFmtId="43" fontId="11" fillId="2" borderId="0" xfId="0" applyNumberFormat="1" applyFont="1" applyFill="1"/>
    <xf numFmtId="166" fontId="12" fillId="2" borderId="0" xfId="0" applyNumberFormat="1" applyFont="1" applyFill="1" applyBorder="1" applyAlignment="1">
      <alignment horizontal="center" vertical="center" wrapText="1"/>
    </xf>
    <xf numFmtId="0" fontId="49" fillId="2" borderId="17" xfId="0" applyFont="1" applyFill="1" applyBorder="1" applyAlignment="1">
      <alignment horizontal="center" vertical="center" wrapText="1"/>
    </xf>
    <xf numFmtId="4" fontId="47" fillId="0" borderId="0" xfId="0" applyNumberFormat="1" applyFont="1" applyFill="1" applyBorder="1" applyAlignment="1">
      <alignment horizontal="left" vertical="top"/>
    </xf>
    <xf numFmtId="168" fontId="7" fillId="0" borderId="0" xfId="0" applyNumberFormat="1" applyFont="1" applyFill="1" applyBorder="1" applyAlignment="1">
      <alignment horizontal="left" vertical="top"/>
    </xf>
    <xf numFmtId="0" fontId="12" fillId="0" borderId="0" xfId="93" applyFont="1"/>
    <xf numFmtId="0" fontId="12" fillId="0" borderId="0" xfId="93" applyFont="1" applyAlignment="1">
      <alignment horizontal="right"/>
    </xf>
    <xf numFmtId="2" fontId="12" fillId="0" borderId="17" xfId="93" applyNumberFormat="1" applyFont="1" applyBorder="1" applyAlignment="1">
      <alignment wrapText="1"/>
    </xf>
    <xf numFmtId="2" fontId="12" fillId="0" borderId="17" xfId="93" applyNumberFormat="1" applyFont="1" applyBorder="1" applyAlignment="1">
      <alignment horizontal="center" wrapText="1"/>
    </xf>
    <xf numFmtId="0" fontId="14" fillId="0" borderId="17" xfId="93" applyFont="1" applyBorder="1"/>
    <xf numFmtId="169" fontId="12" fillId="0" borderId="17" xfId="93" applyNumberFormat="1" applyFont="1" applyBorder="1" applyAlignment="1">
      <alignment horizontal="center" wrapText="1"/>
    </xf>
    <xf numFmtId="0" fontId="11" fillId="0" borderId="0" xfId="93" applyFont="1"/>
    <xf numFmtId="0" fontId="11" fillId="0" borderId="0" xfId="94" applyFont="1" applyAlignment="1">
      <alignment horizontal="right" vertical="center"/>
    </xf>
    <xf numFmtId="0" fontId="12" fillId="2" borderId="16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center" vertical="top" wrapText="1"/>
    </xf>
    <xf numFmtId="0" fontId="11" fillId="0" borderId="0" xfId="93" applyFont="1" applyAlignment="1">
      <alignment horizontal="center" vertical="center"/>
    </xf>
    <xf numFmtId="0" fontId="48" fillId="0" borderId="17" xfId="0" applyFont="1" applyFill="1" applyBorder="1" applyAlignment="1">
      <alignment horizontal="center" vertical="center" wrapText="1"/>
    </xf>
    <xf numFmtId="0" fontId="48" fillId="0" borderId="17" xfId="0" applyFont="1" applyFill="1" applyBorder="1" applyAlignment="1">
      <alignment horizontal="left" vertical="center" wrapText="1"/>
    </xf>
    <xf numFmtId="0" fontId="48" fillId="0" borderId="17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center" wrapText="1"/>
    </xf>
    <xf numFmtId="0" fontId="52" fillId="0" borderId="0" xfId="0" applyFont="1"/>
    <xf numFmtId="43" fontId="52" fillId="0" borderId="0" xfId="0" applyNumberFormat="1" applyFont="1"/>
    <xf numFmtId="0" fontId="48" fillId="2" borderId="17" xfId="0" applyFont="1" applyFill="1" applyBorder="1" applyAlignment="1">
      <alignment horizontal="left" vertical="top" wrapText="1"/>
    </xf>
    <xf numFmtId="164" fontId="7" fillId="0" borderId="0" xfId="3" applyFont="1" applyFill="1" applyBorder="1" applyAlignment="1">
      <alignment horizontal="left" vertical="top"/>
    </xf>
    <xf numFmtId="0" fontId="7" fillId="2" borderId="17" xfId="0" applyFont="1" applyFill="1" applyBorder="1" applyAlignment="1">
      <alignment vertical="top" wrapText="1"/>
    </xf>
    <xf numFmtId="0" fontId="8" fillId="2" borderId="17" xfId="0" applyFont="1" applyFill="1" applyBorder="1" applyAlignment="1">
      <alignment horizontal="center" vertical="center"/>
    </xf>
    <xf numFmtId="0" fontId="48" fillId="2" borderId="17" xfId="0" applyFont="1" applyFill="1" applyBorder="1" applyAlignment="1">
      <alignment vertical="top" wrapText="1"/>
    </xf>
    <xf numFmtId="0" fontId="42" fillId="2" borderId="17" xfId="16" applyFont="1" applyFill="1" applyBorder="1" applyAlignment="1">
      <alignment horizontal="center" vertical="center" wrapText="1"/>
    </xf>
    <xf numFmtId="166" fontId="42" fillId="2" borderId="17" xfId="3" applyNumberFormat="1" applyFont="1" applyFill="1" applyBorder="1" applyAlignment="1">
      <alignment vertical="center"/>
    </xf>
    <xf numFmtId="166" fontId="42" fillId="2" borderId="17" xfId="3" applyNumberFormat="1" applyFont="1" applyFill="1" applyBorder="1" applyAlignment="1">
      <alignment vertical="center" wrapText="1"/>
    </xf>
    <xf numFmtId="169" fontId="48" fillId="0" borderId="17" xfId="0" applyNumberFormat="1" applyFont="1" applyFill="1" applyBorder="1" applyAlignment="1">
      <alignment horizontal="center" vertical="center"/>
    </xf>
    <xf numFmtId="169" fontId="8" fillId="0" borderId="17" xfId="0" applyNumberFormat="1" applyFont="1" applyFill="1" applyBorder="1" applyAlignment="1">
      <alignment horizontal="left" vertical="center"/>
    </xf>
    <xf numFmtId="169" fontId="48" fillId="0" borderId="17" xfId="0" applyNumberFormat="1" applyFont="1" applyFill="1" applyBorder="1" applyAlignment="1">
      <alignment horizontal="center" vertical="center" wrapText="1"/>
    </xf>
    <xf numFmtId="0" fontId="53" fillId="2" borderId="17" xfId="0" applyFont="1" applyFill="1" applyBorder="1" applyAlignment="1">
      <alignment horizontal="left" vertical="top" wrapText="1"/>
    </xf>
    <xf numFmtId="171" fontId="12" fillId="2" borderId="0" xfId="0" applyNumberFormat="1" applyFont="1" applyFill="1"/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top"/>
    </xf>
    <xf numFmtId="0" fontId="12" fillId="2" borderId="17" xfId="0" applyFont="1" applyFill="1" applyBorder="1"/>
    <xf numFmtId="0" fontId="12" fillId="2" borderId="17" xfId="0" applyFont="1" applyFill="1" applyBorder="1" applyAlignment="1">
      <alignment horizontal="right" vertical="top" wrapText="1"/>
    </xf>
    <xf numFmtId="0" fontId="14" fillId="2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top"/>
    </xf>
    <xf numFmtId="0" fontId="12" fillId="2" borderId="17" xfId="0" applyFont="1" applyFill="1" applyBorder="1" applyAlignment="1">
      <alignment horizontal="right"/>
    </xf>
    <xf numFmtId="170" fontId="17" fillId="2" borderId="0" xfId="3" applyNumberFormat="1" applyFont="1" applyFill="1" applyBorder="1" applyAlignment="1">
      <alignment horizontal="left" vertical="top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center" vertical="top" wrapText="1"/>
    </xf>
    <xf numFmtId="43" fontId="11" fillId="0" borderId="0" xfId="0" applyNumberFormat="1" applyFont="1"/>
    <xf numFmtId="166" fontId="12" fillId="2" borderId="17" xfId="3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top"/>
    </xf>
    <xf numFmtId="0" fontId="50" fillId="2" borderId="0" xfId="0" applyFont="1" applyFill="1"/>
    <xf numFmtId="166" fontId="7" fillId="0" borderId="0" xfId="0" applyNumberFormat="1" applyFont="1" applyFill="1" applyBorder="1" applyAlignment="1">
      <alignment horizontal="left" vertical="top"/>
    </xf>
    <xf numFmtId="166" fontId="11" fillId="0" borderId="0" xfId="0" applyNumberFormat="1" applyFont="1"/>
    <xf numFmtId="170" fontId="12" fillId="2" borderId="17" xfId="3" applyNumberFormat="1" applyFont="1" applyFill="1" applyBorder="1" applyAlignment="1">
      <alignment horizontal="right" vertical="top" wrapText="1"/>
    </xf>
    <xf numFmtId="166" fontId="42" fillId="2" borderId="17" xfId="0" applyNumberFormat="1" applyFont="1" applyFill="1" applyBorder="1" applyAlignment="1">
      <alignment horizontal="right" wrapText="1"/>
    </xf>
    <xf numFmtId="0" fontId="42" fillId="2" borderId="17" xfId="0" applyFont="1" applyFill="1" applyBorder="1" applyAlignment="1">
      <alignment horizontal="center" vertical="center"/>
    </xf>
    <xf numFmtId="172" fontId="40" fillId="2" borderId="0" xfId="3" applyNumberFormat="1" applyFont="1" applyFill="1" applyBorder="1" applyAlignment="1">
      <alignment horizontal="left" vertical="top"/>
    </xf>
    <xf numFmtId="43" fontId="40" fillId="2" borderId="0" xfId="0" applyNumberFormat="1" applyFont="1" applyFill="1" applyBorder="1" applyAlignment="1">
      <alignment horizontal="left" vertical="top"/>
    </xf>
    <xf numFmtId="173" fontId="42" fillId="2" borderId="17" xfId="0" applyNumberFormat="1" applyFont="1" applyFill="1" applyBorder="1" applyAlignment="1">
      <alignment horizontal="center" vertical="center" wrapText="1"/>
    </xf>
    <xf numFmtId="0" fontId="54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center" vertical="top" wrapText="1"/>
    </xf>
    <xf numFmtId="174" fontId="7" fillId="2" borderId="0" xfId="0" applyNumberFormat="1" applyFont="1" applyFill="1" applyBorder="1" applyAlignment="1">
      <alignment horizontal="left" vertical="top"/>
    </xf>
    <xf numFmtId="166" fontId="42" fillId="2" borderId="18" xfId="0" applyNumberFormat="1" applyFont="1" applyFill="1" applyBorder="1" applyAlignment="1">
      <alignment horizontal="center" vertical="center" wrapText="1"/>
    </xf>
    <xf numFmtId="164" fontId="40" fillId="2" borderId="0" xfId="3" applyFont="1" applyFill="1" applyBorder="1" applyAlignment="1">
      <alignment horizontal="left" vertical="top"/>
    </xf>
    <xf numFmtId="49" fontId="42" fillId="2" borderId="17" xfId="0" applyNumberFormat="1" applyFont="1" applyFill="1" applyBorder="1" applyAlignment="1">
      <alignment horizontal="right" vertical="center" wrapText="1"/>
    </xf>
    <xf numFmtId="49" fontId="42" fillId="2" borderId="17" xfId="0" applyNumberFormat="1" applyFont="1" applyFill="1" applyBorder="1" applyAlignment="1">
      <alignment horizontal="right" vertical="center"/>
    </xf>
    <xf numFmtId="0" fontId="50" fillId="2" borderId="17" xfId="0" applyFont="1" applyFill="1" applyBorder="1"/>
    <xf numFmtId="0" fontId="42" fillId="2" borderId="17" xfId="0" applyFont="1" applyFill="1" applyBorder="1"/>
    <xf numFmtId="0" fontId="11" fillId="0" borderId="0" xfId="93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4" xfId="0" applyFont="1" applyFill="1" applyBorder="1" applyAlignment="1">
      <alignment horizontal="center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8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 wrapText="1"/>
    </xf>
    <xf numFmtId="166" fontId="44" fillId="2" borderId="19" xfId="0" applyNumberFormat="1" applyFont="1" applyFill="1" applyBorder="1" applyAlignment="1">
      <alignment horizontal="center" vertical="center"/>
    </xf>
    <xf numFmtId="166" fontId="44" fillId="2" borderId="3" xfId="0" applyNumberFormat="1" applyFont="1" applyFill="1" applyBorder="1" applyAlignment="1">
      <alignment horizontal="center" vertical="center"/>
    </xf>
    <xf numFmtId="166" fontId="44" fillId="2" borderId="4" xfId="0" applyNumberFormat="1" applyFont="1" applyFill="1" applyBorder="1" applyAlignment="1">
      <alignment horizontal="center" vertical="center"/>
    </xf>
    <xf numFmtId="0" fontId="48" fillId="2" borderId="17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1" fontId="48" fillId="2" borderId="17" xfId="0" applyNumberFormat="1" applyFont="1" applyFill="1" applyBorder="1" applyAlignment="1">
      <alignment horizontal="center" vertical="top" shrinkToFit="1"/>
    </xf>
    <xf numFmtId="0" fontId="11" fillId="2" borderId="17" xfId="0" applyFont="1" applyFill="1" applyBorder="1" applyAlignment="1">
      <alignment horizontal="center"/>
    </xf>
    <xf numFmtId="166" fontId="44" fillId="2" borderId="19" xfId="0" applyNumberFormat="1" applyFont="1" applyFill="1" applyBorder="1" applyAlignment="1">
      <alignment horizontal="right" vertical="center"/>
    </xf>
    <xf numFmtId="166" fontId="44" fillId="2" borderId="3" xfId="0" applyNumberFormat="1" applyFont="1" applyFill="1" applyBorder="1" applyAlignment="1">
      <alignment horizontal="right" vertical="center"/>
    </xf>
    <xf numFmtId="166" fontId="44" fillId="2" borderId="4" xfId="0" applyNumberFormat="1" applyFont="1" applyFill="1" applyBorder="1" applyAlignment="1">
      <alignment horizontal="right" vertical="center"/>
    </xf>
    <xf numFmtId="166" fontId="42" fillId="2" borderId="15" xfId="0" applyNumberFormat="1" applyFont="1" applyFill="1" applyBorder="1" applyAlignment="1">
      <alignment horizontal="center" vertical="center" wrapText="1"/>
    </xf>
    <xf numFmtId="166" fontId="42" fillId="2" borderId="18" xfId="0" applyNumberFormat="1" applyFont="1" applyFill="1" applyBorder="1" applyAlignment="1">
      <alignment horizontal="center" vertical="center" wrapText="1"/>
    </xf>
    <xf numFmtId="166" fontId="42" fillId="2" borderId="16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top" wrapText="1"/>
    </xf>
    <xf numFmtId="0" fontId="42" fillId="2" borderId="19" xfId="0" applyFont="1" applyFill="1" applyBorder="1" applyAlignment="1">
      <alignment horizontal="center" vertical="top" wrapText="1"/>
    </xf>
    <xf numFmtId="0" fontId="42" fillId="2" borderId="3" xfId="0" applyFont="1" applyFill="1" applyBorder="1" applyAlignment="1">
      <alignment horizontal="center" vertical="top" wrapText="1"/>
    </xf>
    <xf numFmtId="0" fontId="42" fillId="2" borderId="4" xfId="0" applyFont="1" applyFill="1" applyBorder="1" applyAlignment="1">
      <alignment horizontal="center" vertical="top" wrapText="1"/>
    </xf>
    <xf numFmtId="49" fontId="44" fillId="2" borderId="20" xfId="0" applyNumberFormat="1" applyFont="1" applyFill="1" applyBorder="1" applyAlignment="1">
      <alignment horizontal="center" vertical="center" wrapText="1"/>
    </xf>
    <xf numFmtId="49" fontId="44" fillId="2" borderId="21" xfId="0" applyNumberFormat="1" applyFont="1" applyFill="1" applyBorder="1" applyAlignment="1">
      <alignment horizontal="center" vertical="center" wrapText="1"/>
    </xf>
    <xf numFmtId="49" fontId="44" fillId="2" borderId="22" xfId="0" applyNumberFormat="1" applyFont="1" applyFill="1" applyBorder="1" applyAlignment="1">
      <alignment horizontal="center" vertical="center" wrapText="1"/>
    </xf>
    <xf numFmtId="49" fontId="44" fillId="2" borderId="23" xfId="0" applyNumberFormat="1" applyFont="1" applyFill="1" applyBorder="1" applyAlignment="1">
      <alignment horizontal="center" vertical="center" wrapText="1"/>
    </xf>
    <xf numFmtId="49" fontId="44" fillId="2" borderId="25" xfId="0" applyNumberFormat="1" applyFont="1" applyFill="1" applyBorder="1" applyAlignment="1">
      <alignment horizontal="center" vertical="center" wrapText="1"/>
    </xf>
    <xf numFmtId="49" fontId="44" fillId="2" borderId="26" xfId="0" applyNumberFormat="1" applyFont="1" applyFill="1" applyBorder="1" applyAlignment="1">
      <alignment horizontal="center" vertical="center" wrapText="1"/>
    </xf>
    <xf numFmtId="0" fontId="44" fillId="2" borderId="19" xfId="0" applyNumberFormat="1" applyFont="1" applyFill="1" applyBorder="1" applyAlignment="1">
      <alignment horizontal="center" vertical="center" wrapText="1"/>
    </xf>
    <xf numFmtId="0" fontId="44" fillId="2" borderId="3" xfId="0" applyNumberFormat="1" applyFont="1" applyFill="1" applyBorder="1" applyAlignment="1">
      <alignment horizontal="center" vertical="center" wrapText="1"/>
    </xf>
    <xf numFmtId="0" fontId="44" fillId="2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4" fillId="2" borderId="19" xfId="0" applyNumberFormat="1" applyFont="1" applyFill="1" applyBorder="1" applyAlignment="1">
      <alignment horizontal="center" vertical="center" wrapText="1"/>
    </xf>
    <xf numFmtId="169" fontId="44" fillId="2" borderId="3" xfId="0" applyNumberFormat="1" applyFont="1" applyFill="1" applyBorder="1" applyAlignment="1">
      <alignment horizontal="center" vertical="center" wrapText="1"/>
    </xf>
    <xf numFmtId="169" fontId="44" fillId="2" borderId="4" xfId="0" applyNumberFormat="1" applyFont="1" applyFill="1" applyBorder="1" applyAlignment="1">
      <alignment horizontal="center" vertical="center" wrapText="1"/>
    </xf>
    <xf numFmtId="169" fontId="42" fillId="2" borderId="20" xfId="0" applyNumberFormat="1" applyFont="1" applyFill="1" applyBorder="1" applyAlignment="1">
      <alignment horizontal="center" vertical="center" wrapText="1"/>
    </xf>
    <xf numFmtId="169" fontId="42" fillId="2" borderId="24" xfId="0" applyNumberFormat="1" applyFont="1" applyFill="1" applyBorder="1" applyAlignment="1">
      <alignment horizontal="center" vertical="center" wrapText="1"/>
    </xf>
    <xf numFmtId="169" fontId="42" fillId="2" borderId="21" xfId="0" applyNumberFormat="1" applyFont="1" applyFill="1" applyBorder="1" applyAlignment="1">
      <alignment horizontal="center" vertical="center" wrapText="1"/>
    </xf>
    <xf numFmtId="169" fontId="44" fillId="2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center" wrapText="1"/>
    </xf>
    <xf numFmtId="0" fontId="42" fillId="2" borderId="18" xfId="0" applyFont="1" applyFill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13" fillId="2" borderId="17" xfId="0" applyFont="1" applyFill="1" applyBorder="1" applyAlignment="1">
      <alignment horizontal="left"/>
    </xf>
    <xf numFmtId="0" fontId="11" fillId="2" borderId="0" xfId="0" applyFont="1" applyFill="1" applyAlignment="1">
      <alignment horizontal="center"/>
    </xf>
    <xf numFmtId="0" fontId="12" fillId="2" borderId="15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horizontal="left" vertical="center" wrapText="1"/>
    </xf>
    <xf numFmtId="0" fontId="12" fillId="2" borderId="18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left" vertical="top" wrapText="1"/>
    </xf>
    <xf numFmtId="0" fontId="12" fillId="2" borderId="16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 wrapText="1"/>
    </xf>
    <xf numFmtId="0" fontId="13" fillId="2" borderId="5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left" vertical="center"/>
    </xf>
    <xf numFmtId="0" fontId="42" fillId="2" borderId="15" xfId="0" applyFont="1" applyFill="1" applyBorder="1" applyAlignment="1">
      <alignment horizontal="center" vertical="center"/>
    </xf>
    <xf numFmtId="0" fontId="42" fillId="2" borderId="16" xfId="0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</cellXfs>
  <cellStyles count="95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15 2 2" xfId="93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5 2 9" xfId="94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I16" sqref="I16"/>
    </sheetView>
  </sheetViews>
  <sheetFormatPr defaultRowHeight="17.25" x14ac:dyDescent="0.3"/>
  <cols>
    <col min="1" max="1" width="63.33203125" style="117" customWidth="1"/>
    <col min="2" max="2" width="41" style="117" customWidth="1"/>
    <col min="3" max="16384" width="9.33203125" style="117"/>
  </cols>
  <sheetData>
    <row r="1" spans="1:2" x14ac:dyDescent="0.3">
      <c r="A1" s="123"/>
      <c r="B1" s="124" t="s">
        <v>32</v>
      </c>
    </row>
    <row r="2" spans="1:2" x14ac:dyDescent="0.3">
      <c r="A2" s="123"/>
      <c r="B2" s="124"/>
    </row>
    <row r="3" spans="1:2" ht="69.75" customHeight="1" x14ac:dyDescent="0.3">
      <c r="A3" s="184" t="s">
        <v>158</v>
      </c>
      <c r="B3" s="184"/>
    </row>
    <row r="4" spans="1:2" x14ac:dyDescent="0.3">
      <c r="B4" s="118" t="s">
        <v>105</v>
      </c>
    </row>
    <row r="5" spans="1:2" ht="86.25" x14ac:dyDescent="0.3">
      <c r="A5" s="119"/>
      <c r="B5" s="120" t="s">
        <v>93</v>
      </c>
    </row>
    <row r="6" spans="1:2" x14ac:dyDescent="0.3">
      <c r="A6" s="121" t="s">
        <v>94</v>
      </c>
      <c r="B6" s="122">
        <f>'Հավելված 2'!D6</f>
        <v>214956.2</v>
      </c>
    </row>
    <row r="7" spans="1:2" ht="18.75" customHeight="1" x14ac:dyDescent="0.3">
      <c r="A7" s="121" t="s">
        <v>95</v>
      </c>
      <c r="B7" s="122">
        <f>'Հավելված 5'!I7</f>
        <v>214956.2</v>
      </c>
    </row>
    <row r="8" spans="1:2" x14ac:dyDescent="0.3">
      <c r="A8" s="121" t="s">
        <v>96</v>
      </c>
      <c r="B8" s="122">
        <f>+B7-B6</f>
        <v>0</v>
      </c>
    </row>
  </sheetData>
  <mergeCells count="1">
    <mergeCell ref="A3:B3"/>
  </mergeCells>
  <pageMargins left="0.7" right="0.7" top="0.75" bottom="0.54" header="0.3" footer="0.3"/>
  <pageSetup firstPageNumber="2" orientation="landscape" useFirstPageNumber="1" verticalDpi="12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13" sqref="D13"/>
    </sheetView>
  </sheetViews>
  <sheetFormatPr defaultRowHeight="13.5" x14ac:dyDescent="0.2"/>
  <cols>
    <col min="1" max="1" width="33.83203125" style="2" customWidth="1"/>
    <col min="2" max="2" width="18.83203125" style="2" customWidth="1"/>
    <col min="3" max="3" width="18.1640625" style="2" customWidth="1"/>
    <col min="4" max="4" width="23.5" style="2" customWidth="1"/>
    <col min="5" max="5" width="24" style="2" customWidth="1"/>
    <col min="6" max="16384" width="9.33203125" style="2"/>
  </cols>
  <sheetData>
    <row r="1" spans="1:5" ht="48.75" customHeight="1" x14ac:dyDescent="0.2">
      <c r="D1" s="124" t="s">
        <v>25</v>
      </c>
    </row>
    <row r="2" spans="1:5" ht="94.5" customHeight="1" x14ac:dyDescent="0.2">
      <c r="A2" s="184" t="s">
        <v>157</v>
      </c>
      <c r="B2" s="185"/>
      <c r="C2" s="185"/>
      <c r="D2" s="185"/>
      <c r="E2" s="127"/>
    </row>
    <row r="3" spans="1:5" ht="17.25" x14ac:dyDescent="0.3">
      <c r="D3" s="118" t="s">
        <v>105</v>
      </c>
    </row>
    <row r="4" spans="1:5" ht="39" customHeight="1" x14ac:dyDescent="0.2">
      <c r="A4" s="186" t="s">
        <v>98</v>
      </c>
      <c r="B4" s="188" t="s">
        <v>104</v>
      </c>
      <c r="C4" s="189"/>
      <c r="D4" s="190"/>
    </row>
    <row r="5" spans="1:5" ht="51" customHeight="1" x14ac:dyDescent="0.2">
      <c r="A5" s="187"/>
      <c r="B5" s="128" t="s">
        <v>99</v>
      </c>
      <c r="C5" s="128" t="s">
        <v>100</v>
      </c>
      <c r="D5" s="128" t="s">
        <v>101</v>
      </c>
    </row>
    <row r="6" spans="1:5" ht="18" customHeight="1" x14ac:dyDescent="0.2">
      <c r="A6" s="129" t="s">
        <v>70</v>
      </c>
      <c r="B6" s="144">
        <f t="shared" ref="B6:D6" si="0">B8</f>
        <v>153100.5</v>
      </c>
      <c r="C6" s="144">
        <f t="shared" si="0"/>
        <v>153497.89999999997</v>
      </c>
      <c r="D6" s="144">
        <f t="shared" si="0"/>
        <v>214956.2</v>
      </c>
    </row>
    <row r="7" spans="1:5" ht="17.25" x14ac:dyDescent="0.2">
      <c r="A7" s="130" t="s">
        <v>102</v>
      </c>
      <c r="B7" s="145"/>
      <c r="C7" s="145"/>
      <c r="D7" s="145"/>
    </row>
    <row r="8" spans="1:5" ht="45" customHeight="1" x14ac:dyDescent="0.2">
      <c r="A8" s="129" t="s">
        <v>103</v>
      </c>
      <c r="B8" s="146">
        <f>'Հավելված 5'!G7</f>
        <v>153100.5</v>
      </c>
      <c r="C8" s="146">
        <f>'Հավելված 5'!H7</f>
        <v>153497.89999999997</v>
      </c>
      <c r="D8" s="146">
        <f>'Հավելված 5'!I7</f>
        <v>214956.2</v>
      </c>
    </row>
  </sheetData>
  <mergeCells count="3">
    <mergeCell ref="A2:D2"/>
    <mergeCell ref="A4:A5"/>
    <mergeCell ref="B4:D4"/>
  </mergeCells>
  <pageMargins left="0.71" right="0.39" top="0.48" bottom="0.64" header="0.3" footer="0.3"/>
  <pageSetup firstPageNumber="3" orientation="landscape" useFirstPageNumber="1" verticalDpi="120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zoomScaleNormal="100" workbookViewId="0">
      <selection activeCell="D27" sqref="D27:D32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22.6640625" style="10" customWidth="1"/>
    <col min="5" max="5" width="18.33203125" style="10" customWidth="1"/>
    <col min="6" max="6" width="18.1640625" style="10" customWidth="1"/>
    <col min="7" max="8" width="9.33203125" style="1"/>
    <col min="9" max="9" width="20.33203125" style="1" customWidth="1"/>
    <col min="10" max="16384" width="9.33203125" style="1"/>
  </cols>
  <sheetData>
    <row r="1" spans="1:43" x14ac:dyDescent="0.3">
      <c r="A1" s="9"/>
      <c r="B1" s="9"/>
      <c r="C1" s="9"/>
      <c r="D1" s="74"/>
      <c r="E1" s="74"/>
      <c r="F1" s="22" t="s">
        <v>26</v>
      </c>
      <c r="G1" s="33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</row>
    <row r="2" spans="1:43" ht="91.5" customHeight="1" x14ac:dyDescent="0.3">
      <c r="A2" s="195" t="s">
        <v>155</v>
      </c>
      <c r="B2" s="195"/>
      <c r="C2" s="195"/>
      <c r="D2" s="195"/>
      <c r="E2" s="195"/>
      <c r="F2" s="195"/>
      <c r="G2" s="3"/>
      <c r="H2" s="31"/>
    </row>
    <row r="3" spans="1:43" x14ac:dyDescent="0.3">
      <c r="A3" s="9"/>
      <c r="B3" s="72"/>
      <c r="C3" s="72"/>
      <c r="D3" s="75"/>
      <c r="E3" s="75"/>
      <c r="F3" s="76" t="s">
        <v>105</v>
      </c>
      <c r="G3" s="31"/>
      <c r="H3" s="31"/>
    </row>
    <row r="4" spans="1:43" ht="85.5" customHeight="1" x14ac:dyDescent="0.3">
      <c r="A4" s="196" t="s">
        <v>0</v>
      </c>
      <c r="B4" s="196"/>
      <c r="C4" s="197" t="s">
        <v>27</v>
      </c>
      <c r="D4" s="203" t="s">
        <v>33</v>
      </c>
      <c r="E4" s="204"/>
      <c r="F4" s="205"/>
    </row>
    <row r="5" spans="1:43" ht="48.75" customHeight="1" x14ac:dyDescent="0.3">
      <c r="A5" s="77" t="s">
        <v>35</v>
      </c>
      <c r="B5" s="77" t="s">
        <v>36</v>
      </c>
      <c r="C5" s="197"/>
      <c r="D5" s="78" t="s">
        <v>63</v>
      </c>
      <c r="E5" s="78" t="s">
        <v>64</v>
      </c>
      <c r="F5" s="78" t="s">
        <v>34</v>
      </c>
    </row>
    <row r="6" spans="1:43" s="5" customFormat="1" ht="25.5" customHeight="1" x14ac:dyDescent="0.3">
      <c r="A6" s="79"/>
      <c r="B6" s="80"/>
      <c r="C6" s="81" t="s">
        <v>28</v>
      </c>
      <c r="D6" s="82">
        <f t="shared" ref="D6:F6" si="0">D7</f>
        <v>153100.5</v>
      </c>
      <c r="E6" s="82">
        <f t="shared" si="0"/>
        <v>153497.89999999997</v>
      </c>
      <c r="F6" s="82">
        <f t="shared" si="0"/>
        <v>214956.2</v>
      </c>
      <c r="H6" s="167"/>
      <c r="I6" s="167"/>
      <c r="J6" s="167"/>
    </row>
    <row r="7" spans="1:43" s="5" customFormat="1" x14ac:dyDescent="0.3">
      <c r="A7" s="199"/>
      <c r="B7" s="199"/>
      <c r="C7" s="41" t="s">
        <v>1</v>
      </c>
      <c r="D7" s="70">
        <f t="shared" ref="D7:F7" si="1">D8</f>
        <v>153100.5</v>
      </c>
      <c r="E7" s="70">
        <f t="shared" si="1"/>
        <v>153497.89999999997</v>
      </c>
      <c r="F7" s="70">
        <f t="shared" si="1"/>
        <v>214956.2</v>
      </c>
      <c r="I7" s="162"/>
    </row>
    <row r="8" spans="1:43" x14ac:dyDescent="0.3">
      <c r="A8" s="198">
        <v>1023</v>
      </c>
      <c r="B8" s="198"/>
      <c r="C8" s="35" t="s">
        <v>37</v>
      </c>
      <c r="D8" s="200">
        <f>D15+D21+D27+D33</f>
        <v>153100.5</v>
      </c>
      <c r="E8" s="200">
        <f t="shared" ref="E8:F8" si="2">E15+E21+E27+E33</f>
        <v>153497.89999999997</v>
      </c>
      <c r="F8" s="200">
        <f t="shared" si="2"/>
        <v>214956.2</v>
      </c>
      <c r="I8" s="162"/>
    </row>
    <row r="9" spans="1:43" x14ac:dyDescent="0.3">
      <c r="A9" s="198"/>
      <c r="B9" s="198"/>
      <c r="C9" s="35" t="s">
        <v>2</v>
      </c>
      <c r="D9" s="201"/>
      <c r="E9" s="201"/>
      <c r="F9" s="201"/>
      <c r="I9" s="162"/>
    </row>
    <row r="10" spans="1:43" x14ac:dyDescent="0.3">
      <c r="A10" s="198"/>
      <c r="B10" s="198"/>
      <c r="C10" s="35" t="s">
        <v>38</v>
      </c>
      <c r="D10" s="201"/>
      <c r="E10" s="201"/>
      <c r="F10" s="201"/>
      <c r="I10" s="162"/>
    </row>
    <row r="11" spans="1:43" ht="71.25" customHeight="1" x14ac:dyDescent="0.3">
      <c r="A11" s="198"/>
      <c r="B11" s="198"/>
      <c r="C11" s="16" t="s">
        <v>29</v>
      </c>
      <c r="D11" s="201"/>
      <c r="E11" s="201"/>
      <c r="F11" s="201"/>
      <c r="I11" s="162"/>
    </row>
    <row r="12" spans="1:43" x14ac:dyDescent="0.3">
      <c r="A12" s="198"/>
      <c r="B12" s="198"/>
      <c r="C12" s="35" t="s">
        <v>39</v>
      </c>
      <c r="D12" s="201"/>
      <c r="E12" s="201"/>
      <c r="F12" s="201"/>
      <c r="I12" s="162"/>
    </row>
    <row r="13" spans="1:43" ht="51.75" x14ac:dyDescent="0.3">
      <c r="A13" s="198"/>
      <c r="B13" s="198"/>
      <c r="C13" s="16" t="s">
        <v>30</v>
      </c>
      <c r="D13" s="202"/>
      <c r="E13" s="202"/>
      <c r="F13" s="202"/>
      <c r="I13" s="162"/>
    </row>
    <row r="14" spans="1:43" x14ac:dyDescent="0.3">
      <c r="A14" s="206" t="s">
        <v>31</v>
      </c>
      <c r="B14" s="206"/>
      <c r="C14" s="206"/>
      <c r="D14" s="206"/>
      <c r="E14" s="206"/>
      <c r="F14" s="206"/>
      <c r="I14" s="162"/>
    </row>
    <row r="15" spans="1:43" x14ac:dyDescent="0.3">
      <c r="A15" s="132"/>
      <c r="B15" s="49" t="s">
        <v>128</v>
      </c>
      <c r="C15" s="15" t="s">
        <v>110</v>
      </c>
      <c r="D15" s="200">
        <f>'Հավելված 5'!G18</f>
        <v>-36000</v>
      </c>
      <c r="E15" s="200">
        <f>'Հավելված 5'!H18</f>
        <v>-69000</v>
      </c>
      <c r="F15" s="200">
        <f>'Հավելված 5'!I18</f>
        <v>-100000</v>
      </c>
      <c r="I15" s="162"/>
    </row>
    <row r="16" spans="1:43" x14ac:dyDescent="0.3">
      <c r="A16" s="207"/>
      <c r="B16" s="194"/>
      <c r="C16" s="136" t="s">
        <v>129</v>
      </c>
      <c r="D16" s="201"/>
      <c r="E16" s="201"/>
      <c r="F16" s="201"/>
      <c r="I16" s="162"/>
    </row>
    <row r="17" spans="1:9" x14ac:dyDescent="0.3">
      <c r="A17" s="208"/>
      <c r="B17" s="194"/>
      <c r="C17" s="136" t="s">
        <v>40</v>
      </c>
      <c r="D17" s="201"/>
      <c r="E17" s="201"/>
      <c r="F17" s="201"/>
      <c r="I17" s="162"/>
    </row>
    <row r="18" spans="1:9" ht="86.25" x14ac:dyDescent="0.3">
      <c r="A18" s="208"/>
      <c r="B18" s="194"/>
      <c r="C18" s="136" t="s">
        <v>131</v>
      </c>
      <c r="D18" s="201"/>
      <c r="E18" s="201"/>
      <c r="F18" s="201"/>
      <c r="I18" s="162"/>
    </row>
    <row r="19" spans="1:9" x14ac:dyDescent="0.3">
      <c r="A19" s="208"/>
      <c r="B19" s="194"/>
      <c r="C19" s="136" t="s">
        <v>48</v>
      </c>
      <c r="D19" s="201"/>
      <c r="E19" s="201"/>
      <c r="F19" s="201"/>
      <c r="I19" s="162"/>
    </row>
    <row r="20" spans="1:9" x14ac:dyDescent="0.3">
      <c r="A20" s="209"/>
      <c r="B20" s="194"/>
      <c r="C20" s="136" t="s">
        <v>132</v>
      </c>
      <c r="D20" s="202"/>
      <c r="E20" s="202"/>
      <c r="F20" s="202"/>
      <c r="I20" s="162"/>
    </row>
    <row r="21" spans="1:9" s="9" customFormat="1" x14ac:dyDescent="0.3">
      <c r="A21" s="48"/>
      <c r="B21" s="49">
        <v>31001</v>
      </c>
      <c r="C21" s="50" t="s">
        <v>10</v>
      </c>
      <c r="D21" s="200">
        <f>'Հավելված 5'!G27</f>
        <v>248000</v>
      </c>
      <c r="E21" s="200">
        <f>'Հավելված 5'!H27</f>
        <v>342000</v>
      </c>
      <c r="F21" s="200">
        <f>'Հավելված 5'!I27</f>
        <v>1065500</v>
      </c>
      <c r="I21" s="162"/>
    </row>
    <row r="22" spans="1:9" s="9" customFormat="1" ht="34.5" x14ac:dyDescent="0.3">
      <c r="A22" s="194"/>
      <c r="B22" s="194"/>
      <c r="C22" s="51" t="s">
        <v>47</v>
      </c>
      <c r="D22" s="201"/>
      <c r="E22" s="201"/>
      <c r="F22" s="201"/>
      <c r="I22" s="162"/>
    </row>
    <row r="23" spans="1:9" s="9" customFormat="1" x14ac:dyDescent="0.3">
      <c r="A23" s="194"/>
      <c r="B23" s="194"/>
      <c r="C23" s="51" t="s">
        <v>40</v>
      </c>
      <c r="D23" s="201"/>
      <c r="E23" s="201"/>
      <c r="F23" s="201"/>
      <c r="I23" s="162"/>
    </row>
    <row r="24" spans="1:9" s="9" customFormat="1" ht="34.5" x14ac:dyDescent="0.3">
      <c r="A24" s="194"/>
      <c r="B24" s="194"/>
      <c r="C24" s="51" t="s">
        <v>47</v>
      </c>
      <c r="D24" s="201"/>
      <c r="E24" s="201"/>
      <c r="F24" s="201"/>
      <c r="I24" s="162"/>
    </row>
    <row r="25" spans="1:9" s="9" customFormat="1" x14ac:dyDescent="0.3">
      <c r="A25" s="194"/>
      <c r="B25" s="194"/>
      <c r="C25" s="51" t="s">
        <v>48</v>
      </c>
      <c r="D25" s="201"/>
      <c r="E25" s="201"/>
      <c r="F25" s="201"/>
      <c r="I25" s="162"/>
    </row>
    <row r="26" spans="1:9" s="9" customFormat="1" ht="39" customHeight="1" x14ac:dyDescent="0.3">
      <c r="A26" s="194"/>
      <c r="B26" s="194"/>
      <c r="C26" s="51" t="s">
        <v>49</v>
      </c>
      <c r="D26" s="202"/>
      <c r="E26" s="202"/>
      <c r="F26" s="202"/>
      <c r="I26" s="162"/>
    </row>
    <row r="27" spans="1:9" x14ac:dyDescent="0.3">
      <c r="A27" s="48"/>
      <c r="B27" s="49">
        <v>31003</v>
      </c>
      <c r="C27" s="18" t="s">
        <v>110</v>
      </c>
      <c r="D27" s="191">
        <f>'Հավելված 5'!G38</f>
        <v>4388.1000000000004</v>
      </c>
      <c r="E27" s="191">
        <f>'Հավելված 5'!H38</f>
        <v>4388.1000000000004</v>
      </c>
      <c r="F27" s="191">
        <f>'Հավելված 5'!I38</f>
        <v>-577393.5</v>
      </c>
      <c r="I27" s="162"/>
    </row>
    <row r="28" spans="1:9" ht="34.5" x14ac:dyDescent="0.3">
      <c r="A28" s="194"/>
      <c r="B28" s="194"/>
      <c r="C28" s="18" t="s">
        <v>111</v>
      </c>
      <c r="D28" s="192"/>
      <c r="E28" s="192"/>
      <c r="F28" s="192"/>
      <c r="I28" s="162"/>
    </row>
    <row r="29" spans="1:9" x14ac:dyDescent="0.3">
      <c r="A29" s="194"/>
      <c r="B29" s="194"/>
      <c r="C29" s="18" t="s">
        <v>40</v>
      </c>
      <c r="D29" s="192"/>
      <c r="E29" s="192"/>
      <c r="F29" s="192"/>
      <c r="I29" s="162"/>
    </row>
    <row r="30" spans="1:9" ht="51.75" x14ac:dyDescent="0.3">
      <c r="A30" s="194"/>
      <c r="B30" s="194"/>
      <c r="C30" s="16" t="s">
        <v>112</v>
      </c>
      <c r="D30" s="192"/>
      <c r="E30" s="192"/>
      <c r="F30" s="192"/>
      <c r="I30" s="162"/>
    </row>
    <row r="31" spans="1:9" x14ac:dyDescent="0.3">
      <c r="A31" s="194"/>
      <c r="B31" s="194"/>
      <c r="C31" s="18" t="s">
        <v>48</v>
      </c>
      <c r="D31" s="192"/>
      <c r="E31" s="192"/>
      <c r="F31" s="192"/>
      <c r="I31" s="162"/>
    </row>
    <row r="32" spans="1:9" ht="34.5" x14ac:dyDescent="0.3">
      <c r="A32" s="194"/>
      <c r="B32" s="194"/>
      <c r="C32" s="14" t="s">
        <v>49</v>
      </c>
      <c r="D32" s="193"/>
      <c r="E32" s="193"/>
      <c r="F32" s="193"/>
      <c r="I32" s="162"/>
    </row>
    <row r="33" spans="1:9" x14ac:dyDescent="0.3">
      <c r="A33" s="48"/>
      <c r="B33" s="49">
        <v>31004</v>
      </c>
      <c r="C33" s="18" t="s">
        <v>110</v>
      </c>
      <c r="D33" s="191">
        <f>'Հավելված 5'!G49</f>
        <v>-63287.6</v>
      </c>
      <c r="E33" s="191">
        <f>'Հավելված 5'!H49</f>
        <v>-123890.20000000001</v>
      </c>
      <c r="F33" s="191">
        <f>'Հավելված 5'!I49</f>
        <v>-173150.3</v>
      </c>
      <c r="I33" s="162"/>
    </row>
    <row r="34" spans="1:9" ht="34.5" x14ac:dyDescent="0.3">
      <c r="A34" s="194"/>
      <c r="B34" s="194"/>
      <c r="C34" s="18" t="s">
        <v>113</v>
      </c>
      <c r="D34" s="192"/>
      <c r="E34" s="192"/>
      <c r="F34" s="192"/>
      <c r="I34" s="162"/>
    </row>
    <row r="35" spans="1:9" x14ac:dyDescent="0.3">
      <c r="A35" s="194"/>
      <c r="B35" s="194"/>
      <c r="C35" s="18" t="s">
        <v>40</v>
      </c>
      <c r="D35" s="192"/>
      <c r="E35" s="192"/>
      <c r="F35" s="192"/>
      <c r="I35" s="162"/>
    </row>
    <row r="36" spans="1:9" ht="51.75" x14ac:dyDescent="0.3">
      <c r="A36" s="194"/>
      <c r="B36" s="194"/>
      <c r="C36" s="16" t="s">
        <v>114</v>
      </c>
      <c r="D36" s="192"/>
      <c r="E36" s="192"/>
      <c r="F36" s="192"/>
      <c r="I36" s="162"/>
    </row>
    <row r="37" spans="1:9" x14ac:dyDescent="0.3">
      <c r="A37" s="194"/>
      <c r="B37" s="194"/>
      <c r="C37" s="18" t="s">
        <v>48</v>
      </c>
      <c r="D37" s="192"/>
      <c r="E37" s="192"/>
      <c r="F37" s="192"/>
      <c r="I37" s="162"/>
    </row>
    <row r="38" spans="1:9" ht="46.5" customHeight="1" x14ac:dyDescent="0.3">
      <c r="A38" s="194"/>
      <c r="B38" s="194"/>
      <c r="C38" s="14" t="s">
        <v>49</v>
      </c>
      <c r="D38" s="193"/>
      <c r="E38" s="193"/>
      <c r="F38" s="193"/>
      <c r="I38" s="162"/>
    </row>
  </sheetData>
  <mergeCells count="31">
    <mergeCell ref="D21:D26"/>
    <mergeCell ref="E21:E26"/>
    <mergeCell ref="F21:F26"/>
    <mergeCell ref="A14:F14"/>
    <mergeCell ref="D8:D13"/>
    <mergeCell ref="E8:E13"/>
    <mergeCell ref="D15:D20"/>
    <mergeCell ref="A22:A26"/>
    <mergeCell ref="B22:B26"/>
    <mergeCell ref="B16:B20"/>
    <mergeCell ref="A16:A20"/>
    <mergeCell ref="E15:E20"/>
    <mergeCell ref="F15:F20"/>
    <mergeCell ref="A2:F2"/>
    <mergeCell ref="A4:B4"/>
    <mergeCell ref="C4:C5"/>
    <mergeCell ref="A8:A13"/>
    <mergeCell ref="B8:B13"/>
    <mergeCell ref="A7:B7"/>
    <mergeCell ref="F8:F13"/>
    <mergeCell ref="D4:F4"/>
    <mergeCell ref="D27:D32"/>
    <mergeCell ref="E27:E32"/>
    <mergeCell ref="F27:F32"/>
    <mergeCell ref="A28:A32"/>
    <mergeCell ref="B28:B32"/>
    <mergeCell ref="D33:D38"/>
    <mergeCell ref="E33:E38"/>
    <mergeCell ref="F33:F38"/>
    <mergeCell ref="A34:A38"/>
    <mergeCell ref="B34:B38"/>
  </mergeCells>
  <pageMargins left="0.59055118110236204" right="0.27559055118110198" top="0.43307086614173201" bottom="0.43307086614173201" header="0.15748031496063" footer="0.15748031496063"/>
  <pageSetup scale="80" firstPageNumber="4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7" zoomScaleNormal="100" workbookViewId="0">
      <selection activeCell="E13" sqref="E13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4.1640625" style="1" customWidth="1"/>
    <col min="8" max="8" width="22.8320312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83"/>
      <c r="B1" s="83"/>
      <c r="C1" s="83"/>
      <c r="D1" s="83"/>
      <c r="E1" s="83"/>
      <c r="F1" s="83"/>
      <c r="G1" s="84"/>
      <c r="H1" s="22" t="s">
        <v>78</v>
      </c>
    </row>
    <row r="2" spans="1:11" ht="35.25" customHeight="1" x14ac:dyDescent="0.3">
      <c r="A2" s="195" t="s">
        <v>156</v>
      </c>
      <c r="B2" s="195"/>
      <c r="C2" s="195"/>
      <c r="D2" s="195"/>
      <c r="E2" s="195"/>
      <c r="F2" s="195"/>
      <c r="G2" s="195"/>
      <c r="H2" s="195"/>
    </row>
    <row r="3" spans="1:11" x14ac:dyDescent="0.3">
      <c r="A3" s="85"/>
      <c r="B3" s="85"/>
      <c r="C3" s="86"/>
      <c r="D3" s="87"/>
      <c r="E3" s="87"/>
      <c r="F3" s="87"/>
      <c r="G3" s="88"/>
      <c r="H3" s="89" t="s">
        <v>105</v>
      </c>
    </row>
    <row r="4" spans="1:11" ht="44.25" customHeight="1" x14ac:dyDescent="0.3">
      <c r="A4" s="210" t="s">
        <v>68</v>
      </c>
      <c r="B4" s="211"/>
      <c r="C4" s="216" t="s">
        <v>69</v>
      </c>
      <c r="D4" s="219" t="s">
        <v>33</v>
      </c>
      <c r="E4" s="220"/>
      <c r="F4" s="220"/>
      <c r="G4" s="220"/>
      <c r="H4" s="221"/>
    </row>
    <row r="5" spans="1:11" x14ac:dyDescent="0.3">
      <c r="A5" s="212"/>
      <c r="B5" s="213"/>
      <c r="C5" s="217"/>
      <c r="D5" s="222" t="s">
        <v>70</v>
      </c>
      <c r="E5" s="225" t="s">
        <v>3</v>
      </c>
      <c r="F5" s="226"/>
      <c r="G5" s="226"/>
      <c r="H5" s="227"/>
    </row>
    <row r="6" spans="1:11" x14ac:dyDescent="0.3">
      <c r="A6" s="214"/>
      <c r="B6" s="215"/>
      <c r="C6" s="217"/>
      <c r="D6" s="223"/>
      <c r="E6" s="228" t="s">
        <v>71</v>
      </c>
      <c r="F6" s="228" t="s">
        <v>72</v>
      </c>
      <c r="G6" s="228" t="s">
        <v>73</v>
      </c>
      <c r="H6" s="228" t="s">
        <v>74</v>
      </c>
    </row>
    <row r="7" spans="1:11" ht="105" customHeight="1" x14ac:dyDescent="0.3">
      <c r="A7" s="90" t="s">
        <v>35</v>
      </c>
      <c r="B7" s="90" t="s">
        <v>36</v>
      </c>
      <c r="C7" s="218"/>
      <c r="D7" s="224"/>
      <c r="E7" s="228"/>
      <c r="F7" s="228"/>
      <c r="G7" s="228"/>
      <c r="H7" s="228"/>
    </row>
    <row r="8" spans="1:11" s="5" customFormat="1" x14ac:dyDescent="0.3">
      <c r="A8" s="91"/>
      <c r="B8" s="91"/>
      <c r="C8" s="92" t="s">
        <v>28</v>
      </c>
      <c r="D8" s="93">
        <f>D10</f>
        <v>314956.2</v>
      </c>
      <c r="E8" s="93">
        <f t="shared" ref="E8:H8" si="0">E10</f>
        <v>-581781.6</v>
      </c>
      <c r="F8" s="93">
        <f t="shared" si="0"/>
        <v>-173150.3</v>
      </c>
      <c r="G8" s="93">
        <f t="shared" si="0"/>
        <v>4388.1000000000004</v>
      </c>
      <c r="H8" s="93">
        <f t="shared" si="0"/>
        <v>1065500</v>
      </c>
    </row>
    <row r="9" spans="1:11" x14ac:dyDescent="0.3">
      <c r="A9" s="90"/>
      <c r="B9" s="90"/>
      <c r="C9" s="94" t="s">
        <v>3</v>
      </c>
      <c r="D9" s="95"/>
      <c r="E9" s="95"/>
      <c r="F9" s="95"/>
      <c r="G9" s="95"/>
      <c r="H9" s="95"/>
    </row>
    <row r="10" spans="1:11" s="5" customFormat="1" ht="34.5" x14ac:dyDescent="0.3">
      <c r="A10" s="96"/>
      <c r="B10" s="97"/>
      <c r="C10" s="97" t="s">
        <v>75</v>
      </c>
      <c r="D10" s="93">
        <f>D12+D13+D16</f>
        <v>314956.2</v>
      </c>
      <c r="E10" s="93">
        <f>E12+E13+E16</f>
        <v>-581781.6</v>
      </c>
      <c r="F10" s="93">
        <f>F12+F13+F16</f>
        <v>-173150.3</v>
      </c>
      <c r="G10" s="93">
        <f>G12+G13+G16</f>
        <v>4388.1000000000004</v>
      </c>
      <c r="H10" s="93">
        <f>H12+H13+H16</f>
        <v>1065500</v>
      </c>
    </row>
    <row r="11" spans="1:11" x14ac:dyDescent="0.3">
      <c r="A11" s="73"/>
      <c r="B11" s="73"/>
      <c r="C11" s="73" t="s">
        <v>76</v>
      </c>
      <c r="D11" s="21"/>
      <c r="E11" s="21"/>
      <c r="F11" s="98"/>
      <c r="G11" s="98"/>
      <c r="H11" s="32"/>
    </row>
    <row r="12" spans="1:11" s="9" customFormat="1" ht="62.25" customHeight="1" x14ac:dyDescent="0.3">
      <c r="A12" s="73">
        <v>1023</v>
      </c>
      <c r="B12" s="73">
        <v>31001</v>
      </c>
      <c r="C12" s="35" t="s">
        <v>77</v>
      </c>
      <c r="D12" s="21">
        <f>E12+F12+G12+H12</f>
        <v>1065500</v>
      </c>
      <c r="E12" s="21"/>
      <c r="F12" s="21"/>
      <c r="G12" s="21"/>
      <c r="H12" s="21">
        <f>'Հավելված 6'!F10</f>
        <v>1065500</v>
      </c>
      <c r="K12" s="53"/>
    </row>
    <row r="13" spans="1:11" s="134" customFormat="1" ht="70.5" customHeight="1" x14ac:dyDescent="0.25">
      <c r="A13" s="73">
        <v>1023</v>
      </c>
      <c r="B13" s="73">
        <v>31003</v>
      </c>
      <c r="C13" s="35" t="s">
        <v>115</v>
      </c>
      <c r="D13" s="21">
        <f>SUM(D14:D15)</f>
        <v>-577393.5</v>
      </c>
      <c r="E13" s="21">
        <f>SUM(E14:E15)</f>
        <v>-581781.6</v>
      </c>
      <c r="F13" s="21">
        <f>SUM(F14:F15)</f>
        <v>0</v>
      </c>
      <c r="G13" s="21">
        <f>SUM(G14:G15)</f>
        <v>4388.1000000000004</v>
      </c>
      <c r="H13" s="21">
        <f>SUM(H14:H15)</f>
        <v>0</v>
      </c>
      <c r="K13" s="135"/>
    </row>
    <row r="14" spans="1:11" s="134" customFormat="1" ht="130.5" customHeight="1" x14ac:dyDescent="0.25">
      <c r="A14" s="73"/>
      <c r="B14" s="73"/>
      <c r="C14" s="35" t="s">
        <v>116</v>
      </c>
      <c r="D14" s="21">
        <f>E14+F14+G14+H14</f>
        <v>-581781.6</v>
      </c>
      <c r="E14" s="21">
        <f>'Հավելված 6'!F17</f>
        <v>-581781.6</v>
      </c>
      <c r="F14" s="21"/>
      <c r="G14" s="21"/>
      <c r="H14" s="21"/>
      <c r="K14" s="135"/>
    </row>
    <row r="15" spans="1:11" s="134" customFormat="1" ht="220.5" customHeight="1" x14ac:dyDescent="0.25">
      <c r="A15" s="73"/>
      <c r="B15" s="73"/>
      <c r="C15" s="35" t="s">
        <v>124</v>
      </c>
      <c r="D15" s="21">
        <f t="shared" ref="D15" si="1">E15+F15+G15+H15</f>
        <v>4388.1000000000004</v>
      </c>
      <c r="E15" s="21"/>
      <c r="F15" s="21"/>
      <c r="G15" s="21">
        <f>'Հավելված 6'!F18</f>
        <v>4388.1000000000004</v>
      </c>
      <c r="H15" s="21"/>
      <c r="K15" s="135"/>
    </row>
    <row r="16" spans="1:11" ht="59.25" customHeight="1" x14ac:dyDescent="0.3">
      <c r="A16" s="73">
        <v>1023</v>
      </c>
      <c r="B16" s="73">
        <v>31004</v>
      </c>
      <c r="C16" s="35" t="s">
        <v>117</v>
      </c>
      <c r="D16" s="21">
        <f>D17+D18</f>
        <v>-173150.3</v>
      </c>
      <c r="E16" s="21">
        <f t="shared" ref="E16:G16" si="2">E17+E18</f>
        <v>0</v>
      </c>
      <c r="F16" s="21">
        <f>F17+F18</f>
        <v>-173150.3</v>
      </c>
      <c r="G16" s="21">
        <f t="shared" si="2"/>
        <v>0</v>
      </c>
      <c r="H16" s="21">
        <f>H17+H18</f>
        <v>0</v>
      </c>
    </row>
    <row r="17" spans="1:8" ht="82.5" customHeight="1" x14ac:dyDescent="0.3">
      <c r="A17" s="73"/>
      <c r="B17" s="73"/>
      <c r="C17" s="35" t="s">
        <v>125</v>
      </c>
      <c r="D17" s="21">
        <f>E17+F17+G17+H17</f>
        <v>-90348.5</v>
      </c>
      <c r="E17" s="21"/>
      <c r="F17" s="21">
        <f>'Հավելված 6'!F23</f>
        <v>-90348.5</v>
      </c>
      <c r="G17" s="21"/>
      <c r="H17" s="21"/>
    </row>
    <row r="18" spans="1:8" ht="76.5" customHeight="1" x14ac:dyDescent="0.3">
      <c r="A18" s="73"/>
      <c r="B18" s="73"/>
      <c r="C18" s="35" t="s">
        <v>126</v>
      </c>
      <c r="D18" s="21">
        <f>E18+F18+G18+H18</f>
        <v>-82801.8</v>
      </c>
      <c r="E18" s="21"/>
      <c r="F18" s="21">
        <f>'Հավելված 6'!F24</f>
        <v>-82801.8</v>
      </c>
      <c r="G18" s="21"/>
      <c r="H18" s="21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5" bottom="0.53" header="0.31496062992126" footer="0.31496062992126"/>
  <pageSetup scale="75" firstPageNumber="6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37" zoomScaleNormal="100" zoomScaleSheetLayoutView="100" workbookViewId="0">
      <selection activeCell="H37" sqref="H37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8.1640625" style="2" customWidth="1"/>
    <col min="8" max="8" width="20.5" style="2" customWidth="1"/>
    <col min="9" max="9" width="19" style="2" customWidth="1"/>
    <col min="10" max="10" width="24.33203125" style="2" customWidth="1"/>
    <col min="11" max="11" width="19" style="2" customWidth="1"/>
    <col min="12" max="12" width="23.1640625" style="2" customWidth="1"/>
    <col min="13" max="13" width="19.83203125" style="2" customWidth="1"/>
    <col min="14" max="14" width="16.1640625" style="2" bestFit="1" customWidth="1"/>
    <col min="15" max="15" width="17.83203125" style="2" bestFit="1" customWidth="1"/>
    <col min="16" max="16384" width="9.33203125" style="2"/>
  </cols>
  <sheetData>
    <row r="1" spans="1:12" ht="16.5" customHeight="1" x14ac:dyDescent="0.2">
      <c r="I1" s="4" t="s">
        <v>83</v>
      </c>
    </row>
    <row r="2" spans="1:12" ht="41.25" customHeight="1" x14ac:dyDescent="0.3">
      <c r="A2" s="229" t="s">
        <v>106</v>
      </c>
      <c r="B2" s="229"/>
      <c r="C2" s="229"/>
      <c r="D2" s="229"/>
      <c r="E2" s="229"/>
      <c r="F2" s="229"/>
      <c r="G2" s="229"/>
      <c r="H2" s="229"/>
      <c r="I2" s="229"/>
      <c r="J2" s="3"/>
    </row>
    <row r="3" spans="1:12" ht="17.25" x14ac:dyDescent="0.3">
      <c r="A3" s="6"/>
      <c r="B3" s="6"/>
      <c r="C3" s="6"/>
      <c r="D3" s="6"/>
      <c r="E3" s="6"/>
      <c r="F3" s="6"/>
      <c r="G3" s="8"/>
      <c r="H3" s="8"/>
      <c r="I3" s="6"/>
      <c r="J3" s="3"/>
    </row>
    <row r="4" spans="1:12" ht="22.5" customHeight="1" x14ac:dyDescent="0.2">
      <c r="A4" s="99"/>
      <c r="B4" s="99"/>
      <c r="C4" s="99"/>
      <c r="D4" s="99"/>
      <c r="E4" s="99"/>
      <c r="F4" s="99"/>
      <c r="G4" s="99"/>
      <c r="H4" s="99"/>
      <c r="I4" s="100" t="s">
        <v>107</v>
      </c>
    </row>
    <row r="5" spans="1:12" ht="59.25" customHeight="1" x14ac:dyDescent="0.2">
      <c r="A5" s="230" t="s">
        <v>14</v>
      </c>
      <c r="B5" s="230"/>
      <c r="C5" s="230"/>
      <c r="D5" s="230" t="s">
        <v>0</v>
      </c>
      <c r="E5" s="230"/>
      <c r="F5" s="230" t="s">
        <v>12</v>
      </c>
      <c r="G5" s="231" t="s">
        <v>33</v>
      </c>
      <c r="H5" s="232"/>
      <c r="I5" s="233"/>
    </row>
    <row r="6" spans="1:12" s="7" customFormat="1" ht="83.25" customHeight="1" x14ac:dyDescent="0.2">
      <c r="A6" s="101" t="s">
        <v>43</v>
      </c>
      <c r="B6" s="101" t="s">
        <v>44</v>
      </c>
      <c r="C6" s="101" t="s">
        <v>45</v>
      </c>
      <c r="D6" s="101" t="s">
        <v>41</v>
      </c>
      <c r="E6" s="101" t="s">
        <v>42</v>
      </c>
      <c r="F6" s="230"/>
      <c r="G6" s="102" t="s">
        <v>63</v>
      </c>
      <c r="H6" s="102" t="s">
        <v>64</v>
      </c>
      <c r="I6" s="102" t="s">
        <v>34</v>
      </c>
      <c r="K6" s="54"/>
    </row>
    <row r="7" spans="1:12" s="7" customFormat="1" ht="16.5" x14ac:dyDescent="0.2">
      <c r="A7" s="103"/>
      <c r="B7" s="103"/>
      <c r="C7" s="103"/>
      <c r="D7" s="103"/>
      <c r="E7" s="103"/>
      <c r="F7" s="43" t="s">
        <v>15</v>
      </c>
      <c r="G7" s="104">
        <f>G9</f>
        <v>153100.5</v>
      </c>
      <c r="H7" s="104">
        <f t="shared" ref="H7:I7" si="0">H9</f>
        <v>153497.89999999997</v>
      </c>
      <c r="I7" s="104">
        <f t="shared" si="0"/>
        <v>214956.2</v>
      </c>
      <c r="K7" s="54"/>
    </row>
    <row r="8" spans="1:12" s="7" customFormat="1" ht="16.5" x14ac:dyDescent="0.2">
      <c r="A8" s="103"/>
      <c r="B8" s="103"/>
      <c r="C8" s="103"/>
      <c r="D8" s="103"/>
      <c r="E8" s="103"/>
      <c r="F8" s="43" t="s">
        <v>3</v>
      </c>
      <c r="G8" s="104"/>
      <c r="H8" s="104"/>
      <c r="I8" s="104"/>
      <c r="J8" s="54"/>
    </row>
    <row r="9" spans="1:12" s="7" customFormat="1" ht="33" x14ac:dyDescent="0.2">
      <c r="A9" s="42" t="s">
        <v>4</v>
      </c>
      <c r="B9" s="103"/>
      <c r="C9" s="103"/>
      <c r="D9" s="103"/>
      <c r="E9" s="103"/>
      <c r="F9" s="43" t="s">
        <v>16</v>
      </c>
      <c r="G9" s="104">
        <f t="shared" ref="G9:I9" si="1">G11</f>
        <v>153100.5</v>
      </c>
      <c r="H9" s="104">
        <f t="shared" si="1"/>
        <v>153497.89999999997</v>
      </c>
      <c r="I9" s="104">
        <f t="shared" si="1"/>
        <v>214956.2</v>
      </c>
      <c r="J9" s="54"/>
    </row>
    <row r="10" spans="1:12" s="7" customFormat="1" ht="16.5" x14ac:dyDescent="0.2">
      <c r="A10" s="42"/>
      <c r="B10" s="103"/>
      <c r="C10" s="103"/>
      <c r="D10" s="103"/>
      <c r="E10" s="103"/>
      <c r="F10" s="43" t="s">
        <v>3</v>
      </c>
      <c r="G10" s="104"/>
      <c r="H10" s="104"/>
      <c r="I10" s="104"/>
    </row>
    <row r="11" spans="1:12" s="7" customFormat="1" ht="49.5" x14ac:dyDescent="0.2">
      <c r="A11" s="103"/>
      <c r="B11" s="42" t="s">
        <v>4</v>
      </c>
      <c r="C11" s="103"/>
      <c r="D11" s="103"/>
      <c r="E11" s="103"/>
      <c r="F11" s="43" t="s">
        <v>17</v>
      </c>
      <c r="G11" s="104">
        <f t="shared" ref="G11:I11" si="2">G13</f>
        <v>153100.5</v>
      </c>
      <c r="H11" s="104">
        <f t="shared" si="2"/>
        <v>153497.89999999997</v>
      </c>
      <c r="I11" s="104">
        <f t="shared" si="2"/>
        <v>214956.2</v>
      </c>
    </row>
    <row r="12" spans="1:12" s="7" customFormat="1" ht="16.5" x14ac:dyDescent="0.2">
      <c r="A12" s="103"/>
      <c r="B12" s="42"/>
      <c r="C12" s="103"/>
      <c r="D12" s="103"/>
      <c r="E12" s="103"/>
      <c r="F12" s="43" t="s">
        <v>3</v>
      </c>
      <c r="G12" s="104"/>
      <c r="H12" s="104"/>
      <c r="I12" s="104"/>
    </row>
    <row r="13" spans="1:12" s="7" customFormat="1" ht="16.5" x14ac:dyDescent="0.2">
      <c r="A13" s="103"/>
      <c r="B13" s="103"/>
      <c r="C13" s="42" t="s">
        <v>5</v>
      </c>
      <c r="D13" s="103"/>
      <c r="E13" s="11"/>
      <c r="F13" s="43" t="s">
        <v>18</v>
      </c>
      <c r="G13" s="104">
        <f t="shared" ref="G13:I13" si="3">G15</f>
        <v>153100.5</v>
      </c>
      <c r="H13" s="104">
        <f t="shared" si="3"/>
        <v>153497.89999999997</v>
      </c>
      <c r="I13" s="104">
        <f t="shared" si="3"/>
        <v>214956.2</v>
      </c>
      <c r="J13" s="54"/>
      <c r="K13" s="54"/>
      <c r="L13" s="54"/>
    </row>
    <row r="14" spans="1:12" s="7" customFormat="1" ht="16.5" x14ac:dyDescent="0.2">
      <c r="A14" s="103"/>
      <c r="B14" s="103"/>
      <c r="C14" s="42"/>
      <c r="D14" s="103"/>
      <c r="E14" s="11"/>
      <c r="F14" s="43" t="s">
        <v>3</v>
      </c>
      <c r="G14" s="104"/>
      <c r="H14" s="104"/>
      <c r="I14" s="104"/>
    </row>
    <row r="15" spans="1:12" s="7" customFormat="1" ht="16.5" x14ac:dyDescent="0.2">
      <c r="A15" s="103"/>
      <c r="B15" s="103"/>
      <c r="C15" s="42"/>
      <c r="D15" s="103"/>
      <c r="E15" s="11"/>
      <c r="F15" s="105" t="s">
        <v>20</v>
      </c>
      <c r="G15" s="104">
        <f>G16</f>
        <v>153100.5</v>
      </c>
      <c r="H15" s="104">
        <f t="shared" ref="H15:I15" si="4">H16</f>
        <v>153497.89999999997</v>
      </c>
      <c r="I15" s="104">
        <f t="shared" si="4"/>
        <v>214956.2</v>
      </c>
    </row>
    <row r="16" spans="1:12" s="7" customFormat="1" ht="16.5" x14ac:dyDescent="0.2">
      <c r="A16" s="103"/>
      <c r="B16" s="103"/>
      <c r="C16" s="42"/>
      <c r="D16" s="11">
        <v>1023</v>
      </c>
      <c r="E16" s="11"/>
      <c r="F16" s="43" t="s">
        <v>19</v>
      </c>
      <c r="G16" s="104">
        <f>G18+G27+G38+G49</f>
        <v>153100.5</v>
      </c>
      <c r="H16" s="104">
        <f t="shared" ref="H16:I16" si="5">H18+H27+H38+H49</f>
        <v>153497.89999999997</v>
      </c>
      <c r="I16" s="104">
        <f t="shared" si="5"/>
        <v>214956.2</v>
      </c>
    </row>
    <row r="17" spans="1:15" s="7" customFormat="1" ht="17.25" customHeight="1" x14ac:dyDescent="0.2">
      <c r="A17" s="103"/>
      <c r="B17" s="103"/>
      <c r="C17" s="42"/>
      <c r="D17" s="11"/>
      <c r="E17" s="11"/>
      <c r="F17" s="43" t="s">
        <v>3</v>
      </c>
      <c r="G17" s="55"/>
      <c r="H17" s="55"/>
      <c r="I17" s="55"/>
      <c r="K17" s="116"/>
      <c r="L17" s="116"/>
      <c r="M17" s="116"/>
      <c r="N17" s="116"/>
    </row>
    <row r="18" spans="1:15" s="7" customFormat="1" ht="17.25" customHeight="1" x14ac:dyDescent="0.2">
      <c r="A18" s="133"/>
      <c r="B18" s="133"/>
      <c r="C18" s="42"/>
      <c r="D18" s="11"/>
      <c r="E18" s="73" t="s">
        <v>128</v>
      </c>
      <c r="F18" s="35" t="s">
        <v>129</v>
      </c>
      <c r="G18" s="55">
        <f>G20</f>
        <v>-36000</v>
      </c>
      <c r="H18" s="55">
        <f t="shared" ref="H18:I18" si="6">H20</f>
        <v>-69000</v>
      </c>
      <c r="I18" s="55">
        <f t="shared" si="6"/>
        <v>-100000</v>
      </c>
      <c r="K18" s="116"/>
      <c r="L18" s="116"/>
      <c r="M18" s="116"/>
      <c r="N18" s="116"/>
    </row>
    <row r="19" spans="1:15" s="7" customFormat="1" ht="17.25" customHeight="1" x14ac:dyDescent="0.2">
      <c r="A19" s="133"/>
      <c r="B19" s="133"/>
      <c r="C19" s="42"/>
      <c r="D19" s="11"/>
      <c r="E19" s="147"/>
      <c r="F19" s="35" t="s">
        <v>21</v>
      </c>
      <c r="G19" s="55"/>
      <c r="H19" s="55"/>
      <c r="I19" s="55"/>
      <c r="K19" s="116"/>
      <c r="L19" s="116"/>
      <c r="M19" s="116"/>
      <c r="N19" s="116"/>
    </row>
    <row r="20" spans="1:15" s="7" customFormat="1" ht="17.25" customHeight="1" x14ac:dyDescent="0.2">
      <c r="A20" s="133"/>
      <c r="B20" s="133"/>
      <c r="C20" s="42"/>
      <c r="D20" s="11"/>
      <c r="E20" s="147"/>
      <c r="F20" s="35" t="s">
        <v>20</v>
      </c>
      <c r="G20" s="55">
        <f>G22</f>
        <v>-36000</v>
      </c>
      <c r="H20" s="55">
        <f t="shared" ref="H20:I20" si="7">H22</f>
        <v>-69000</v>
      </c>
      <c r="I20" s="55">
        <f t="shared" si="7"/>
        <v>-100000</v>
      </c>
      <c r="K20" s="116"/>
      <c r="L20" s="116"/>
      <c r="M20" s="116"/>
      <c r="N20" s="116"/>
    </row>
    <row r="21" spans="1:15" s="7" customFormat="1" ht="36" customHeight="1" x14ac:dyDescent="0.2">
      <c r="A21" s="133"/>
      <c r="B21" s="133"/>
      <c r="C21" s="42"/>
      <c r="D21" s="11"/>
      <c r="E21" s="147"/>
      <c r="F21" s="35" t="s">
        <v>22</v>
      </c>
      <c r="G21" s="55"/>
      <c r="H21" s="55"/>
      <c r="I21" s="55"/>
      <c r="K21" s="116"/>
      <c r="L21" s="116"/>
      <c r="M21" s="116"/>
      <c r="N21" s="116"/>
    </row>
    <row r="22" spans="1:15" s="7" customFormat="1" ht="17.25" customHeight="1" x14ac:dyDescent="0.2">
      <c r="A22" s="133"/>
      <c r="B22" s="133"/>
      <c r="C22" s="42"/>
      <c r="D22" s="11"/>
      <c r="E22" s="147"/>
      <c r="F22" s="35" t="s">
        <v>23</v>
      </c>
      <c r="G22" s="55">
        <f>G23</f>
        <v>-36000</v>
      </c>
      <c r="H22" s="55">
        <f t="shared" ref="H22:I25" si="8">H23</f>
        <v>-69000</v>
      </c>
      <c r="I22" s="55">
        <f t="shared" si="8"/>
        <v>-100000</v>
      </c>
      <c r="J22" s="54"/>
      <c r="K22" s="54"/>
      <c r="L22" s="54"/>
      <c r="M22" s="116"/>
      <c r="N22" s="116"/>
    </row>
    <row r="23" spans="1:15" s="7" customFormat="1" ht="17.25" customHeight="1" x14ac:dyDescent="0.2">
      <c r="A23" s="133"/>
      <c r="B23" s="133"/>
      <c r="C23" s="42"/>
      <c r="D23" s="11"/>
      <c r="E23" s="11"/>
      <c r="F23" s="35" t="s">
        <v>130</v>
      </c>
      <c r="G23" s="55">
        <f>G24</f>
        <v>-36000</v>
      </c>
      <c r="H23" s="55">
        <f t="shared" si="8"/>
        <v>-69000</v>
      </c>
      <c r="I23" s="55">
        <f t="shared" si="8"/>
        <v>-100000</v>
      </c>
      <c r="K23" s="116"/>
      <c r="L23" s="116"/>
      <c r="M23" s="116"/>
      <c r="N23" s="116"/>
    </row>
    <row r="24" spans="1:15" s="7" customFormat="1" ht="36.75" customHeight="1" x14ac:dyDescent="0.2">
      <c r="A24" s="133"/>
      <c r="B24" s="133"/>
      <c r="C24" s="42"/>
      <c r="D24" s="11"/>
      <c r="E24" s="11"/>
      <c r="F24" s="35" t="s">
        <v>133</v>
      </c>
      <c r="G24" s="55">
        <f>G25</f>
        <v>-36000</v>
      </c>
      <c r="H24" s="55">
        <f t="shared" si="8"/>
        <v>-69000</v>
      </c>
      <c r="I24" s="55">
        <f t="shared" si="8"/>
        <v>-100000</v>
      </c>
      <c r="J24" s="166"/>
      <c r="K24" s="166"/>
      <c r="L24" s="166"/>
      <c r="M24" s="116"/>
      <c r="N24" s="116"/>
    </row>
    <row r="25" spans="1:15" s="7" customFormat="1" ht="17.25" customHeight="1" x14ac:dyDescent="0.2">
      <c r="A25" s="133"/>
      <c r="B25" s="133"/>
      <c r="C25" s="42"/>
      <c r="D25" s="11"/>
      <c r="E25" s="11"/>
      <c r="F25" s="35" t="s">
        <v>134</v>
      </c>
      <c r="G25" s="55">
        <f>G26</f>
        <v>-36000</v>
      </c>
      <c r="H25" s="55">
        <f t="shared" si="8"/>
        <v>-69000</v>
      </c>
      <c r="I25" s="55">
        <f t="shared" si="8"/>
        <v>-100000</v>
      </c>
      <c r="M25" s="116"/>
      <c r="N25" s="116"/>
    </row>
    <row r="26" spans="1:15" s="7" customFormat="1" ht="17.25" customHeight="1" x14ac:dyDescent="0.2">
      <c r="A26" s="133"/>
      <c r="B26" s="133"/>
      <c r="C26" s="42"/>
      <c r="D26" s="11"/>
      <c r="E26" s="11"/>
      <c r="F26" s="35" t="s">
        <v>135</v>
      </c>
      <c r="G26" s="55">
        <f>-36000</f>
        <v>-36000</v>
      </c>
      <c r="H26" s="55">
        <v>-69000</v>
      </c>
      <c r="I26" s="55">
        <f>-100000</f>
        <v>-100000</v>
      </c>
      <c r="J26" s="166"/>
      <c r="K26" s="166"/>
      <c r="L26" s="166"/>
      <c r="M26" s="116"/>
      <c r="N26" s="116"/>
    </row>
    <row r="27" spans="1:15" s="45" customFormat="1" ht="33" x14ac:dyDescent="0.2">
      <c r="A27" s="42"/>
      <c r="B27" s="42"/>
      <c r="C27" s="42"/>
      <c r="D27" s="42"/>
      <c r="E27" s="11" t="s">
        <v>50</v>
      </c>
      <c r="F27" s="43" t="s">
        <v>47</v>
      </c>
      <c r="G27" s="55">
        <f>G29</f>
        <v>248000</v>
      </c>
      <c r="H27" s="55">
        <f>H29</f>
        <v>342000</v>
      </c>
      <c r="I27" s="55">
        <f>I29</f>
        <v>1065500</v>
      </c>
      <c r="M27" s="44"/>
    </row>
    <row r="28" spans="1:15" s="45" customFormat="1" ht="16.5" x14ac:dyDescent="0.2">
      <c r="A28" s="12"/>
      <c r="B28" s="12"/>
      <c r="C28" s="12"/>
      <c r="D28" s="11"/>
      <c r="E28" s="11"/>
      <c r="F28" s="46" t="s">
        <v>21</v>
      </c>
      <c r="G28" s="56"/>
      <c r="H28" s="56"/>
      <c r="I28" s="56"/>
    </row>
    <row r="29" spans="1:15" s="45" customFormat="1" ht="17.25" customHeight="1" x14ac:dyDescent="0.2">
      <c r="A29" s="12"/>
      <c r="B29" s="12"/>
      <c r="C29" s="12"/>
      <c r="D29" s="11"/>
      <c r="E29" s="11"/>
      <c r="F29" s="47" t="s">
        <v>20</v>
      </c>
      <c r="G29" s="55">
        <f>G31</f>
        <v>248000</v>
      </c>
      <c r="H29" s="55">
        <f>H31</f>
        <v>342000</v>
      </c>
      <c r="I29" s="55">
        <f>I31</f>
        <v>1065500</v>
      </c>
      <c r="J29" s="44"/>
      <c r="K29" s="44"/>
      <c r="L29" s="44"/>
      <c r="O29" s="60"/>
    </row>
    <row r="30" spans="1:15" s="45" customFormat="1" ht="33" x14ac:dyDescent="0.2">
      <c r="A30" s="12"/>
      <c r="B30" s="12"/>
      <c r="C30" s="12"/>
      <c r="D30" s="11"/>
      <c r="E30" s="11"/>
      <c r="F30" s="47" t="s">
        <v>22</v>
      </c>
      <c r="G30" s="57"/>
      <c r="H30" s="57"/>
      <c r="I30" s="57"/>
    </row>
    <row r="31" spans="1:15" s="45" customFormat="1" ht="16.5" x14ac:dyDescent="0.2">
      <c r="A31" s="12"/>
      <c r="B31" s="12"/>
      <c r="C31" s="12"/>
      <c r="D31" s="11"/>
      <c r="E31" s="11"/>
      <c r="F31" s="47" t="s">
        <v>23</v>
      </c>
      <c r="G31" s="58">
        <f>G32</f>
        <v>248000</v>
      </c>
      <c r="H31" s="58">
        <f t="shared" ref="G31:I36" si="9">H32</f>
        <v>342000</v>
      </c>
      <c r="I31" s="58">
        <f>I32</f>
        <v>1065500</v>
      </c>
    </row>
    <row r="32" spans="1:15" s="45" customFormat="1" ht="16.5" x14ac:dyDescent="0.2">
      <c r="A32" s="12"/>
      <c r="B32" s="12"/>
      <c r="C32" s="12"/>
      <c r="D32" s="11"/>
      <c r="E32" s="11"/>
      <c r="F32" s="47" t="s">
        <v>51</v>
      </c>
      <c r="G32" s="58">
        <f t="shared" si="9"/>
        <v>248000</v>
      </c>
      <c r="H32" s="58">
        <f t="shared" si="9"/>
        <v>342000</v>
      </c>
      <c r="I32" s="58">
        <f t="shared" si="9"/>
        <v>1065500</v>
      </c>
    </row>
    <row r="33" spans="1:14" s="45" customFormat="1" ht="17.25" x14ac:dyDescent="0.2">
      <c r="A33" s="12"/>
      <c r="B33" s="12"/>
      <c r="C33" s="12"/>
      <c r="D33" s="11"/>
      <c r="E33" s="11"/>
      <c r="F33" s="47" t="s">
        <v>52</v>
      </c>
      <c r="G33" s="58">
        <f>G34+G36</f>
        <v>248000</v>
      </c>
      <c r="H33" s="58">
        <f>H34+H36</f>
        <v>342000</v>
      </c>
      <c r="I33" s="58">
        <f>I34+I36</f>
        <v>1065500</v>
      </c>
      <c r="J33" s="61"/>
      <c r="M33" s="115"/>
    </row>
    <row r="34" spans="1:14" s="45" customFormat="1" ht="17.25" x14ac:dyDescent="0.2">
      <c r="A34" s="12"/>
      <c r="B34" s="12"/>
      <c r="C34" s="12"/>
      <c r="D34" s="11"/>
      <c r="E34" s="11"/>
      <c r="F34" s="35" t="s">
        <v>87</v>
      </c>
      <c r="G34" s="58">
        <f>G35</f>
        <v>0</v>
      </c>
      <c r="H34" s="58">
        <f t="shared" ref="H34:I34" si="10">H35</f>
        <v>0</v>
      </c>
      <c r="I34" s="58">
        <f t="shared" si="10"/>
        <v>349500</v>
      </c>
    </row>
    <row r="35" spans="1:14" s="45" customFormat="1" ht="17.25" x14ac:dyDescent="0.2">
      <c r="A35" s="12"/>
      <c r="B35" s="12"/>
      <c r="C35" s="12"/>
      <c r="D35" s="11"/>
      <c r="E35" s="11"/>
      <c r="F35" s="35" t="s">
        <v>88</v>
      </c>
      <c r="G35" s="58"/>
      <c r="H35" s="58"/>
      <c r="I35" s="58">
        <v>349500</v>
      </c>
      <c r="J35" s="158"/>
    </row>
    <row r="36" spans="1:14" s="45" customFormat="1" ht="18" customHeight="1" x14ac:dyDescent="0.2">
      <c r="A36" s="12"/>
      <c r="B36" s="12"/>
      <c r="C36" s="12"/>
      <c r="D36" s="11"/>
      <c r="E36" s="11"/>
      <c r="F36" s="35" t="s">
        <v>65</v>
      </c>
      <c r="G36" s="58">
        <f t="shared" si="9"/>
        <v>248000</v>
      </c>
      <c r="H36" s="58">
        <f t="shared" si="9"/>
        <v>342000</v>
      </c>
      <c r="I36" s="58">
        <f t="shared" si="9"/>
        <v>716000</v>
      </c>
    </row>
    <row r="37" spans="1:14" s="45" customFormat="1" ht="25.5" customHeight="1" x14ac:dyDescent="0.2">
      <c r="A37" s="12"/>
      <c r="B37" s="12"/>
      <c r="C37" s="12"/>
      <c r="D37" s="11"/>
      <c r="E37" s="11"/>
      <c r="F37" s="47" t="s">
        <v>66</v>
      </c>
      <c r="G37" s="58">
        <f>160000+88000</f>
        <v>248000</v>
      </c>
      <c r="H37" s="58">
        <f>160000+88000+34200+39800+20000</f>
        <v>342000</v>
      </c>
      <c r="I37" s="58">
        <f>160000+88000+34200+70000+39800+174000+20000+130000</f>
        <v>716000</v>
      </c>
      <c r="J37" s="177"/>
      <c r="K37" s="164"/>
      <c r="L37" s="164"/>
    </row>
    <row r="38" spans="1:14" s="7" customFormat="1" ht="44.25" customHeight="1" x14ac:dyDescent="0.2">
      <c r="A38" s="12"/>
      <c r="B38" s="12"/>
      <c r="C38" s="12"/>
      <c r="D38" s="11"/>
      <c r="E38" s="11">
        <v>31003</v>
      </c>
      <c r="F38" s="136" t="s">
        <v>118</v>
      </c>
      <c r="G38" s="55">
        <f t="shared" ref="G38:I38" si="11">G40</f>
        <v>4388.1000000000004</v>
      </c>
      <c r="H38" s="55">
        <f t="shared" si="11"/>
        <v>4388.1000000000004</v>
      </c>
      <c r="I38" s="55">
        <f t="shared" si="11"/>
        <v>-577393.5</v>
      </c>
      <c r="M38" s="54"/>
      <c r="N38" s="137"/>
    </row>
    <row r="39" spans="1:14" s="7" customFormat="1" ht="17.25" x14ac:dyDescent="0.2">
      <c r="A39" s="12"/>
      <c r="B39" s="12"/>
      <c r="C39" s="12"/>
      <c r="D39" s="11"/>
      <c r="E39" s="138"/>
      <c r="F39" s="16" t="s">
        <v>21</v>
      </c>
      <c r="G39" s="55"/>
      <c r="H39" s="55"/>
      <c r="I39" s="55"/>
    </row>
    <row r="40" spans="1:14" s="7" customFormat="1" ht="17.25" x14ac:dyDescent="0.2">
      <c r="A40" s="12"/>
      <c r="B40" s="12"/>
      <c r="C40" s="12"/>
      <c r="D40" s="11"/>
      <c r="E40" s="138"/>
      <c r="F40" s="18" t="s">
        <v>20</v>
      </c>
      <c r="G40" s="55">
        <f t="shared" ref="G40:I40" si="12">G42</f>
        <v>4388.1000000000004</v>
      </c>
      <c r="H40" s="55">
        <f t="shared" si="12"/>
        <v>4388.1000000000004</v>
      </c>
      <c r="I40" s="55">
        <f t="shared" si="12"/>
        <v>-577393.5</v>
      </c>
    </row>
    <row r="41" spans="1:14" s="7" customFormat="1" ht="34.5" x14ac:dyDescent="0.2">
      <c r="A41" s="12"/>
      <c r="B41" s="12"/>
      <c r="C41" s="12"/>
      <c r="D41" s="11"/>
      <c r="E41" s="138"/>
      <c r="F41" s="18" t="s">
        <v>22</v>
      </c>
      <c r="G41" s="55"/>
      <c r="H41" s="55"/>
      <c r="I41" s="55"/>
    </row>
    <row r="42" spans="1:14" s="7" customFormat="1" ht="17.25" x14ac:dyDescent="0.2">
      <c r="A42" s="12"/>
      <c r="B42" s="12"/>
      <c r="C42" s="12"/>
      <c r="D42" s="11"/>
      <c r="E42" s="138"/>
      <c r="F42" s="136" t="s">
        <v>23</v>
      </c>
      <c r="G42" s="55">
        <f t="shared" ref="G42:I45" si="13">G43</f>
        <v>4388.1000000000004</v>
      </c>
      <c r="H42" s="55">
        <f t="shared" si="13"/>
        <v>4388.1000000000004</v>
      </c>
      <c r="I42" s="55">
        <f t="shared" si="13"/>
        <v>-577393.5</v>
      </c>
    </row>
    <row r="43" spans="1:14" s="7" customFormat="1" ht="17.25" x14ac:dyDescent="0.2">
      <c r="A43" s="12"/>
      <c r="B43" s="12"/>
      <c r="C43" s="12"/>
      <c r="D43" s="11"/>
      <c r="E43" s="138"/>
      <c r="F43" s="136" t="s">
        <v>51</v>
      </c>
      <c r="G43" s="55">
        <f t="shared" si="13"/>
        <v>4388.1000000000004</v>
      </c>
      <c r="H43" s="55">
        <f t="shared" si="13"/>
        <v>4388.1000000000004</v>
      </c>
      <c r="I43" s="55">
        <f t="shared" si="13"/>
        <v>-577393.5</v>
      </c>
    </row>
    <row r="44" spans="1:14" s="7" customFormat="1" ht="16.5" x14ac:dyDescent="0.2">
      <c r="A44" s="12"/>
      <c r="B44" s="12"/>
      <c r="C44" s="12"/>
      <c r="D44" s="11"/>
      <c r="E44" s="138"/>
      <c r="F44" s="43" t="s">
        <v>52</v>
      </c>
      <c r="G44" s="55">
        <f>G45+G47</f>
        <v>4388.1000000000004</v>
      </c>
      <c r="H44" s="55">
        <f t="shared" ref="H44:I44" si="14">H45+H47</f>
        <v>4388.1000000000004</v>
      </c>
      <c r="I44" s="55">
        <f t="shared" si="14"/>
        <v>-577393.5</v>
      </c>
    </row>
    <row r="45" spans="1:14" s="7" customFormat="1" ht="16.5" x14ac:dyDescent="0.2">
      <c r="A45" s="12"/>
      <c r="B45" s="12"/>
      <c r="C45" s="12"/>
      <c r="D45" s="11"/>
      <c r="E45" s="138"/>
      <c r="F45" s="43" t="s">
        <v>119</v>
      </c>
      <c r="G45" s="55">
        <f t="shared" si="13"/>
        <v>0</v>
      </c>
      <c r="H45" s="55">
        <f t="shared" si="13"/>
        <v>0</v>
      </c>
      <c r="I45" s="55">
        <f t="shared" si="13"/>
        <v>-581781.6</v>
      </c>
    </row>
    <row r="46" spans="1:14" s="7" customFormat="1" ht="17.25" x14ac:dyDescent="0.2">
      <c r="A46" s="12"/>
      <c r="B46" s="12"/>
      <c r="C46" s="12"/>
      <c r="D46" s="11"/>
      <c r="E46" s="138"/>
      <c r="F46" s="35" t="s">
        <v>120</v>
      </c>
      <c r="G46" s="55">
        <f>'Հավելված 6'!D17</f>
        <v>0</v>
      </c>
      <c r="H46" s="55">
        <f>'Հավելված 6'!E17</f>
        <v>0</v>
      </c>
      <c r="I46" s="55">
        <f>'Հավելված 6'!F17</f>
        <v>-581781.6</v>
      </c>
    </row>
    <row r="47" spans="1:14" s="7" customFormat="1" ht="16.5" x14ac:dyDescent="0.2">
      <c r="A47" s="12"/>
      <c r="B47" s="12"/>
      <c r="C47" s="12"/>
      <c r="D47" s="11"/>
      <c r="E47" s="138"/>
      <c r="F47" s="43" t="s">
        <v>65</v>
      </c>
      <c r="G47" s="55">
        <f>G48</f>
        <v>4388.1000000000004</v>
      </c>
      <c r="H47" s="55">
        <f t="shared" ref="H47:I47" si="15">H48</f>
        <v>4388.1000000000004</v>
      </c>
      <c r="I47" s="55">
        <f t="shared" si="15"/>
        <v>4388.1000000000004</v>
      </c>
    </row>
    <row r="48" spans="1:14" s="7" customFormat="1" ht="17.25" x14ac:dyDescent="0.2">
      <c r="A48" s="12"/>
      <c r="B48" s="12"/>
      <c r="C48" s="12"/>
      <c r="D48" s="11"/>
      <c r="E48" s="138"/>
      <c r="F48" s="35" t="s">
        <v>127</v>
      </c>
      <c r="G48" s="55">
        <f>'Հավելված 6'!D18</f>
        <v>4388.1000000000004</v>
      </c>
      <c r="H48" s="55">
        <f>'Հավելված 6'!E18</f>
        <v>4388.1000000000004</v>
      </c>
      <c r="I48" s="55">
        <f>'Հավելված 6'!F18</f>
        <v>4388.1000000000004</v>
      </c>
    </row>
    <row r="49" spans="1:9" ht="39" customHeight="1" x14ac:dyDescent="0.2">
      <c r="A49" s="139"/>
      <c r="B49" s="139"/>
      <c r="C49" s="139"/>
      <c r="D49" s="139"/>
      <c r="E49" s="11">
        <v>31004</v>
      </c>
      <c r="F49" s="136" t="s">
        <v>121</v>
      </c>
      <c r="G49" s="55">
        <f t="shared" ref="G49:I49" si="16">G51</f>
        <v>-63287.6</v>
      </c>
      <c r="H49" s="55">
        <f t="shared" si="16"/>
        <v>-123890.20000000001</v>
      </c>
      <c r="I49" s="55">
        <f t="shared" si="16"/>
        <v>-173150.3</v>
      </c>
    </row>
    <row r="50" spans="1:9" ht="17.25" x14ac:dyDescent="0.2">
      <c r="A50" s="139"/>
      <c r="B50" s="139"/>
      <c r="C50" s="139"/>
      <c r="D50" s="139"/>
      <c r="E50" s="140"/>
      <c r="F50" s="16" t="s">
        <v>21</v>
      </c>
      <c r="G50" s="55"/>
      <c r="H50" s="55"/>
      <c r="I50" s="55"/>
    </row>
    <row r="51" spans="1:9" ht="17.25" x14ac:dyDescent="0.2">
      <c r="A51" s="139"/>
      <c r="B51" s="139"/>
      <c r="C51" s="139"/>
      <c r="D51" s="139"/>
      <c r="E51" s="140"/>
      <c r="F51" s="18" t="s">
        <v>20</v>
      </c>
      <c r="G51" s="55">
        <f t="shared" ref="G51:I51" si="17">G53</f>
        <v>-63287.6</v>
      </c>
      <c r="H51" s="55">
        <f t="shared" si="17"/>
        <v>-123890.20000000001</v>
      </c>
      <c r="I51" s="55">
        <f t="shared" si="17"/>
        <v>-173150.3</v>
      </c>
    </row>
    <row r="52" spans="1:9" ht="34.5" x14ac:dyDescent="0.2">
      <c r="A52" s="139"/>
      <c r="B52" s="139"/>
      <c r="C52" s="139"/>
      <c r="D52" s="139"/>
      <c r="E52" s="140"/>
      <c r="F52" s="18" t="s">
        <v>22</v>
      </c>
      <c r="G52" s="55"/>
      <c r="H52" s="55"/>
      <c r="I52" s="55"/>
    </row>
    <row r="53" spans="1:9" ht="17.25" x14ac:dyDescent="0.2">
      <c r="A53" s="139"/>
      <c r="B53" s="139"/>
      <c r="C53" s="139"/>
      <c r="D53" s="139"/>
      <c r="E53" s="140"/>
      <c r="F53" s="136" t="s">
        <v>23</v>
      </c>
      <c r="G53" s="55">
        <f t="shared" ref="G53:I56" si="18">G54</f>
        <v>-63287.6</v>
      </c>
      <c r="H53" s="55">
        <f t="shared" si="18"/>
        <v>-123890.20000000001</v>
      </c>
      <c r="I53" s="55">
        <f t="shared" si="18"/>
        <v>-173150.3</v>
      </c>
    </row>
    <row r="54" spans="1:9" ht="17.25" x14ac:dyDescent="0.2">
      <c r="A54" s="139"/>
      <c r="B54" s="139"/>
      <c r="C54" s="139"/>
      <c r="D54" s="139"/>
      <c r="E54" s="140"/>
      <c r="F54" s="136" t="s">
        <v>51</v>
      </c>
      <c r="G54" s="55">
        <f t="shared" si="18"/>
        <v>-63287.6</v>
      </c>
      <c r="H54" s="55">
        <f t="shared" si="18"/>
        <v>-123890.20000000001</v>
      </c>
      <c r="I54" s="55">
        <f t="shared" si="18"/>
        <v>-173150.3</v>
      </c>
    </row>
    <row r="55" spans="1:9" ht="17.25" x14ac:dyDescent="0.2">
      <c r="A55" s="139"/>
      <c r="B55" s="139"/>
      <c r="C55" s="139"/>
      <c r="D55" s="139"/>
      <c r="E55" s="140"/>
      <c r="F55" s="43" t="s">
        <v>52</v>
      </c>
      <c r="G55" s="55">
        <f t="shared" si="18"/>
        <v>-63287.6</v>
      </c>
      <c r="H55" s="55">
        <f t="shared" si="18"/>
        <v>-123890.20000000001</v>
      </c>
      <c r="I55" s="55">
        <f t="shared" si="18"/>
        <v>-173150.3</v>
      </c>
    </row>
    <row r="56" spans="1:9" ht="17.25" x14ac:dyDescent="0.2">
      <c r="A56" s="139"/>
      <c r="B56" s="139"/>
      <c r="C56" s="139"/>
      <c r="D56" s="139"/>
      <c r="E56" s="140"/>
      <c r="F56" s="35" t="s">
        <v>119</v>
      </c>
      <c r="G56" s="55">
        <f t="shared" si="18"/>
        <v>-63287.6</v>
      </c>
      <c r="H56" s="55">
        <f t="shared" si="18"/>
        <v>-123890.20000000001</v>
      </c>
      <c r="I56" s="55">
        <f t="shared" si="18"/>
        <v>-173150.3</v>
      </c>
    </row>
    <row r="57" spans="1:9" ht="18" customHeight="1" x14ac:dyDescent="0.2">
      <c r="A57" s="139"/>
      <c r="B57" s="139"/>
      <c r="C57" s="139"/>
      <c r="D57" s="139"/>
      <c r="E57" s="140"/>
      <c r="F57" s="35" t="s">
        <v>122</v>
      </c>
      <c r="G57" s="55">
        <f>'Հավելված 6'!D23+'Հավելված 6'!D24</f>
        <v>-63287.6</v>
      </c>
      <c r="H57" s="55">
        <f>'Հավելված 6'!E23+'Հավելված 6'!E24</f>
        <v>-123890.20000000001</v>
      </c>
      <c r="I57" s="55">
        <f>'Հավելված 6'!F23+'Հավելված 6'!F24</f>
        <v>-173150.3</v>
      </c>
    </row>
  </sheetData>
  <mergeCells count="5">
    <mergeCell ref="A2:I2"/>
    <mergeCell ref="A5:C5"/>
    <mergeCell ref="D5:E5"/>
    <mergeCell ref="F5:F6"/>
    <mergeCell ref="G5:I5"/>
  </mergeCells>
  <pageMargins left="0.28999999999999998" right="0.23622047244094499" top="0.47244094488188998" bottom="0.511811023622047" header="0.31496062992126" footer="0.31496062992126"/>
  <pageSetup paperSize="9" scale="85" firstPageNumber="9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13" zoomScaleNormal="100" workbookViewId="0">
      <selection activeCell="F17" sqref="F17"/>
    </sheetView>
  </sheetViews>
  <sheetFormatPr defaultColWidth="10.6640625" defaultRowHeight="17.25" x14ac:dyDescent="0.3"/>
  <cols>
    <col min="1" max="1" width="14.1640625" style="9" customWidth="1"/>
    <col min="2" max="2" width="18" style="9" customWidth="1"/>
    <col min="3" max="3" width="57.83203125" style="9" customWidth="1"/>
    <col min="4" max="4" width="19.5" style="9" customWidth="1"/>
    <col min="5" max="5" width="22.6640625" style="9" customWidth="1"/>
    <col min="6" max="7" width="19.1640625" style="9" customWidth="1"/>
    <col min="8" max="8" width="10.6640625" style="9"/>
    <col min="9" max="9" width="24.1640625" style="9" customWidth="1"/>
    <col min="10" max="10" width="21.6640625" style="9" customWidth="1"/>
    <col min="11" max="11" width="20.6640625" style="9" customWidth="1"/>
    <col min="12" max="12" width="24.33203125" style="9" customWidth="1"/>
    <col min="13" max="13" width="19.1640625" style="9" customWidth="1"/>
    <col min="14" max="14" width="21.1640625" style="9" bestFit="1" customWidth="1"/>
    <col min="15" max="16384" width="10.6640625" style="9"/>
  </cols>
  <sheetData>
    <row r="1" spans="1:14" ht="27.75" customHeight="1" x14ac:dyDescent="0.3">
      <c r="F1" s="22" t="s">
        <v>90</v>
      </c>
      <c r="G1" s="22"/>
    </row>
    <row r="2" spans="1:14" ht="42" customHeight="1" x14ac:dyDescent="0.3">
      <c r="A2" s="195" t="s">
        <v>86</v>
      </c>
      <c r="B2" s="195"/>
      <c r="C2" s="195"/>
      <c r="D2" s="195"/>
      <c r="E2" s="195"/>
      <c r="F2" s="195"/>
      <c r="G2" s="106"/>
    </row>
    <row r="3" spans="1:14" x14ac:dyDescent="0.3">
      <c r="B3" s="72"/>
      <c r="C3" s="72"/>
      <c r="D3" s="72"/>
      <c r="E3" s="72"/>
      <c r="F3" s="89" t="s">
        <v>105</v>
      </c>
      <c r="G3" s="89"/>
    </row>
    <row r="4" spans="1:14" ht="61.5" customHeight="1" x14ac:dyDescent="0.3">
      <c r="A4" s="234" t="s">
        <v>0</v>
      </c>
      <c r="B4" s="235"/>
      <c r="C4" s="236" t="s">
        <v>79</v>
      </c>
      <c r="D4" s="238" t="s">
        <v>33</v>
      </c>
      <c r="E4" s="239"/>
      <c r="F4" s="240"/>
      <c r="G4" s="107"/>
    </row>
    <row r="5" spans="1:14" ht="57" customHeight="1" x14ac:dyDescent="0.3">
      <c r="A5" s="108" t="s">
        <v>80</v>
      </c>
      <c r="B5" s="108" t="s">
        <v>81</v>
      </c>
      <c r="C5" s="237"/>
      <c r="D5" s="17" t="s">
        <v>63</v>
      </c>
      <c r="E5" s="17" t="s">
        <v>64</v>
      </c>
      <c r="F5" s="17" t="s">
        <v>34</v>
      </c>
      <c r="G5" s="109"/>
    </row>
    <row r="6" spans="1:14" s="111" customFormat="1" x14ac:dyDescent="0.3">
      <c r="A6" s="80"/>
      <c r="B6" s="80"/>
      <c r="C6" s="110" t="s">
        <v>28</v>
      </c>
      <c r="D6" s="59">
        <f>D8</f>
        <v>189100.5</v>
      </c>
      <c r="E6" s="59">
        <f t="shared" ref="E6" si="0">E8</f>
        <v>222497.89999999997</v>
      </c>
      <c r="F6" s="59">
        <f>F8</f>
        <v>314956.2</v>
      </c>
      <c r="G6" s="64"/>
      <c r="K6" s="112"/>
      <c r="L6" s="112"/>
      <c r="M6" s="112"/>
    </row>
    <row r="7" spans="1:14" x14ac:dyDescent="0.3">
      <c r="A7" s="108"/>
      <c r="B7" s="108"/>
      <c r="C7" s="71" t="s">
        <v>3</v>
      </c>
      <c r="D7" s="78"/>
      <c r="E7" s="78"/>
      <c r="F7" s="78"/>
      <c r="G7" s="113"/>
      <c r="K7" s="53"/>
      <c r="L7" s="53"/>
      <c r="M7" s="53"/>
    </row>
    <row r="8" spans="1:14" x14ac:dyDescent="0.3">
      <c r="A8" s="73"/>
      <c r="B8" s="114"/>
      <c r="C8" s="114" t="s">
        <v>75</v>
      </c>
      <c r="D8" s="21">
        <f>D10+D13+D19</f>
        <v>189100.5</v>
      </c>
      <c r="E8" s="21">
        <f>E10+E13+E19</f>
        <v>222497.89999999997</v>
      </c>
      <c r="F8" s="21">
        <f>F10+F13+F19</f>
        <v>314956.2</v>
      </c>
      <c r="G8" s="36"/>
    </row>
    <row r="9" spans="1:14" x14ac:dyDescent="0.3">
      <c r="A9" s="73"/>
      <c r="B9" s="73"/>
      <c r="C9" s="73" t="s">
        <v>76</v>
      </c>
      <c r="D9" s="21"/>
      <c r="E9" s="21"/>
      <c r="F9" s="21"/>
      <c r="G9" s="36"/>
    </row>
    <row r="10" spans="1:14" ht="51.75" x14ac:dyDescent="0.3">
      <c r="A10" s="73">
        <v>1023</v>
      </c>
      <c r="B10" s="73">
        <v>31001</v>
      </c>
      <c r="C10" s="35" t="s">
        <v>77</v>
      </c>
      <c r="D10" s="21">
        <f t="shared" ref="D10:F10" si="1">D12</f>
        <v>248000</v>
      </c>
      <c r="E10" s="21">
        <f t="shared" si="1"/>
        <v>342000</v>
      </c>
      <c r="F10" s="21">
        <f t="shared" si="1"/>
        <v>1065500</v>
      </c>
      <c r="G10" s="36"/>
    </row>
    <row r="11" spans="1:14" x14ac:dyDescent="0.3">
      <c r="A11" s="73"/>
      <c r="B11" s="73"/>
      <c r="C11" s="73" t="s">
        <v>82</v>
      </c>
      <c r="D11" s="21"/>
      <c r="E11" s="21"/>
      <c r="F11" s="21"/>
      <c r="G11" s="36"/>
    </row>
    <row r="12" spans="1:14" x14ac:dyDescent="0.3">
      <c r="A12" s="73"/>
      <c r="B12" s="73"/>
      <c r="C12" s="73" t="s">
        <v>1</v>
      </c>
      <c r="D12" s="21">
        <f>'Հավելված 5'!G27</f>
        <v>248000</v>
      </c>
      <c r="E12" s="21">
        <f>'Հավելված 5'!H27</f>
        <v>342000</v>
      </c>
      <c r="F12" s="21">
        <f>'Հավելված 5'!I27</f>
        <v>1065500</v>
      </c>
      <c r="G12" s="36"/>
    </row>
    <row r="13" spans="1:14" ht="34.5" x14ac:dyDescent="0.3">
      <c r="A13" s="73">
        <v>1023</v>
      </c>
      <c r="B13" s="73">
        <v>31003</v>
      </c>
      <c r="C13" s="35" t="s">
        <v>115</v>
      </c>
      <c r="D13" s="21">
        <f t="shared" ref="D13:F13" si="2">D15</f>
        <v>4388.1000000000004</v>
      </c>
      <c r="E13" s="21">
        <f t="shared" si="2"/>
        <v>4388.1000000000004</v>
      </c>
      <c r="F13" s="21">
        <f t="shared" si="2"/>
        <v>-577393.5</v>
      </c>
      <c r="G13" s="36"/>
    </row>
    <row r="14" spans="1:14" x14ac:dyDescent="0.3">
      <c r="A14" s="73"/>
      <c r="B14" s="73"/>
      <c r="C14" s="73" t="s">
        <v>82</v>
      </c>
      <c r="D14" s="21"/>
      <c r="E14" s="21"/>
      <c r="F14" s="21"/>
      <c r="G14" s="36"/>
    </row>
    <row r="15" spans="1:14" x14ac:dyDescent="0.3">
      <c r="A15" s="73"/>
      <c r="B15" s="73"/>
      <c r="C15" s="35" t="s">
        <v>1</v>
      </c>
      <c r="D15" s="21">
        <f>SUM(D17:D18)</f>
        <v>4388.1000000000004</v>
      </c>
      <c r="E15" s="21">
        <f>SUM(E17:E18)</f>
        <v>4388.1000000000004</v>
      </c>
      <c r="F15" s="21">
        <f>SUM(F17:F18)</f>
        <v>-577393.5</v>
      </c>
      <c r="G15" s="36"/>
      <c r="K15" s="69"/>
      <c r="L15" s="69"/>
      <c r="M15" s="69"/>
      <c r="N15" s="69"/>
    </row>
    <row r="16" spans="1:14" x14ac:dyDescent="0.3">
      <c r="A16" s="73"/>
      <c r="B16" s="73"/>
      <c r="C16" s="141" t="s">
        <v>123</v>
      </c>
      <c r="D16" s="21"/>
      <c r="E16" s="21"/>
      <c r="F16" s="21"/>
      <c r="G16" s="36"/>
    </row>
    <row r="17" spans="1:14" ht="102" customHeight="1" x14ac:dyDescent="0.3">
      <c r="A17" s="73"/>
      <c r="B17" s="73"/>
      <c r="C17" s="35" t="s">
        <v>116</v>
      </c>
      <c r="D17" s="21"/>
      <c r="E17" s="21"/>
      <c r="F17" s="163">
        <f>-744781.6+145000+18000</f>
        <v>-581781.6</v>
      </c>
      <c r="G17" s="36"/>
      <c r="J17" s="69"/>
      <c r="K17" s="69"/>
      <c r="L17" s="69"/>
      <c r="M17" s="69"/>
      <c r="N17" s="69"/>
    </row>
    <row r="18" spans="1:14" ht="192" customHeight="1" x14ac:dyDescent="0.3">
      <c r="A18" s="73"/>
      <c r="B18" s="73"/>
      <c r="C18" s="35" t="s">
        <v>124</v>
      </c>
      <c r="D18" s="21">
        <v>4388.1000000000004</v>
      </c>
      <c r="E18" s="21">
        <v>4388.1000000000004</v>
      </c>
      <c r="F18" s="21">
        <v>4388.1000000000004</v>
      </c>
      <c r="G18" s="36"/>
      <c r="I18" s="53"/>
      <c r="J18" s="69"/>
      <c r="K18" s="69"/>
      <c r="L18" s="69"/>
      <c r="M18" s="69"/>
      <c r="N18" s="69"/>
    </row>
    <row r="19" spans="1:14" ht="34.5" x14ac:dyDescent="0.3">
      <c r="A19" s="73">
        <v>1023</v>
      </c>
      <c r="B19" s="73">
        <v>31004</v>
      </c>
      <c r="C19" s="35" t="s">
        <v>117</v>
      </c>
      <c r="D19" s="21">
        <f t="shared" ref="D19:F19" si="3">D21</f>
        <v>-63287.6</v>
      </c>
      <c r="E19" s="21">
        <f t="shared" si="3"/>
        <v>-123890.20000000001</v>
      </c>
      <c r="F19" s="21">
        <f t="shared" si="3"/>
        <v>-173150.3</v>
      </c>
      <c r="G19" s="36"/>
    </row>
    <row r="20" spans="1:14" x14ac:dyDescent="0.3">
      <c r="A20" s="73"/>
      <c r="B20" s="73"/>
      <c r="C20" s="73" t="s">
        <v>82</v>
      </c>
      <c r="D20" s="21"/>
      <c r="E20" s="21"/>
      <c r="F20" s="21"/>
      <c r="G20" s="36"/>
    </row>
    <row r="21" spans="1:14" x14ac:dyDescent="0.3">
      <c r="A21" s="73"/>
      <c r="B21" s="73"/>
      <c r="C21" s="35" t="s">
        <v>1</v>
      </c>
      <c r="D21" s="21">
        <f>D23+D24</f>
        <v>-63287.6</v>
      </c>
      <c r="E21" s="21">
        <f t="shared" ref="E21:F21" si="4">E23+E24</f>
        <v>-123890.20000000001</v>
      </c>
      <c r="F21" s="21">
        <f t="shared" si="4"/>
        <v>-173150.3</v>
      </c>
      <c r="G21" s="36"/>
    </row>
    <row r="22" spans="1:14" x14ac:dyDescent="0.3">
      <c r="A22" s="73"/>
      <c r="B22" s="73"/>
      <c r="C22" s="141" t="s">
        <v>123</v>
      </c>
      <c r="D22" s="21"/>
      <c r="E22" s="21"/>
      <c r="F22" s="21"/>
      <c r="G22" s="36"/>
    </row>
    <row r="23" spans="1:14" ht="62.25" customHeight="1" x14ac:dyDescent="0.3">
      <c r="A23" s="73"/>
      <c r="B23" s="73"/>
      <c r="C23" s="35" t="s">
        <v>125</v>
      </c>
      <c r="D23" s="142">
        <v>-33230.5</v>
      </c>
      <c r="E23" s="142">
        <v>-68495.8</v>
      </c>
      <c r="F23" s="142">
        <v>-90348.5</v>
      </c>
      <c r="G23" s="36"/>
    </row>
    <row r="24" spans="1:14" ht="51.75" x14ac:dyDescent="0.3">
      <c r="A24" s="73"/>
      <c r="B24" s="73"/>
      <c r="C24" s="35" t="s">
        <v>126</v>
      </c>
      <c r="D24" s="143">
        <v>-30057.1</v>
      </c>
      <c r="E24" s="143">
        <v>-55394.400000000001</v>
      </c>
      <c r="F24" s="143">
        <v>-82801.8</v>
      </c>
      <c r="G24" s="36"/>
    </row>
  </sheetData>
  <mergeCells count="4">
    <mergeCell ref="A2:F2"/>
    <mergeCell ref="A4:B4"/>
    <mergeCell ref="C4:C5"/>
    <mergeCell ref="D4:F4"/>
  </mergeCells>
  <pageMargins left="0.70866141732283505" right="0.22" top="0.5" bottom="0.43" header="0.31496062992126" footer="0.25"/>
  <pageSetup scale="94" firstPageNumber="12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zoomScaleNormal="100" zoomScaleSheetLayoutView="100" workbookViewId="0">
      <selection activeCell="G19" sqref="G19"/>
    </sheetView>
  </sheetViews>
  <sheetFormatPr defaultColWidth="10.6640625" defaultRowHeight="17.25" x14ac:dyDescent="0.3"/>
  <cols>
    <col min="1" max="1" width="48.83203125" style="9" customWidth="1"/>
    <col min="2" max="2" width="72.5" style="9" customWidth="1"/>
    <col min="3" max="3" width="19.1640625" style="9" customWidth="1"/>
    <col min="4" max="4" width="20.33203125" style="9" customWidth="1"/>
    <col min="5" max="5" width="19.33203125" style="9" customWidth="1"/>
    <col min="6" max="6" width="22.33203125" style="9" bestFit="1" customWidth="1"/>
    <col min="7" max="7" width="19.83203125" style="9" customWidth="1"/>
    <col min="8" max="8" width="16.6640625" style="9" customWidth="1"/>
    <col min="9" max="9" width="15" style="9" customWidth="1"/>
    <col min="10" max="16384" width="10.6640625" style="9"/>
  </cols>
  <sheetData>
    <row r="1" spans="1:6" x14ac:dyDescent="0.3">
      <c r="E1" s="22" t="s">
        <v>92</v>
      </c>
    </row>
    <row r="2" spans="1:6" x14ac:dyDescent="0.3">
      <c r="E2" s="22" t="s">
        <v>46</v>
      </c>
    </row>
    <row r="3" spans="1:6" ht="51.75" customHeight="1" x14ac:dyDescent="0.3">
      <c r="A3" s="250" t="s">
        <v>67</v>
      </c>
      <c r="B3" s="250"/>
      <c r="C3" s="250"/>
      <c r="D3" s="250"/>
      <c r="E3" s="250"/>
    </row>
    <row r="4" spans="1:6" ht="10.5" customHeight="1" x14ac:dyDescent="0.3"/>
    <row r="5" spans="1:6" x14ac:dyDescent="0.3">
      <c r="A5" s="244" t="s">
        <v>1</v>
      </c>
      <c r="B5" s="244"/>
      <c r="C5" s="244"/>
      <c r="D5" s="244"/>
      <c r="E5" s="244"/>
    </row>
    <row r="6" spans="1:6" ht="9" customHeight="1" x14ac:dyDescent="0.3"/>
    <row r="7" spans="1:6" x14ac:dyDescent="0.3">
      <c r="A7" s="251" t="s">
        <v>6</v>
      </c>
      <c r="B7" s="251"/>
      <c r="C7" s="243"/>
      <c r="D7" s="243"/>
      <c r="E7" s="251"/>
    </row>
    <row r="9" spans="1:6" x14ac:dyDescent="0.3">
      <c r="A9" s="23" t="s">
        <v>7</v>
      </c>
      <c r="B9" s="23" t="s">
        <v>8</v>
      </c>
      <c r="C9" s="24"/>
      <c r="D9" s="24"/>
    </row>
    <row r="10" spans="1:6" x14ac:dyDescent="0.3">
      <c r="A10" s="25">
        <v>1023</v>
      </c>
      <c r="B10" s="26" t="s">
        <v>2</v>
      </c>
      <c r="C10" s="27"/>
      <c r="D10" s="27"/>
    </row>
    <row r="11" spans="1:6" x14ac:dyDescent="0.3">
      <c r="A11" s="28"/>
    </row>
    <row r="12" spans="1:6" x14ac:dyDescent="0.3">
      <c r="A12" s="29" t="s">
        <v>9</v>
      </c>
    </row>
    <row r="13" spans="1:6" x14ac:dyDescent="0.3">
      <c r="A13" s="28"/>
      <c r="E13" s="30"/>
    </row>
    <row r="14" spans="1:6" ht="41.25" customHeight="1" x14ac:dyDescent="0.3">
      <c r="A14" s="13" t="s">
        <v>136</v>
      </c>
      <c r="B14" s="14">
        <v>1023</v>
      </c>
      <c r="C14" s="241" t="s">
        <v>137</v>
      </c>
      <c r="D14" s="247"/>
      <c r="E14" s="242"/>
      <c r="F14" s="53"/>
    </row>
    <row r="15" spans="1:6" ht="42" customHeight="1" x14ac:dyDescent="0.3">
      <c r="A15" s="15" t="s">
        <v>138</v>
      </c>
      <c r="B15" s="16">
        <v>11001</v>
      </c>
      <c r="C15" s="131" t="s">
        <v>63</v>
      </c>
      <c r="D15" s="131" t="s">
        <v>64</v>
      </c>
      <c r="E15" s="131" t="s">
        <v>34</v>
      </c>
      <c r="F15" s="53"/>
    </row>
    <row r="16" spans="1:6" ht="25.5" customHeight="1" x14ac:dyDescent="0.3">
      <c r="A16" s="15" t="s">
        <v>10</v>
      </c>
      <c r="B16" s="18" t="s">
        <v>139</v>
      </c>
      <c r="C16" s="18"/>
      <c r="D16" s="18"/>
      <c r="E16" s="13"/>
    </row>
    <row r="17" spans="1:9" ht="69.75" customHeight="1" x14ac:dyDescent="0.3">
      <c r="A17" s="15" t="s">
        <v>140</v>
      </c>
      <c r="B17" s="15" t="s">
        <v>141</v>
      </c>
      <c r="C17" s="15"/>
      <c r="D17" s="15"/>
      <c r="E17" s="13"/>
      <c r="G17" s="52"/>
    </row>
    <row r="18" spans="1:9" ht="27.75" customHeight="1" x14ac:dyDescent="0.3">
      <c r="A18" s="15" t="s">
        <v>142</v>
      </c>
      <c r="B18" s="15" t="s">
        <v>143</v>
      </c>
      <c r="C18" s="15"/>
      <c r="D18" s="15"/>
      <c r="E18" s="13"/>
    </row>
    <row r="19" spans="1:9" ht="34.5" x14ac:dyDescent="0.3">
      <c r="A19" s="15" t="s">
        <v>144</v>
      </c>
      <c r="B19" s="15" t="s">
        <v>1</v>
      </c>
      <c r="C19" s="15"/>
      <c r="D19" s="15"/>
      <c r="E19" s="13"/>
    </row>
    <row r="20" spans="1:9" x14ac:dyDescent="0.3">
      <c r="A20" s="241" t="s">
        <v>11</v>
      </c>
      <c r="B20" s="242"/>
      <c r="C20" s="13"/>
      <c r="D20" s="13"/>
      <c r="E20" s="13"/>
    </row>
    <row r="21" spans="1:9" ht="21" customHeight="1" x14ac:dyDescent="0.3">
      <c r="A21" s="19" t="s">
        <v>13</v>
      </c>
      <c r="B21" s="20"/>
      <c r="C21" s="21">
        <f>'Հավելված 5'!G18</f>
        <v>-36000</v>
      </c>
      <c r="D21" s="21">
        <f>'Հավելված 5'!H18</f>
        <v>-69000</v>
      </c>
      <c r="E21" s="21">
        <f>'Հավելված 5'!I18</f>
        <v>-100000</v>
      </c>
      <c r="F21" s="148"/>
      <c r="G21" s="148"/>
      <c r="H21" s="148"/>
      <c r="I21" s="148"/>
    </row>
    <row r="22" spans="1:9" ht="21" customHeight="1" x14ac:dyDescent="0.3">
      <c r="A22" s="149"/>
      <c r="B22" s="150"/>
      <c r="C22" s="36"/>
      <c r="D22" s="36"/>
      <c r="E22" s="36"/>
      <c r="F22" s="148"/>
    </row>
    <row r="23" spans="1:9" ht="37.5" customHeight="1" x14ac:dyDescent="0.3">
      <c r="A23" s="13" t="s">
        <v>57</v>
      </c>
      <c r="B23" s="14">
        <v>1023</v>
      </c>
      <c r="C23" s="241" t="s">
        <v>24</v>
      </c>
      <c r="D23" s="247"/>
      <c r="E23" s="242"/>
    </row>
    <row r="24" spans="1:9" ht="41.25" customHeight="1" x14ac:dyDescent="0.3">
      <c r="A24" s="15" t="s">
        <v>58</v>
      </c>
      <c r="B24" s="16">
        <v>31001</v>
      </c>
      <c r="C24" s="131" t="s">
        <v>63</v>
      </c>
      <c r="D24" s="131" t="s">
        <v>64</v>
      </c>
      <c r="E24" s="131" t="s">
        <v>34</v>
      </c>
    </row>
    <row r="25" spans="1:9" ht="41.25" customHeight="1" x14ac:dyDescent="0.3">
      <c r="A25" s="15" t="s">
        <v>59</v>
      </c>
      <c r="B25" s="18" t="s">
        <v>53</v>
      </c>
      <c r="C25" s="18"/>
      <c r="D25" s="18"/>
      <c r="E25" s="13"/>
      <c r="F25" s="53"/>
    </row>
    <row r="26" spans="1:9" ht="53.25" customHeight="1" x14ac:dyDescent="0.3">
      <c r="A26" s="15" t="s">
        <v>60</v>
      </c>
      <c r="B26" s="15" t="s">
        <v>54</v>
      </c>
      <c r="C26" s="15"/>
      <c r="D26" s="15"/>
      <c r="E26" s="13"/>
      <c r="F26" s="53"/>
    </row>
    <row r="27" spans="1:9" ht="42" customHeight="1" x14ac:dyDescent="0.3">
      <c r="A27" s="15" t="s">
        <v>61</v>
      </c>
      <c r="B27" s="15" t="s">
        <v>55</v>
      </c>
      <c r="C27" s="15"/>
      <c r="D27" s="15"/>
      <c r="E27" s="13"/>
      <c r="F27" s="53"/>
    </row>
    <row r="28" spans="1:9" ht="34.5" x14ac:dyDescent="0.3">
      <c r="A28" s="15" t="s">
        <v>62</v>
      </c>
      <c r="B28" s="15" t="s">
        <v>56</v>
      </c>
      <c r="C28" s="15"/>
      <c r="D28" s="15"/>
      <c r="E28" s="13"/>
    </row>
    <row r="29" spans="1:9" x14ac:dyDescent="0.3">
      <c r="A29" s="241" t="s">
        <v>11</v>
      </c>
      <c r="B29" s="242"/>
      <c r="C29" s="62"/>
      <c r="D29" s="62"/>
      <c r="E29" s="62"/>
    </row>
    <row r="30" spans="1:9" x14ac:dyDescent="0.3">
      <c r="A30" s="248" t="s">
        <v>109</v>
      </c>
      <c r="B30" s="249"/>
      <c r="C30" s="125"/>
      <c r="D30" s="125"/>
      <c r="E30" s="126">
        <v>1</v>
      </c>
      <c r="F30" s="165"/>
    </row>
    <row r="31" spans="1:9" ht="22.5" customHeight="1" x14ac:dyDescent="0.3">
      <c r="A31" s="248" t="s">
        <v>89</v>
      </c>
      <c r="B31" s="249"/>
      <c r="C31" s="63">
        <v>2</v>
      </c>
      <c r="D31" s="63">
        <v>5</v>
      </c>
      <c r="E31" s="62">
        <v>8</v>
      </c>
    </row>
    <row r="32" spans="1:9" x14ac:dyDescent="0.3">
      <c r="A32" s="19" t="s">
        <v>13</v>
      </c>
      <c r="B32" s="20"/>
      <c r="C32" s="21">
        <f>'Հավելված 5'!G27</f>
        <v>248000</v>
      </c>
      <c r="D32" s="21">
        <f>'Հավելված 5'!H27</f>
        <v>342000</v>
      </c>
      <c r="E32" s="21">
        <f>'Հավելված 5'!I27</f>
        <v>1065500</v>
      </c>
      <c r="F32" s="69"/>
    </row>
    <row r="34" spans="1:5" ht="60.75" customHeight="1" x14ac:dyDescent="0.3">
      <c r="A34" s="13" t="s">
        <v>57</v>
      </c>
      <c r="B34" s="14">
        <v>1023</v>
      </c>
      <c r="C34" s="252" t="s">
        <v>33</v>
      </c>
      <c r="D34" s="252"/>
      <c r="E34" s="252"/>
    </row>
    <row r="35" spans="1:5" ht="34.5" x14ac:dyDescent="0.3">
      <c r="A35" s="15" t="s">
        <v>58</v>
      </c>
      <c r="B35" s="16">
        <v>31003</v>
      </c>
      <c r="C35" s="131" t="s">
        <v>63</v>
      </c>
      <c r="D35" s="131" t="s">
        <v>64</v>
      </c>
      <c r="E35" s="131" t="s">
        <v>34</v>
      </c>
    </row>
    <row r="36" spans="1:5" ht="34.5" x14ac:dyDescent="0.3">
      <c r="A36" s="15" t="s">
        <v>59</v>
      </c>
      <c r="B36" s="18" t="s">
        <v>145</v>
      </c>
      <c r="C36" s="151"/>
      <c r="D36" s="151"/>
      <c r="E36" s="151"/>
    </row>
    <row r="37" spans="1:5" ht="51.75" x14ac:dyDescent="0.3">
      <c r="A37" s="15" t="s">
        <v>60</v>
      </c>
      <c r="B37" s="15" t="s">
        <v>146</v>
      </c>
      <c r="C37" s="151"/>
      <c r="D37" s="151"/>
      <c r="E37" s="151"/>
    </row>
    <row r="38" spans="1:5" ht="34.5" x14ac:dyDescent="0.3">
      <c r="A38" s="15" t="s">
        <v>61</v>
      </c>
      <c r="B38" s="15" t="s">
        <v>55</v>
      </c>
      <c r="C38" s="151"/>
      <c r="D38" s="151"/>
      <c r="E38" s="151"/>
    </row>
    <row r="39" spans="1:5" ht="34.5" x14ac:dyDescent="0.3">
      <c r="A39" s="15" t="s">
        <v>147</v>
      </c>
      <c r="B39" s="15" t="s">
        <v>56</v>
      </c>
      <c r="C39" s="151"/>
      <c r="D39" s="151"/>
      <c r="E39" s="151"/>
    </row>
    <row r="40" spans="1:5" x14ac:dyDescent="0.3">
      <c r="A40" s="241" t="s">
        <v>11</v>
      </c>
      <c r="B40" s="242"/>
      <c r="C40" s="182"/>
      <c r="D40" s="182"/>
      <c r="E40" s="182"/>
    </row>
    <row r="41" spans="1:5" ht="23.25" customHeight="1" x14ac:dyDescent="0.3">
      <c r="A41" s="248" t="s">
        <v>212</v>
      </c>
      <c r="B41" s="249"/>
      <c r="C41" s="182"/>
      <c r="D41" s="183">
        <v>-228.6</v>
      </c>
      <c r="E41" s="183">
        <v>-228.6</v>
      </c>
    </row>
    <row r="42" spans="1:5" x14ac:dyDescent="0.3">
      <c r="A42" s="248" t="s">
        <v>159</v>
      </c>
      <c r="B42" s="249"/>
      <c r="C42" s="168">
        <v>1500</v>
      </c>
      <c r="D42" s="168">
        <f>1500</f>
        <v>1500</v>
      </c>
      <c r="E42" s="168">
        <f>1500</f>
        <v>1500</v>
      </c>
    </row>
    <row r="43" spans="1:5" ht="21" customHeight="1" x14ac:dyDescent="0.3">
      <c r="A43" s="248" t="s">
        <v>160</v>
      </c>
      <c r="B43" s="249"/>
      <c r="C43" s="152">
        <v>1</v>
      </c>
      <c r="D43" s="152">
        <v>1</v>
      </c>
      <c r="E43" s="152">
        <v>1</v>
      </c>
    </row>
    <row r="44" spans="1:5" ht="21" customHeight="1" x14ac:dyDescent="0.3">
      <c r="A44" s="248" t="s">
        <v>161</v>
      </c>
      <c r="B44" s="249"/>
      <c r="C44" s="152"/>
      <c r="D44" s="152">
        <v>100</v>
      </c>
      <c r="E44" s="152">
        <v>100</v>
      </c>
    </row>
    <row r="45" spans="1:5" x14ac:dyDescent="0.3">
      <c r="A45" s="153" t="s">
        <v>13</v>
      </c>
      <c r="B45" s="154"/>
      <c r="C45" s="21">
        <f>'Հավելված 5'!G38</f>
        <v>4388.1000000000004</v>
      </c>
      <c r="D45" s="21">
        <f>'Հավելված 5'!H38</f>
        <v>4388.1000000000004</v>
      </c>
      <c r="E45" s="21">
        <f>'Հավելված 5'!I38</f>
        <v>-577393.5</v>
      </c>
    </row>
    <row r="46" spans="1:5" s="37" customFormat="1" ht="26.25" customHeight="1" x14ac:dyDescent="0.3">
      <c r="A46" s="155"/>
      <c r="B46" s="156"/>
    </row>
    <row r="47" spans="1:5" ht="37.5" customHeight="1" x14ac:dyDescent="0.3">
      <c r="A47" s="13" t="s">
        <v>57</v>
      </c>
      <c r="B47" s="14" t="s">
        <v>148</v>
      </c>
      <c r="C47" s="241" t="s">
        <v>137</v>
      </c>
      <c r="D47" s="247"/>
      <c r="E47" s="242"/>
    </row>
    <row r="48" spans="1:5" ht="34.5" x14ac:dyDescent="0.3">
      <c r="A48" s="15" t="s">
        <v>58</v>
      </c>
      <c r="B48" s="16" t="s">
        <v>149</v>
      </c>
      <c r="C48" s="131" t="s">
        <v>63</v>
      </c>
      <c r="D48" s="131" t="s">
        <v>64</v>
      </c>
      <c r="E48" s="131" t="s">
        <v>34</v>
      </c>
    </row>
    <row r="49" spans="1:9" ht="34.5" x14ac:dyDescent="0.3">
      <c r="A49" s="15" t="s">
        <v>59</v>
      </c>
      <c r="B49" s="18" t="s">
        <v>150</v>
      </c>
      <c r="C49" s="151"/>
      <c r="D49" s="151"/>
      <c r="E49" s="151"/>
    </row>
    <row r="50" spans="1:9" ht="51.75" x14ac:dyDescent="0.3">
      <c r="A50" s="15" t="s">
        <v>60</v>
      </c>
      <c r="B50" s="15" t="s">
        <v>151</v>
      </c>
      <c r="C50" s="151"/>
      <c r="D50" s="151"/>
      <c r="E50" s="151"/>
    </row>
    <row r="51" spans="1:9" ht="34.5" x14ac:dyDescent="0.3">
      <c r="A51" s="15" t="s">
        <v>61</v>
      </c>
      <c r="B51" s="15" t="s">
        <v>55</v>
      </c>
      <c r="C51" s="151"/>
      <c r="D51" s="151"/>
      <c r="E51" s="151"/>
    </row>
    <row r="52" spans="1:9" ht="34.5" x14ac:dyDescent="0.3">
      <c r="A52" s="15" t="s">
        <v>147</v>
      </c>
      <c r="B52" s="15" t="s">
        <v>56</v>
      </c>
      <c r="C52" s="151"/>
      <c r="D52" s="151"/>
      <c r="E52" s="151"/>
    </row>
    <row r="53" spans="1:9" x14ac:dyDescent="0.3">
      <c r="A53" s="241" t="s">
        <v>11</v>
      </c>
      <c r="B53" s="242"/>
      <c r="C53" s="151"/>
      <c r="D53" s="151"/>
      <c r="E53" s="151"/>
    </row>
    <row r="54" spans="1:9" ht="17.25" customHeight="1" x14ac:dyDescent="0.3">
      <c r="A54" s="253" t="s">
        <v>152</v>
      </c>
      <c r="B54" s="254"/>
      <c r="C54" s="157">
        <v>-2</v>
      </c>
      <c r="D54" s="157">
        <v>-2</v>
      </c>
      <c r="E54" s="157">
        <v>-2</v>
      </c>
    </row>
    <row r="55" spans="1:9" ht="17.25" customHeight="1" x14ac:dyDescent="0.3">
      <c r="A55" s="253" t="s">
        <v>153</v>
      </c>
      <c r="B55" s="254"/>
      <c r="C55" s="157">
        <v>-240.9</v>
      </c>
      <c r="D55" s="157">
        <v>-607.1</v>
      </c>
      <c r="E55" s="157">
        <v>-963.7</v>
      </c>
    </row>
    <row r="56" spans="1:9" ht="42.75" customHeight="1" x14ac:dyDescent="0.3">
      <c r="A56" s="245" t="s">
        <v>154</v>
      </c>
      <c r="B56" s="246"/>
      <c r="C56" s="157">
        <v>-25</v>
      </c>
      <c r="D56" s="157">
        <v>-63</v>
      </c>
      <c r="E56" s="157">
        <v>-100</v>
      </c>
    </row>
    <row r="57" spans="1:9" x14ac:dyDescent="0.3">
      <c r="A57" s="19" t="s">
        <v>13</v>
      </c>
      <c r="B57" s="20"/>
      <c r="C57" s="21">
        <f>'Հավելված 5'!G49</f>
        <v>-63287.6</v>
      </c>
      <c r="D57" s="21">
        <f>'Հավելված 5'!H49</f>
        <v>-123890.20000000001</v>
      </c>
      <c r="E57" s="21">
        <f>'Հավելված 5'!I49</f>
        <v>-173150.3</v>
      </c>
      <c r="F57" s="53"/>
      <c r="G57" s="53"/>
      <c r="H57" s="53"/>
      <c r="I57" s="53"/>
    </row>
    <row r="59" spans="1:9" x14ac:dyDescent="0.3">
      <c r="E59" s="22" t="s">
        <v>84</v>
      </c>
    </row>
    <row r="60" spans="1:9" ht="53.25" customHeight="1" x14ac:dyDescent="0.3">
      <c r="A60" s="250" t="s">
        <v>97</v>
      </c>
      <c r="B60" s="250"/>
      <c r="C60" s="250"/>
      <c r="D60" s="250"/>
      <c r="E60" s="250"/>
    </row>
    <row r="61" spans="1:9" ht="10.5" customHeight="1" x14ac:dyDescent="0.3"/>
    <row r="62" spans="1:9" x14ac:dyDescent="0.3">
      <c r="A62" s="244" t="s">
        <v>1</v>
      </c>
      <c r="B62" s="244"/>
      <c r="C62" s="244"/>
      <c r="D62" s="244"/>
      <c r="E62" s="244"/>
    </row>
    <row r="63" spans="1:9" ht="11.25" customHeight="1" x14ac:dyDescent="0.3"/>
    <row r="64" spans="1:9" x14ac:dyDescent="0.3">
      <c r="A64" s="243" t="s">
        <v>85</v>
      </c>
      <c r="B64" s="243"/>
      <c r="C64" s="243"/>
      <c r="D64" s="243"/>
      <c r="E64" s="243"/>
    </row>
    <row r="65" spans="1:7" x14ac:dyDescent="0.3">
      <c r="A65" s="38"/>
      <c r="B65" s="38"/>
      <c r="C65" s="38"/>
      <c r="D65" s="38"/>
      <c r="E65" s="38"/>
    </row>
    <row r="66" spans="1:7" x14ac:dyDescent="0.3">
      <c r="A66" s="41" t="s">
        <v>7</v>
      </c>
      <c r="B66" s="41" t="s">
        <v>8</v>
      </c>
      <c r="C66" s="24"/>
      <c r="D66" s="24"/>
    </row>
    <row r="67" spans="1:7" x14ac:dyDescent="0.3">
      <c r="A67" s="39">
        <v>1023</v>
      </c>
      <c r="B67" s="40" t="s">
        <v>2</v>
      </c>
      <c r="C67" s="27"/>
      <c r="D67" s="27"/>
    </row>
    <row r="68" spans="1:7" x14ac:dyDescent="0.3">
      <c r="A68" s="28"/>
    </row>
    <row r="69" spans="1:7" x14ac:dyDescent="0.3">
      <c r="A69" s="29" t="s">
        <v>9</v>
      </c>
    </row>
    <row r="70" spans="1:7" x14ac:dyDescent="0.3">
      <c r="A70" s="28"/>
      <c r="E70" s="30"/>
    </row>
    <row r="71" spans="1:7" ht="41.25" customHeight="1" x14ac:dyDescent="0.3">
      <c r="A71" s="13" t="s">
        <v>136</v>
      </c>
      <c r="B71" s="14">
        <v>1023</v>
      </c>
      <c r="C71" s="241" t="s">
        <v>137</v>
      </c>
      <c r="D71" s="247"/>
      <c r="E71" s="242"/>
    </row>
    <row r="72" spans="1:7" ht="42" customHeight="1" x14ac:dyDescent="0.3">
      <c r="A72" s="15" t="s">
        <v>138</v>
      </c>
      <c r="B72" s="16">
        <v>11001</v>
      </c>
      <c r="C72" s="159" t="s">
        <v>63</v>
      </c>
      <c r="D72" s="159" t="s">
        <v>64</v>
      </c>
      <c r="E72" s="159" t="s">
        <v>34</v>
      </c>
    </row>
    <row r="73" spans="1:7" ht="25.5" customHeight="1" x14ac:dyDescent="0.3">
      <c r="A73" s="15" t="s">
        <v>10</v>
      </c>
      <c r="B73" s="18" t="s">
        <v>139</v>
      </c>
      <c r="C73" s="18"/>
      <c r="D73" s="18"/>
      <c r="E73" s="13"/>
    </row>
    <row r="74" spans="1:7" ht="69.75" customHeight="1" x14ac:dyDescent="0.3">
      <c r="A74" s="15" t="s">
        <v>140</v>
      </c>
      <c r="B74" s="15" t="s">
        <v>141</v>
      </c>
      <c r="C74" s="15"/>
      <c r="D74" s="15"/>
      <c r="E74" s="13"/>
      <c r="G74" s="52"/>
    </row>
    <row r="75" spans="1:7" ht="27.75" customHeight="1" x14ac:dyDescent="0.3">
      <c r="A75" s="15" t="s">
        <v>142</v>
      </c>
      <c r="B75" s="15" t="s">
        <v>143</v>
      </c>
      <c r="C75" s="15"/>
      <c r="D75" s="15"/>
      <c r="E75" s="13"/>
    </row>
    <row r="76" spans="1:7" ht="34.5" x14ac:dyDescent="0.3">
      <c r="A76" s="15" t="s">
        <v>144</v>
      </c>
      <c r="B76" s="15" t="s">
        <v>1</v>
      </c>
      <c r="C76" s="15"/>
      <c r="D76" s="15"/>
      <c r="E76" s="13"/>
    </row>
    <row r="77" spans="1:7" x14ac:dyDescent="0.3">
      <c r="A77" s="241" t="s">
        <v>11</v>
      </c>
      <c r="B77" s="242"/>
      <c r="C77" s="13"/>
      <c r="D77" s="13"/>
      <c r="E77" s="13"/>
    </row>
    <row r="78" spans="1:7" ht="21" customHeight="1" x14ac:dyDescent="0.3">
      <c r="A78" s="19" t="s">
        <v>13</v>
      </c>
      <c r="B78" s="20"/>
      <c r="C78" s="21">
        <f>+C21</f>
        <v>-36000</v>
      </c>
      <c r="D78" s="21">
        <f>+D21</f>
        <v>-69000</v>
      </c>
      <c r="E78" s="21">
        <f>+E21</f>
        <v>-100000</v>
      </c>
      <c r="F78" s="148"/>
    </row>
    <row r="79" spans="1:7" ht="21" customHeight="1" x14ac:dyDescent="0.3">
      <c r="A79" s="149"/>
      <c r="B79" s="150"/>
      <c r="C79" s="36"/>
      <c r="D79" s="36"/>
      <c r="E79" s="36"/>
      <c r="F79" s="148"/>
    </row>
    <row r="80" spans="1:7" ht="37.5" customHeight="1" x14ac:dyDescent="0.3">
      <c r="A80" s="13" t="s">
        <v>57</v>
      </c>
      <c r="B80" s="14">
        <v>1023</v>
      </c>
      <c r="C80" s="241" t="s">
        <v>24</v>
      </c>
      <c r="D80" s="247"/>
      <c r="E80" s="242"/>
    </row>
    <row r="81" spans="1:6" ht="41.25" customHeight="1" x14ac:dyDescent="0.3">
      <c r="A81" s="15" t="s">
        <v>58</v>
      </c>
      <c r="B81" s="16">
        <v>31001</v>
      </c>
      <c r="C81" s="159" t="s">
        <v>63</v>
      </c>
      <c r="D81" s="159" t="s">
        <v>64</v>
      </c>
      <c r="E81" s="159" t="s">
        <v>34</v>
      </c>
    </row>
    <row r="82" spans="1:6" ht="41.25" customHeight="1" x14ac:dyDescent="0.3">
      <c r="A82" s="15" t="s">
        <v>59</v>
      </c>
      <c r="B82" s="18" t="s">
        <v>53</v>
      </c>
      <c r="C82" s="18"/>
      <c r="D82" s="18"/>
      <c r="E82" s="13"/>
      <c r="F82" s="53"/>
    </row>
    <row r="83" spans="1:6" ht="53.25" customHeight="1" x14ac:dyDescent="0.3">
      <c r="A83" s="15" t="s">
        <v>60</v>
      </c>
      <c r="B83" s="15" t="s">
        <v>54</v>
      </c>
      <c r="C83" s="15"/>
      <c r="D83" s="15"/>
      <c r="E83" s="13"/>
      <c r="F83" s="53"/>
    </row>
    <row r="84" spans="1:6" ht="42" customHeight="1" x14ac:dyDescent="0.3">
      <c r="A84" s="15" t="s">
        <v>61</v>
      </c>
      <c r="B84" s="15" t="s">
        <v>55</v>
      </c>
      <c r="C84" s="15"/>
      <c r="D84" s="15"/>
      <c r="E84" s="13"/>
      <c r="F84" s="53"/>
    </row>
    <row r="85" spans="1:6" ht="34.5" x14ac:dyDescent="0.3">
      <c r="A85" s="15" t="s">
        <v>62</v>
      </c>
      <c r="B85" s="15" t="s">
        <v>56</v>
      </c>
      <c r="C85" s="15"/>
      <c r="D85" s="15"/>
      <c r="E85" s="13"/>
    </row>
    <row r="86" spans="1:6" x14ac:dyDescent="0.3">
      <c r="A86" s="241" t="s">
        <v>11</v>
      </c>
      <c r="B86" s="242"/>
      <c r="C86" s="161"/>
      <c r="D86" s="161"/>
      <c r="E86" s="161"/>
    </row>
    <row r="87" spans="1:6" x14ac:dyDescent="0.3">
      <c r="A87" s="248" t="s">
        <v>109</v>
      </c>
      <c r="B87" s="249"/>
      <c r="C87" s="160"/>
      <c r="D87" s="160"/>
      <c r="E87" s="161">
        <v>1</v>
      </c>
      <c r="F87" s="165"/>
    </row>
    <row r="88" spans="1:6" ht="22.5" customHeight="1" x14ac:dyDescent="0.3">
      <c r="A88" s="248" t="s">
        <v>89</v>
      </c>
      <c r="B88" s="249"/>
      <c r="C88" s="175">
        <v>2</v>
      </c>
      <c r="D88" s="175">
        <v>5</v>
      </c>
      <c r="E88" s="176">
        <v>8</v>
      </c>
    </row>
    <row r="89" spans="1:6" x14ac:dyDescent="0.3">
      <c r="A89" s="19" t="s">
        <v>13</v>
      </c>
      <c r="B89" s="20"/>
      <c r="C89" s="21">
        <f>+C32</f>
        <v>248000</v>
      </c>
      <c r="D89" s="21">
        <f>+D32</f>
        <v>342000</v>
      </c>
      <c r="E89" s="21">
        <f>+E32</f>
        <v>1065500</v>
      </c>
      <c r="F89" s="69"/>
    </row>
    <row r="91" spans="1:6" ht="60.75" customHeight="1" x14ac:dyDescent="0.3">
      <c r="A91" s="13" t="s">
        <v>57</v>
      </c>
      <c r="B91" s="14">
        <v>1023</v>
      </c>
      <c r="C91" s="252" t="s">
        <v>33</v>
      </c>
      <c r="D91" s="252"/>
      <c r="E91" s="252"/>
    </row>
    <row r="92" spans="1:6" ht="34.5" x14ac:dyDescent="0.3">
      <c r="A92" s="15" t="s">
        <v>58</v>
      </c>
      <c r="B92" s="16">
        <v>31003</v>
      </c>
      <c r="C92" s="159" t="s">
        <v>63</v>
      </c>
      <c r="D92" s="159" t="s">
        <v>64</v>
      </c>
      <c r="E92" s="159" t="s">
        <v>34</v>
      </c>
    </row>
    <row r="93" spans="1:6" ht="34.5" x14ac:dyDescent="0.3">
      <c r="A93" s="15" t="s">
        <v>59</v>
      </c>
      <c r="B93" s="18" t="s">
        <v>145</v>
      </c>
      <c r="C93" s="151"/>
      <c r="D93" s="151"/>
      <c r="E93" s="151"/>
    </row>
    <row r="94" spans="1:6" ht="51.75" x14ac:dyDescent="0.3">
      <c r="A94" s="15" t="s">
        <v>60</v>
      </c>
      <c r="B94" s="15" t="s">
        <v>146</v>
      </c>
      <c r="C94" s="151"/>
      <c r="D94" s="151"/>
      <c r="E94" s="151"/>
      <c r="F94" s="115"/>
    </row>
    <row r="95" spans="1:6" ht="34.5" x14ac:dyDescent="0.3">
      <c r="A95" s="15" t="s">
        <v>61</v>
      </c>
      <c r="B95" s="15" t="s">
        <v>55</v>
      </c>
      <c r="C95" s="151"/>
      <c r="D95" s="151"/>
      <c r="E95" s="151"/>
      <c r="F95" s="115"/>
    </row>
    <row r="96" spans="1:6" ht="34.5" x14ac:dyDescent="0.3">
      <c r="A96" s="15" t="s">
        <v>147</v>
      </c>
      <c r="B96" s="15" t="s">
        <v>56</v>
      </c>
      <c r="C96" s="151"/>
      <c r="D96" s="151"/>
      <c r="E96" s="151"/>
      <c r="F96" s="115"/>
    </row>
    <row r="97" spans="1:6" x14ac:dyDescent="0.3">
      <c r="A97" s="241" t="s">
        <v>11</v>
      </c>
      <c r="B97" s="242"/>
      <c r="C97" s="151"/>
      <c r="D97" s="151"/>
      <c r="E97" s="151"/>
    </row>
    <row r="98" spans="1:6" ht="23.25" customHeight="1" x14ac:dyDescent="0.3">
      <c r="A98" s="248" t="s">
        <v>212</v>
      </c>
      <c r="B98" s="249"/>
      <c r="C98" s="182"/>
      <c r="D98" s="183">
        <v>-228.6</v>
      </c>
      <c r="E98" s="183">
        <v>-228.6</v>
      </c>
      <c r="F98" s="165"/>
    </row>
    <row r="99" spans="1:6" x14ac:dyDescent="0.3">
      <c r="A99" s="248" t="s">
        <v>159</v>
      </c>
      <c r="B99" s="249"/>
      <c r="C99" s="168">
        <v>1500</v>
      </c>
      <c r="D99" s="168">
        <f>1500</f>
        <v>1500</v>
      </c>
      <c r="E99" s="168">
        <f>1500</f>
        <v>1500</v>
      </c>
      <c r="F99" s="115"/>
    </row>
    <row r="100" spans="1:6" ht="21" customHeight="1" x14ac:dyDescent="0.3">
      <c r="A100" s="248" t="s">
        <v>160</v>
      </c>
      <c r="B100" s="249"/>
      <c r="C100" s="152">
        <v>1</v>
      </c>
      <c r="D100" s="152">
        <v>1</v>
      </c>
      <c r="E100" s="152">
        <v>1</v>
      </c>
      <c r="F100" s="115"/>
    </row>
    <row r="101" spans="1:6" ht="21" customHeight="1" x14ac:dyDescent="0.3">
      <c r="A101" s="248" t="s">
        <v>161</v>
      </c>
      <c r="B101" s="249"/>
      <c r="C101" s="152"/>
      <c r="D101" s="152">
        <v>100</v>
      </c>
      <c r="E101" s="152">
        <v>100</v>
      </c>
    </row>
    <row r="102" spans="1:6" x14ac:dyDescent="0.3">
      <c r="A102" s="153" t="s">
        <v>13</v>
      </c>
      <c r="B102" s="154"/>
      <c r="C102" s="21">
        <f>+C45</f>
        <v>4388.1000000000004</v>
      </c>
      <c r="D102" s="21">
        <f>+D45</f>
        <v>4388.1000000000004</v>
      </c>
      <c r="E102" s="21">
        <f>+E45</f>
        <v>-577393.5</v>
      </c>
    </row>
    <row r="103" spans="1:6" s="37" customFormat="1" ht="26.25" customHeight="1" x14ac:dyDescent="0.3">
      <c r="A103" s="155"/>
      <c r="B103" s="156"/>
    </row>
    <row r="104" spans="1:6" ht="37.5" customHeight="1" x14ac:dyDescent="0.3">
      <c r="A104" s="13" t="s">
        <v>57</v>
      </c>
      <c r="B104" s="14" t="s">
        <v>148</v>
      </c>
      <c r="C104" s="241" t="s">
        <v>137</v>
      </c>
      <c r="D104" s="247"/>
      <c r="E104" s="242"/>
    </row>
    <row r="105" spans="1:6" ht="34.5" x14ac:dyDescent="0.3">
      <c r="A105" s="15" t="s">
        <v>58</v>
      </c>
      <c r="B105" s="16" t="s">
        <v>149</v>
      </c>
      <c r="C105" s="159" t="s">
        <v>63</v>
      </c>
      <c r="D105" s="159" t="s">
        <v>64</v>
      </c>
      <c r="E105" s="159" t="s">
        <v>34</v>
      </c>
    </row>
    <row r="106" spans="1:6" ht="34.5" x14ac:dyDescent="0.3">
      <c r="A106" s="15" t="s">
        <v>59</v>
      </c>
      <c r="B106" s="18" t="s">
        <v>150</v>
      </c>
      <c r="C106" s="151"/>
      <c r="D106" s="151"/>
      <c r="E106" s="151"/>
    </row>
    <row r="107" spans="1:6" ht="51.75" x14ac:dyDescent="0.3">
      <c r="A107" s="15" t="s">
        <v>60</v>
      </c>
      <c r="B107" s="15" t="s">
        <v>151</v>
      </c>
      <c r="C107" s="151"/>
      <c r="D107" s="151"/>
      <c r="E107" s="151"/>
    </row>
    <row r="108" spans="1:6" ht="34.5" x14ac:dyDescent="0.3">
      <c r="A108" s="15" t="s">
        <v>61</v>
      </c>
      <c r="B108" s="15" t="s">
        <v>55</v>
      </c>
      <c r="C108" s="151"/>
      <c r="D108" s="151"/>
      <c r="E108" s="151"/>
    </row>
    <row r="109" spans="1:6" ht="34.5" x14ac:dyDescent="0.3">
      <c r="A109" s="15" t="s">
        <v>147</v>
      </c>
      <c r="B109" s="15" t="s">
        <v>56</v>
      </c>
      <c r="C109" s="151"/>
      <c r="D109" s="151"/>
      <c r="E109" s="151"/>
    </row>
    <row r="110" spans="1:6" x14ac:dyDescent="0.3">
      <c r="A110" s="241" t="s">
        <v>11</v>
      </c>
      <c r="B110" s="242"/>
      <c r="C110" s="151"/>
      <c r="D110" s="151"/>
      <c r="E110" s="151"/>
    </row>
    <row r="111" spans="1:6" ht="17.25" customHeight="1" x14ac:dyDescent="0.3">
      <c r="A111" s="253" t="s">
        <v>152</v>
      </c>
      <c r="B111" s="254"/>
      <c r="C111" s="157">
        <v>-2</v>
      </c>
      <c r="D111" s="157">
        <v>-2</v>
      </c>
      <c r="E111" s="157">
        <v>-2</v>
      </c>
    </row>
    <row r="112" spans="1:6" ht="17.25" customHeight="1" x14ac:dyDescent="0.3">
      <c r="A112" s="253" t="s">
        <v>153</v>
      </c>
      <c r="B112" s="254"/>
      <c r="C112" s="157">
        <v>-240.9</v>
      </c>
      <c r="D112" s="157">
        <v>-607.1</v>
      </c>
      <c r="E112" s="157">
        <v>-963.7</v>
      </c>
    </row>
    <row r="113" spans="1:5" ht="42.75" customHeight="1" x14ac:dyDescent="0.3">
      <c r="A113" s="245" t="s">
        <v>154</v>
      </c>
      <c r="B113" s="246"/>
      <c r="C113" s="157">
        <v>-25</v>
      </c>
      <c r="D113" s="157">
        <v>-63</v>
      </c>
      <c r="E113" s="157">
        <v>-100</v>
      </c>
    </row>
    <row r="114" spans="1:5" x14ac:dyDescent="0.3">
      <c r="A114" s="19" t="s">
        <v>13</v>
      </c>
      <c r="B114" s="20"/>
      <c r="C114" s="21">
        <f>+C57</f>
        <v>-63287.6</v>
      </c>
      <c r="D114" s="21">
        <f>+D57</f>
        <v>-123890.20000000001</v>
      </c>
      <c r="E114" s="21">
        <f>+E57</f>
        <v>-173150.3</v>
      </c>
    </row>
    <row r="118" spans="1:5" x14ac:dyDescent="0.3">
      <c r="C118" s="53"/>
      <c r="D118" s="53"/>
      <c r="E118" s="53"/>
    </row>
  </sheetData>
  <autoFilter ref="A1:A33"/>
  <mergeCells count="40">
    <mergeCell ref="A98:B98"/>
    <mergeCell ref="A112:B112"/>
    <mergeCell ref="A113:B113"/>
    <mergeCell ref="C80:E80"/>
    <mergeCell ref="A86:B86"/>
    <mergeCell ref="A87:B87"/>
    <mergeCell ref="A88:B88"/>
    <mergeCell ref="A110:B110"/>
    <mergeCell ref="C91:E91"/>
    <mergeCell ref="A97:B97"/>
    <mergeCell ref="C104:E104"/>
    <mergeCell ref="A99:B99"/>
    <mergeCell ref="A100:B100"/>
    <mergeCell ref="A111:B111"/>
    <mergeCell ref="A101:B101"/>
    <mergeCell ref="A3:E3"/>
    <mergeCell ref="A5:E5"/>
    <mergeCell ref="A7:E7"/>
    <mergeCell ref="A29:B29"/>
    <mergeCell ref="A60:E60"/>
    <mergeCell ref="A31:B31"/>
    <mergeCell ref="A30:B30"/>
    <mergeCell ref="C14:E14"/>
    <mergeCell ref="C23:E23"/>
    <mergeCell ref="C34:E34"/>
    <mergeCell ref="A40:B40"/>
    <mergeCell ref="A54:B54"/>
    <mergeCell ref="A55:B55"/>
    <mergeCell ref="A42:B42"/>
    <mergeCell ref="A43:B43"/>
    <mergeCell ref="A44:B44"/>
    <mergeCell ref="A20:B20"/>
    <mergeCell ref="A53:B53"/>
    <mergeCell ref="A77:B77"/>
    <mergeCell ref="A64:E64"/>
    <mergeCell ref="A62:E62"/>
    <mergeCell ref="A56:B56"/>
    <mergeCell ref="C47:E47"/>
    <mergeCell ref="C71:E71"/>
    <mergeCell ref="A41:B41"/>
  </mergeCells>
  <pageMargins left="0.39370078740157499" right="0.23622047244094499" top="0.47244094488188998" bottom="0.511811023622047" header="0.31496062992126" footer="0.31496062992126"/>
  <pageSetup paperSize="9" scale="86" firstPageNumber="15" orientation="landscape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opLeftCell="A19" zoomScaleNormal="100" workbookViewId="0">
      <selection activeCell="L32" sqref="L32"/>
    </sheetView>
  </sheetViews>
  <sheetFormatPr defaultRowHeight="13.5" x14ac:dyDescent="0.2"/>
  <cols>
    <col min="1" max="1" width="21.1640625" style="67" customWidth="1"/>
    <col min="2" max="2" width="31.33203125" style="67" customWidth="1"/>
    <col min="3" max="3" width="22.6640625" style="67" customWidth="1"/>
    <col min="4" max="4" width="15.6640625" style="67" customWidth="1"/>
    <col min="5" max="5" width="21.83203125" style="67" customWidth="1"/>
    <col min="6" max="6" width="14" style="67" customWidth="1"/>
    <col min="7" max="7" width="24.6640625" style="67" customWidth="1"/>
    <col min="8" max="8" width="16.33203125" style="67" bestFit="1" customWidth="1"/>
    <col min="9" max="9" width="13.5" style="67" bestFit="1" customWidth="1"/>
    <col min="10" max="10" width="9.33203125" style="67"/>
    <col min="11" max="11" width="14" style="67" bestFit="1" customWidth="1"/>
    <col min="12" max="12" width="9.33203125" style="67"/>
    <col min="13" max="13" width="14" style="67" bestFit="1" customWidth="1"/>
    <col min="14" max="14" width="14.1640625" style="67" bestFit="1" customWidth="1"/>
    <col min="15" max="16384" width="9.33203125" style="67"/>
  </cols>
  <sheetData>
    <row r="1" spans="1:14" ht="17.25" x14ac:dyDescent="0.2">
      <c r="A1" s="65"/>
      <c r="B1" s="65"/>
      <c r="C1" s="65"/>
      <c r="D1" s="65"/>
      <c r="E1" s="65"/>
      <c r="F1" s="65"/>
      <c r="G1" s="66" t="s">
        <v>108</v>
      </c>
    </row>
    <row r="2" spans="1:14" ht="45" customHeight="1" x14ac:dyDescent="0.2">
      <c r="A2" s="259" t="s">
        <v>91</v>
      </c>
      <c r="B2" s="259"/>
      <c r="C2" s="259"/>
      <c r="D2" s="259"/>
      <c r="E2" s="259"/>
      <c r="F2" s="259"/>
      <c r="G2" s="259"/>
    </row>
    <row r="3" spans="1:14" ht="17.25" x14ac:dyDescent="0.2">
      <c r="A3" s="68"/>
      <c r="B3" s="68"/>
      <c r="C3" s="68"/>
      <c r="D3" s="68"/>
      <c r="E3" s="68"/>
      <c r="F3" s="68"/>
      <c r="G3" s="68"/>
    </row>
    <row r="4" spans="1:14" ht="17.25" x14ac:dyDescent="0.2">
      <c r="A4" s="255" t="s">
        <v>162</v>
      </c>
      <c r="B4" s="257"/>
      <c r="C4" s="257"/>
      <c r="D4" s="257"/>
      <c r="E4" s="258" t="s">
        <v>33</v>
      </c>
      <c r="F4" s="258"/>
      <c r="G4" s="258"/>
    </row>
    <row r="5" spans="1:14" x14ac:dyDescent="0.2">
      <c r="A5" s="258" t="s">
        <v>163</v>
      </c>
      <c r="B5" s="258" t="s">
        <v>164</v>
      </c>
      <c r="C5" s="258" t="s">
        <v>165</v>
      </c>
      <c r="D5" s="258" t="s">
        <v>166</v>
      </c>
      <c r="E5" s="258" t="s">
        <v>167</v>
      </c>
      <c r="F5" s="258" t="s">
        <v>168</v>
      </c>
      <c r="G5" s="258" t="s">
        <v>169</v>
      </c>
    </row>
    <row r="6" spans="1:14" ht="25.5" customHeight="1" x14ac:dyDescent="0.2">
      <c r="A6" s="258"/>
      <c r="B6" s="258"/>
      <c r="C6" s="258"/>
      <c r="D6" s="258"/>
      <c r="E6" s="258"/>
      <c r="F6" s="258"/>
      <c r="G6" s="258"/>
    </row>
    <row r="7" spans="1:14" ht="17.25" x14ac:dyDescent="0.3">
      <c r="A7" s="255" t="s">
        <v>20</v>
      </c>
      <c r="B7" s="257"/>
      <c r="C7" s="257"/>
      <c r="D7" s="257"/>
      <c r="E7" s="257"/>
      <c r="F7" s="256"/>
      <c r="G7" s="169">
        <f>G8</f>
        <v>214956.19999999998</v>
      </c>
      <c r="H7" s="179"/>
    </row>
    <row r="8" spans="1:14" ht="45.75" customHeight="1" x14ac:dyDescent="0.3">
      <c r="A8" s="170" t="s">
        <v>170</v>
      </c>
      <c r="B8" s="170" t="s">
        <v>171</v>
      </c>
      <c r="C8" s="73" t="s">
        <v>172</v>
      </c>
      <c r="D8" s="258" t="s">
        <v>173</v>
      </c>
      <c r="E8" s="258"/>
      <c r="F8" s="258"/>
      <c r="G8" s="169">
        <f>G9+G12+G24+G28</f>
        <v>214956.19999999998</v>
      </c>
    </row>
    <row r="9" spans="1:14" ht="17.25" x14ac:dyDescent="0.3">
      <c r="A9" s="170" t="s">
        <v>174</v>
      </c>
      <c r="B9" s="238" t="s">
        <v>2</v>
      </c>
      <c r="C9" s="257"/>
      <c r="D9" s="257"/>
      <c r="E9" s="257"/>
      <c r="F9" s="256"/>
      <c r="G9" s="169">
        <f>G10</f>
        <v>-100000</v>
      </c>
      <c r="H9" s="171"/>
      <c r="I9" s="172"/>
    </row>
    <row r="10" spans="1:14" ht="17.25" x14ac:dyDescent="0.3">
      <c r="A10" s="170"/>
      <c r="B10" s="255" t="s">
        <v>175</v>
      </c>
      <c r="C10" s="256"/>
      <c r="D10" s="170"/>
      <c r="E10" s="170"/>
      <c r="F10" s="170"/>
      <c r="G10" s="169">
        <f>G11</f>
        <v>-100000</v>
      </c>
    </row>
    <row r="11" spans="1:14" ht="51.75" x14ac:dyDescent="0.2">
      <c r="A11" s="170" t="s">
        <v>176</v>
      </c>
      <c r="B11" s="173" t="s">
        <v>177</v>
      </c>
      <c r="C11" s="174" t="s">
        <v>178</v>
      </c>
      <c r="D11" s="170" t="s">
        <v>179</v>
      </c>
      <c r="E11" s="173"/>
      <c r="F11" s="173"/>
      <c r="G11" s="21">
        <v>-100000</v>
      </c>
      <c r="H11" s="172"/>
    </row>
    <row r="12" spans="1:14" ht="45.75" customHeight="1" x14ac:dyDescent="0.3">
      <c r="A12" s="170" t="s">
        <v>184</v>
      </c>
      <c r="B12" s="238" t="s">
        <v>47</v>
      </c>
      <c r="C12" s="257"/>
      <c r="D12" s="257"/>
      <c r="E12" s="257"/>
      <c r="F12" s="256"/>
      <c r="G12" s="169">
        <f>G13+G15</f>
        <v>1065500</v>
      </c>
    </row>
    <row r="13" spans="1:14" ht="17.25" customHeight="1" x14ac:dyDescent="0.3">
      <c r="A13" s="170"/>
      <c r="B13" s="255" t="s">
        <v>181</v>
      </c>
      <c r="C13" s="256"/>
      <c r="D13" s="170"/>
      <c r="E13" s="170"/>
      <c r="F13" s="170"/>
      <c r="G13" s="169">
        <f>SUM(G14)</f>
        <v>349500</v>
      </c>
      <c r="H13" s="172"/>
    </row>
    <row r="14" spans="1:14" ht="22.5" customHeight="1" x14ac:dyDescent="0.2">
      <c r="A14" s="170" t="s">
        <v>204</v>
      </c>
      <c r="B14" s="173" t="s">
        <v>182</v>
      </c>
      <c r="C14" s="174" t="s">
        <v>183</v>
      </c>
      <c r="D14" s="170" t="s">
        <v>205</v>
      </c>
      <c r="E14" s="178">
        <v>349500000</v>
      </c>
      <c r="F14" s="173">
        <v>1</v>
      </c>
      <c r="G14" s="21">
        <f t="shared" ref="G14" si="0">E14*F14/1000</f>
        <v>349500</v>
      </c>
    </row>
    <row r="15" spans="1:14" ht="17.25" x14ac:dyDescent="0.3">
      <c r="A15" s="170"/>
      <c r="B15" s="255" t="s">
        <v>175</v>
      </c>
      <c r="C15" s="256"/>
      <c r="D15" s="170"/>
      <c r="E15" s="178"/>
      <c r="F15" s="170"/>
      <c r="G15" s="169">
        <f>SUM(G16:G23)</f>
        <v>716000</v>
      </c>
    </row>
    <row r="16" spans="1:14" ht="51.75" x14ac:dyDescent="0.2">
      <c r="A16" s="170" t="s">
        <v>185</v>
      </c>
      <c r="B16" s="173" t="s">
        <v>186</v>
      </c>
      <c r="C16" s="174" t="s">
        <v>187</v>
      </c>
      <c r="D16" s="170" t="s">
        <v>179</v>
      </c>
      <c r="E16" s="178">
        <v>174000000</v>
      </c>
      <c r="F16" s="173">
        <v>1</v>
      </c>
      <c r="G16" s="21">
        <f>E16*F16/1000</f>
        <v>174000</v>
      </c>
      <c r="N16" s="172"/>
    </row>
    <row r="17" spans="1:11" ht="51.75" x14ac:dyDescent="0.2">
      <c r="A17" s="170" t="s">
        <v>188</v>
      </c>
      <c r="B17" s="173" t="s">
        <v>186</v>
      </c>
      <c r="C17" s="174" t="s">
        <v>180</v>
      </c>
      <c r="D17" s="170" t="s">
        <v>179</v>
      </c>
      <c r="E17" s="178">
        <v>34200000</v>
      </c>
      <c r="F17" s="173">
        <v>1</v>
      </c>
      <c r="G17" s="21">
        <f t="shared" ref="G17:G23" si="1">E17*F17/1000</f>
        <v>34200</v>
      </c>
    </row>
    <row r="18" spans="1:11" ht="51.75" x14ac:dyDescent="0.2">
      <c r="A18" s="170" t="s">
        <v>189</v>
      </c>
      <c r="B18" s="173" t="s">
        <v>186</v>
      </c>
      <c r="C18" s="174" t="s">
        <v>178</v>
      </c>
      <c r="D18" s="170" t="s">
        <v>179</v>
      </c>
      <c r="E18" s="178">
        <v>88000000</v>
      </c>
      <c r="F18" s="173">
        <v>1</v>
      </c>
      <c r="G18" s="21">
        <f t="shared" si="1"/>
        <v>88000</v>
      </c>
    </row>
    <row r="19" spans="1:11" ht="51.75" x14ac:dyDescent="0.2">
      <c r="A19" s="170" t="s">
        <v>190</v>
      </c>
      <c r="B19" s="173" t="s">
        <v>186</v>
      </c>
      <c r="C19" s="174" t="s">
        <v>180</v>
      </c>
      <c r="D19" s="170" t="s">
        <v>179</v>
      </c>
      <c r="E19" s="178">
        <v>39800000</v>
      </c>
      <c r="F19" s="173">
        <v>1</v>
      </c>
      <c r="G19" s="21">
        <f t="shared" si="1"/>
        <v>39800</v>
      </c>
      <c r="K19" s="172"/>
    </row>
    <row r="20" spans="1:11" ht="51.75" x14ac:dyDescent="0.2">
      <c r="A20" s="170" t="s">
        <v>191</v>
      </c>
      <c r="B20" s="173" t="s">
        <v>186</v>
      </c>
      <c r="C20" s="174" t="s">
        <v>178</v>
      </c>
      <c r="D20" s="170" t="s">
        <v>179</v>
      </c>
      <c r="E20" s="178">
        <v>130000000</v>
      </c>
      <c r="F20" s="173">
        <v>1</v>
      </c>
      <c r="G20" s="21">
        <f t="shared" si="1"/>
        <v>130000</v>
      </c>
      <c r="K20" s="172"/>
    </row>
    <row r="21" spans="1:11" ht="51.75" x14ac:dyDescent="0.2">
      <c r="A21" s="170" t="s">
        <v>192</v>
      </c>
      <c r="B21" s="173" t="s">
        <v>186</v>
      </c>
      <c r="C21" s="174" t="s">
        <v>178</v>
      </c>
      <c r="D21" s="170" t="s">
        <v>179</v>
      </c>
      <c r="E21" s="178">
        <v>160000000</v>
      </c>
      <c r="F21" s="173">
        <v>1</v>
      </c>
      <c r="G21" s="21">
        <f t="shared" si="1"/>
        <v>160000</v>
      </c>
      <c r="K21" s="172"/>
    </row>
    <row r="22" spans="1:11" ht="51.75" x14ac:dyDescent="0.2">
      <c r="A22" s="170">
        <v>72261110</v>
      </c>
      <c r="B22" s="173" t="s">
        <v>186</v>
      </c>
      <c r="C22" s="174" t="s">
        <v>180</v>
      </c>
      <c r="D22" s="170" t="s">
        <v>179</v>
      </c>
      <c r="E22" s="178">
        <v>20000000</v>
      </c>
      <c r="F22" s="173">
        <v>1</v>
      </c>
      <c r="G22" s="21">
        <f t="shared" si="1"/>
        <v>20000</v>
      </c>
      <c r="K22" s="172"/>
    </row>
    <row r="23" spans="1:11" ht="51.75" x14ac:dyDescent="0.2">
      <c r="A23" s="170">
        <v>72261110</v>
      </c>
      <c r="B23" s="173" t="s">
        <v>186</v>
      </c>
      <c r="C23" s="174" t="s">
        <v>180</v>
      </c>
      <c r="D23" s="170" t="s">
        <v>179</v>
      </c>
      <c r="E23" s="178">
        <v>70000000</v>
      </c>
      <c r="F23" s="173">
        <v>1</v>
      </c>
      <c r="G23" s="21">
        <f t="shared" si="1"/>
        <v>70000</v>
      </c>
      <c r="K23" s="172"/>
    </row>
    <row r="24" spans="1:11" ht="28.5" customHeight="1" x14ac:dyDescent="0.3">
      <c r="A24" s="170" t="s">
        <v>193</v>
      </c>
      <c r="B24" s="238" t="s">
        <v>115</v>
      </c>
      <c r="C24" s="239"/>
      <c r="D24" s="239"/>
      <c r="E24" s="239"/>
      <c r="F24" s="240"/>
      <c r="G24" s="169">
        <f>G25</f>
        <v>-577393.5</v>
      </c>
      <c r="H24" s="172"/>
      <c r="I24" s="172"/>
    </row>
    <row r="25" spans="1:11" ht="17.25" x14ac:dyDescent="0.3">
      <c r="A25" s="170"/>
      <c r="B25" s="255" t="s">
        <v>194</v>
      </c>
      <c r="C25" s="256"/>
      <c r="D25" s="170"/>
      <c r="E25" s="170"/>
      <c r="F25" s="170"/>
      <c r="G25" s="169">
        <f>G26+G27</f>
        <v>-577393.5</v>
      </c>
    </row>
    <row r="26" spans="1:11" ht="34.5" x14ac:dyDescent="0.2">
      <c r="A26" s="170" t="s">
        <v>195</v>
      </c>
      <c r="B26" s="173" t="s">
        <v>196</v>
      </c>
      <c r="C26" s="174" t="s">
        <v>178</v>
      </c>
      <c r="D26" s="170" t="s">
        <v>179</v>
      </c>
      <c r="E26" s="173"/>
      <c r="F26" s="173"/>
      <c r="G26" s="21">
        <f>-744781.6+145000+18000</f>
        <v>-581781.6</v>
      </c>
      <c r="H26" s="172"/>
    </row>
    <row r="27" spans="1:11" ht="51.75" x14ac:dyDescent="0.2">
      <c r="A27" s="170" t="s">
        <v>197</v>
      </c>
      <c r="B27" s="173" t="s">
        <v>198</v>
      </c>
      <c r="C27" s="174" t="s">
        <v>180</v>
      </c>
      <c r="D27" s="170" t="s">
        <v>179</v>
      </c>
      <c r="E27" s="178">
        <v>4388100</v>
      </c>
      <c r="F27" s="173">
        <v>1</v>
      </c>
      <c r="G27" s="21">
        <f>E27*F27/1000</f>
        <v>4388.1000000000004</v>
      </c>
      <c r="H27" s="172"/>
    </row>
    <row r="28" spans="1:11" ht="24.75" customHeight="1" x14ac:dyDescent="0.3">
      <c r="A28" s="170" t="s">
        <v>199</v>
      </c>
      <c r="B28" s="238" t="s">
        <v>115</v>
      </c>
      <c r="C28" s="239"/>
      <c r="D28" s="239"/>
      <c r="E28" s="239"/>
      <c r="F28" s="240"/>
      <c r="G28" s="169">
        <f>G29+G32</f>
        <v>-173150.30000000002</v>
      </c>
      <c r="H28" s="172"/>
    </row>
    <row r="29" spans="1:11" ht="17.25" x14ac:dyDescent="0.3">
      <c r="A29" s="170"/>
      <c r="B29" s="255" t="s">
        <v>194</v>
      </c>
      <c r="C29" s="256"/>
      <c r="D29" s="170"/>
      <c r="E29" s="170"/>
      <c r="F29" s="170"/>
      <c r="G29" s="169">
        <f>SUM(G30:G31)</f>
        <v>-169032.6</v>
      </c>
      <c r="H29" s="172"/>
    </row>
    <row r="30" spans="1:11" ht="51.75" x14ac:dyDescent="0.2">
      <c r="A30" s="170" t="s">
        <v>206</v>
      </c>
      <c r="B30" s="173" t="s">
        <v>200</v>
      </c>
      <c r="C30" s="174" t="s">
        <v>178</v>
      </c>
      <c r="D30" s="170" t="s">
        <v>179</v>
      </c>
      <c r="E30" s="178">
        <v>80726300</v>
      </c>
      <c r="F30" s="180">
        <v>-1</v>
      </c>
      <c r="G30" s="21">
        <f>E30*F30/1000</f>
        <v>-80726.3</v>
      </c>
      <c r="H30" s="172"/>
    </row>
    <row r="31" spans="1:11" ht="51.75" x14ac:dyDescent="0.2">
      <c r="A31" s="170" t="s">
        <v>207</v>
      </c>
      <c r="B31" s="173" t="s">
        <v>200</v>
      </c>
      <c r="C31" s="174" t="s">
        <v>178</v>
      </c>
      <c r="D31" s="170" t="s">
        <v>179</v>
      </c>
      <c r="E31" s="178">
        <v>88306300</v>
      </c>
      <c r="F31" s="180">
        <v>-1</v>
      </c>
      <c r="G31" s="21">
        <f>E31*F31/1000</f>
        <v>-88306.3</v>
      </c>
      <c r="H31" s="172"/>
    </row>
    <row r="32" spans="1:11" ht="17.25" x14ac:dyDescent="0.3">
      <c r="A32" s="170"/>
      <c r="B32" s="255" t="s">
        <v>175</v>
      </c>
      <c r="C32" s="256"/>
      <c r="D32" s="170"/>
      <c r="E32" s="178"/>
      <c r="F32" s="181"/>
      <c r="G32" s="169">
        <f>SUM(G33:G36)</f>
        <v>-4117.7</v>
      </c>
      <c r="H32" s="172"/>
    </row>
    <row r="33" spans="1:8" ht="51.75" x14ac:dyDescent="0.2">
      <c r="A33" s="170" t="s">
        <v>208</v>
      </c>
      <c r="B33" s="173" t="s">
        <v>201</v>
      </c>
      <c r="C33" s="174" t="s">
        <v>180</v>
      </c>
      <c r="D33" s="170" t="s">
        <v>179</v>
      </c>
      <c r="E33" s="178">
        <v>1596500</v>
      </c>
      <c r="F33" s="180">
        <v>-1</v>
      </c>
      <c r="G33" s="21">
        <f>E33*F33/1000</f>
        <v>-1596.5</v>
      </c>
      <c r="H33" s="172"/>
    </row>
    <row r="34" spans="1:8" ht="51.75" x14ac:dyDescent="0.2">
      <c r="A34" s="170" t="s">
        <v>209</v>
      </c>
      <c r="B34" s="173" t="s">
        <v>201</v>
      </c>
      <c r="C34" s="174" t="s">
        <v>180</v>
      </c>
      <c r="D34" s="170" t="s">
        <v>179</v>
      </c>
      <c r="E34" s="178">
        <v>1531700</v>
      </c>
      <c r="F34" s="180">
        <v>-1</v>
      </c>
      <c r="G34" s="21">
        <f t="shared" ref="G34:G36" si="2">E34*F34/1000</f>
        <v>-1531.7</v>
      </c>
      <c r="H34" s="172"/>
    </row>
    <row r="35" spans="1:8" ht="51.75" x14ac:dyDescent="0.2">
      <c r="A35" s="170" t="s">
        <v>210</v>
      </c>
      <c r="B35" s="173" t="s">
        <v>202</v>
      </c>
      <c r="C35" s="174" t="s">
        <v>203</v>
      </c>
      <c r="D35" s="170" t="s">
        <v>179</v>
      </c>
      <c r="E35" s="178">
        <v>479000</v>
      </c>
      <c r="F35" s="180">
        <v>-1</v>
      </c>
      <c r="G35" s="21">
        <f t="shared" si="2"/>
        <v>-479</v>
      </c>
      <c r="H35" s="172"/>
    </row>
    <row r="36" spans="1:8" ht="51.75" x14ac:dyDescent="0.2">
      <c r="A36" s="170" t="s">
        <v>211</v>
      </c>
      <c r="B36" s="173" t="s">
        <v>202</v>
      </c>
      <c r="C36" s="174" t="s">
        <v>203</v>
      </c>
      <c r="D36" s="170" t="s">
        <v>179</v>
      </c>
      <c r="E36" s="21">
        <v>510500</v>
      </c>
      <c r="F36" s="180">
        <v>-1</v>
      </c>
      <c r="G36" s="21">
        <f t="shared" si="2"/>
        <v>-510.5</v>
      </c>
      <c r="H36" s="172"/>
    </row>
  </sheetData>
  <mergeCells count="22"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A7:F7"/>
    <mergeCell ref="D8:F8"/>
    <mergeCell ref="B9:F9"/>
    <mergeCell ref="B10:C10"/>
    <mergeCell ref="B13:C13"/>
    <mergeCell ref="B12:F12"/>
    <mergeCell ref="B29:C29"/>
    <mergeCell ref="B32:C32"/>
    <mergeCell ref="B15:C15"/>
    <mergeCell ref="B24:F24"/>
    <mergeCell ref="B25:C25"/>
    <mergeCell ref="B28:F28"/>
  </mergeCells>
  <pageMargins left="0.9" right="0.17" top="0.41" bottom="0.44" header="0.17" footer="0.17"/>
  <pageSetup scale="80" firstPageNumber="21" orientation="landscape" useFirstPageNumber="1" r:id="rId1"/>
  <headerFooter>
    <oddFooter>&amp;C&amp;P</oddFooter>
  </headerFooter>
  <rowBreaks count="1" manualBreakCount="1">
    <brk id="2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10</vt:i4>
      </vt:variant>
    </vt:vector>
  </HeadingPairs>
  <TitlesOfParts>
    <vt:vector size="1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 աղյուսակներ 1,2</vt:lpstr>
      <vt:lpstr>Հավելված 8</vt:lpstr>
      <vt:lpstr>'Հավելված 3'!Print_Area</vt:lpstr>
      <vt:lpstr>'Հավելված 4'!Print_Area</vt:lpstr>
      <vt:lpstr>'Հավելված 5'!Print_Area</vt:lpstr>
      <vt:lpstr>'Հավելված 6'!Print_Area</vt:lpstr>
      <vt:lpstr>'Հավելված 7 աղյուսակներ 1,2'!Print_Area</vt:lpstr>
      <vt:lpstr>'Հավելված 8'!Print_Area</vt:lpstr>
      <vt:lpstr>'Հավելված 3'!Print_Titles</vt:lpstr>
      <vt:lpstr>'Հավելված 4'!Print_Titles</vt:lpstr>
      <vt:lpstr>'Հավելված 5'!Print_Titles</vt:lpstr>
      <vt:lpstr>'Հավելված 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2022-04-26T06:46:50Z</cp:lastPrinted>
  <dcterms:created xsi:type="dcterms:W3CDTF">2018-09-30T11:43:43Z</dcterms:created>
  <dcterms:modified xsi:type="dcterms:W3CDTF">2022-04-27T11:37:30Z</dcterms:modified>
</cp:coreProperties>
</file>